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harts/chart1.xml" ContentType="application/vnd.openxmlformats-officedocument.drawingml.chart+xml"/>
  <Override PartName="/xl/drawings/drawing13.xml" ContentType="application/vnd.openxmlformats-officedocument.drawingml.chartshapes+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omments1.xml" ContentType="application/vnd.openxmlformats-officedocument.spreadsheetml.comments+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comments2.xml" ContentType="application/vnd.openxmlformats-officedocument.spreadsheetml.comments+xml"/>
  <Override PartName="/xl/drawings/drawing23.xml" ContentType="application/vnd.openxmlformats-officedocument.drawing+xml"/>
  <Override PartName="/xl/comments3.xml" ContentType="application/vnd.openxmlformats-officedocument.spreadsheetml.comments+xml"/>
  <Override PartName="/xl/drawings/drawing24.xml" ContentType="application/vnd.openxmlformats-officedocument.drawing+xml"/>
  <Override PartName="/xl/ctrlProps/ctrlProp1.xml" ContentType="application/vnd.ms-excel.controlproperties+xml"/>
  <Override PartName="/xl/ctrlProps/ctrlProp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codeName="ThisWorkbook"/>
  <mc:AlternateContent xmlns:mc="http://schemas.openxmlformats.org/markup-compatibility/2006">
    <mc:Choice Requires="x15">
      <x15ac:absPath xmlns:x15ac="http://schemas.microsoft.com/office/spreadsheetml/2010/11/ac" url="C:\Users\IDM-SUBDIRECCIONADM\Documents\INFPRME\SGC\GESTION JURIDICA\FORMATOS\FORMATOS URBANISMO\"/>
    </mc:Choice>
  </mc:AlternateContent>
  <xr:revisionPtr revIDLastSave="0" documentId="13_ncr:1_{C102187B-9541-42BC-8AA2-F2FF590A3361}" xr6:coauthVersionLast="45" xr6:coauthVersionMax="45" xr10:uidLastSave="{00000000-0000-0000-0000-000000000000}"/>
  <bookViews>
    <workbookView xWindow="-120" yWindow="-120" windowWidth="20730" windowHeight="11160" tabRatio="898" firstSheet="20" activeTab="24" xr2:uid="{00000000-000D-0000-FFFF-FFFF00000000}"/>
  </bookViews>
  <sheets>
    <sheet name="BDC" sheetId="29" r:id="rId1"/>
    <sheet name="INFORMACIÓN GENERAL " sheetId="65" r:id="rId2"/>
    <sheet name="1. LISTA DE CHEQUEO CONTRATO O" sheetId="32" r:id="rId3"/>
    <sheet name="2. RELACIÓN DE PLANOS" sheetId="47" r:id="rId4"/>
    <sheet name="3. LISTADO GENERAL DEL CLIMA" sheetId="54" r:id="rId5"/>
    <sheet name="4. RESUMEN ENSAYO DE LABORATOR" sheetId="56" r:id="rId6"/>
    <sheet name="5. LISTA DE CHEQUEO SST" sheetId="59" r:id="rId7"/>
    <sheet name="6.GARANTÍAS Y SEGUROS DE OBRAS" sheetId="58" r:id="rId8"/>
    <sheet name="7. CONTROL APORTES LEG Y SEG S" sheetId="60" r:id="rId9"/>
    <sheet name="8. CONTROL DIARIO DEL PERSONAL" sheetId="61" r:id="rId10"/>
    <sheet name="9. TRAZABILIDAD SUPERVISOR" sheetId="69" r:id="rId11"/>
    <sheet name="1. INFORME SEMANAL CONTRATO" sheetId="48" r:id="rId12"/>
    <sheet name="2.INFORME EJECUTIVO INTERVENTO" sheetId="63" r:id="rId13"/>
    <sheet name="1. ACTA DE ACEPTACIÓN Y CON" sheetId="67" r:id="rId14"/>
    <sheet name="2. ACTA DE VECINDAD" sheetId="46" r:id="rId15"/>
    <sheet name="3. ACTA DE INICIO DE OBRA" sheetId="44" r:id="rId16"/>
    <sheet name="4. ACTA DE RECIBO PARCIAL Y BAL" sheetId="49" r:id="rId17"/>
    <sheet name="5. SOLICITUD DE ADICION YO PRÓR" sheetId="50" r:id="rId18"/>
    <sheet name="6. ACTA DE SUSPENSIÓN O AMPLIAC" sheetId="51" r:id="rId19"/>
    <sheet name="7. ACTA DE REANUDACIÓ C OBRA" sheetId="52" r:id="rId20"/>
    <sheet name="8. ACTA DE PACTACIÓN DE PRECIO" sheetId="64" r:id="rId21"/>
    <sheet name="9. ACTA DE ENTREGA Y RECIBO FI" sheetId="62" r:id="rId22"/>
    <sheet name="10. ACTA DE TERMINACIÓN CO" sheetId="53" r:id="rId23"/>
    <sheet name="11. ACTA DE LIQUIDACIÓN OBRA" sheetId="55" r:id="rId24"/>
    <sheet name="Hoja1" sheetId="70" r:id="rId25"/>
  </sheets>
  <externalReferences>
    <externalReference r:id="rId26"/>
  </externalReferences>
  <definedNames>
    <definedName name="_xlnm._FilterDatabase" localSheetId="0" hidden="1">BDC!$AR$1:$BA$3</definedName>
    <definedName name="_ftn1" localSheetId="11">'1. INFORME SEMANAL CONTRATO'!#REF!</definedName>
    <definedName name="_ftnref1" localSheetId="11">'1. INFORME SEMANAL CONTRATO'!#REF!</definedName>
    <definedName name="ALCANCES" localSheetId="2">#REF!</definedName>
    <definedName name="ALCANCES">#REF!</definedName>
    <definedName name="_xlnm.Print_Area" localSheetId="2">'1. LISTA DE CHEQUEO CONTRATO O'!$A$1:$AA$62</definedName>
    <definedName name="_xlnm.Print_Area" localSheetId="22">'10. ACTA DE TERMINACIÓN CO'!$A$1:$AA$77</definedName>
    <definedName name="_xlnm.Print_Area" localSheetId="23">'11. ACTA DE LIQUIDACIÓN OBRA'!$A$1:$AA$240</definedName>
    <definedName name="_xlnm.Print_Area" localSheetId="14">'2. ACTA DE VECINDAD'!$A$1:$AA$93</definedName>
    <definedName name="_xlnm.Print_Area" localSheetId="12">'2.INFORME EJECUTIVO INTERVENTO'!$A$1:$AG$92</definedName>
    <definedName name="_xlnm.Print_Area" localSheetId="4">'3. LISTADO GENERAL DEL CLIMA'!$A$1:$AI$53</definedName>
    <definedName name="_xlnm.Print_Area" localSheetId="16">'4. ACTA DE RECIBO PARCIAL Y BAL'!$A$1:$AA$107</definedName>
    <definedName name="_xlnm.Print_Area" localSheetId="5">'4. RESUMEN ENSAYO DE LABORATOR'!$A$1:$AI$68</definedName>
    <definedName name="_xlnm.Print_Area" localSheetId="6">'5. LISTA DE CHEQUEO SST'!$A$1:$AA$94</definedName>
    <definedName name="_xlnm.Print_Area" localSheetId="17">'5. SOLICITUD DE ADICION YO PRÓR'!$A$1:$AO$171</definedName>
    <definedName name="_xlnm.Print_Area" localSheetId="18">'6. ACTA DE SUSPENSIÓN O AMPLIAC'!$A$1:$AA$119</definedName>
    <definedName name="_xlnm.Print_Area" localSheetId="19">'7. ACTA DE REANUDACIÓ C OBRA'!$A$1:$AA$62</definedName>
    <definedName name="_xlnm.Print_Area" localSheetId="20">'8. ACTA DE PACTACIÓN DE PRECIO'!$A$1:$AA$67</definedName>
    <definedName name="_xlnm.Print_Area" localSheetId="9">'8. CONTROL DIARIO DEL PERSONAL'!$A$1:$AH$80</definedName>
    <definedName name="CompanyAddress">#REF!</definedName>
    <definedName name="CompanyCity">#REF!</definedName>
    <definedName name="CompanyCountry">#REF!</definedName>
    <definedName name="CompanyName">#REF!</definedName>
    <definedName name="CompanyState">#REF!</definedName>
    <definedName name="CompanyZip">#REF!</definedName>
    <definedName name="CONTRA">BDC!$1:$1048576</definedName>
    <definedName name="CONTRATO" localSheetId="2">#REF!</definedName>
    <definedName name="CONTRATO">#REF!</definedName>
    <definedName name="DataDisplayed">"Ejemplo"</definedName>
    <definedName name="HHHHH">#REF!</definedName>
    <definedName name="jjj">#REF!</definedName>
    <definedName name="JJJJ">#REF!</definedName>
    <definedName name="KKK">'[1]BASE DE DATOS'!#REF!</definedName>
    <definedName name="Slicer_Contact_Type">#N/A</definedName>
    <definedName name="tablonx">'[1]BASE DE DATOS'!#REF!</definedName>
    <definedName name="uuu">'[1]BASE DE DATOS'!#REF!</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L53" i="52" l="1"/>
  <c r="F11" i="32"/>
  <c r="F78" i="69"/>
  <c r="F76" i="69"/>
  <c r="F23" i="69"/>
  <c r="T22" i="69"/>
  <c r="F22" i="69"/>
  <c r="T20" i="69"/>
  <c r="M20" i="69"/>
  <c r="F20" i="69"/>
  <c r="T19" i="69"/>
  <c r="T21" i="69"/>
  <c r="K19" i="69"/>
  <c r="F19" i="69"/>
  <c r="F21" i="69" s="1"/>
  <c r="T18" i="69"/>
  <c r="F18" i="69"/>
  <c r="T17" i="69"/>
  <c r="F17" i="69"/>
  <c r="T16" i="69"/>
  <c r="F16" i="69"/>
  <c r="T15" i="69"/>
  <c r="T14" i="69"/>
  <c r="F14" i="69"/>
  <c r="Z13" i="69"/>
  <c r="V13" i="69"/>
  <c r="T13" i="69"/>
  <c r="M13" i="69"/>
  <c r="F13" i="69"/>
  <c r="T12" i="69"/>
  <c r="M12" i="69"/>
  <c r="F12" i="69"/>
  <c r="T11" i="69"/>
  <c r="F11" i="69"/>
  <c r="T10" i="69"/>
  <c r="M10" i="69"/>
  <c r="I10" i="69"/>
  <c r="F10" i="69"/>
  <c r="Z9" i="69"/>
  <c r="K39" i="67"/>
  <c r="T22" i="67"/>
  <c r="F16" i="67"/>
  <c r="V13" i="67"/>
  <c r="P13" i="67"/>
  <c r="F13" i="67"/>
  <c r="C59" i="64"/>
  <c r="T22" i="64"/>
  <c r="F16" i="64"/>
  <c r="V13" i="64"/>
  <c r="P13" i="64"/>
  <c r="F13" i="64"/>
  <c r="Y22" i="63"/>
  <c r="F16" i="63"/>
  <c r="AA13" i="63"/>
  <c r="F13" i="63"/>
  <c r="G56" i="62"/>
  <c r="X22" i="62"/>
  <c r="E16" i="62"/>
  <c r="Y13" i="62"/>
  <c r="E13" i="62"/>
  <c r="Z22" i="61"/>
  <c r="F16" i="61"/>
  <c r="AC13" i="61"/>
  <c r="F13" i="61"/>
  <c r="AG22" i="60"/>
  <c r="F16" i="60"/>
  <c r="F13" i="60"/>
  <c r="T22" i="59"/>
  <c r="F16" i="59"/>
  <c r="V13" i="59"/>
  <c r="F13" i="59"/>
  <c r="F93" i="58"/>
  <c r="T22" i="58"/>
  <c r="F16" i="58"/>
  <c r="V13" i="58"/>
  <c r="P13" i="58"/>
  <c r="F13" i="58"/>
  <c r="AA22" i="56"/>
  <c r="F16" i="56"/>
  <c r="AD13" i="56"/>
  <c r="F13" i="56"/>
  <c r="AA22" i="54"/>
  <c r="F16" i="54"/>
  <c r="F13" i="54"/>
  <c r="F13" i="55"/>
  <c r="V13" i="55"/>
  <c r="F16" i="55"/>
  <c r="T22" i="55"/>
  <c r="C232" i="55"/>
  <c r="T22" i="53"/>
  <c r="F16" i="53"/>
  <c r="V13" i="53"/>
  <c r="P13" i="53"/>
  <c r="F13" i="53"/>
  <c r="F61" i="53"/>
  <c r="C51" i="52"/>
  <c r="T22" i="52"/>
  <c r="F16" i="52"/>
  <c r="V13" i="52"/>
  <c r="P13" i="52"/>
  <c r="F13" i="52"/>
  <c r="C109" i="51"/>
  <c r="T22" i="51"/>
  <c r="F16" i="51"/>
  <c r="V13" i="51"/>
  <c r="P13" i="51"/>
  <c r="F13" i="51"/>
  <c r="D155" i="50"/>
  <c r="E93" i="49"/>
  <c r="AB22" i="50"/>
  <c r="F16" i="50"/>
  <c r="AF13" i="50"/>
  <c r="F13" i="50"/>
  <c r="T22" i="49"/>
  <c r="F16" i="49"/>
  <c r="V13" i="49"/>
  <c r="P13" i="49"/>
  <c r="F13" i="49"/>
  <c r="T22" i="48"/>
  <c r="F16" i="48"/>
  <c r="F13" i="48"/>
  <c r="E36" i="44"/>
  <c r="T22" i="44"/>
  <c r="F16" i="44"/>
  <c r="V13" i="44"/>
  <c r="P13" i="44"/>
  <c r="F13" i="44"/>
  <c r="T22" i="47"/>
  <c r="F16" i="47"/>
  <c r="V13" i="47"/>
  <c r="P13" i="47"/>
  <c r="F13" i="47"/>
  <c r="K82" i="46"/>
  <c r="T22" i="46"/>
  <c r="F16" i="46"/>
  <c r="V13" i="46"/>
  <c r="P13" i="46"/>
  <c r="F13" i="46"/>
  <c r="T22" i="32"/>
  <c r="T25" i="65"/>
  <c r="F25" i="65"/>
  <c r="T24" i="65"/>
  <c r="K24" i="65"/>
  <c r="F24" i="65"/>
  <c r="F23" i="65"/>
  <c r="T22" i="65"/>
  <c r="F22" i="65"/>
  <c r="T20" i="65"/>
  <c r="M20" i="65"/>
  <c r="F20" i="65"/>
  <c r="T19" i="65"/>
  <c r="K19" i="65"/>
  <c r="F19" i="65"/>
  <c r="F21" i="65" s="1"/>
  <c r="T18" i="65"/>
  <c r="F18" i="65"/>
  <c r="T17" i="65"/>
  <c r="F17" i="65"/>
  <c r="T16" i="65"/>
  <c r="F16" i="65"/>
  <c r="T15" i="65"/>
  <c r="T14" i="65"/>
  <c r="F14" i="65"/>
  <c r="Z13" i="65"/>
  <c r="V13" i="65"/>
  <c r="T13" i="65"/>
  <c r="P13" i="65"/>
  <c r="M13" i="65"/>
  <c r="F13" i="65"/>
  <c r="T12" i="65"/>
  <c r="M12" i="65"/>
  <c r="F12" i="65"/>
  <c r="T11" i="65"/>
  <c r="F11" i="65"/>
  <c r="T10" i="65"/>
  <c r="M10" i="65"/>
  <c r="I10" i="65"/>
  <c r="F10" i="65"/>
  <c r="Z9" i="65"/>
  <c r="T21" i="65"/>
  <c r="F23" i="32"/>
  <c r="F22" i="32"/>
  <c r="M20" i="32"/>
  <c r="T19" i="32"/>
  <c r="K19" i="32"/>
  <c r="F19" i="32"/>
  <c r="T17" i="32"/>
  <c r="F16" i="32"/>
  <c r="O84" i="63"/>
  <c r="O73" i="61"/>
  <c r="S62" i="60"/>
  <c r="M56" i="32"/>
  <c r="M141" i="48"/>
  <c r="O62" i="56"/>
  <c r="M40" i="47"/>
  <c r="E22" i="62"/>
  <c r="F22" i="58"/>
  <c r="F22" i="56"/>
  <c r="F22" i="54"/>
  <c r="F22" i="53"/>
  <c r="F22" i="52"/>
  <c r="F22" i="64"/>
  <c r="F22" i="60"/>
  <c r="F22" i="51"/>
  <c r="F22" i="67"/>
  <c r="F22" i="61"/>
  <c r="F22" i="59"/>
  <c r="F22" i="55"/>
  <c r="F22" i="63"/>
  <c r="F22" i="50"/>
  <c r="F22" i="48"/>
  <c r="F22" i="44"/>
  <c r="F22" i="46"/>
  <c r="F22" i="47"/>
  <c r="F22" i="49"/>
  <c r="X19" i="62"/>
  <c r="X21" i="62" s="1"/>
  <c r="X20" i="62"/>
  <c r="Z19" i="61"/>
  <c r="Z21" i="61" s="1"/>
  <c r="AG19" i="60"/>
  <c r="AA19" i="56"/>
  <c r="T19" i="58"/>
  <c r="T20" i="58"/>
  <c r="T21" i="58"/>
  <c r="T19" i="67"/>
  <c r="T21" i="67" s="1"/>
  <c r="T19" i="59"/>
  <c r="T19" i="52"/>
  <c r="T21" i="52" s="1"/>
  <c r="Y19" i="63"/>
  <c r="Y21" i="63" s="1"/>
  <c r="T19" i="55"/>
  <c r="T19" i="53"/>
  <c r="T19" i="51"/>
  <c r="T19" i="64"/>
  <c r="AB19" i="50"/>
  <c r="T19" i="49"/>
  <c r="T19" i="48"/>
  <c r="T19" i="44"/>
  <c r="T21" i="44" s="1"/>
  <c r="T19" i="46"/>
  <c r="AA19" i="54"/>
  <c r="T19" i="47"/>
  <c r="T21" i="47" s="1"/>
  <c r="E18" i="62"/>
  <c r="F18" i="61"/>
  <c r="F18" i="60"/>
  <c r="F18" i="56"/>
  <c r="F18" i="58"/>
  <c r="F18" i="52"/>
  <c r="F18" i="64"/>
  <c r="F18" i="55"/>
  <c r="F18" i="53"/>
  <c r="F18" i="51"/>
  <c r="F46" i="51" s="1"/>
  <c r="F18" i="67"/>
  <c r="F18" i="59"/>
  <c r="F18" i="54"/>
  <c r="F18" i="49"/>
  <c r="F18" i="48"/>
  <c r="F18" i="44"/>
  <c r="F18" i="63"/>
  <c r="F18" i="32"/>
  <c r="F18" i="50"/>
  <c r="F18" i="47"/>
  <c r="F18" i="46"/>
  <c r="C61" i="64"/>
  <c r="T16" i="58"/>
  <c r="T16" i="67"/>
  <c r="K41" i="67"/>
  <c r="Y16" i="63"/>
  <c r="G58" i="62"/>
  <c r="Z16" i="61"/>
  <c r="T16" i="53"/>
  <c r="X16" i="62"/>
  <c r="C53" i="52"/>
  <c r="C111" i="51"/>
  <c r="T16" i="64"/>
  <c r="AA16" i="54"/>
  <c r="T16" i="55"/>
  <c r="F63" i="53"/>
  <c r="AA16" i="56"/>
  <c r="E95" i="49"/>
  <c r="AG16" i="60"/>
  <c r="T16" i="59"/>
  <c r="T16" i="52"/>
  <c r="T16" i="51"/>
  <c r="D157" i="50"/>
  <c r="L84" i="46"/>
  <c r="F95" i="58"/>
  <c r="T16" i="47"/>
  <c r="T16" i="46"/>
  <c r="C234" i="55"/>
  <c r="AB16" i="50"/>
  <c r="E38" i="44"/>
  <c r="T16" i="49"/>
  <c r="T16" i="44"/>
  <c r="T16" i="48"/>
  <c r="AC13" i="62"/>
  <c r="AG13" i="61"/>
  <c r="AR13" i="60"/>
  <c r="AH13" i="56"/>
  <c r="Z13" i="58"/>
  <c r="AH13" i="54"/>
  <c r="Z13" i="64"/>
  <c r="Z13" i="55"/>
  <c r="Z13" i="53"/>
  <c r="Z13" i="51"/>
  <c r="Z13" i="67"/>
  <c r="Z13" i="59"/>
  <c r="Z13" i="52"/>
  <c r="AN13" i="50"/>
  <c r="Z13" i="49"/>
  <c r="Z13" i="48"/>
  <c r="Z13" i="44"/>
  <c r="AE13" i="63"/>
  <c r="Z13" i="47"/>
  <c r="Z13" i="46"/>
  <c r="M20" i="67"/>
  <c r="M20" i="64"/>
  <c r="P20" i="63"/>
  <c r="M20" i="59"/>
  <c r="P20" i="62"/>
  <c r="M20" i="58"/>
  <c r="R20" i="56"/>
  <c r="T20" i="60"/>
  <c r="R20" i="54"/>
  <c r="M20" i="52"/>
  <c r="M20" i="51"/>
  <c r="Q20" i="61"/>
  <c r="M20" i="55"/>
  <c r="M20" i="47"/>
  <c r="M20" i="53"/>
  <c r="R20" i="50"/>
  <c r="M20" i="49"/>
  <c r="M20" i="48"/>
  <c r="M20" i="44"/>
  <c r="M20" i="46"/>
  <c r="F17" i="67"/>
  <c r="F17" i="54"/>
  <c r="F17" i="64"/>
  <c r="F17" i="63"/>
  <c r="F17" i="59"/>
  <c r="E17" i="62"/>
  <c r="F17" i="58"/>
  <c r="F17" i="60"/>
  <c r="F17" i="56"/>
  <c r="F17" i="52"/>
  <c r="F17" i="61"/>
  <c r="F17" i="53"/>
  <c r="F17" i="51"/>
  <c r="F17" i="55"/>
  <c r="F17" i="50"/>
  <c r="F17" i="47"/>
  <c r="F17" i="46"/>
  <c r="F17" i="49"/>
  <c r="F17" i="48"/>
  <c r="F17" i="44"/>
  <c r="F17" i="32"/>
  <c r="C83" i="63"/>
  <c r="C72" i="61"/>
  <c r="C61" i="60"/>
  <c r="D61" i="56"/>
  <c r="G87" i="59"/>
  <c r="D54" i="32"/>
  <c r="D139" i="48"/>
  <c r="D38" i="47"/>
  <c r="F23" i="67"/>
  <c r="F23" i="64"/>
  <c r="F23" i="63"/>
  <c r="F23" i="61"/>
  <c r="F23" i="60"/>
  <c r="F23" i="59"/>
  <c r="F23" i="55"/>
  <c r="F23" i="58"/>
  <c r="F23" i="56"/>
  <c r="E23" i="62"/>
  <c r="F23" i="53"/>
  <c r="F23" i="52"/>
  <c r="F23" i="49"/>
  <c r="F23" i="47"/>
  <c r="F23" i="50"/>
  <c r="F23" i="54"/>
  <c r="F23" i="51"/>
  <c r="F23" i="48"/>
  <c r="F23" i="44"/>
  <c r="F23" i="46"/>
  <c r="F20" i="58"/>
  <c r="F20" i="54"/>
  <c r="F20" i="67"/>
  <c r="F20" i="63"/>
  <c r="F21" i="63" s="1"/>
  <c r="F20" i="61"/>
  <c r="F20" i="53"/>
  <c r="F21" i="53" s="1"/>
  <c r="E20" i="62"/>
  <c r="F20" i="56"/>
  <c r="F20" i="64"/>
  <c r="F20" i="55"/>
  <c r="F20" i="60"/>
  <c r="F21" i="60" s="1"/>
  <c r="F20" i="59"/>
  <c r="F20" i="50"/>
  <c r="F20" i="51"/>
  <c r="F20" i="47"/>
  <c r="F21" i="47" s="1"/>
  <c r="F20" i="52"/>
  <c r="F20" i="49"/>
  <c r="F20" i="44"/>
  <c r="F20" i="48"/>
  <c r="F20" i="46"/>
  <c r="T18" i="58"/>
  <c r="AA18" i="54"/>
  <c r="T18" i="67"/>
  <c r="T18" i="64"/>
  <c r="AA18" i="56"/>
  <c r="T18" i="53"/>
  <c r="AG18" i="60"/>
  <c r="T18" i="59"/>
  <c r="Y18" i="63"/>
  <c r="Z18" i="61"/>
  <c r="T18" i="55"/>
  <c r="T18" i="52"/>
  <c r="X18" i="62"/>
  <c r="AB18" i="50"/>
  <c r="T18" i="47"/>
  <c r="T18" i="51"/>
  <c r="T18" i="49"/>
  <c r="T18" i="44"/>
  <c r="T18" i="48"/>
  <c r="T18" i="46"/>
  <c r="S56" i="62"/>
  <c r="S93" i="58"/>
  <c r="F14" i="58"/>
  <c r="T39" i="67"/>
  <c r="F14" i="67"/>
  <c r="F14" i="64"/>
  <c r="E14" i="62"/>
  <c r="F14" i="53"/>
  <c r="L51" i="52"/>
  <c r="F14" i="59"/>
  <c r="S61" i="53"/>
  <c r="F14" i="50"/>
  <c r="L59" i="64"/>
  <c r="F14" i="63"/>
  <c r="F14" i="60"/>
  <c r="F14" i="54"/>
  <c r="F14" i="55"/>
  <c r="L232" i="55"/>
  <c r="R155" i="50"/>
  <c r="L109" i="51"/>
  <c r="F14" i="51"/>
  <c r="S93" i="49"/>
  <c r="T36" i="44"/>
  <c r="T82" i="46"/>
  <c r="F14" i="52"/>
  <c r="F14" i="61"/>
  <c r="F14" i="56"/>
  <c r="F14" i="47"/>
  <c r="F14" i="46"/>
  <c r="F14" i="49"/>
  <c r="F14" i="48"/>
  <c r="F14" i="44"/>
  <c r="F14" i="32"/>
  <c r="T18" i="32"/>
  <c r="F20" i="32"/>
  <c r="F21" i="32" s="1"/>
  <c r="AA72" i="61"/>
  <c r="AJ61" i="60"/>
  <c r="Z61" i="56"/>
  <c r="AA83" i="63"/>
  <c r="T38" i="47"/>
  <c r="T139" i="48"/>
  <c r="T54" i="32"/>
  <c r="O61" i="56"/>
  <c r="O83" i="63"/>
  <c r="S61" i="60"/>
  <c r="L139" i="48"/>
  <c r="L54" i="32"/>
  <c r="O72" i="61"/>
  <c r="L38" i="47"/>
  <c r="T20" i="64"/>
  <c r="Y20" i="63"/>
  <c r="T20" i="59"/>
  <c r="Z20" i="61"/>
  <c r="AG20" i="60"/>
  <c r="T20" i="55"/>
  <c r="T21" i="55" s="1"/>
  <c r="AA20" i="54"/>
  <c r="T20" i="52"/>
  <c r="AB20" i="50"/>
  <c r="T20" i="53"/>
  <c r="T21" i="53" s="1"/>
  <c r="T20" i="51"/>
  <c r="T20" i="47"/>
  <c r="T20" i="32"/>
  <c r="T21" i="32"/>
  <c r="T20" i="49"/>
  <c r="T20" i="48"/>
  <c r="T20" i="44"/>
  <c r="T20" i="46"/>
  <c r="T20" i="67"/>
  <c r="AA20" i="56"/>
  <c r="AA21" i="56" s="1"/>
  <c r="K19" i="64"/>
  <c r="N19" i="63"/>
  <c r="K19" i="59"/>
  <c r="M19" i="62"/>
  <c r="N19" i="61"/>
  <c r="Q19" i="60"/>
  <c r="P19" i="54"/>
  <c r="K19" i="55"/>
  <c r="K19" i="67"/>
  <c r="K19" i="58"/>
  <c r="K19" i="52"/>
  <c r="P19" i="50"/>
  <c r="P19" i="56"/>
  <c r="K19" i="53"/>
  <c r="K19" i="51"/>
  <c r="K19" i="47"/>
  <c r="K19" i="49"/>
  <c r="K19" i="48"/>
  <c r="K19" i="44"/>
  <c r="K19" i="46"/>
  <c r="T17" i="64"/>
  <c r="Y17" i="63"/>
  <c r="T17" i="59"/>
  <c r="X17" i="62"/>
  <c r="Z17" i="61"/>
  <c r="AG17" i="60"/>
  <c r="T17" i="55"/>
  <c r="AA17" i="56"/>
  <c r="T17" i="52"/>
  <c r="T17" i="53"/>
  <c r="T17" i="51"/>
  <c r="AA17" i="54"/>
  <c r="AB17" i="50"/>
  <c r="T17" i="47"/>
  <c r="T17" i="46"/>
  <c r="T17" i="49"/>
  <c r="T17" i="48"/>
  <c r="T17" i="44"/>
  <c r="T17" i="67"/>
  <c r="T17" i="58"/>
  <c r="T15" i="64"/>
  <c r="Y15" i="63"/>
  <c r="T15" i="59"/>
  <c r="X15" i="62"/>
  <c r="Z15" i="61"/>
  <c r="AG15" i="60"/>
  <c r="T15" i="55"/>
  <c r="T15" i="67"/>
  <c r="AA15" i="56"/>
  <c r="T15" i="52"/>
  <c r="AB15" i="50"/>
  <c r="T15" i="58"/>
  <c r="T15" i="53"/>
  <c r="T15" i="51"/>
  <c r="AA15" i="54"/>
  <c r="T15" i="47"/>
  <c r="T15" i="46"/>
  <c r="T15" i="49"/>
  <c r="T15" i="48"/>
  <c r="T15" i="44"/>
  <c r="D63" i="56"/>
  <c r="C74" i="61"/>
  <c r="G89" i="59"/>
  <c r="E56" i="32"/>
  <c r="C85" i="63"/>
  <c r="C63" i="60"/>
  <c r="E141" i="48"/>
  <c r="E40" i="47"/>
  <c r="F19" i="67"/>
  <c r="F21" i="67"/>
  <c r="F19" i="64"/>
  <c r="F21" i="64" s="1"/>
  <c r="F19" i="63"/>
  <c r="F19" i="59"/>
  <c r="F21" i="59" s="1"/>
  <c r="F19" i="60"/>
  <c r="F19" i="61"/>
  <c r="F21" i="61"/>
  <c r="F19" i="54"/>
  <c r="E19" i="62"/>
  <c r="E21" i="62" s="1"/>
  <c r="F19" i="58"/>
  <c r="F21" i="58" s="1"/>
  <c r="F19" i="52"/>
  <c r="F21" i="52"/>
  <c r="F19" i="55"/>
  <c r="F21" i="55" s="1"/>
  <c r="F19" i="56"/>
  <c r="F21" i="56" s="1"/>
  <c r="F19" i="50"/>
  <c r="F21" i="50"/>
  <c r="F19" i="47"/>
  <c r="F19" i="53"/>
  <c r="F19" i="51"/>
  <c r="F21" i="51"/>
  <c r="F19" i="49"/>
  <c r="F21" i="49" s="1"/>
  <c r="F19" i="48"/>
  <c r="F19" i="44"/>
  <c r="F19" i="46"/>
  <c r="F21" i="46" s="1"/>
  <c r="T41" i="67"/>
  <c r="T14" i="67"/>
  <c r="T14" i="64"/>
  <c r="Y14" i="63"/>
  <c r="T14" i="59"/>
  <c r="L61" i="64"/>
  <c r="AA14" i="54"/>
  <c r="S63" i="53"/>
  <c r="AG14" i="60"/>
  <c r="R157" i="50"/>
  <c r="Z14" i="61"/>
  <c r="S95" i="58"/>
  <c r="AA14" i="56"/>
  <c r="L234" i="55"/>
  <c r="T14" i="52"/>
  <c r="AB14" i="50"/>
  <c r="X14" i="62"/>
  <c r="T14" i="58"/>
  <c r="L111" i="51"/>
  <c r="T14" i="55"/>
  <c r="T14" i="47"/>
  <c r="T14" i="46"/>
  <c r="S58" i="62"/>
  <c r="T14" i="51"/>
  <c r="T14" i="53"/>
  <c r="S95" i="49"/>
  <c r="T14" i="49"/>
  <c r="T14" i="48"/>
  <c r="T38" i="44"/>
  <c r="T14" i="44"/>
  <c r="U84" i="46"/>
  <c r="T16" i="32"/>
  <c r="T15" i="32"/>
  <c r="T14" i="32"/>
  <c r="T13" i="32"/>
  <c r="V13" i="32"/>
  <c r="P13" i="32"/>
  <c r="F10" i="32"/>
  <c r="T21" i="64"/>
  <c r="T21" i="48"/>
  <c r="T21" i="51"/>
  <c r="T11" i="64"/>
  <c r="X11" i="62"/>
  <c r="Z11" i="61"/>
  <c r="AA11" i="56"/>
  <c r="T11" i="67"/>
  <c r="Y11" i="63"/>
  <c r="T11" i="58"/>
  <c r="AA11" i="54"/>
  <c r="T11" i="52"/>
  <c r="AG11" i="60"/>
  <c r="T11" i="53"/>
  <c r="T11" i="51"/>
  <c r="T11" i="47"/>
  <c r="T11" i="46"/>
  <c r="AB11" i="50"/>
  <c r="T11" i="59"/>
  <c r="T11" i="55"/>
  <c r="T11" i="49"/>
  <c r="T11" i="44"/>
  <c r="T11" i="48"/>
  <c r="F11" i="67"/>
  <c r="F11" i="63"/>
  <c r="F11" i="60"/>
  <c r="F11" i="59"/>
  <c r="F11" i="64"/>
  <c r="E11" i="62"/>
  <c r="F11" i="61"/>
  <c r="F11" i="58"/>
  <c r="F11" i="54"/>
  <c r="F11" i="55"/>
  <c r="F11" i="52"/>
  <c r="F11" i="53"/>
  <c r="F11" i="50"/>
  <c r="F11" i="48"/>
  <c r="F11" i="56"/>
  <c r="F11" i="47"/>
  <c r="F11" i="46"/>
  <c r="F11" i="51"/>
  <c r="F11" i="49"/>
  <c r="F11" i="44"/>
  <c r="I10" i="64"/>
  <c r="K10" i="62"/>
  <c r="L10" i="61"/>
  <c r="N10" i="56"/>
  <c r="O10" i="60"/>
  <c r="N10" i="54"/>
  <c r="I10" i="55"/>
  <c r="I10" i="59"/>
  <c r="I10" i="52"/>
  <c r="I10" i="67"/>
  <c r="L10" i="63"/>
  <c r="I10" i="53"/>
  <c r="I10" i="51"/>
  <c r="I10" i="58"/>
  <c r="I10" i="47"/>
  <c r="I10" i="46"/>
  <c r="I10" i="49"/>
  <c r="I10" i="44"/>
  <c r="N10" i="50"/>
  <c r="I10" i="48"/>
  <c r="M12" i="58"/>
  <c r="R12" i="54"/>
  <c r="M12" i="67"/>
  <c r="T60" i="64"/>
  <c r="P12" i="63"/>
  <c r="T12" i="60"/>
  <c r="M12" i="59"/>
  <c r="Q12" i="61"/>
  <c r="M12" i="55"/>
  <c r="T233" i="55"/>
  <c r="M12" i="53"/>
  <c r="P12" i="62"/>
  <c r="R12" i="56"/>
  <c r="T110" i="51"/>
  <c r="AF156" i="50"/>
  <c r="M12" i="64"/>
  <c r="T52" i="52"/>
  <c r="R12" i="50"/>
  <c r="M12" i="52"/>
  <c r="M12" i="48"/>
  <c r="M12" i="51"/>
  <c r="M12" i="47"/>
  <c r="M12" i="46"/>
  <c r="M12" i="49"/>
  <c r="M12" i="44"/>
  <c r="Z9" i="58"/>
  <c r="AH9" i="54"/>
  <c r="Z9" i="67"/>
  <c r="AF9" i="63"/>
  <c r="AS9" i="60"/>
  <c r="Z9" i="59"/>
  <c r="AG9" i="61"/>
  <c r="Z9" i="53"/>
  <c r="AC9" i="62"/>
  <c r="Z9" i="64"/>
  <c r="Z9" i="55"/>
  <c r="Z9" i="52"/>
  <c r="J27" i="52" s="1"/>
  <c r="AN9" i="50"/>
  <c r="Z9" i="48"/>
  <c r="AH9" i="56"/>
  <c r="Z9" i="51"/>
  <c r="Z9" i="47"/>
  <c r="Z9" i="46"/>
  <c r="Z9" i="49"/>
  <c r="Z9" i="44"/>
  <c r="F10" i="67"/>
  <c r="F10" i="63"/>
  <c r="F10" i="60"/>
  <c r="F10" i="59"/>
  <c r="F10" i="64"/>
  <c r="E10" i="62"/>
  <c r="F10" i="61"/>
  <c r="F10" i="58"/>
  <c r="F10" i="54"/>
  <c r="F10" i="56"/>
  <c r="F10" i="52"/>
  <c r="F10" i="55"/>
  <c r="F10" i="50"/>
  <c r="F10" i="48"/>
  <c r="F10" i="53"/>
  <c r="F10" i="51"/>
  <c r="F10" i="47"/>
  <c r="F10" i="46"/>
  <c r="F10" i="49"/>
  <c r="F10" i="44"/>
  <c r="F21" i="44"/>
  <c r="F21" i="54"/>
  <c r="AA21" i="54"/>
  <c r="T21" i="49"/>
  <c r="T21" i="59"/>
  <c r="AG21" i="60"/>
  <c r="M13" i="55"/>
  <c r="M13" i="58"/>
  <c r="M13" i="64"/>
  <c r="M13" i="59"/>
  <c r="M13" i="67"/>
  <c r="P13" i="63"/>
  <c r="R13" i="54"/>
  <c r="M13" i="53"/>
  <c r="M13" i="51"/>
  <c r="Q13" i="61"/>
  <c r="R13" i="56"/>
  <c r="M13" i="49"/>
  <c r="M13" i="44"/>
  <c r="M13" i="52"/>
  <c r="R13" i="50"/>
  <c r="P13" i="62"/>
  <c r="M13" i="48"/>
  <c r="T13" i="60"/>
  <c r="M13" i="47"/>
  <c r="M13" i="46"/>
  <c r="M10" i="55"/>
  <c r="M10" i="58"/>
  <c r="P10" i="62"/>
  <c r="M10" i="59"/>
  <c r="M10" i="67"/>
  <c r="M10" i="64"/>
  <c r="P10" i="63"/>
  <c r="R10" i="56"/>
  <c r="M10" i="53"/>
  <c r="M10" i="51"/>
  <c r="M10" i="52"/>
  <c r="M10" i="49"/>
  <c r="M10" i="44"/>
  <c r="Q10" i="61"/>
  <c r="T10" i="60"/>
  <c r="R10" i="50"/>
  <c r="M10" i="48"/>
  <c r="R10" i="54"/>
  <c r="M10" i="46"/>
  <c r="M10" i="47"/>
  <c r="T12" i="67"/>
  <c r="Y12" i="63"/>
  <c r="AG12" i="60"/>
  <c r="T12" i="59"/>
  <c r="T12" i="64"/>
  <c r="X12" i="62"/>
  <c r="Z12" i="61"/>
  <c r="T12" i="58"/>
  <c r="AA12" i="56"/>
  <c r="T12" i="55"/>
  <c r="T234" i="55"/>
  <c r="T12" i="52"/>
  <c r="T12" i="48"/>
  <c r="T12" i="53"/>
  <c r="AE157" i="50"/>
  <c r="T61" i="64"/>
  <c r="T12" i="51"/>
  <c r="AB12" i="50"/>
  <c r="T12" i="47"/>
  <c r="T12" i="46"/>
  <c r="T53" i="52"/>
  <c r="AA12" i="54"/>
  <c r="T111" i="51"/>
  <c r="T12" i="49"/>
  <c r="T12" i="44"/>
  <c r="M13" i="32"/>
  <c r="T13" i="67"/>
  <c r="AA13" i="54"/>
  <c r="T13" i="64"/>
  <c r="Y13" i="63"/>
  <c r="AG13" i="60"/>
  <c r="T13" i="59"/>
  <c r="Z13" i="61"/>
  <c r="T13" i="58"/>
  <c r="AA13" i="56"/>
  <c r="X13" i="62"/>
  <c r="T13" i="52"/>
  <c r="T13" i="53"/>
  <c r="T13" i="48"/>
  <c r="T13" i="47"/>
  <c r="T13" i="46"/>
  <c r="T13" i="55"/>
  <c r="T13" i="51"/>
  <c r="AB13" i="50"/>
  <c r="T13" i="49"/>
  <c r="T13" i="44"/>
  <c r="F12" i="55"/>
  <c r="F12" i="58"/>
  <c r="F12" i="54"/>
  <c r="T59" i="64"/>
  <c r="F12" i="61"/>
  <c r="F12" i="60"/>
  <c r="T232" i="55"/>
  <c r="F12" i="53"/>
  <c r="F12" i="51"/>
  <c r="E12" i="62"/>
  <c r="F12" i="59"/>
  <c r="F12" i="56"/>
  <c r="T109" i="51"/>
  <c r="F12" i="67"/>
  <c r="T51" i="52"/>
  <c r="AE155" i="50"/>
  <c r="F12" i="49"/>
  <c r="F12" i="44"/>
  <c r="F12" i="64"/>
  <c r="F12" i="63"/>
  <c r="F12" i="52"/>
  <c r="F12" i="50"/>
  <c r="F12" i="48"/>
  <c r="F12" i="46"/>
  <c r="F12" i="47"/>
  <c r="T10" i="58"/>
  <c r="AA10" i="54"/>
  <c r="T10" i="67"/>
  <c r="Y10" i="63"/>
  <c r="AG10" i="60"/>
  <c r="T10" i="59"/>
  <c r="T10" i="64"/>
  <c r="AA10" i="56"/>
  <c r="T10" i="53"/>
  <c r="T10" i="55"/>
  <c r="Z10" i="61"/>
  <c r="X10" i="62"/>
  <c r="T10" i="51"/>
  <c r="AB10" i="50"/>
  <c r="T10" i="48"/>
  <c r="T10" i="47"/>
  <c r="T10" i="46"/>
  <c r="T10" i="52"/>
  <c r="T10" i="49"/>
  <c r="T10" i="44"/>
  <c r="F21" i="48"/>
  <c r="T21" i="46"/>
  <c r="AB21" i="50"/>
  <c r="BA4" i="29"/>
  <c r="AA84" i="63"/>
  <c r="Z62" i="56"/>
  <c r="AJ62" i="60"/>
  <c r="AA73" i="61"/>
  <c r="W141" i="48"/>
  <c r="W40" i="47"/>
  <c r="W56" i="32"/>
  <c r="I51" i="64"/>
  <c r="A51" i="64"/>
  <c r="AC42" i="62"/>
  <c r="AC43" i="62"/>
  <c r="AC41" i="62"/>
  <c r="AC40" i="62"/>
  <c r="AC38" i="62"/>
  <c r="AC37" i="62"/>
  <c r="AC36" i="62"/>
  <c r="AC35" i="62"/>
  <c r="AC34" i="62"/>
  <c r="AC33" i="62"/>
  <c r="AC39" i="62" s="1"/>
  <c r="AC44" i="62" s="1"/>
  <c r="AC46" i="62" s="1"/>
  <c r="G27" i="60"/>
  <c r="H27" i="60" s="1"/>
  <c r="I27" i="60" s="1"/>
  <c r="J27" i="60" s="1"/>
  <c r="K27" i="60" s="1"/>
  <c r="L27" i="60" s="1"/>
  <c r="M27" i="60" s="1"/>
  <c r="N27" i="60" s="1"/>
  <c r="O27" i="60" s="1"/>
  <c r="P27" i="60" s="1"/>
  <c r="Q27" i="60" s="1"/>
  <c r="R27" i="60" s="1"/>
  <c r="S27" i="60" s="1"/>
  <c r="T27" i="60" s="1"/>
  <c r="U27" i="60" s="1"/>
  <c r="V27" i="60" s="1"/>
  <c r="W27" i="60" s="1"/>
  <c r="X27" i="60" s="1"/>
  <c r="Y27" i="60" s="1"/>
  <c r="Z27" i="60" s="1"/>
  <c r="AA27" i="60" s="1"/>
  <c r="AB27" i="60" s="1"/>
  <c r="AC27" i="60" s="1"/>
  <c r="AD27" i="60" s="1"/>
  <c r="AE27" i="60" s="1"/>
  <c r="AF27" i="60" s="1"/>
  <c r="AG27" i="60" s="1"/>
  <c r="AH27" i="60" s="1"/>
  <c r="AI27" i="60" s="1"/>
  <c r="AJ27" i="60" s="1"/>
  <c r="J28" i="52"/>
  <c r="J40" i="51"/>
  <c r="J39" i="51"/>
  <c r="T147" i="50"/>
  <c r="N124" i="50"/>
  <c r="AM105" i="50"/>
  <c r="AM104" i="50"/>
  <c r="AM103" i="50"/>
  <c r="AM102" i="50"/>
  <c r="AM101" i="50"/>
  <c r="AM106" i="50"/>
  <c r="AM108" i="50" s="1"/>
  <c r="V109" i="50" s="1"/>
  <c r="O117" i="50" s="1"/>
  <c r="AM86" i="50"/>
  <c r="AM85" i="50"/>
  <c r="AM84" i="50"/>
  <c r="AM83" i="50"/>
  <c r="AM82" i="50"/>
  <c r="AM68" i="50"/>
  <c r="AM67" i="50"/>
  <c r="AM66" i="50"/>
  <c r="AM69" i="50" s="1"/>
  <c r="AM71" i="50" s="1"/>
  <c r="Q72" i="50" s="1"/>
  <c r="U115" i="50" s="1"/>
  <c r="AM65" i="50"/>
  <c r="AM64" i="50"/>
  <c r="L42" i="50"/>
  <c r="H42" i="50"/>
  <c r="E42" i="50"/>
  <c r="AK31" i="50"/>
  <c r="O114" i="50"/>
  <c r="M49" i="50"/>
  <c r="U36" i="49"/>
  <c r="S36" i="49"/>
  <c r="W36" i="49"/>
  <c r="Q36" i="49"/>
  <c r="Y36" i="49"/>
  <c r="Z36" i="49" s="1"/>
  <c r="K36" i="49"/>
  <c r="U35" i="49"/>
  <c r="S35" i="49"/>
  <c r="W35" i="49" s="1"/>
  <c r="Q35" i="49"/>
  <c r="Y35" i="49"/>
  <c r="Z35" i="49"/>
  <c r="K35" i="49"/>
  <c r="U38" i="49"/>
  <c r="S38" i="49"/>
  <c r="Q38" i="49"/>
  <c r="Y38" i="49" s="1"/>
  <c r="Z38" i="49" s="1"/>
  <c r="K38" i="49"/>
  <c r="U37" i="49"/>
  <c r="S37" i="49"/>
  <c r="W37" i="49"/>
  <c r="Q37" i="49"/>
  <c r="Y37" i="49" s="1"/>
  <c r="Z37" i="49" s="1"/>
  <c r="K37" i="49"/>
  <c r="U39" i="49"/>
  <c r="S39" i="49"/>
  <c r="W39" i="49" s="1"/>
  <c r="Q39" i="49"/>
  <c r="Y39" i="49"/>
  <c r="Z39" i="49" s="1"/>
  <c r="K39" i="49"/>
  <c r="U34" i="49"/>
  <c r="S34" i="49"/>
  <c r="W34" i="49"/>
  <c r="Q34" i="49"/>
  <c r="Y34" i="49"/>
  <c r="Z34" i="49"/>
  <c r="K34" i="49"/>
  <c r="U33" i="49"/>
  <c r="S33" i="49"/>
  <c r="Q33" i="49"/>
  <c r="Y33" i="49"/>
  <c r="Z33" i="49" s="1"/>
  <c r="K33" i="49"/>
  <c r="U42" i="49"/>
  <c r="S42" i="49"/>
  <c r="W42" i="49" s="1"/>
  <c r="Q42" i="49"/>
  <c r="Y42" i="49"/>
  <c r="Z42" i="49"/>
  <c r="K42" i="49"/>
  <c r="U41" i="49"/>
  <c r="S41" i="49"/>
  <c r="W41" i="49" s="1"/>
  <c r="Q41" i="49"/>
  <c r="Y41" i="49" s="1"/>
  <c r="Z41" i="49" s="1"/>
  <c r="K41" i="49"/>
  <c r="U40" i="49"/>
  <c r="S40" i="49"/>
  <c r="W40" i="49"/>
  <c r="Q40" i="49"/>
  <c r="Y40" i="49" s="1"/>
  <c r="Z40" i="49" s="1"/>
  <c r="K40" i="49"/>
  <c r="S32" i="49"/>
  <c r="W32" i="49" s="1"/>
  <c r="U32" i="49"/>
  <c r="S43" i="49"/>
  <c r="U43" i="49"/>
  <c r="W43" i="49" s="1"/>
  <c r="S44" i="49"/>
  <c r="W44" i="49" s="1"/>
  <c r="U44" i="49"/>
  <c r="S45" i="49"/>
  <c r="U45" i="49"/>
  <c r="S46" i="49"/>
  <c r="W46" i="49" s="1"/>
  <c r="U46" i="49"/>
  <c r="S47" i="49"/>
  <c r="W47" i="49" s="1"/>
  <c r="U47" i="49"/>
  <c r="S48" i="49"/>
  <c r="U48" i="49"/>
  <c r="W48" i="49"/>
  <c r="U31" i="49"/>
  <c r="S31" i="49"/>
  <c r="W31" i="49" s="1"/>
  <c r="Q32" i="49"/>
  <c r="Y32" i="49"/>
  <c r="Q43" i="49"/>
  <c r="Y43" i="49" s="1"/>
  <c r="Z43" i="49" s="1"/>
  <c r="Q44" i="49"/>
  <c r="Y44" i="49"/>
  <c r="Z44" i="49" s="1"/>
  <c r="Q45" i="49"/>
  <c r="Y45" i="49"/>
  <c r="Z45" i="49" s="1"/>
  <c r="Q46" i="49"/>
  <c r="Y46" i="49"/>
  <c r="Z46" i="49" s="1"/>
  <c r="Q47" i="49"/>
  <c r="Y47" i="49" s="1"/>
  <c r="Z47" i="49" s="1"/>
  <c r="Q48" i="49"/>
  <c r="Y48" i="49"/>
  <c r="Q31" i="49"/>
  <c r="Y31" i="49"/>
  <c r="Z31" i="49" s="1"/>
  <c r="I49" i="49"/>
  <c r="G49" i="49"/>
  <c r="K32" i="49"/>
  <c r="K43" i="49"/>
  <c r="K44" i="49"/>
  <c r="K45" i="49"/>
  <c r="K46" i="49"/>
  <c r="K47" i="49"/>
  <c r="K48" i="49"/>
  <c r="K31" i="49"/>
  <c r="K49" i="49" s="1"/>
  <c r="M67" i="49"/>
  <c r="M79" i="49" s="1"/>
  <c r="M68" i="49"/>
  <c r="M69" i="49"/>
  <c r="M70" i="49"/>
  <c r="M71" i="49"/>
  <c r="M72" i="49"/>
  <c r="M73" i="49"/>
  <c r="M74" i="49"/>
  <c r="M75" i="49"/>
  <c r="M76" i="49"/>
  <c r="M77" i="49"/>
  <c r="M78" i="49"/>
  <c r="W45" i="49"/>
  <c r="AM87" i="50"/>
  <c r="AM89" i="50"/>
  <c r="W90" i="50" s="1"/>
  <c r="O116" i="50" s="1"/>
  <c r="W33" i="49"/>
  <c r="W38" i="49"/>
  <c r="Y55" i="49"/>
  <c r="Z55" i="49"/>
  <c r="Y56" i="49"/>
  <c r="Z56" i="49" s="1"/>
  <c r="Y51" i="49"/>
  <c r="Z51" i="49"/>
  <c r="Y52" i="49"/>
  <c r="Z52" i="49" s="1"/>
  <c r="Y53" i="49"/>
  <c r="Z53" i="49"/>
  <c r="Y54" i="49"/>
  <c r="Z54" i="49" s="1"/>
  <c r="Y50" i="49"/>
  <c r="Z50" i="49"/>
  <c r="Y49" i="49"/>
  <c r="Z49" i="49" s="1"/>
  <c r="Z32" i="49"/>
  <c r="Z48" i="49"/>
  <c r="F62" i="49"/>
  <c r="Z9" i="32"/>
  <c r="F13" i="32"/>
  <c r="Z13" i="32"/>
  <c r="T12" i="32"/>
  <c r="M12" i="32"/>
  <c r="F12" i="32"/>
  <c r="T11" i="32"/>
  <c r="T10" i="32"/>
  <c r="M10" i="32"/>
  <c r="I10" i="32"/>
  <c r="D76" i="32"/>
  <c r="E81" i="32" s="1"/>
  <c r="E84" i="32"/>
  <c r="E85" i="32" s="1"/>
  <c r="E103" i="32"/>
  <c r="F103" i="32"/>
  <c r="H102" i="32" s="1"/>
  <c r="E93" i="32"/>
  <c r="E87" i="32"/>
  <c r="G87" i="32" s="1"/>
  <c r="E90" i="32"/>
  <c r="G90" i="32"/>
  <c r="E91" i="32"/>
  <c r="G91" i="32" s="1"/>
  <c r="G84" i="32"/>
  <c r="G81" i="32" l="1"/>
  <c r="H91" i="32"/>
  <c r="H92" i="32"/>
  <c r="U116" i="50"/>
  <c r="O118" i="50"/>
  <c r="O119" i="50" s="1"/>
  <c r="U140" i="50" s="1"/>
  <c r="G85" i="32"/>
  <c r="H85" i="32" s="1"/>
  <c r="E86" i="32"/>
  <c r="G86" i="32" s="1"/>
  <c r="I85" i="32" s="1"/>
  <c r="H84" i="32"/>
  <c r="E88" i="32"/>
  <c r="E92" i="32"/>
  <c r="G92" i="32" s="1"/>
  <c r="I91" i="32" s="1"/>
  <c r="G93" i="32"/>
  <c r="F61" i="49"/>
  <c r="F63" i="49" s="1"/>
  <c r="H90" i="32"/>
  <c r="G88" i="32" l="1"/>
  <c r="K75" i="49"/>
  <c r="Q68" i="49"/>
  <c r="Q70" i="49"/>
  <c r="O71" i="49"/>
  <c r="Q78" i="49"/>
  <c r="O69" i="49"/>
  <c r="O72" i="49"/>
  <c r="O70" i="49"/>
  <c r="K72" i="49"/>
  <c r="K74" i="49"/>
  <c r="O78" i="49"/>
  <c r="Q73" i="49"/>
  <c r="K78" i="49"/>
  <c r="O73" i="49"/>
  <c r="Q71" i="49"/>
  <c r="O67" i="49"/>
  <c r="Q72" i="49"/>
  <c r="K70" i="49"/>
  <c r="O75" i="49"/>
  <c r="O77" i="49"/>
  <c r="K71" i="49"/>
  <c r="Q69" i="49"/>
  <c r="Q76" i="49"/>
  <c r="K76" i="49"/>
  <c r="K77" i="49"/>
  <c r="K67" i="49"/>
  <c r="K69" i="49"/>
  <c r="O74" i="49"/>
  <c r="Q67" i="49"/>
  <c r="K73" i="49"/>
  <c r="Q75" i="49"/>
  <c r="O68" i="49"/>
  <c r="O76" i="49"/>
  <c r="K68" i="49"/>
  <c r="Q77" i="49"/>
  <c r="Q74" i="49"/>
  <c r="A144" i="50"/>
  <c r="H137" i="50"/>
  <c r="I92" i="32"/>
  <c r="H86" i="32"/>
  <c r="E94" i="32"/>
  <c r="E82" i="32"/>
  <c r="I86" i="32"/>
  <c r="G94" i="32" l="1"/>
  <c r="Q79" i="49"/>
  <c r="K79" i="49"/>
  <c r="O79" i="49"/>
  <c r="H88" i="32"/>
  <c r="H89" i="32"/>
  <c r="H87" i="32"/>
  <c r="G82" i="32"/>
  <c r="E83" i="32"/>
  <c r="G83" i="32" s="1"/>
  <c r="I82" i="32" s="1"/>
  <c r="E89" i="32"/>
  <c r="G89" i="32" s="1"/>
  <c r="I88" i="32" l="1"/>
  <c r="I89" i="32"/>
  <c r="H94" i="32"/>
  <c r="H93" i="32"/>
  <c r="H82" i="32"/>
  <c r="H83" i="32"/>
  <c r="H81" i="32"/>
  <c r="I83" i="32"/>
  <c r="E95" i="32"/>
  <c r="G95" i="32" s="1"/>
  <c r="I94" i="32" s="1"/>
  <c r="H95" i="32" l="1"/>
  <c r="D100" i="32"/>
  <c r="D78" i="3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anarvaez</author>
  </authors>
  <commentList>
    <comment ref="A31" authorId="0" shapeId="0" xr:uid="{00000000-0006-0000-1000-000001000000}">
      <text>
        <r>
          <rPr>
            <sz val="8"/>
            <color indexed="81"/>
            <rFont val="Tahoma"/>
            <family val="2"/>
          </rPr>
          <t>Escriba los ítems establecidos en los términos del contrato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anarvaez</author>
  </authors>
  <commentList>
    <comment ref="C37" authorId="0" shapeId="0" xr:uid="{00000000-0006-0000-1500-000001000000}">
      <text>
        <r>
          <rPr>
            <sz val="8"/>
            <color indexed="81"/>
            <rFont val="Tahoma"/>
            <family val="2"/>
          </rPr>
          <t>Las MCF pueden tener doble condición por lo que deben contabilizarse en cada caso que aplique.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Jennifer Mejía</author>
  </authors>
  <commentList>
    <comment ref="T35" authorId="0" shapeId="0" xr:uid="{00000000-0006-0000-1600-000001000000}">
      <text>
        <r>
          <rPr>
            <b/>
            <sz val="9"/>
            <color indexed="81"/>
            <rFont val="Tahoma"/>
            <family val="2"/>
          </rPr>
          <t>Jennifer Mejía:</t>
        </r>
        <r>
          <rPr>
            <sz val="9"/>
            <color indexed="81"/>
            <rFont val="Tahoma"/>
            <family val="2"/>
          </rPr>
          <t xml:space="preserve">
Jennifer Mejía:
REPARAR: MARCAR CON X EN CASO DE QUE LA ACTIVIDAD SE HAYA EJECUTADO AL 100%, PERO REQUIERA REPARACIÓN O AJUSTE.
</t>
        </r>
      </text>
    </comment>
    <comment ref="Y35" authorId="0" shapeId="0" xr:uid="{00000000-0006-0000-1600-000002000000}">
      <text>
        <r>
          <rPr>
            <b/>
            <sz val="9"/>
            <color indexed="81"/>
            <rFont val="Tahoma"/>
            <family val="2"/>
          </rPr>
          <t>Jennifer Mejía:</t>
        </r>
        <r>
          <rPr>
            <sz val="9"/>
            <color indexed="81"/>
            <rFont val="Tahoma"/>
            <family val="2"/>
          </rPr>
          <t xml:space="preserve">
</t>
        </r>
      </text>
    </comment>
  </commentList>
</comments>
</file>

<file path=xl/sharedStrings.xml><?xml version="1.0" encoding="utf-8"?>
<sst xmlns="http://schemas.openxmlformats.org/spreadsheetml/2006/main" count="2716" uniqueCount="952">
  <si>
    <t>FECHA</t>
  </si>
  <si>
    <t>VERSION:</t>
  </si>
  <si>
    <t>FECHA:</t>
  </si>
  <si>
    <t>DOCUMENTO:</t>
  </si>
  <si>
    <t>PROCESO:</t>
  </si>
  <si>
    <t>MODALIDAD CONTRACTUAL</t>
  </si>
  <si>
    <t>CONTRATANTE</t>
  </si>
  <si>
    <t>CONTRATISTA</t>
  </si>
  <si>
    <t>ORDENADOR DEL GASTO</t>
  </si>
  <si>
    <t>IDENTIFICACION</t>
  </si>
  <si>
    <t>AÑO</t>
  </si>
  <si>
    <t>REGISTRO PPTAL</t>
  </si>
  <si>
    <t>DIRECCION</t>
  </si>
  <si>
    <t>CARGO</t>
  </si>
  <si>
    <t>PERSONA</t>
  </si>
  <si>
    <t>TELEFONO</t>
  </si>
  <si>
    <t>E-MAIL</t>
  </si>
  <si>
    <t>CDP</t>
  </si>
  <si>
    <t>RUBRO</t>
  </si>
  <si>
    <t>OBJETO</t>
  </si>
  <si>
    <t>FORMA DE PAGO</t>
  </si>
  <si>
    <t>FECHA ACTA DE INICIO</t>
  </si>
  <si>
    <t>VALOR CONTRATO</t>
  </si>
  <si>
    <t>VALOR ADICIÓN 1</t>
  </si>
  <si>
    <t>TOTAL CONTRATO</t>
  </si>
  <si>
    <t>TOTAL DÍAS</t>
  </si>
  <si>
    <t>ESTAMPILLAS</t>
  </si>
  <si>
    <t>OBSERVACIONES</t>
  </si>
  <si>
    <t>VALOR</t>
  </si>
  <si>
    <t>NOVEDADES</t>
  </si>
  <si>
    <t>DATOS CONTRACTUALES</t>
  </si>
  <si>
    <t>ACTIVACION</t>
  </si>
  <si>
    <t>Valor en Pesos:</t>
  </si>
  <si>
    <t>← Digitar el valor</t>
  </si>
  <si>
    <t>Valor en Letras:</t>
  </si>
  <si>
    <t>Un</t>
  </si>
  <si>
    <t>Uno</t>
  </si>
  <si>
    <t>Centenas</t>
  </si>
  <si>
    <t>Billones</t>
  </si>
  <si>
    <t>Dos</t>
  </si>
  <si>
    <t>Decenas</t>
  </si>
  <si>
    <t>Tres</t>
  </si>
  <si>
    <t>Unidades</t>
  </si>
  <si>
    <t>Cuatro</t>
  </si>
  <si>
    <t>Miles de Millones</t>
  </si>
  <si>
    <t>Cinco</t>
  </si>
  <si>
    <t>Seis</t>
  </si>
  <si>
    <t>Siete</t>
  </si>
  <si>
    <t>Millones</t>
  </si>
  <si>
    <t>Ocho</t>
  </si>
  <si>
    <t>Nueve</t>
  </si>
  <si>
    <t>Diez</t>
  </si>
  <si>
    <t>Miles</t>
  </si>
  <si>
    <t>Once</t>
  </si>
  <si>
    <t>Doce</t>
  </si>
  <si>
    <t>Trece</t>
  </si>
  <si>
    <t>Cientos</t>
  </si>
  <si>
    <t>Catorce</t>
  </si>
  <si>
    <t>Quince</t>
  </si>
  <si>
    <t>Dieciséis</t>
  </si>
  <si>
    <t>Diecisiete</t>
  </si>
  <si>
    <t>Dieciocho</t>
  </si>
  <si>
    <t>Diecinueve</t>
  </si>
  <si>
    <t>Veinte</t>
  </si>
  <si>
    <t>Veintiuno</t>
  </si>
  <si>
    <t>Veintiun</t>
  </si>
  <si>
    <t>Veintidós</t>
  </si>
  <si>
    <t>Veintitrés</t>
  </si>
  <si>
    <t>Veinticuatro</t>
  </si>
  <si>
    <t>Veinticinco</t>
  </si>
  <si>
    <t>Veintiséis</t>
  </si>
  <si>
    <t>Veintisiete</t>
  </si>
  <si>
    <t>Veintiocho</t>
  </si>
  <si>
    <t>Veintinueve</t>
  </si>
  <si>
    <t>Treinta</t>
  </si>
  <si>
    <t>Cuarenta</t>
  </si>
  <si>
    <t>Cincuenta</t>
  </si>
  <si>
    <t>Sesenta</t>
  </si>
  <si>
    <t>Setenta</t>
  </si>
  <si>
    <t>Ochenta</t>
  </si>
  <si>
    <t>Noventa</t>
  </si>
  <si>
    <t>Cien</t>
  </si>
  <si>
    <t>Ciento</t>
  </si>
  <si>
    <t>Doscientos</t>
  </si>
  <si>
    <t>Trescientos</t>
  </si>
  <si>
    <t>Cuatrocientos</t>
  </si>
  <si>
    <t>Quinientos</t>
  </si>
  <si>
    <t>Seiscientos</t>
  </si>
  <si>
    <t>Setecientos</t>
  </si>
  <si>
    <t>Ochocientos</t>
  </si>
  <si>
    <t>Novecientos</t>
  </si>
  <si>
    <t>DESCRIPCION</t>
  </si>
  <si>
    <t>UNIDAD</t>
  </si>
  <si>
    <t>CANTIDAD</t>
  </si>
  <si>
    <t>N° CONTRATO</t>
  </si>
  <si>
    <t xml:space="preserve">DIRECCION </t>
  </si>
  <si>
    <t>DIRECCION 4</t>
  </si>
  <si>
    <t>TELEFONO CONTRATISTA</t>
  </si>
  <si>
    <t>FECHA DE INICIO</t>
  </si>
  <si>
    <t xml:space="preserve"> VALOR CONTRATO </t>
  </si>
  <si>
    <t>FECHA ADICIÓN</t>
  </si>
  <si>
    <t>REGIMEN</t>
  </si>
  <si>
    <t>MODALIDAD</t>
  </si>
  <si>
    <t>RIESGO</t>
  </si>
  <si>
    <t>DIRECCIÓN</t>
  </si>
  <si>
    <t>PROPIETARIO</t>
  </si>
  <si>
    <t>TELÉFONO</t>
  </si>
  <si>
    <t>OBRA</t>
  </si>
  <si>
    <t>Nota:</t>
  </si>
  <si>
    <t>Para la suscripción del acta de inicio será necesario verificar el cumplimiento de los siguientes requisitos:</t>
  </si>
  <si>
    <t xml:space="preserve">Anexos (según aplique): </t>
  </si>
  <si>
    <t>• El contrato debe encontrarse perfeccionado (verificar en el contrato los requisitos de perfeccionamiento en la cláusula correspondiente).</t>
  </si>
  <si>
    <t>• La garantía única debe encontrarse aprobada por el Instituto de Desarrollo Municipal de Dosquebradas</t>
  </si>
  <si>
    <t xml:space="preserve">• Previo a la suscripción del acta de inicio de los contratos, recibir en los casos que aplique, para su revisión y aprobación las hojas de vida del equipo de trabajo presentado por el Contratista, diferente al que fue objeto de evaluación por parte del IDM en desarrollo del proceso de selección. Para el efecto deberá revisar la formación académica y las certificaciones de experiencia general y específica de conformidad con los criterios y metodología establecida en las reglas de participación que dieron origen al contrato y suscribir el Acta de Aprobación de Personal para la Ejecución del Contrato, la cual deberá estar anexa al Acta de Inicio.
</t>
  </si>
  <si>
    <t>• La acreditación por EL INTERVENTOR O DEL SUPERVISOR de que todo el personal necesario para el inicio de la ejecución del contrato se encuentra afiliado a los Sistemas de Seguridad Social en salud, pensiones y riesgos profesionales, incluso los trabajadores independientes y que los pagos de las cotizaciones respectivas se encuentran al día.</t>
  </si>
  <si>
    <t>• La comprobación por el contratista ante el IDM, de que todo el personal necesario para el inicio de la ejecución del contrato se encuentra afiliado a los Sistemas de Seguridad Social en salud, pensiones y riesgos profesionales, incluso los trabajadores independientes y que los pagos de las cotizaciones respectivas se encuentran al día.</t>
  </si>
  <si>
    <t>• Para acreditar la calidad de supervisor, se deberá anexar la comunicación de delegación correspondiente si es supervisión interna  o copia del contrato de interventoría , según sea lo pertinente</t>
  </si>
  <si>
    <t xml:space="preserve">DOCUMENTACIÓN REQUERIDA </t>
  </si>
  <si>
    <t>DOCUMENTO</t>
  </si>
  <si>
    <t>Casilla de Verificación</t>
  </si>
  <si>
    <t>PLIEGOS DE CONDICIONES Y ADENDAS</t>
  </si>
  <si>
    <t>PROPUESTA TÉCNICA Y ECONÓMICA</t>
  </si>
  <si>
    <t>CONTRATO LEGALIZADO</t>
  </si>
  <si>
    <t>REGISTRO PRESUPUESTAL</t>
  </si>
  <si>
    <t>GARANTÍAS  APROBADAS</t>
  </si>
  <si>
    <t xml:space="preserve">LICENCIAS Y/ O PERMISOS </t>
  </si>
  <si>
    <t>ANÁLISIS DE PRECIOS UNITARIOS CORRESPONDIENTES A LA PROPUESTA ECONÓMICA (EN MEDIO FÍSICO Y MAGNÉTICO</t>
  </si>
  <si>
    <t>ESPECIFICACIONES TÉCNICAS</t>
  </si>
  <si>
    <t>ESTUDIOS  Y DISEÑOS</t>
  </si>
  <si>
    <t xml:space="preserve">PLANOS </t>
  </si>
  <si>
    <t>APROBACIÓN DEL PERSONAL Y/O EQUIPO DE TRABAJO PRESENTADO Y SOPORTES</t>
  </si>
  <si>
    <t>LABORATORIO TOMA DE CONTROL DE CALIDAD, ENSAYOS</t>
  </si>
  <si>
    <t>CRONOGRAMA DE EJECUCIÓN DE OBRA</t>
  </si>
  <si>
    <t>PROGRAMA DE RECURSO HUMANO</t>
  </si>
  <si>
    <t>SISTEMA DE GESTIÓN DE SST</t>
  </si>
  <si>
    <t>PROGRAMA DE MANEJO AMBIENTAL</t>
  </si>
  <si>
    <t>PLAN DE CALIDAD (MEDIO MAGNÉTICO Y FISICO)</t>
  </si>
  <si>
    <t>PLAN DE MANEJO DE TRANSITO – PMT(MEDIO MAGNÉTICO Y FISICO)</t>
  </si>
  <si>
    <t>ORGANIGRAMA DEL PROYECTO Y METODOLOGÍA  PARA EJECUCIÓN</t>
  </si>
  <si>
    <t>ANÁLISIS DE PRECIOS UNITARIOS Y LISTADO DE PRECIOS DE INSUMOS</t>
  </si>
  <si>
    <t>OTROS EXIGIDOS SEGÚN PLIEGO DE CONDICIONES</t>
  </si>
  <si>
    <t>NOTA:</t>
  </si>
  <si>
    <t>INCLUYA LOS ÍTEMS QUE APLIQUEN DE ACUERDO CON EL TIPO DE CONTRATO Y ELIMINE LAS FILAS DE LOS QUE NO APLIQUEN.</t>
  </si>
  <si>
    <t>ACTA N°</t>
  </si>
  <si>
    <t>PERSONA (JURIDCA O NATURAL)</t>
  </si>
  <si>
    <t xml:space="preserve">REPRESENTANTE LEGAL </t>
  </si>
  <si>
    <t>Nombre:</t>
  </si>
  <si>
    <t>Director de Interventoría</t>
  </si>
  <si>
    <t>Matrícula No</t>
  </si>
  <si>
    <t>Director de Obra</t>
  </si>
  <si>
    <t>Supervisor IDM</t>
  </si>
  <si>
    <t>2. DATOS DEL PREDIO</t>
  </si>
  <si>
    <t>NM</t>
  </si>
  <si>
    <t>No. PISOS</t>
  </si>
  <si>
    <t>FRENTE (Mts)</t>
  </si>
  <si>
    <t>ESTRATO</t>
  </si>
  <si>
    <t>SERVICIOS PÚBLICOS</t>
  </si>
  <si>
    <t>S/N</t>
  </si>
  <si>
    <t>AGUA</t>
  </si>
  <si>
    <t>ALCANTARILLADO</t>
  </si>
  <si>
    <t>ENERGÍA</t>
  </si>
  <si>
    <t>GAS</t>
  </si>
  <si>
    <t>TELEVISIÓN - CABLE</t>
  </si>
  <si>
    <t>OTRO - ¿CUAL ?</t>
  </si>
  <si>
    <t>CLASIFICACIÓN DE PREDIOS</t>
  </si>
  <si>
    <t>RESIDENCIAL</t>
  </si>
  <si>
    <t>URBANIZADO NO EDIFICADO</t>
  </si>
  <si>
    <t>COMERCIAL</t>
  </si>
  <si>
    <t>URBANIZABLES NO URBANIZADOS</t>
  </si>
  <si>
    <t>FINANCIERO</t>
  </si>
  <si>
    <t>NO URBANIZABLE</t>
  </si>
  <si>
    <t>INDUSTRIAL</t>
  </si>
  <si>
    <t>RURAL</t>
  </si>
  <si>
    <t>DOTACIONAL</t>
  </si>
  <si>
    <t>RURAL DESTINADO A PRODUCCIÓN</t>
  </si>
  <si>
    <t>DEPOSITO Y PARQUEADEROS</t>
  </si>
  <si>
    <t>OTRO</t>
  </si>
  <si>
    <t>¿CUÁL?</t>
  </si>
  <si>
    <t xml:space="preserve">OBSERVACIONES - DESCRIPCION: </t>
  </si>
  <si>
    <t>1. REGISTRO FOTOGRÁFICO FACHADA DE LA VIVIENDA.</t>
  </si>
  <si>
    <t>CIMENTACIÓN</t>
  </si>
  <si>
    <t>MUROS</t>
  </si>
  <si>
    <t>CERRAMIENTO</t>
  </si>
  <si>
    <t>CUBIERTA</t>
  </si>
  <si>
    <t>ESTRUCTURAS</t>
  </si>
  <si>
    <t>FACHADAS</t>
  </si>
  <si>
    <t>ANDENES</t>
  </si>
  <si>
    <t>OTROS</t>
  </si>
  <si>
    <t>OBSERVACIONES - DESCRIPCION:</t>
  </si>
  <si>
    <t>MATERIAL</t>
  </si>
  <si>
    <t>PATOLOGÍAS</t>
  </si>
  <si>
    <t>1.GRIETAS Y FISURAS</t>
  </si>
  <si>
    <t>2.HUMEDADES</t>
  </si>
  <si>
    <t>3.HUNDIMIENTOS</t>
  </si>
  <si>
    <t>4.DESPLAZAMIENTOS</t>
  </si>
  <si>
    <t>5.OTROS</t>
  </si>
  <si>
    <t>COORDENADA NORTE:</t>
  </si>
  <si>
    <t>COORDENADA ESTE:</t>
  </si>
  <si>
    <t>PROPIETARIO DEL PREDIO</t>
  </si>
  <si>
    <t>Cédula No</t>
  </si>
  <si>
    <t>*EL ACTA DE VECINDAD DEBE SER DILIGENCIADA POR PROFESIONALES TÉCNICOS DEL CONTRATISTA E INTERVENTORÍA Y CON ACOMPAÑAMIENTO DEL PROFESIONAL SOCIAL</t>
  </si>
  <si>
    <t>SE DEJA CONSTANCIA, QUE LO CONSIGNADO EN LA PRESENTE ACTA CORRESPONDE A LA REALIDAD</t>
  </si>
  <si>
    <t>INFORMACIÓN VIVIENDA  VISITADA</t>
  </si>
  <si>
    <t>No.</t>
  </si>
  <si>
    <t>Plano #</t>
  </si>
  <si>
    <t>Versión</t>
  </si>
  <si>
    <t>Fecha</t>
  </si>
  <si>
    <t>Contenido</t>
  </si>
  <si>
    <t>Reemplaza Plano #</t>
  </si>
  <si>
    <t>Nueva Versión</t>
  </si>
  <si>
    <t>Aprobado por</t>
  </si>
  <si>
    <t>Observaciones</t>
  </si>
  <si>
    <t xml:space="preserve">Para constancia de lo anterior, se firma en _______ a los _____ días del mes ________ del __________. </t>
  </si>
  <si>
    <t>Firma</t>
  </si>
  <si>
    <t>NOMBRE</t>
  </si>
  <si>
    <t xml:space="preserve">Elaboró: </t>
  </si>
  <si>
    <t xml:space="preserve">Revisó: </t>
  </si>
  <si>
    <t xml:space="preserve">Luis Fernando Arango </t>
  </si>
  <si>
    <t xml:space="preserve">Aprobó: </t>
  </si>
  <si>
    <t>Juan David Villa R.</t>
  </si>
  <si>
    <t xml:space="preserve">Cargo: </t>
  </si>
  <si>
    <t>Secretaria Sub-Técnica</t>
  </si>
  <si>
    <t>Subdirector Técnico</t>
  </si>
  <si>
    <t>Director General</t>
  </si>
  <si>
    <t xml:space="preserve">ACTA DE VECINDAD </t>
  </si>
  <si>
    <t>RELACIÓN DE PLANOS</t>
  </si>
  <si>
    <t xml:space="preserve">ACTA DE INICIO DE OBRA </t>
  </si>
  <si>
    <t>LECTURA Y VERIFICACIÓN DE COMPROMISOS DEL ACTA ANTERIOR</t>
  </si>
  <si>
    <t>COMPROMISO</t>
  </si>
  <si>
    <t>RESPONSABLE</t>
  </si>
  <si>
    <t>FECHA PROPUESTA PARA LA EJECUCIÓN DEL COMPROMISO</t>
  </si>
  <si>
    <t>FECHA DE CUMPLIMIENTO DEL COMPROMISO</t>
  </si>
  <si>
    <t>&lt;Inserte las filas que considere necesarias&gt;</t>
  </si>
  <si>
    <t xml:space="preserve">TEMAS PRESENTE COMITÉ DE OBRA </t>
  </si>
  <si>
    <r>
      <t xml:space="preserve">&lt;En este cuerpo del acta se deberán describir de forma clara los aspectos tratados en el comité, según aplique al contrato, entre los cuales se pueden incluir:
 *Aspectos Técnicos: *Verificación aleatoria o selectiva de medición de cantidades por parte del Supervisor del contrato , *Verificación del avance  de obra,  *Identificación de actividades no previstas, ítems nuevos, *Calidad de los trabajos, *verificación de ensayos realizados.
 Aspectos presupuestales:  *Disponibilidad y aplicación de recursos económicos al desarrollo del objeto contractual, verificación de balances de actividades ejecutadas *Ejecución financiera del contrato, 
Aspectos administrativos: *Verificación de pagos de salud, pensión y demás, *Manejo ambiental, *Seguridad industrial, *Programa de salud ocupacional, *Aspectos Sociales, *Permisos y licencias, *Gestión de servicios públicos, *Otros&gt;
</t>
    </r>
    <r>
      <rPr>
        <sz val="12"/>
        <color rgb="FFFF0000"/>
        <rFont val="Arial Narrow"/>
        <family val="2"/>
      </rPr>
      <t>&lt;Inserte las filas que considere necesarias, según la cantidad de temas previstos a tratar&gt;</t>
    </r>
  </si>
  <si>
    <t>ACTIVIDADES REALIZADAS EN LA SEMANA</t>
  </si>
  <si>
    <t>SABADO</t>
  </si>
  <si>
    <t>VIERNES</t>
  </si>
  <si>
    <t>LUNES</t>
  </si>
  <si>
    <t>MARTES</t>
  </si>
  <si>
    <t>MIÉRCOLES</t>
  </si>
  <si>
    <t>JUEVES</t>
  </si>
  <si>
    <t>item</t>
  </si>
  <si>
    <t>&lt;Inserte las filas que considere necesarias, según la cantidad de ITEMS</t>
  </si>
  <si>
    <t>ACTIVIDADES PROGRAMADAS PARA LA PROXIMA SEMANA</t>
  </si>
  <si>
    <r>
      <t xml:space="preserve">
</t>
    </r>
    <r>
      <rPr>
        <sz val="12"/>
        <color rgb="FFFF0000"/>
        <rFont val="Arial Narrow"/>
        <family val="2"/>
      </rPr>
      <t>&lt;Inserte las filas que considere necesarias, según la cantidad de temas previstos a tratar&gt;</t>
    </r>
  </si>
  <si>
    <t>&lt;Inserte las filas que considere necesarias, según la cantidad de ITEMS
&lt;Inserte las filas que considere necesarias, según la cantidad de temas previstos a tratar&gt;</t>
  </si>
  <si>
    <t>PORCENTAJE AVANCE FÍSICO DEL CONTRATO</t>
  </si>
  <si>
    <t>PROGRAMADO</t>
  </si>
  <si>
    <t>EJECUTADO</t>
  </si>
  <si>
    <t>ESTADO PORCENTAJE (ATRASADO O ADELANTADO)</t>
  </si>
  <si>
    <t>CONTROL DEL PERSONAL DEL CONTRATISTA</t>
  </si>
  <si>
    <t>CONTROL DE LA SEGURIDAD Y SALUD EN EL TRABAJO DEL CONTRATISTA</t>
  </si>
  <si>
    <t>ACCIDENTALIDAD</t>
  </si>
  <si>
    <t>ACTIVIDADES REALIZADAS POR LA INTERVENTORÍA QUE CONTRIBUYAN AL CUMPLIMIENTO DE LAS OBLIGACIONES CONTRACTUALES</t>
  </si>
  <si>
    <t>&lt;Inserte las filas que considere necesarias, según la cantidad de ITEMS
 Control de calidad de los materiales</t>
  </si>
  <si>
    <t>PENDIENTES</t>
  </si>
  <si>
    <t>REGISTRO FOTOGRÁFICO</t>
  </si>
  <si>
    <r>
      <rPr>
        <sz val="12"/>
        <color rgb="FFFF0000"/>
        <rFont val="Arial Narrow"/>
        <family val="2"/>
      </rPr>
      <t>&lt;Inserte las filas que considere necesarias, según la cantidad de ITEMS</t>
    </r>
    <r>
      <rPr>
        <sz val="12"/>
        <color rgb="FF000000"/>
        <rFont val="Arial Narrow"/>
        <family val="2"/>
      </rPr>
      <t xml:space="preserve">
Texto explicativo de la fotografía. Registre aquí una breve explicación del alcance de la fotografía, haciendo alusión por ejemplo a la etapa del proyecto o a la actividad que refleja la foto, al igual que a los detalles o características que se considera importante resaltar o destacar respecto de la fotografía. 
</t>
    </r>
  </si>
  <si>
    <r>
      <rPr>
        <sz val="12"/>
        <color rgb="FFFF0000"/>
        <rFont val="Arial Narrow"/>
        <family val="2"/>
      </rPr>
      <t>&lt;Inserte las filas que considere necesarias, según la cantidad de ITEMS</t>
    </r>
    <r>
      <rPr>
        <sz val="12"/>
        <color rgb="FF000000"/>
        <rFont val="Arial Narrow"/>
        <family val="2"/>
      </rPr>
      <t xml:space="preserve">
Texto explicativo de la fotografía. Registre aquí una breve explicación del alcance de la fotografía, haciendo alusión por ejemplo a la etapa del proyecto o a la actividad que refleja la foto, al igual que a los detalles o características que se considera importante resaltar o destacar respecto de la fotografía.
</t>
    </r>
  </si>
  <si>
    <t xml:space="preserve">COMPROMISOS </t>
  </si>
  <si>
    <t>ACTIVIDAD</t>
  </si>
  <si>
    <t>&lt;Inserte las filas que considere necesarias, según la cantidad de compromisos&gt;</t>
  </si>
  <si>
    <t xml:space="preserve">EN REPRESENTACIÓN DE </t>
  </si>
  <si>
    <t>CORREO</t>
  </si>
  <si>
    <t>FIRMA</t>
  </si>
  <si>
    <t>Para constancia de lo anterior, se firma la presente acta bajo la responsabilidad expresa de los que intervienen en ella.</t>
  </si>
  <si>
    <t xml:space="preserve">INFORME SEMANAL CONTRATO </t>
  </si>
  <si>
    <t>ÍTEM</t>
  </si>
  <si>
    <t>DESCRIPCIÓN 
(Corresponde a los ítems o productos contratados)</t>
  </si>
  <si>
    <t>CONTRATO</t>
  </si>
  <si>
    <t>VALORES</t>
  </si>
  <si>
    <t>SALDOS</t>
  </si>
  <si>
    <t>CANTIDAD CONTRATO</t>
  </si>
  <si>
    <t>VALOR UNITARIO</t>
  </si>
  <si>
    <t>VALOR TOTAL</t>
  </si>
  <si>
    <t>ACUMULADO ANTERIOR</t>
  </si>
  <si>
    <t>PRESENTE MES</t>
  </si>
  <si>
    <t>ACUMULADO TOTAL</t>
  </si>
  <si>
    <t>VALOR TOTAL COSTOS DIRECTOS</t>
  </si>
  <si>
    <t>VALOR TOTAL COSTOS INDIRECTOS</t>
  </si>
  <si>
    <t>ADMINISTRACIÓN</t>
  </si>
  <si>
    <t>IMPREVISTOS</t>
  </si>
  <si>
    <t>UTILIDAD</t>
  </si>
  <si>
    <t>VALOR TOTAL COSTOS DIRECTOS E INDIRECTOS</t>
  </si>
  <si>
    <t>CANTIDADES</t>
  </si>
  <si>
    <t>IVA 19% SOBRE UTILIDAD</t>
  </si>
  <si>
    <t xml:space="preserve">BALANCE PRESUPUESTAL </t>
  </si>
  <si>
    <t>V/R INICIAL CONTRATO:</t>
  </si>
  <si>
    <t>V/R ADICIONES:</t>
  </si>
  <si>
    <t>V/R ACTUAL CONTRATO:</t>
  </si>
  <si>
    <t>NO.</t>
  </si>
  <si>
    <t>DESCRIPCIÓN</t>
  </si>
  <si>
    <t>FECHA DE PAGO</t>
  </si>
  <si>
    <t xml:space="preserve">TOTAL </t>
  </si>
  <si>
    <t>VALOR FACTURADO</t>
  </si>
  <si>
    <t>% PAGADO</t>
  </si>
  <si>
    <t xml:space="preserve">VALOR NETO A PAGAR </t>
  </si>
  <si>
    <t>SALDO POR PAGAR</t>
  </si>
  <si>
    <t>% PAGADO ACUMULADO</t>
  </si>
  <si>
    <t xml:space="preserve">(1) Descripción de la etapa o el período facturado: acta parcial de obra. </t>
  </si>
  <si>
    <t>En los contratos a precio global, la segunda casilla se diligencia con los capítulos correspondientes.</t>
  </si>
  <si>
    <t>Todas las cantidades de obra estarán aproximadas al entero por exceso o por defecto.</t>
  </si>
  <si>
    <t>Todos los valores estarán expresados en pesos aproximando los centavos por exceso o por defecto.</t>
  </si>
  <si>
    <t>ACTA DE RECIBO PARCIAL Y BALANCE</t>
  </si>
  <si>
    <t>En</t>
  </si>
  <si>
    <t xml:space="preserve"> a los</t>
  </si>
  <si>
    <t>días del mes de</t>
  </si>
  <si>
    <t>se reunieron</t>
  </si>
  <si>
    <t>Director de Obra del  Contratista y</t>
  </si>
  <si>
    <t xml:space="preserve">Director de Interventoría  o </t>
  </si>
  <si>
    <t>supervisor para dejar constancia por medio de la presente acta del recibo parcial de las siguiente actividades según las condiciones que se detallan a continuación:</t>
  </si>
  <si>
    <t>SOLICITUD DE ADICION Y/O PRÓRROGA</t>
  </si>
  <si>
    <t>SOLICITUD  DE</t>
  </si>
  <si>
    <t xml:space="preserve">ADICIÓN  </t>
  </si>
  <si>
    <t>PRÓRROGA</t>
  </si>
  <si>
    <t xml:space="preserve">     </t>
  </si>
  <si>
    <t>PRÓRROGAS</t>
  </si>
  <si>
    <t>SUSPENSIONES</t>
  </si>
  <si>
    <t xml:space="preserve">ADICIONES </t>
  </si>
  <si>
    <t>CONDICIONES FINALES DEL CONTRATO</t>
  </si>
  <si>
    <t xml:space="preserve">PRÓRROGA No. </t>
  </si>
  <si>
    <t>TIEMPO</t>
  </si>
  <si>
    <t>ACTA No.</t>
  </si>
  <si>
    <t>ADICIÓN No.</t>
  </si>
  <si>
    <t>PLAZO ACTUAL</t>
  </si>
  <si>
    <t xml:space="preserve">FECHA DE TERMINACIÓN </t>
  </si>
  <si>
    <t>VALOR ACTUAL</t>
  </si>
  <si>
    <t xml:space="preserve"> LOS SUSCRITOS MEDIANTE  EL  PRESENTE  DOCUMENTO DEJAN CONSTANCIA DE LA SOLICITUD EN MENCION EL DÍA </t>
  </si>
  <si>
    <t xml:space="preserve">DEL MES DE </t>
  </si>
  <si>
    <t xml:space="preserve">DE </t>
  </si>
  <si>
    <t>ESTADO DE EJECUCIÓN FISICA DEL CONTRATO</t>
  </si>
  <si>
    <t xml:space="preserve">HASTA EL DÍA </t>
  </si>
  <si>
    <t>DE</t>
  </si>
  <si>
    <t xml:space="preserve">EL PROYECTO PRESENTABA  UN AVANCE FÍSICO EJECUTADO DEL </t>
  </si>
  <si>
    <t>%</t>
  </si>
  <si>
    <t xml:space="preserve">CONTRA UN AVANCE FÍSICO </t>
  </si>
  <si>
    <t xml:space="preserve">PROGRAMADO DEL </t>
  </si>
  <si>
    <t>ESTADO DE AVANCE EN EL PLAN DE PAGOS DEL CONTRATO</t>
  </si>
  <si>
    <t>EL PROYECTO PRESENTABA  UN VALOR PAGADO DE</t>
  </si>
  <si>
    <t xml:space="preserve">QUE CORRESPONDE AL </t>
  </si>
  <si>
    <t xml:space="preserve">CON RESPECTO AL VALOR ACTUAL DEL CONTRATO. </t>
  </si>
  <si>
    <t xml:space="preserve">SOLICITUD DE ADICIÓN </t>
  </si>
  <si>
    <t xml:space="preserve">1. CONSIDERACIONES QUE SOPORTAN LA SOLICITUD DE ADICIÓN </t>
  </si>
  <si>
    <t xml:space="preserve">EL CONTRATISTA, A TRAVÉS DE LA COMUNICACIÓN ANEXA, DE FECHA, </t>
  </si>
  <si>
    <t>SOLICITA:</t>
  </si>
  <si>
    <t>UNA ADICIÓN PARA LA TERMINACIÓN DEL CONTRATO No</t>
  </si>
  <si>
    <t xml:space="preserve">POR VALOR DE </t>
  </si>
  <si>
    <t>ARGUMENTANDO, QUE:</t>
  </si>
  <si>
    <t>2. RECURSOS A SUPRIMIR CORRESPONDIENTE A LAS ACTIVIDADES QUE NO SE VAN A EJECUTAR  (MENORES CANTIDADES)</t>
  </si>
  <si>
    <t xml:space="preserve">EN EL SIGUIENTE CUADRO  SE PRESENTAN LOS ÍTEMS Y LAS CANTIDADES ORIGINALES DEL CONTRATO A SUPRIMIR,  QUE CORRESPONDEN A: </t>
  </si>
  <si>
    <t>CANTIDAD EJECUTADA</t>
  </si>
  <si>
    <t>SUBTOTAL</t>
  </si>
  <si>
    <t>IVA / UTILIDAD</t>
  </si>
  <si>
    <t xml:space="preserve">VALOR TOTAL EJECUTADO </t>
  </si>
  <si>
    <t>VALOR TOTAL AJUSTES (SI APLICA)</t>
  </si>
  <si>
    <t>VALOR TOTAL FINAL (EJECUTADO MAS AJUSTES)</t>
  </si>
  <si>
    <t xml:space="preserve">EL VALOR DE LOS RECURSOS A SUPRIMIR ASCIENDE A LA SUMA DE  </t>
  </si>
  <si>
    <t>3. RECURSOS PARA MAYORES CANTIDADES</t>
  </si>
  <si>
    <t>EN EL SIGUIENTE CUADRO SE PRESENTAN LOS ÍTEMS Y LAS CANTIDADES ORIGINALES DEL CONTRATO QUE SE REQUIEREN ADICIONAR, QUE CORRESPONDEN A :</t>
  </si>
  <si>
    <t xml:space="preserve">EL VALOR DE LOS RECURSOS PARA MAYORES CANTIDADES DE OBRA, ASCIENDE A LA SUMA DE  </t>
  </si>
  <si>
    <t xml:space="preserve">4. RECURSOS PARA ACTIVIDADES NO PREVISTAS (ÍTEMS NO PREVISTOS) </t>
  </si>
  <si>
    <t xml:space="preserve">EN EL SIGUIENTE CUADRO SE PRESENTAN LOS ÍTEMS Y LAS CANTIDADES DE ACTIVIDADES NO PREVISTAS DEL CONTRATO QUE SE REQUIEREN ADICIONAR, QUE CORRESPONDEN A:  </t>
  </si>
  <si>
    <t xml:space="preserve">EL VALOR DE LOS RECURSOS PARA ACTIVIDADES NO PREVISTAS, ASCIENDE A LA SUMA DE  </t>
  </si>
  <si>
    <t>LAS ACTIVIDADES NO PREVISTAS  SE SOPORTAN CON EL ACTA No.</t>
  </si>
  <si>
    <t xml:space="preserve">DE COMPARACIÓN Y FIJACIÓN DE PRECIOS NO PREVISTOS. </t>
  </si>
  <si>
    <t xml:space="preserve">POR MEDIO DEL ACTA No. </t>
  </si>
  <si>
    <t>SE SOPORTAN LAS CANTIDADES Y VALORES CORRESPONDIENTES A MAYORES Y MENORES CANTIDADES E ÍTEMS NO PREVISTOS</t>
  </si>
  <si>
    <t>5. VALOR DE LA ADICIÓN</t>
  </si>
  <si>
    <t>A.</t>
  </si>
  <si>
    <t>VALOR DEL CONTRATO:</t>
  </si>
  <si>
    <t>B.</t>
  </si>
  <si>
    <t>VALOR RECURSOS SUPRIMIDOS:</t>
  </si>
  <si>
    <t>C.</t>
  </si>
  <si>
    <t>VALOR RECURSOS POR MAYORES CANTIDADES:</t>
  </si>
  <si>
    <t>D</t>
  </si>
  <si>
    <t>VALOR RECURSOS POR ACTIVIDADES NO PREVISTAS:</t>
  </si>
  <si>
    <t>E.</t>
  </si>
  <si>
    <t xml:space="preserve">VALOR ADICIÓN (C+D-B): </t>
  </si>
  <si>
    <t>F.</t>
  </si>
  <si>
    <t xml:space="preserve">NUEVO VALOR DEL CONTRATO: </t>
  </si>
  <si>
    <t xml:space="preserve">SOLICITUD DE PRÓRROGA   </t>
  </si>
  <si>
    <t xml:space="preserve">6. CONSIDERACIONES QUE SOPORTAN LA SOLICITUD DE PRÓRROGA  </t>
  </si>
  <si>
    <t>UNA PRÓRROGA PARA LA TERMINACIÓN DEL CONTRATO No</t>
  </si>
  <si>
    <t xml:space="preserve">POR </t>
  </si>
  <si>
    <t>DÍAS CALENDARIO, ARGUMENTANDO QUE:</t>
  </si>
  <si>
    <t>CONCEPTO DE LA INTERVENTORÍA  SOBRE LA PRESENTE SOLICITUD ADICIÓN Y/O PRÓRROGA</t>
  </si>
  <si>
    <t>TÉCNICA</t>
  </si>
  <si>
    <t>JURIDICA</t>
  </si>
  <si>
    <t>FINANCIERA</t>
  </si>
  <si>
    <t>AMBIENTAL Y/O SOCIAL Y/O PREDIAL:</t>
  </si>
  <si>
    <t>PRESUPUESTAL</t>
  </si>
  <si>
    <t>UNA ADICIÓN POR VALOR DE</t>
  </si>
  <si>
    <t>Y</t>
  </si>
  <si>
    <t>UNA PRÓRROGA POR</t>
  </si>
  <si>
    <t>DÍAS CALENDARIO,</t>
  </si>
  <si>
    <t xml:space="preserve">ES (SON) ACEPTABLE(S) PARA LA TERMINACIÓN DEL CONTRATO, CON LO CUAL, LA NUEVA FECHA DE TERMINACIÓN DEL CONTRATO SERÁ EL DÍA: </t>
  </si>
  <si>
    <t>Y EL NUEVO VALOR DEL CONTRATO SERÍA</t>
  </si>
  <si>
    <t xml:space="preserve">SOLICITUD DE APROBACIÓN     </t>
  </si>
  <si>
    <t xml:space="preserve">TENIENDO EN CUENTA LAS RAZONES ANTERIORMENTE EXPUESTAS, LA INTERVENTORÍA SOLICITA A IDM  AUTORIZAR UNA ADICIÓN AL VALOR DEL CONTRATO POR LA SUMA DE  </t>
  </si>
  <si>
    <t xml:space="preserve">Y UNA PRÓRROGA EN PLAZO DE </t>
  </si>
  <si>
    <t>DÍAS CALENDARIO</t>
  </si>
  <si>
    <t xml:space="preserve">OBLIGACIONES PARAFISCALES </t>
  </si>
  <si>
    <t>EL CONTRATISTA ANEXA A ESTA SOLICITUD DE MODIFICACIÓN DEL CONTRATO No.</t>
  </si>
  <si>
    <t>i</t>
  </si>
  <si>
    <t xml:space="preserve">LA CERTIFICACIÓN DE PAGO DE APORTES DEL SISTEMA DE SEGURIDAD SOCIAL DE EMPLEADOS DEL CONTRATO, EXPEDIDA POR EL REVISOR FISCAL O REPRESENTANTE LEGAL DEL </t>
  </si>
  <si>
    <t>ii</t>
  </si>
  <si>
    <t>COPIA DE LA  RELACIÓN DE PAGO DE OBLIGACIONES PARAFISCALES.</t>
  </si>
  <si>
    <t xml:space="preserve">Nota: </t>
  </si>
  <si>
    <t xml:space="preserve">1. Para el caso de adición se deben anexar los proyectos de Acta de Modificación y de Reprogramación de inversiones correspondientes.  </t>
  </si>
  <si>
    <t>2. Para el caso de prórroga, se debe anexar el proyecto de Reprogramación de inversiones correspondiente.</t>
  </si>
  <si>
    <t>3. Es responsabilidad de la Interventoría presentar las justificaciones técnica, jurídica, financiera, presupuestal, ambiental, social, predial y otros que respalden la solicitud de adición y/o prórroga y/o modificación, las cuales serán presentadas ante el Comité de Adiciones y Prórrogas del IDM.</t>
  </si>
  <si>
    <t>4. La justificación presentada por la Interventoría debe tener en cuenta las cláusulas contractuales, el pliego de condiciones y la matriz de riesgos del contrato de obra.</t>
  </si>
  <si>
    <r>
      <t>()</t>
    </r>
    <r>
      <rPr>
        <b/>
        <sz val="12"/>
        <color indexed="62"/>
        <rFont val="Arial Narrow"/>
        <family val="2"/>
      </rPr>
      <t>&lt;INDICAR EL VALOR EN NÚMEROS Y LETRAS&gt;</t>
    </r>
  </si>
  <si>
    <r>
      <t xml:space="preserve"> ()</t>
    </r>
    <r>
      <rPr>
        <b/>
        <sz val="12"/>
        <color indexed="62"/>
        <rFont val="Arial Narrow"/>
        <family val="2"/>
      </rPr>
      <t>&lt;INDICAR EL VALOR EN LETRAS&gt;</t>
    </r>
  </si>
  <si>
    <t>(Día)</t>
  </si>
  <si>
    <t>(Mes)</t>
  </si>
  <si>
    <t>(Año)</t>
  </si>
  <si>
    <t>ACTA DE SUSPENSIÓN No._________________</t>
  </si>
  <si>
    <t>(Indicar el número en forma consecutiva 1, 2,3,…, etc.)</t>
  </si>
  <si>
    <t>RESPONSABILIDAD</t>
  </si>
  <si>
    <t>1. Mediante la suscripción de la presente acta de suspensión o ampliación de la suspensión, el Contratista y el Interventor asumen plena responsabilidad por la veracidad de la información en ella contenida, especialmente respecto a:</t>
  </si>
  <si>
    <t xml:space="preserve"> - Condiciones que justifiquen plenamente la necesidad de suspender o ampliar la suspensión del plazo contractual.</t>
  </si>
  <si>
    <t xml:space="preserve"> - Período solicitado de la suspensión o ampliación de la suspensión.</t>
  </si>
  <si>
    <t>2. El contratista de obra suspende las labores a partir de la fecha indicada en la presente acta inclusive, comprometiéndose a reanudar la ejecución del contrato en la fecha acordada, bajo la responsabilidad exclusiva del mismo.</t>
  </si>
  <si>
    <t>3. El Interventor del contrato como representante del IDM debe hacer el análisis de las causas que conllevan a la suspensión del contrato de obra y será solidariamente  responsable con el Contratista de obra, lo cual refrenda con su firma.</t>
  </si>
  <si>
    <t>CONDICIONES DEL CONTRATO DE OBRA</t>
  </si>
  <si>
    <t>FECHA DE INICIO DEL CONTRATO:</t>
  </si>
  <si>
    <t>Indicar (Día/Mes/Año)</t>
  </si>
  <si>
    <t>RELACIÓN SUSPENSIONES Y AMPLIACIONES DE LA SUSPENSIÓN:</t>
  </si>
  <si>
    <t>ACTA DE SUSPENSIÓN No.</t>
  </si>
  <si>
    <t>AMPLIACIÓN No.</t>
  </si>
  <si>
    <t>PERIODO</t>
  </si>
  <si>
    <t>DESDE</t>
  </si>
  <si>
    <t>HASTA</t>
  </si>
  <si>
    <t>VALOR ACUMULADO DEL CONTRATO:</t>
  </si>
  <si>
    <t>FECHA DE VENCIMIENTO ACTUAL:</t>
  </si>
  <si>
    <t>(Teniendo en cuenta las suspensiones anteriores sin incluir la presente suspensión)</t>
  </si>
  <si>
    <t>CAUSAS QUE DAN ORÍGEN A LA SUSPENSIÓN:</t>
  </si>
  <si>
    <t>(Describir de manera clara y completa las causales que dan origen a la suspensión, teniendo en cuenta que las mismas no sean imputables a las partes contratantes.)</t>
  </si>
  <si>
    <t>CONCEPTO DE LA INTERVENTORÍA:</t>
  </si>
  <si>
    <t>NOTAS:</t>
  </si>
  <si>
    <t>1. Los motivos que dan origen a la presente suspensión y que imposibilitan de manera temporal el desarrollo del contrato no son imputables a las partes contratantes.</t>
  </si>
  <si>
    <t>2. Dentro de los tres (3) días hábiles siguientes a la fecha de reanudación, el CONTRATISTA se obliga a presentar al Instituto para su aprobación los certificados de modificación de la garantía única y el seguro constituidos, en los cuales se tenga en cuenta la nueva fecha de vencimiento del plazo contractual. El incumplimiento de esta obligación acarreará el inicio de las acciones administrativas y judiciales a que haya lugar.</t>
  </si>
  <si>
    <t>3. El contrato se reanudará en la fecha indicada en la presente acta sin que sea necesaria la elaboración y suscripción de un acta de reanudación. En el evento en que las causales de suspensión cesen con anterioridad a la fecha de reanudación indicada en la presente acta, se debe diligenciar el formato ACTA DE REANUDACIÓN DEL CONTRATO DE OBRA.</t>
  </si>
  <si>
    <t>NUEVAS CONDICIONES DEL CONTRATO</t>
  </si>
  <si>
    <t>FECHA DE SUSPENSIÓN:</t>
  </si>
  <si>
    <t>FECHA DE REANUDACIÓN:</t>
  </si>
  <si>
    <t>NUEVA FECHA DE VENCIMIENTO:</t>
  </si>
  <si>
    <t>(Diligencie en este espacio la nueva fecha de vencimiento del contrato teniendo en cuenta la presente suspensión, según indicación dada en el instructivo correspondiente numeral IV-2.)</t>
  </si>
  <si>
    <t>CON LA SUSCRIPCIÓN DE LA PRESENTE ACTA EL CONTRATISTA DE MANERA LIBRE Y ESPONTÁNEA RENUNCIA EXPRESAMENTE A RECLAMAR JUDICIAL O EXTRAJUDICIALMENTE MAYORES COSTOS GENERADOS POR LUCRO CESANTE Y/O DAÑO EMERGENTE; DESEQUILIBRIO ECONÓMICO POR: INTERRUPCIÓN DE SECUENCIA CONSTRUCTIVA, POR STAND BY DE EQUIPOS Y MAQUINARIAS, POR DISPONIBILIDAD DE PERSONAL, EQUIPOS Y MAQUINARIA, POR MAYOR CANTIDAD DE DESPLAZAMIENTOS Y/O TRANSPORTE DE MAQUINARIA, EQUIPO O PERSONAL Y POR MAYOR PERMANENCIA Y DISPOSICIÓN DE LA INFRAESTRUCTURA PROPIA DE LA EMPRESA, TODA VEZ QUE EL CONTRATISTA ES ENTERAMENTE LIBRE PARA DISPONER DE LOS RECURSOS MENCIONADOS.</t>
  </si>
  <si>
    <t>Para constancia de lo anterior, firman quienes en ella intervinieron:</t>
  </si>
  <si>
    <t xml:space="preserve">CONTRATO DE OBRA No. </t>
  </si>
  <si>
    <t>CONTRATISTA:</t>
  </si>
  <si>
    <t>CONTRATO DE INTERVENTORÍA No.</t>
  </si>
  <si>
    <t>INTERVENTOR:</t>
  </si>
  <si>
    <t>FECHA DE REANUDACIÓN</t>
  </si>
  <si>
    <t>ACTA DE SUSPENSIÓN O AMPLIACIÓN DE SUSPENSIÓN</t>
  </si>
  <si>
    <t>Se suscribe la presente acta de reanudación del contrato de obra considerando que están dadas las condiciones para continuar con la ejecución del contrato.</t>
  </si>
  <si>
    <t>(Diligencie en este espacio la nueva fecha de vencimiento del contrato teniendo en cuenta las fechas de suspensión y de reanudación, según indicación dada en el instructivo correspondiente numeral V-2.)</t>
  </si>
  <si>
    <t>1. Dentro de los tres (3) días hábiles siguientes a la fecha de reanudación, el CONTRATISTA se obliga a presentar al Instituto para su aprobación los certificados de modificación de la garantía única y el seguro constituidos, en los cuales se tenga en cuenta la nueva fecha de vencimiento del plazo contractual. El incumplimiento de esta obligación acarreará el inicio de las acciones administrativas y/o judiciales a que haya lugar.</t>
  </si>
  <si>
    <t>Para constancia de lo anterior,  firman quienes en ella intervinieron:</t>
  </si>
  <si>
    <t>ACTA DE REANUDACIÓN CONTRATO DE OBRA</t>
  </si>
  <si>
    <t>ACTA DE TERMINACIÓN CONTRATO DE OBRA</t>
  </si>
  <si>
    <t xml:space="preserve">PRORROGA No. </t>
  </si>
  <si>
    <t>ADICION No.</t>
  </si>
  <si>
    <t xml:space="preserve">LOS SUSCRITOS MEDIANTE  EL  PRESENTE  DOCUMENTO DEJAN CONSTANCIA DE LA TERMINACIÓN DEL CONTRATO EN MENCIÓN EL DÍA </t>
  </si>
  <si>
    <t xml:space="preserve">DEL AÑO </t>
  </si>
  <si>
    <t>CANTIDAD SEGÚN BALANCE FINAL</t>
  </si>
  <si>
    <t xml:space="preserve">% DE EJECUCIÓN </t>
  </si>
  <si>
    <t>R</t>
  </si>
  <si>
    <t>I</t>
  </si>
  <si>
    <t xml:space="preserve">PREVIA REVISIÓN DE LOS  PRODUCTOS,  BIENES  O  ACTIVIDADES  SE  CONSTATÓ QUE EL CONTRATISTA </t>
  </si>
  <si>
    <t>CON EL OBJETO CONTRATADO EN EL PLAZO ESTABLECIDO</t>
  </si>
  <si>
    <t>LLENE SEGÚN CORRESPONDA:</t>
  </si>
  <si>
    <t xml:space="preserve">LAS  REPARACIONES (R) A QUE HAY LUGAR, SERAN ENTREGADAS POR EL CONTRATISTA EL DIA </t>
  </si>
  <si>
    <t xml:space="preserve">LAS  ACTIVIDADES  INCONCLUSAS (I),  SERAN  ENTREGADAS  POR EL CONTRATISTA EL DIA </t>
  </si>
  <si>
    <t>LA TERMINACIÓN DE LOS TRABAJOS NO RELEVA AL CONTRATISTA DE SUS RESPONSABILIDADES Y OBLIGACIONES A QUE HACE REFERENCIA EL CONTRATO Y A LAS ESTABLECIDAS EN LAS NORMAS LEGALES VIGENTES. ASI MISMO, EL CONTRATISTA SE COMPROMETE A ACTUALIZAR LAS GARANTÍAS DE CONFORMIDAD CON LO ESTIPULADO EN EL CONTRATO.</t>
  </si>
  <si>
    <t>CUMPLIÓ</t>
  </si>
  <si>
    <t xml:space="preserve">INFORMACIÓN TERMINACIÓN CONTRATO </t>
  </si>
  <si>
    <t>INFORMACIÓN REANUDACIÓN CONTRATO DE OBRA</t>
  </si>
  <si>
    <t>De conformidad con lo previsto en los Manuales de Contratación e Interventoría vigentes del IDM:</t>
  </si>
  <si>
    <t>2. Estando en curso un procedimiento administrativo sancionatorio en contra del Contratista, solo podrá liquidarse el contrato una vez culminado dicho procedimiento.</t>
  </si>
  <si>
    <t>3. Solo se puede reconocer saldo a favor del Contratista con cargo a los saldos del registro presupuestal, cuando las actividades a cancelar hayan sido ejecutadas en la misma vigencia del registro o en la vigencia de su respectiva reserva presupuestal.</t>
  </si>
  <si>
    <t>4. Estando en curso un proceso por cobro coactivo o ejecutivo en contra del Contratista debe procederse a la liquidación del contrato.</t>
  </si>
  <si>
    <t>CONTRATO PRINCIPAL Y ADICIONALES</t>
  </si>
  <si>
    <t>CONTRATO No. Y AÑO</t>
  </si>
  <si>
    <t>PLAZO HASTA (Día/Mes/Año)</t>
  </si>
  <si>
    <t>VALOR ACUMULADO</t>
  </si>
  <si>
    <t>RELACIÓN SUSPENSIONES Y AMPLIACIONES DE SUSPENSIÓN</t>
  </si>
  <si>
    <t>FECHA REANUDACIÓN</t>
  </si>
  <si>
    <t>(Indicar Día/Mes/Año)</t>
  </si>
  <si>
    <t>ANTICIPO Y/O PAGO ANTICIPADO</t>
  </si>
  <si>
    <t>Valor Concedido:</t>
  </si>
  <si>
    <t>Valor Amortizado y/o Legalizado:</t>
  </si>
  <si>
    <t>Saldo por amortizar y/o legalizar:</t>
  </si>
  <si>
    <t>PAGO ANTICIPADO</t>
  </si>
  <si>
    <t>OBSERVACIONES:</t>
  </si>
  <si>
    <t>VALOR TOTAL EJECUTADO DEL CONTRATO DE OBRA</t>
  </si>
  <si>
    <t xml:space="preserve"> (De conformidad con lo indicado en el Acta de Entrega y Recibo Definitivo de Obra y reportes de pago)</t>
  </si>
  <si>
    <t>Valor básico ejecutado del contrato:</t>
  </si>
  <si>
    <t>Valor IVA :</t>
  </si>
  <si>
    <t>Valor total ejecutado del contrato:</t>
  </si>
  <si>
    <t>AU:</t>
  </si>
  <si>
    <t>A:</t>
  </si>
  <si>
    <t>U:</t>
  </si>
  <si>
    <t>VALOR TOTAL PAGADO AL CONTRATISTA</t>
  </si>
  <si>
    <t>Valor básico pagado al Contratista por actas de obra:</t>
  </si>
  <si>
    <t>Valor IVA:</t>
  </si>
  <si>
    <t>Valor total pagado al Contratista por actas de obra:</t>
  </si>
  <si>
    <t xml:space="preserve">VALOR TOTAL PAGADO AL CONTRATISTA MEDIANTE CONCILIACIÓN U OTROS MECANISMOS </t>
  </si>
  <si>
    <t>CONCEPTO</t>
  </si>
  <si>
    <t>VALOR BÁSICO</t>
  </si>
  <si>
    <t>VALOR IVA</t>
  </si>
  <si>
    <t>DOCUMENTO SOPORTE</t>
  </si>
  <si>
    <t>Conciliaciones por actas de obra</t>
  </si>
  <si>
    <t>Conciliaciones por otros conceptos</t>
  </si>
  <si>
    <t>Otros (Indique en este espacio cual)</t>
  </si>
  <si>
    <t>VALOR TOTAL PAGADO O REINTEGRADO POR EL CONTRATISTA AL INSTITUTO</t>
  </si>
  <si>
    <t xml:space="preserve">DOCUMENTO SOPORTE </t>
  </si>
  <si>
    <t>COMPROBANTE DE INGRESO No.</t>
  </si>
  <si>
    <t>Multas y/o sanciones</t>
  </si>
  <si>
    <t>Conciliaciones</t>
  </si>
  <si>
    <t>Excedentes financieros de anticipo</t>
  </si>
  <si>
    <t>Rendimientos financieros de anticipo</t>
  </si>
  <si>
    <t>VALOR TOTAL PAGADO O REINTEGRADO POR EL CONTRATISTA</t>
  </si>
  <si>
    <t xml:space="preserve">BALANCE GENERAL DEL CONTRATO </t>
  </si>
  <si>
    <t>PAGADO</t>
  </si>
  <si>
    <t>Valor total ejecutado por actas de recibo parcial de Obra</t>
  </si>
  <si>
    <t>Valor total pagado por actas de recibo parcial de Obra</t>
  </si>
  <si>
    <t>Valor reconocido mediante conciliación por actas de obra</t>
  </si>
  <si>
    <t>Valor pagado mediante conciliación por actas de obra</t>
  </si>
  <si>
    <t>Valor total ajustes</t>
  </si>
  <si>
    <t>Valor pagado por ajustes</t>
  </si>
  <si>
    <t>Valor correspondiente a IVA</t>
  </si>
  <si>
    <t>Valor pagado por IVA</t>
  </si>
  <si>
    <t>Ajuste por aproximación</t>
  </si>
  <si>
    <t>SUMAS IGUALES:</t>
  </si>
  <si>
    <t>RELACIÓN DE SALDOS REGISTROS PRESUPUESTALES DEL CONTRATO DE OBRA</t>
  </si>
  <si>
    <t>Vigencia Fiscal</t>
  </si>
  <si>
    <t>Registro No.</t>
  </si>
  <si>
    <t>Programa-Subprograma-Proyecto</t>
  </si>
  <si>
    <t>Recurso No.</t>
  </si>
  <si>
    <t>Fuente de Financiación (Nación o Propios)</t>
  </si>
  <si>
    <t>Contrato Principal /    Adicional No.</t>
  </si>
  <si>
    <t>Valor del registro</t>
  </si>
  <si>
    <t>Saldo del registro</t>
  </si>
  <si>
    <t>TOTAL</t>
  </si>
  <si>
    <t>CUANDO APLIQUE DILIGENCIAR LA SIGUIENTE INFORMACIÓN DE ACUERDO AL CASO A QUE CORRESPONDA</t>
  </si>
  <si>
    <t>Diligenciar cuado la liquidación presenta saldo a favor del Instituto, de conformidad con lo previsto en los Manuales de Contratación e Interventoría vigentes del IDM.</t>
  </si>
  <si>
    <t>Multas y/o sanciones ejecutoriadas</t>
  </si>
  <si>
    <t>Saldo de anticipo</t>
  </si>
  <si>
    <t>TOTAL SALDO A FAVOR</t>
  </si>
  <si>
    <t>SALDO A FAVOR DEL INSTITUTO DE DESARROLLO MUNICIPALRELACIÓN DE SALDOS REGISTROS PRESUPUESTALES DEL CONTRATO DE OBRA</t>
  </si>
  <si>
    <t xml:space="preserve">CASO 1. </t>
  </si>
  <si>
    <t xml:space="preserve">CASO 2. </t>
  </si>
  <si>
    <t>SALDO A FAVOR DEL CONTRATISTA</t>
  </si>
  <si>
    <t>Diligenciar cuando la liquidación presenta saldo a favor del Contratista, de conformidad con lo previsto en los Manuales de Contratación e Interventoría vigentes del IDM y se cumplan los siguientes requisitos:</t>
  </si>
  <si>
    <t>1. Se cuenta con recurso presupuestal que respalde el pago a favor del Contratista, y</t>
  </si>
  <si>
    <t>2. El Contratista presenta la factura correspondiente al saldo a su favor.</t>
  </si>
  <si>
    <t>CDP No. y fecha</t>
  </si>
  <si>
    <t>REGISTRO PRESUPUESTAL No. y fecha</t>
  </si>
  <si>
    <t>Actas de recibo parcial de obra</t>
  </si>
  <si>
    <t>Conciliaciones aprobadas</t>
  </si>
  <si>
    <t>TOTAL SALDO A FAVOR DEL CONTRATISTA</t>
  </si>
  <si>
    <t>Para el cobro a su favor el Contratista presenta Factura No. __________ de fecha ________.</t>
  </si>
  <si>
    <t xml:space="preserve">CASO 3, </t>
  </si>
  <si>
    <t>SALDO A FAVOR DEL INSTITUTO Y DEL CONTRATISTA</t>
  </si>
  <si>
    <t>1. Diligenciar cuando la liquidación presenta saldos a favor de las partes contratantes, siempre que, el saldo a favor del Instituto resulte ser mayor que el saldo a favor del Contratista, de conformidad con lo previsto en los Manuales de Contratación e Interventoría vigentes del IDM y se cumpla cualquiera de los siguientes requisitos:</t>
  </si>
  <si>
    <t>2. Para determinar el saldo a favor del Contratista en el presente caso, la subdirección Financiera mediante memorando reportará a solicitud de la subdirección técnica la discriminación de los descuentos correspondientes a impuestos, tasas y contribuciones que apliquen y su porcentaje.</t>
  </si>
  <si>
    <t xml:space="preserve">SALDO A FAVOR DEL CONTRATISTA: </t>
  </si>
  <si>
    <t>Valor básico adeudado</t>
  </si>
  <si>
    <t>Menos retención en la fuente a título de Renta</t>
  </si>
  <si>
    <t>Menos otras retenciones (Indicar cuales)</t>
  </si>
  <si>
    <t>Menos estampillas (Indicar cuales)</t>
  </si>
  <si>
    <t>Menos contribución especial</t>
  </si>
  <si>
    <t>Menos Otros (Según memorando de la Subdirección Financiera)</t>
  </si>
  <si>
    <t>Indicar No. y fecha del memorando de la Subdirección Financiera:</t>
  </si>
  <si>
    <t>Si el contratista factura indicar Factura No.</t>
  </si>
  <si>
    <t>de fecha</t>
  </si>
  <si>
    <t>RESUMEN SALDOS</t>
  </si>
  <si>
    <t>SALDO A FAVOR DEL INSTITUTO</t>
  </si>
  <si>
    <t>SALDO A FAVOR DEL CONTRATISTA:</t>
  </si>
  <si>
    <t>El saldo a favor del Instituto será cobrado a través del área de jurisdicción coactiva de la Entidad.</t>
  </si>
  <si>
    <t>DOCUMENTOS APORTADOS PARA LA LIQUIDACIÓN:</t>
  </si>
  <si>
    <t>FOLIOS</t>
  </si>
  <si>
    <t xml:space="preserve">Copia del contrato, adicionales, prórrogas, aclaraciones, modificaciones y suspensiones. </t>
  </si>
  <si>
    <t xml:space="preserve">Copia de la Orden de inicio del contrato. </t>
  </si>
  <si>
    <t>Copia autenticada por la Subdirección Administrativa del Acta de Entrega y Recibo Definitivo de obra.</t>
  </si>
  <si>
    <t>Reporte de pagos del Sistema Integrado de Información Financiera - SIIF NACION u otros soportes.</t>
  </si>
  <si>
    <t xml:space="preserve">Certificación expedida por parte de la entidad financiera sobre la cancelación de la cuenta de anticipo o la liquidación del contrato de fiducia mercantil para el manejo del anticipo, según el caso. </t>
  </si>
  <si>
    <t xml:space="preserve">Certificación Bancaría o de Entidad Fiduciaria sobre rendimientos y/o excedentes financieros de los recursos de anticipo. </t>
  </si>
  <si>
    <t>Comprobantes de Ingreso sobre los reintegros efectuados por el contratista o memorando del Grupo de Ingreso donde conste el concepto y valor de dichos reintegros, si es del caso.</t>
  </si>
  <si>
    <t>Certificación expedida por el Interventor sobre la verificación del cumplimiento del pago de aportes al sistema de seguridad social y parafiscales.</t>
  </si>
  <si>
    <t>Copia autenticada por la Subdirección Jurídica del anexo de modificación de la garantía única ampliada y prorrogada según los términos contractuales vigentes.</t>
  </si>
  <si>
    <t xml:space="preserve">Copia del Acta de aprobación del anexo de modificación de la garantía única ampliada y prorrogada según los términos contractuales vigentes. </t>
  </si>
  <si>
    <t>Memorando expedido por el Grupo de Contabilidad en donde se certifique el estado de amortización del anticipo otorgado.</t>
  </si>
  <si>
    <t>Memorando expedido por la Subdirección Financiera  a solicitud de la subdirección técnica, en el que se discriminen los descuentos y porcentaje correspondiente a impuestos, tasas y contribuciones que apliquen, para determinar el valor a favor del Contratista en el Caso 3 previsto en la presente Acta.</t>
  </si>
  <si>
    <t>Otros</t>
  </si>
  <si>
    <t>TOTAL FOLIOS</t>
  </si>
  <si>
    <t>En el evento de resultar condenado el Instituto de Desarrollo Municipal en algún proceso sancionatorio que adelante o llegue a adelantar la Entidad competente en materia ambiental, por hechos imputables al Contratista, éste se obliga a reintegrar al IDM el monto de la condena dentro de los treinta (30) días calendario siguientes a la ejecutoria del fallo proferido.</t>
  </si>
  <si>
    <t>Para constancia de lo anterior, firman la presente acta los que en ella intervinieron, al día, mes y año:</t>
  </si>
  <si>
    <t>ACTA DE LIQUIDACIÓN DE OBRA</t>
  </si>
  <si>
    <t>INFORMACIÓN LIQUIDACIÓN DE OBRA</t>
  </si>
  <si>
    <t>ESTADO GENERAL DEL TIEMPO</t>
  </si>
  <si>
    <t>Clase de tiempo</t>
  </si>
  <si>
    <t>DÍAS DEL MES</t>
  </si>
  <si>
    <t>Total</t>
  </si>
  <si>
    <t>Residente de Obra</t>
  </si>
  <si>
    <t>Matrícula No.:</t>
  </si>
  <si>
    <t>Residente de Interventoría</t>
  </si>
  <si>
    <t>DÍA</t>
  </si>
  <si>
    <t>MAÑANA</t>
  </si>
  <si>
    <t>7:00-8:00 am</t>
  </si>
  <si>
    <t>8:00-9:00 am</t>
  </si>
  <si>
    <t>9:00-10:00 am</t>
  </si>
  <si>
    <t>10:00-11:00 am</t>
  </si>
  <si>
    <t>11:00am-12:00 pm</t>
  </si>
  <si>
    <t>TARDE</t>
  </si>
  <si>
    <t>12:00-1:00pm</t>
  </si>
  <si>
    <t>1:00-2:00pm</t>
  </si>
  <si>
    <t>2:00-3:00pm</t>
  </si>
  <si>
    <t>4:00-5:00pm</t>
  </si>
  <si>
    <t>5:00-6:00pm</t>
  </si>
  <si>
    <t>LF</t>
  </si>
  <si>
    <t>LLUVIA FUERTE</t>
  </si>
  <si>
    <t>L</t>
  </si>
  <si>
    <t>LLUVIA</t>
  </si>
  <si>
    <t>LV</t>
  </si>
  <si>
    <t>LLOVIZNA</t>
  </si>
  <si>
    <t>H</t>
  </si>
  <si>
    <t>HUMEDO</t>
  </si>
  <si>
    <t>S</t>
  </si>
  <si>
    <t>SECO</t>
  </si>
  <si>
    <t xml:space="preserve">LISTADO GENERAL DEL CLIMA </t>
  </si>
  <si>
    <r>
      <t xml:space="preserve">1. No procede la liquidación del contrato cuando </t>
    </r>
    <r>
      <rPr>
        <b/>
        <sz val="12"/>
        <rFont val="Arial Narrow"/>
        <family val="2"/>
      </rPr>
      <t>NO</t>
    </r>
    <r>
      <rPr>
        <sz val="12"/>
        <rFont val="Arial Narrow"/>
        <family val="2"/>
      </rPr>
      <t xml:space="preserve"> se cuente con recurso presupuestal que respalde el pago a favor del Contratista, salvo que la liquidación presente un saldo a favor del Instituto mayor que el saldo a favor del Contratista.</t>
    </r>
  </si>
  <si>
    <r>
      <t>FECHA DE VENCIMIENTO</t>
    </r>
    <r>
      <rPr>
        <sz val="10"/>
        <rFont val="Arial Narrow"/>
        <family val="2"/>
      </rPr>
      <t>:</t>
    </r>
  </si>
  <si>
    <r>
      <t xml:space="preserve"> </t>
    </r>
    <r>
      <rPr>
        <b/>
        <sz val="10"/>
        <rFont val="Arial Narrow"/>
        <family val="2"/>
      </rPr>
      <t xml:space="preserve">ANTICIPO                                              </t>
    </r>
  </si>
  <si>
    <r>
      <t xml:space="preserve">• </t>
    </r>
    <r>
      <rPr>
        <b/>
        <sz val="12"/>
        <rFont val="Arial Narrow"/>
        <family val="2"/>
      </rPr>
      <t>NO</t>
    </r>
    <r>
      <rPr>
        <sz val="12"/>
        <rFont val="Arial Narrow"/>
        <family val="2"/>
      </rPr>
      <t xml:space="preserve"> se cuenta con recurso presupuestal que respalde las retenciones que por ley esta obligado a efectuar el Instituto al realizar el pago, o</t>
    </r>
  </si>
  <si>
    <r>
      <t xml:space="preserve">• El Contratista </t>
    </r>
    <r>
      <rPr>
        <b/>
        <sz val="12"/>
        <rFont val="Arial Narrow"/>
        <family val="2"/>
      </rPr>
      <t>NO</t>
    </r>
    <r>
      <rPr>
        <sz val="12"/>
        <rFont val="Arial Narrow"/>
        <family val="2"/>
      </rPr>
      <t xml:space="preserve"> presente la factura correspondiente al saldo a su favor.</t>
    </r>
  </si>
  <si>
    <t>RESUMEN ENSAYOS DE LABORATORIO</t>
  </si>
  <si>
    <t>No. Consecutivo del Ensayo</t>
  </si>
  <si>
    <t>Fecha del Ensayo</t>
  </si>
  <si>
    <t>Descripción/Ensayo</t>
  </si>
  <si>
    <t>Norma</t>
  </si>
  <si>
    <t>Procedencia (Sitio donde se tomo la muestra)</t>
  </si>
  <si>
    <t>No. De Muestras</t>
  </si>
  <si>
    <t>Rango Cumplimiento del Ensayo</t>
  </si>
  <si>
    <t>Resultado del Ensayo</t>
  </si>
  <si>
    <t>Cumple      SI o NO</t>
  </si>
  <si>
    <t>Observación /Acciones</t>
  </si>
  <si>
    <t>1. La columna "No. Consecutivo del Ensayo" corresponde a un número consecutivo único que identifica cada resultado obtenido de laboratorio o prueba de campo.</t>
  </si>
  <si>
    <t>2. Es responsabilidad del Interventor verificar el cumplimiento en la realización del número de ensayos requeridos en el periodo y el cumplimiento de las especificaciones generales y particulares de contrucción y normas de ensayo.</t>
  </si>
  <si>
    <t>3. Cuando el resultado del ensayo de laboratorio no cumple, el Interventor debe diligenciar en la columna "Observaciones" el procedimiento utilizado para subsanar la no conformidad y generar los reportes con los resultados de laboratorio que evidencien la corrección de la no conformidad.</t>
  </si>
  <si>
    <t>4. Ningún reporte de laboratorio se puede presentar con enmendaduras.</t>
  </si>
  <si>
    <t>GARANTÍA ÚNICA DE CUMPLIMIENTO EXIGIDA SEGÚN CONTRATO PRINCIPAL</t>
  </si>
  <si>
    <t>Amparo</t>
  </si>
  <si>
    <t>% Amparo</t>
  </si>
  <si>
    <t>Valor Asegurado ($)</t>
  </si>
  <si>
    <t>VIGENCIA</t>
  </si>
  <si>
    <t>Desde</t>
  </si>
  <si>
    <t>Hasta</t>
  </si>
  <si>
    <t>Cumplimiento</t>
  </si>
  <si>
    <t>Día</t>
  </si>
  <si>
    <t>Mes</t>
  </si>
  <si>
    <t>Año</t>
  </si>
  <si>
    <t>Buen manejo y correcta inversión del anticipo</t>
  </si>
  <si>
    <t>Pago de Salarios, prestaciones sociales legales e indemnizaciones</t>
  </si>
  <si>
    <t>Calidad de Estudios y Diseños</t>
  </si>
  <si>
    <t>Estabilidad y/o Calidad de Obra</t>
  </si>
  <si>
    <t>GARANTÍA ÚNICA DE CUMPLIMIENTO No.</t>
  </si>
  <si>
    <t>Certificado de modificación o anexo No.:</t>
  </si>
  <si>
    <t>Razón Social Compañía Aseguradora:</t>
  </si>
  <si>
    <t>(Señalar el último certificado de modificación o anexo aprobado por el Instituto correspondiente a las condiciones iniciales del contrato)</t>
  </si>
  <si>
    <t>SEGUROS EXIGIDOS SEGÚN CONTRATO PRINCIPAL</t>
  </si>
  <si>
    <t>Responsabilidad Civil Extracontractual (RCE)</t>
  </si>
  <si>
    <t>PÓLIZA DE SEGURO RCE No.</t>
  </si>
  <si>
    <t>OTRAS PÓLIZAS No.</t>
  </si>
  <si>
    <t>A continuación indicar los amparos y vigencias del último certificado de modificación o anexo aprobado por el Instituto.</t>
  </si>
  <si>
    <t>(Señalar el último certificado de modificación o anexo aprobado por el Instituto)</t>
  </si>
  <si>
    <t>SEGUROS EXIGIDOS INCLUYENDO ADICIONES, MODIFICACIONES Y PRÓRROGAS</t>
  </si>
  <si>
    <t>A continuación indicar los seguros y vigencias según último certificado de modificación o anexo aprobado por el Instituto.</t>
  </si>
  <si>
    <t>Documento y fecha de aprobación de la última garantía y seguros o certificado de modificación o anexos:</t>
  </si>
  <si>
    <t>OBSERVACIONES SOBRE CUMPLIMIENTO:</t>
  </si>
  <si>
    <t xml:space="preserve">GARANTÍAS Y SEGUROS DE OBRAS </t>
  </si>
  <si>
    <t>CONTROLES A REALIZAR</t>
  </si>
  <si>
    <t>APROBACIÓN</t>
  </si>
  <si>
    <t>CUMPLE</t>
  </si>
  <si>
    <t>NO CUMPLE</t>
  </si>
  <si>
    <t>ITEM</t>
  </si>
  <si>
    <t>DESCRIPCIÓN DE ACTIVIDADES</t>
  </si>
  <si>
    <t xml:space="preserve">Se encuentra disponibles los soportes de
pagos al Sistema General de Seguridad
Social (Salud, ARL, Pensiones)?
</t>
  </si>
  <si>
    <t xml:space="preserve">Se cuenta con un Sistema de gestion de Seguridad y salud en el trabajo aplicado al proyecto?
</t>
  </si>
  <si>
    <t xml:space="preserve">Cuentan con reglamentos de Higiene y seguridad Industrial?, ¿Está exhibido?
</t>
  </si>
  <si>
    <t>Se cuenta con el acta de constitución del
COPASST?</t>
  </si>
  <si>
    <t xml:space="preserve">Se cuenta con actas de reuniones del
COPASST?
</t>
  </si>
  <si>
    <t xml:space="preserve">Se cuenta con Matriz de Peligros y
Riesgos aplicada al proyecto?
</t>
  </si>
  <si>
    <t>El personal cuenta con los Elemento de
Protección Personal (EPP) necesarios para
desarrollar su labor?</t>
  </si>
  <si>
    <t>Tiene registro de la entrega de los
Elementos de Protección Personal que se
suministran al trabajador?</t>
  </si>
  <si>
    <t>Si se realizan tareas de alto riesgo, proporciona las certificaciones respectivas del personal? (trabajo en altura, espacios confinados)</t>
  </si>
  <si>
    <t>Se aíslan y demarcan las zonas peligrosas
(balizamiento)?</t>
  </si>
  <si>
    <t xml:space="preserve">Se señaliza los puestos de operación
peligrosos?
</t>
  </si>
  <si>
    <t xml:space="preserve">Se encuentran demarcadas las zonas
restringidas?
</t>
  </si>
  <si>
    <t>Se cuenta con servicio de higiene (baños, agua potable)</t>
  </si>
  <si>
    <t>Se tienen medidas de control de la
exposición al ruido?</t>
  </si>
  <si>
    <t xml:space="preserve">Se toman las medidas de seguridad
necesarias para evitar o disminuir el riesgo
por vibraciones derivado del manejo de
perforaciones neumáticas, martillos, etc.?
</t>
  </si>
  <si>
    <t xml:space="preserve">Se encuentra las instalaciones eléctricas en
buen estado?
</t>
  </si>
  <si>
    <t xml:space="preserve">Los trabajadores cuentan con la dotación
adecuada (ropa de labor, distintivos)?
</t>
  </si>
  <si>
    <t>Posee instructivos o procedimientos para la ejecucion de tareas de alto riesgo (trabajo en altura, espacios confinados)?</t>
  </si>
  <si>
    <t>Proporciona Matriz de EPP?</t>
  </si>
  <si>
    <t xml:space="preserve">Las partes móviles de los equipos, motores, transmisiones y piezas salientes están adecuadamente protegidos? </t>
  </si>
  <si>
    <t xml:space="preserve">El equipo se encuentra en condiciones adecuadas para su utilización?
</t>
  </si>
  <si>
    <t xml:space="preserve">Los operadores cuentan con espacio suficiente para manipular los equipos?
</t>
  </si>
  <si>
    <t xml:space="preserve">Se cuenta con un listado de la maquinaria y equipos utilizados?
</t>
  </si>
  <si>
    <t xml:space="preserve">Se cuenta con registro de mantenimiento preventivo a los equipos?
</t>
  </si>
  <si>
    <t xml:space="preserve">Se cuenta con los aislamientos eléctricos (polo a tierra)?
</t>
  </si>
  <si>
    <t>Están señalizadas (amarillo-negro) las
secciones de la maquinaria o equipo que puede generar daños como golpes, atrapamiento, etc</t>
  </si>
  <si>
    <t>Se cuenta con normas (procedimientos) de operación dentro y fuera de la obra para la maquinaria y equipos utilizados?</t>
  </si>
  <si>
    <t xml:space="preserve">El personal que opera los equipos se
encuentra capacitado para su operación (registros)?
</t>
  </si>
  <si>
    <t xml:space="preserve">Los operadores conocen la reglamentación legal e interna sobre operación de equipo y señalización vial de obras?
</t>
  </si>
  <si>
    <t xml:space="preserve">Las herramientas con filo agudo o punta aguda, tienen de algún tipo de resguardo para el filo?
</t>
  </si>
  <si>
    <t xml:space="preserve">Las herramientas están hechas de material resistente, de acuerdo al uso?  </t>
  </si>
  <si>
    <t>Se encuentra herramienta abandonada en lugares por donde transiten personas?</t>
  </si>
  <si>
    <t xml:space="preserve">Se dispone de carretillas para el transporte de herramienta en caso de ser necesario? </t>
  </si>
  <si>
    <t xml:space="preserve">Las herramientas que usan electricidad están siendo utilizadas adecuadamente?
</t>
  </si>
  <si>
    <t>Las herramientas (y su mango) tienen la forma, peso y dimensiones adecuadas al trabajo a realizar?</t>
  </si>
  <si>
    <t xml:space="preserve">En las zonas con riesgos especiales (gases
inflamables, líquidos volátiles, sustancias
explosivas, entre otros), se seleccionan las
herramientas fabricadas con materiales,
que no de lugar a chispas por percusión (como aleaciones de bronce de berilio, madera o plásticos)?
</t>
  </si>
  <si>
    <t>Se realiza mantenimiento a las Herramientas manuales?</t>
  </si>
  <si>
    <t xml:space="preserve">Se cuenta con un sitio de almacenamiento adecuado para las herramientas?
</t>
  </si>
  <si>
    <t xml:space="preserve">Se observan trabajadores que carguen mas de lo permitido? (25k hombres, 12,5k mujeres) 
</t>
  </si>
  <si>
    <t>Los trabajadores realizan pausas activas?</t>
  </si>
  <si>
    <t>Los materiales que resultan sobrantes se almacenan en el sitio destinado para tal fin?</t>
  </si>
  <si>
    <t>Las excavaciones se encuentra señalizadas y delimitadas?</t>
  </si>
  <si>
    <t xml:space="preserve">Se cuenta con un listado de los productos químicos utilizados? (si aplica) 
</t>
  </si>
  <si>
    <t xml:space="preserve">Se cuenta con las Hojas de Seguridad de los productos químicos utilizados?
</t>
  </si>
  <si>
    <t xml:space="preserve">Los productos químicos se encuentran adecuadamente etiquetados y empacados?
</t>
  </si>
  <si>
    <t xml:space="preserve">Se reportan las condiciones peligrosas
</t>
  </si>
  <si>
    <t xml:space="preserve"> Se reportan los accidentes de trabajo
</t>
  </si>
  <si>
    <t>Se reportan los incidentes de trabajo?</t>
  </si>
  <si>
    <t>Se investigan los accidentes ocurridos que afectan al personal que labora o a la comunidad?</t>
  </si>
  <si>
    <t xml:space="preserve">Se realizan controles a los subcontratistas?
</t>
  </si>
  <si>
    <t xml:space="preserve">Se realizan inspecciones de seguridad periódicas?
</t>
  </si>
  <si>
    <t xml:space="preserve">Se cuenta con un Plan de Emergencias por escrito?  </t>
  </si>
  <si>
    <t xml:space="preserve">Se realizan exámenes médicos
ocupacionales a los trabajadores (ingreso,
periódicos, egreso)?
</t>
  </si>
  <si>
    <t>Ha proporcionado la capacitación a los trabajadores en los aspectos de seguridad y salud en el trabajo de acuerdo con las características de la empresa, la identificación de peligros y valoración de riesgos relacionados con su trabajo, incluidas las disposiciones relativas a las situaciones de emergencia y educación ambiental?</t>
  </si>
  <si>
    <t>NOTA: la presente metodologia de revisión plantea los requisitos mínimos requeridos por la Entidad, sin embargo el Consultor está en la obligación de ampliar  y/o complementar estos aspectos de acuerdo con sus recursos  y capacidad  de organización, Requerimientos Técnicos que forman parte del Contrato.</t>
  </si>
  <si>
    <t>LISTA DE CHEQUEO SG-SST</t>
  </si>
  <si>
    <t>Nombre</t>
  </si>
  <si>
    <t>Cargo</t>
  </si>
  <si>
    <t>Período laborado</t>
  </si>
  <si>
    <t>No. Días mes                        (Base Liquidación)</t>
  </si>
  <si>
    <t>C.C.</t>
  </si>
  <si>
    <t>Días del Mes</t>
  </si>
  <si>
    <t>EPS</t>
  </si>
  <si>
    <t>ARL</t>
  </si>
  <si>
    <t>Pensiones</t>
  </si>
  <si>
    <t>Caja de Compensación - ICBF Y SENA</t>
  </si>
  <si>
    <t>Razón Social del Responsable del Pago   (Ver nota 1)</t>
  </si>
  <si>
    <t>Planilla</t>
  </si>
  <si>
    <t>No. días cotizados</t>
  </si>
  <si>
    <t>2. El Interventor es el responsable de la verificación del pago de los Aportes Legales y Seguridad Social del personal vinculado al Contrato de Obra.</t>
  </si>
  <si>
    <t>VERIFICACIÓN DOCUMENTACIÓN APORTES LEGALES Y SEGURIDAD SOCIAL</t>
  </si>
  <si>
    <t>CONTROL APORTES LEGALES Y SEGURIDAD SOCIAL</t>
  </si>
  <si>
    <t xml:space="preserve">FECHA </t>
  </si>
  <si>
    <t>CONTROL DIARIO DEL PERSONAL DEL CONTRATO DE OBRA</t>
  </si>
  <si>
    <t>MES DEL INFORME:</t>
  </si>
  <si>
    <t>OBSERVACIONES DE LA INTERVENTORÍA:</t>
  </si>
  <si>
    <t>Es responsabilidad de la Interventoría que el personal profesional este debidamente aprobado y se cumpla con la dedicación contractual.</t>
  </si>
  <si>
    <t>Relacionar todo el personal  utilizado durante el mes para la ejecución del contrato.</t>
  </si>
  <si>
    <t xml:space="preserve">LOS SUSCRITOS MEDIANTE  EL  PRESENTE  DOCUMENTO DEJAN CONSTANCIA DE LA ENTREGA Y RECIBO DEFINITIVO DEL OBJETO CONTRACTUAL EL DIA </t>
  </si>
  <si>
    <t>LA INTERVENTORIA (O EL SUPERVISOR SI ES EL CASO) HACE CONSTAR QUE EL PRODUCTO OBJETO DEL CONTRATO HA SIDO ENTREGADO POR EL CONTRATISTA Y RECIBIDO POR LA INTERVENTORIA A SATISFACCIÓN, DE ACUERDO CON LA DESCRIPCIÓN DEL SIGUIENTE CUADRO QUE INCLUYE CANTIDADES Y PRECIOS:</t>
  </si>
  <si>
    <t>ACTIVIDADES EJECUTADAS</t>
  </si>
  <si>
    <t>IVA/ UTILIDAD</t>
  </si>
  <si>
    <t>EL RECIBO DE LOS TRABAJOS NO RELEVA AL CONTRATISTA DE SUS RESPONSABILIDADES Y OBLIGACIONES A QUE HACE REFERENCIA EL CONTRATO Y A LAS ESTABLECIDAS EN LAS NORMAS LEGALES VIGENTES. ASIMISMO, EL CONTRATISTA SE COMPROMETE A ACTUALIZAR LAS GARANTÍAS DE CONFORMIDAD CON LO ESTIPULADO EN EL CONTRATO.</t>
  </si>
  <si>
    <t>ACTA DE ENTREGA Y RECIBO FINAL DEL OBJETO CONTRACTUAL</t>
  </si>
  <si>
    <t>INFORME No.</t>
  </si>
  <si>
    <t xml:space="preserve">PERIODO COMPRENDIDO ENTRE EL </t>
  </si>
  <si>
    <t xml:space="preserve">Y EL </t>
  </si>
  <si>
    <t>CONTRATO DE INTERVENTORÍA</t>
  </si>
  <si>
    <t xml:space="preserve">CONTRATO DE </t>
  </si>
  <si>
    <t>* Inserte las filas que requiera según el número de suspensiones y reinicios.</t>
  </si>
  <si>
    <t xml:space="preserve">VIGENTE (Fechas) </t>
  </si>
  <si>
    <t>MES</t>
  </si>
  <si>
    <t>PROGRAMADO: Valor acumulado conforme a la programación vigente.</t>
  </si>
  <si>
    <t>EJECUTADO: Valor acumulado de las actividades ejecutadas y aprobadas por la Interventorìa.</t>
  </si>
  <si>
    <t>PAGADO: Valor acumulado efectivamente pagado al contratista (Recuerde que el anticipo no es un pago).</t>
  </si>
  <si>
    <t>En este campo, se deben informar los siguientes aspectos:
a. Identificación de actividades no previstas y mayores cantidades, por parte de la Interventoría.
b. Avance o estado de elaboración de especificaciones y APU'S por parte de la interventoría y del contratista.
c. Avance de la revisión y aprobación de actividades no previstas por parte de IDM.
Nota: En caso de no haber identificado ninguna de las actividades anteriormente relacionadas, por favor registrar N.A (No aplica).</t>
  </si>
  <si>
    <t>PERIODO INFORME</t>
  </si>
  <si>
    <t xml:space="preserve">ESTADO DE LAS GARANTÍAS </t>
  </si>
  <si>
    <t>RESUMEN DE PAGOS</t>
  </si>
  <si>
    <t>CURVA "S"</t>
  </si>
  <si>
    <t>ACTIVIDADES NO PREVISTAS Y MAYORES CANTIDADES</t>
  </si>
  <si>
    <t>COMENTARIOS Y RECOMENDACIONES DE LA INTERVENTORÍA</t>
  </si>
  <si>
    <t xml:space="preserve">Informe Ejecutivo Mensual de Interventoria </t>
  </si>
  <si>
    <t>DESCRIPCIÓN Y ESTADO DEL PREDIO ANTES DE INICIAR EL PROYECTO ( fachada, puertas, ventanas, muros, escaleras, pisos, placas de entrepiso, cubiertas, otros)</t>
  </si>
  <si>
    <t>GEOREFERENCIACIÓN  DE LA VIVIENDA:</t>
  </si>
  <si>
    <t>REGISTRO FOTOGRAFICO AREA A INTERVENIR.</t>
  </si>
  <si>
    <t>VLR PARCIAL</t>
  </si>
  <si>
    <t>y el contratista</t>
  </si>
  <si>
    <t>con el fin de realizar la siguiente acta de pactación de precios de ítems nuevos, ya que en el</t>
  </si>
  <si>
    <t>presupuesto inicial, no se consideraron y son de necesaria ejecución para el correcto termino del contrato.</t>
  </si>
  <si>
    <t>Consideraciones:</t>
  </si>
  <si>
    <t>ACTA DE PACTACIÓN DE PRECIOS</t>
  </si>
  <si>
    <t>PACTACIÓN DE PRECIOS</t>
  </si>
  <si>
    <t>ADJUNTE DEBIDAMENTE DILIGENCIADOS LOS FORMATOS DE RELACION DE PLANOS Y FORMATO DE RELACION DE DOCUMENTOS SEGÚN CORRESPONDA.</t>
  </si>
  <si>
    <t>1. El responsable del pago debe corresponder al Contratista con quien el IDM suscribio el Contrato de Obra. Cuando se trate de Consorcio o Unión Temporal, debe indicarse el integrante que realiza los pagos. Para el caso de contratos de prestación de servicios la razón social corresponde al nombre del Contratista de prestación de servicios.</t>
  </si>
  <si>
    <t>DIRECTOR DE OBRA</t>
  </si>
  <si>
    <t xml:space="preserve">INTERVENTOR </t>
  </si>
  <si>
    <t>INTERVENTOR</t>
  </si>
  <si>
    <t>INTERVENTORÍA</t>
  </si>
  <si>
    <t>DURACION INICIAL EN DÍAS</t>
  </si>
  <si>
    <t>FECHA TERMINACIÓN INICIAL</t>
  </si>
  <si>
    <t>FECHA TERMINACIÓN FINAL</t>
  </si>
  <si>
    <t>FECHA DE REINICIO</t>
  </si>
  <si>
    <t>FECHA DE REINICIO 1</t>
  </si>
  <si>
    <t>PRORROGA 1 EN  DÍAS</t>
  </si>
  <si>
    <t>ACTA DE SUSPENSIÓN</t>
  </si>
  <si>
    <t>FECHA SUSPENSIÓN 1</t>
  </si>
  <si>
    <t>PRORROGA 1 EN DÍAS</t>
  </si>
  <si>
    <t>FECHA ACTA INICIO CONTRATO INTERVENTORIA O OFICIO DELEG</t>
  </si>
  <si>
    <t xml:space="preserve"> N° CONTRATO INTERVENTORÍA O DELEGACIÓN </t>
  </si>
  <si>
    <t xml:space="preserve">IDENTIFICACION REPRESENTANTE LEGALCONTRATISTA </t>
  </si>
  <si>
    <t>IDENTIFICACION REPRESENTANTE LEGALINTERVENTOR</t>
  </si>
  <si>
    <t>REPRESENTANTE LEGAL</t>
  </si>
  <si>
    <t xml:space="preserve">NIT </t>
  </si>
  <si>
    <t>REPRESENTANTE LEGAL INTERVENTORÍA</t>
  </si>
  <si>
    <t>NIT</t>
  </si>
  <si>
    <t>NIT CONTRATISTA</t>
  </si>
  <si>
    <t>MODALIDAD2</t>
  </si>
  <si>
    <t>CONTRATO DE OBRA Nº</t>
  </si>
  <si>
    <t>FECHA DE TERMINACIÓN INICIAL</t>
  </si>
  <si>
    <t xml:space="preserve"> VALOR CONTRATO ESCRITO</t>
  </si>
  <si>
    <t>FECHA DE SUSPENSIÓN 1</t>
  </si>
  <si>
    <t xml:space="preserve">FECHA TERMINACIÓN FINAL </t>
  </si>
  <si>
    <t xml:space="preserve">INFORMACIÓN GENERAL </t>
  </si>
  <si>
    <t xml:space="preserve">CONSORCIO </t>
  </si>
  <si>
    <t>Interventor</t>
  </si>
  <si>
    <t>Contratista</t>
  </si>
  <si>
    <t xml:space="preserve">Los suscritos mediante el presente documento, dejan constancia del inicio real y efectivo del contrato anteriormente citado, previo cumplimiento de los requisitos de legalización del mismo. </t>
  </si>
  <si>
    <t xml:space="preserve">En consecuencia, se procede a la iniciación del contrato  el día___ del mes _________ del año______, el cual debe concluir el  día ___________ del mes __________ del año__________.
Para constancia de lo anterior, se firma la presente acta bajo la responsabilidad expresa de los que intervienen en ella.
</t>
  </si>
  <si>
    <t xml:space="preserve">Interventor </t>
  </si>
  <si>
    <t>PROGRAMA:</t>
  </si>
  <si>
    <t>NOMBRE DEL BENEFICIARIO:</t>
  </si>
  <si>
    <t>DIRECCIÓN:</t>
  </si>
  <si>
    <t>TIPO DE OBRA:</t>
  </si>
  <si>
    <t>VALOR:</t>
  </si>
  <si>
    <t>YO</t>
  </si>
  <si>
    <t>beneficiario(a) del programa</t>
  </si>
  <si>
    <t>Identificado con cedula de ciudadanía  N°</t>
  </si>
  <si>
    <t xml:space="preserve">manifiesto  que conozco y acepto  el diseño, el  </t>
  </si>
  <si>
    <t>presupuesto de obra y el sistema constructivo que se va a  ejecutar en mi vivienda. Y  me comprometo a una vez sean realizadas las obras a satisfacción,  aportar  la documentación necesaria para la legalización.</t>
  </si>
  <si>
    <t xml:space="preserve">Así mismo manifiesto que he sido informado que los materiales llevados a mi vivienda para la ejecución del mejoramiento son de propiedad del contratista quien una vez sean terminadas las obras que se van </t>
  </si>
  <si>
    <t>realizar de acuerdo al cuadro de cantidades anexo, podrá retirar el material sobrante.</t>
  </si>
  <si>
    <t>Se anexa cuadro de cantidades de obra a realizar</t>
  </si>
  <si>
    <t>ACTA DE ACEPTACIÓN Y CONOCIMIENTO DE OBRA</t>
  </si>
  <si>
    <t xml:space="preserve">INFORMACIÓN MEJORAMIENTO </t>
  </si>
  <si>
    <t>FECHA ACTA INICIO CI O OFICIO DELEG</t>
  </si>
  <si>
    <t xml:space="preserve"> N° CI O DELEGACIÓN </t>
  </si>
  <si>
    <t xml:space="preserve"> N° C. INTERVENTORÍA  O DELEGACIÓN </t>
  </si>
  <si>
    <t>FECHA  INICIO C. INTERVENTORIA O OFICIO DELEG</t>
  </si>
  <si>
    <t>Se realizaron exámenes médicos ocupacionales de ingreso al personal</t>
  </si>
  <si>
    <t xml:space="preserve">Se realizaron exámenes médicos ocupacionales de retiro al personal </t>
  </si>
  <si>
    <t>Nelsón O. Mora y Jennifer Mejia</t>
  </si>
  <si>
    <t>Ingenieros Contratistas</t>
  </si>
  <si>
    <t>Nelson O. Mora y Jennifer Mejia</t>
  </si>
  <si>
    <t>ingeneiros Contratistas</t>
  </si>
  <si>
    <t>Ingenieroa Contratistas</t>
  </si>
  <si>
    <t>FORMATO N°</t>
  </si>
  <si>
    <t>DOCUMENTO N°</t>
  </si>
  <si>
    <t>CODIGO</t>
  </si>
  <si>
    <t xml:space="preserve">VALOR PRECIO UNITARIO </t>
  </si>
  <si>
    <t>VR. TOTAL</t>
  </si>
  <si>
    <t>PRECIO ACORDADO</t>
  </si>
  <si>
    <t>XXXX</t>
  </si>
  <si>
    <t>XXXXXXXX</t>
  </si>
  <si>
    <t>MAT</t>
  </si>
  <si>
    <t>EQU</t>
  </si>
  <si>
    <t>MOB</t>
  </si>
  <si>
    <t>ESY</t>
  </si>
  <si>
    <t>COSTO DIRECTO</t>
  </si>
  <si>
    <t>COMPARACIÓN DE PRECIOS</t>
  </si>
  <si>
    <t>ACTA DE ENTREGA Y RECIBO</t>
  </si>
  <si>
    <t>ACTA DE INICIO CONTRATO</t>
  </si>
  <si>
    <t>ACTA DE LIQUIDACIÓN</t>
  </si>
  <si>
    <t>ACTA DE REANUDACIÓN</t>
  </si>
  <si>
    <t>ACTA DE TERMINACIÓN</t>
  </si>
  <si>
    <t>SOLICITUD DE ADICIÓN</t>
  </si>
  <si>
    <t>SOLICITUD DE PRÓRROGA</t>
  </si>
  <si>
    <t>ACTA DE VECINDAD</t>
  </si>
  <si>
    <t>ANÁLISIS DE PRECIOS UNITARIOS CONTRATISTA DE OBRA</t>
  </si>
  <si>
    <t>APROBACIÓN DEL PERSONAL</t>
  </si>
  <si>
    <t>AVANCE DEL CONTRATO DE ACUERDO CON EL CRONOGRAMA DE EJECUCIÓN</t>
  </si>
  <si>
    <t>CALIBRACIÓN DE EQUIPOS Y TRAZABILIDAD DE LOS PATRONES UTILIZADOS EN LOS DISPOSITIVOS DE MEDICIÓN.</t>
  </si>
  <si>
    <t>CHEQUEO SST</t>
  </si>
  <si>
    <t>ARCHIVO CONTRATO</t>
  </si>
  <si>
    <t>CURVA S COMPARACIÓN DEL AVANCE FÍSICO REAL VS EL AVANCE FÍSICO PLANIFICADO</t>
  </si>
  <si>
    <t>ENSAYOS DE LABORATORIO</t>
  </si>
  <si>
    <t>INFORME MENSUAL</t>
  </si>
  <si>
    <t>INFORME SEMANAL</t>
  </si>
  <si>
    <t>INFORME REVISIÓN DE ESTUDIOS  Y DISEÑOS</t>
  </si>
  <si>
    <t>LICENCIAS Y/ O PERMISOS NECESARIOS PARA LA EJECUCIÓN (EN CASO QUE APLIQUE)</t>
  </si>
  <si>
    <t>METODOLOGÍA  PARA EJECUCIÓN DE ACTIVIDADES</t>
  </si>
  <si>
    <t>ORGANIGRAMA DEL PROYECTO</t>
  </si>
  <si>
    <t>COMPARACIÓN DE PRECIOS APUS</t>
  </si>
  <si>
    <t>PAGOS DE SEGURIDAD SOCIAL Y PARAFISCALES DE LOS TRABAJADORES.</t>
  </si>
  <si>
    <t>PAGOS REALIZADOS AL CONTRATISTA</t>
  </si>
  <si>
    <t>PERSONAL EMPLEADO</t>
  </si>
  <si>
    <t>PLAN DE MANEJO DE TRANSITO – PMT (MEDIO MAGNÉTICO Y FISICO)</t>
  </si>
  <si>
    <t>PLANOS DE OBRA, FIRMADOS</t>
  </si>
  <si>
    <t>PROPUESTA ECONÓMICA CONTRATISTA</t>
  </si>
  <si>
    <t>SEÑALIZACIÓN  EN LOS SITIOS INDICADOS POR EL INTERVENTOR.</t>
  </si>
  <si>
    <t>USO DE LOS ELEMENTOS DE PROTECCIÓN PERSONAL.</t>
  </si>
  <si>
    <t>TRAZABILIDAD SUPERVISOR</t>
  </si>
  <si>
    <t>PROCESO:VIVIENDA, URBANISMO Y OBRAS DE INTERES PUBLICO</t>
  </si>
  <si>
    <t>DOCUMENTO:LISTA DE CHEQUEO SUPERVISION CONTRATOS DE OBRA</t>
  </si>
  <si>
    <t>FECHA:15/03/2019</t>
  </si>
  <si>
    <t>VERSION:1.0</t>
  </si>
  <si>
    <t>LISTA DE CHEQUEO SUPERVISION CONTRATOS DE OBRA</t>
  </si>
  <si>
    <t>DOCUMENTO:RELACION DE PLANOS</t>
  </si>
  <si>
    <r>
      <t>DOCUMENTO</t>
    </r>
    <r>
      <rPr>
        <sz val="16"/>
        <rFont val="Arial Narrow"/>
        <family val="2"/>
      </rPr>
      <t>:LISTADO GENERAL DEL CLIMA</t>
    </r>
  </si>
  <si>
    <t>VERSION:1,0</t>
  </si>
  <si>
    <t>VERSION:2,0</t>
  </si>
  <si>
    <t>XXX</t>
  </si>
  <si>
    <t>PROCESO:VIVIENDA ,URBANISMO Y OBRAS DE INTERES PUBLICO</t>
  </si>
  <si>
    <t>DOCUMENTO:RESUMEN ENSAYOS DE LABORATORIO</t>
  </si>
  <si>
    <t>PROCESO:VIVIENDA,URBANISMO Y OBRAS DE INTERES PUBLICO</t>
  </si>
  <si>
    <t>DOCUMENTO:CONTROL DIARIO DEL PERSONAL DEL CONTRATO DE OBRA</t>
  </si>
  <si>
    <t>DOCUMENTO:ACTA DE ACEPTACION Y CONOCIMIENTO DE OBRA</t>
  </si>
  <si>
    <t>VERSION:2.0</t>
  </si>
  <si>
    <t>DOCUMENTO:ACTA DE VECINDAD</t>
  </si>
  <si>
    <t>DOCUMENTO:ACTA DE INICIO DE OBRA</t>
  </si>
  <si>
    <t>OBRA                                                                                          PRESTACION DE SERVICIOS</t>
  </si>
  <si>
    <t>OBRA                                    PRESTACION DE SERVICIOS</t>
  </si>
  <si>
    <t>DOCUMENTO:ACTA DE REANUDACION CONTRATO DE OBRA</t>
  </si>
  <si>
    <t>VERSION:3.0</t>
  </si>
  <si>
    <t>DOCUMENTO: ACTA DE PACTACION DE PRECIOS</t>
  </si>
  <si>
    <t>ACTA DE ENTREGA Y RECIBO FINAL DE OBRA</t>
  </si>
  <si>
    <t>DOCUMENTO:ACTA DE ENTREGA Y RECIBO FINAL DE OBRA</t>
  </si>
  <si>
    <t>DOCUMENTO:ACTA DE TERMINACION CONTRATO DE OBRA</t>
  </si>
  <si>
    <t>PROCESO:VIVIENDA , URBANISMO Y OBRAS DE INTERES PUBLICO</t>
  </si>
  <si>
    <t>DOCUMENTO:ACTA DE LIQUIDACION DE OBRA</t>
  </si>
  <si>
    <t>VERSIÓN:2,0</t>
  </si>
  <si>
    <t>Contratante</t>
  </si>
  <si>
    <t>DOCUMENTO:INFORME SEMANAL CONTRATO DE OBRA</t>
  </si>
  <si>
    <t>DOCUMENTO:LISTA DE CHEQUEO SISTEMA DE GESTION, SEGURIDAD Y SALUD EN EL TRABAJO CONTRATOS DE OBRA</t>
  </si>
  <si>
    <t>DOCUMENTO:GARANTIAS Y SEGUROS CONTRATOS DE OBRAS</t>
  </si>
  <si>
    <t>DOCUMENTO:CONTROL APORTES LEGALES Y SEGURIDAD SOCIAL CONTRATOS DE OBRA</t>
  </si>
  <si>
    <t>DOCUMENTO:TRAZABILIDAD SUPERVISOR CONTRATOS DE OBRA</t>
  </si>
  <si>
    <t>DOCUMENTO:INFORME EJECUTIVO MENSUAL DE INTERVENTORIA CONTRATOS DE OBRA</t>
  </si>
  <si>
    <t>DOCUMENTO:ACTA DE RECIBO PARCIAL Y BALANCE PRESUPUESTAL CONTRATOS DE OBRA</t>
  </si>
  <si>
    <t>DOCUMENTO:SOLICITUD DE ADICION  Y/O PRORROGA CONTRATOS DE OBRA</t>
  </si>
  <si>
    <t>DOCUMENTO: ACTA DE SUSPENSION O AMPLIACION SUSPENSION CONTRATOS DE OBRA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</si>
</sst>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quot;$&quot;\ * #,##0_-;\-&quot;$&quot;\ * #,##0_-;_-&quot;$&quot;\ * &quot;-&quot;_-;_-@_-"/>
    <numFmt numFmtId="41" formatCode="_-* #,##0_-;\-* #,##0_-;_-* &quot;-&quot;_-;_-@_-"/>
    <numFmt numFmtId="44" formatCode="_-&quot;$&quot;\ * #,##0.00_-;\-&quot;$&quot;\ * #,##0.00_-;_-&quot;$&quot;\ * &quot;-&quot;??_-;_-@_-"/>
    <numFmt numFmtId="43" formatCode="_-* #,##0.00_-;\-* #,##0.00_-;_-* &quot;-&quot;??_-;_-@_-"/>
    <numFmt numFmtId="164" formatCode="_-&quot;$&quot;* #,##0_-;\-&quot;$&quot;* #,##0_-;_-&quot;$&quot;* &quot;-&quot;_-;_-@_-"/>
    <numFmt numFmtId="165" formatCode="[$-F800]dddd\,\ mmmm\ dd\,\ yyyy"/>
    <numFmt numFmtId="166" formatCode="&quot;$&quot;#,##0"/>
    <numFmt numFmtId="167" formatCode="[$-240A]d&quot; de &quot;mmmm&quot; de &quot;yyyy;@"/>
    <numFmt numFmtId="168" formatCode="[$-C0A]d\-mmm\-yy;@"/>
    <numFmt numFmtId="169" formatCode="_(* #,##0.00_);_(* \(#,##0.00\);_(* &quot;-&quot;??_);_(@_)"/>
    <numFmt numFmtId="170" formatCode="_ * #,##0.00_ ;_ * \-#,##0.00_ ;_ * &quot;-&quot;??_ ;_ @_ "/>
  </numFmts>
  <fonts count="106"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Arial Narrow"/>
      <family val="2"/>
    </font>
    <font>
      <b/>
      <sz val="11"/>
      <color theme="1"/>
      <name val="Arial Narrow"/>
      <family val="2"/>
    </font>
    <font>
      <sz val="11"/>
      <color theme="0"/>
      <name val="Arial Narrow"/>
      <family val="2"/>
    </font>
    <font>
      <b/>
      <sz val="14"/>
      <color theme="0"/>
      <name val="Arial Narrow"/>
      <family val="2"/>
    </font>
    <font>
      <b/>
      <sz val="28"/>
      <color theme="0"/>
      <name val="Arial Narrow"/>
      <family val="2"/>
    </font>
    <font>
      <b/>
      <sz val="22"/>
      <color theme="0"/>
      <name val="Arial Narrow"/>
      <family val="2"/>
    </font>
    <font>
      <sz val="8"/>
      <name val="Calibri"/>
      <family val="2"/>
      <scheme val="minor"/>
    </font>
    <font>
      <sz val="10"/>
      <color theme="1"/>
      <name val="Arial Narrow"/>
      <family val="2"/>
    </font>
    <font>
      <b/>
      <sz val="18"/>
      <color theme="1"/>
      <name val="Arial Narrow"/>
      <family val="2"/>
    </font>
    <font>
      <u/>
      <sz val="12"/>
      <color theme="10"/>
      <name val="Calibri"/>
      <family val="2"/>
      <scheme val="minor"/>
    </font>
    <font>
      <u/>
      <sz val="12"/>
      <color theme="11"/>
      <name val="Calibri"/>
      <family val="2"/>
      <scheme val="minor"/>
    </font>
    <font>
      <sz val="12"/>
      <color theme="1"/>
      <name val="Arial Narrow"/>
      <family val="2"/>
    </font>
    <font>
      <sz val="12"/>
      <color rgb="FF000000"/>
      <name val="Calibri"/>
      <family val="2"/>
      <scheme val="minor"/>
    </font>
    <font>
      <sz val="14"/>
      <color rgb="FF000000"/>
      <name val="Arial Narrow"/>
      <family val="2"/>
    </font>
    <font>
      <sz val="12"/>
      <color rgb="FF000000"/>
      <name val="Arial Narrow"/>
      <family val="2"/>
    </font>
    <font>
      <b/>
      <sz val="12"/>
      <name val="Arial Narrow"/>
      <family val="2"/>
    </font>
    <font>
      <sz val="12"/>
      <color rgb="FF000000"/>
      <name val="Arial Narrow"/>
      <family val="2"/>
    </font>
    <font>
      <sz val="9"/>
      <color theme="1"/>
      <name val="Arial"/>
      <family val="2"/>
    </font>
    <font>
      <b/>
      <sz val="12"/>
      <color theme="1"/>
      <name val="Arial Narrow"/>
      <family val="2"/>
    </font>
    <font>
      <sz val="12"/>
      <name val="Arial Narrow"/>
      <family val="2"/>
    </font>
    <font>
      <sz val="12"/>
      <color theme="0"/>
      <name val="Arial Narrow"/>
      <family val="2"/>
    </font>
    <font>
      <b/>
      <sz val="12"/>
      <color theme="1"/>
      <name val="Arial"/>
      <family val="2"/>
    </font>
    <font>
      <sz val="10"/>
      <name val="Arial Narrow"/>
      <family val="2"/>
    </font>
    <font>
      <b/>
      <sz val="10"/>
      <name val="Arial Narrow"/>
      <family val="2"/>
    </font>
    <font>
      <b/>
      <sz val="12"/>
      <color rgb="FF000000"/>
      <name val="Arial Narrow"/>
      <family val="2"/>
    </font>
    <font>
      <sz val="12"/>
      <color rgb="FFFF0000"/>
      <name val="Arial Narrow"/>
      <family val="2"/>
    </font>
    <font>
      <b/>
      <sz val="7"/>
      <color indexed="8"/>
      <name val="Arial Narrow"/>
      <family val="2"/>
    </font>
    <font>
      <sz val="7"/>
      <color indexed="8"/>
      <name val="Arial Narrow"/>
      <family val="2"/>
    </font>
    <font>
      <sz val="7"/>
      <name val="Arial Narrow"/>
      <family val="2"/>
    </font>
    <font>
      <sz val="8"/>
      <name val="Arial Narrow"/>
      <family val="2"/>
    </font>
    <font>
      <b/>
      <sz val="8"/>
      <name val="Arial Narrow"/>
      <family val="2"/>
    </font>
    <font>
      <sz val="8"/>
      <color indexed="81"/>
      <name val="Tahoma"/>
      <family val="2"/>
    </font>
    <font>
      <sz val="10"/>
      <name val="Arial"/>
      <family val="2"/>
    </font>
    <font>
      <sz val="11"/>
      <color rgb="FFFF0000"/>
      <name val="Arial Narrow"/>
      <family val="2"/>
    </font>
    <font>
      <b/>
      <sz val="10"/>
      <name val="Arial"/>
      <family val="2"/>
    </font>
    <font>
      <sz val="8"/>
      <name val="Arial"/>
      <family val="2"/>
    </font>
    <font>
      <b/>
      <sz val="12"/>
      <color indexed="62"/>
      <name val="Arial Narrow"/>
      <family val="2"/>
    </font>
    <font>
      <sz val="12"/>
      <color theme="4" tint="-0.249977111117893"/>
      <name val="Arial Narrow"/>
      <family val="2"/>
    </font>
    <font>
      <b/>
      <sz val="12"/>
      <color rgb="FFFF0000"/>
      <name val="Arial Narrow"/>
      <family val="2"/>
    </font>
    <font>
      <b/>
      <sz val="12"/>
      <name val="Arial"/>
      <family val="2"/>
    </font>
    <font>
      <sz val="12"/>
      <name val="Arial"/>
      <family val="2"/>
    </font>
    <font>
      <sz val="5"/>
      <name val="Arial"/>
      <family val="2"/>
    </font>
    <font>
      <sz val="6"/>
      <name val="Arial"/>
      <family val="2"/>
    </font>
    <font>
      <sz val="9"/>
      <name val="Arial Narrow"/>
      <family val="2"/>
    </font>
    <font>
      <b/>
      <sz val="12"/>
      <color theme="0"/>
      <name val="Arial Narrow"/>
      <family val="2"/>
    </font>
    <font>
      <sz val="12"/>
      <color rgb="FF7030A0"/>
      <name val="Arial Narrow"/>
      <family val="2"/>
    </font>
    <font>
      <sz val="9"/>
      <color indexed="81"/>
      <name val="Tahoma"/>
      <family val="2"/>
    </font>
    <font>
      <b/>
      <sz val="9"/>
      <color indexed="81"/>
      <name val="Tahoma"/>
      <family val="2"/>
    </font>
    <font>
      <b/>
      <u/>
      <sz val="12"/>
      <name val="Arial Narrow"/>
      <family val="2"/>
    </font>
    <font>
      <b/>
      <sz val="10"/>
      <color indexed="8"/>
      <name val="Arial Narrow"/>
      <family val="2"/>
    </font>
    <font>
      <sz val="10"/>
      <color indexed="8"/>
      <name val="Arial Narrow"/>
      <family val="2"/>
    </font>
    <font>
      <sz val="10"/>
      <color rgb="FF000000"/>
      <name val="Arial"/>
      <family val="2"/>
    </font>
    <font>
      <sz val="10"/>
      <color theme="1"/>
      <name val="Arial"/>
      <family val="2"/>
    </font>
    <font>
      <sz val="11"/>
      <name val="Arial"/>
      <family val="2"/>
    </font>
    <font>
      <sz val="14"/>
      <name val="Arial"/>
      <family val="2"/>
    </font>
    <font>
      <sz val="11"/>
      <name val="Arial Narrow"/>
      <family val="2"/>
    </font>
    <font>
      <sz val="12"/>
      <color indexed="10"/>
      <name val="Arial Narrow"/>
      <family val="2"/>
    </font>
    <font>
      <b/>
      <sz val="10"/>
      <color rgb="FF7030A0"/>
      <name val="Arial"/>
      <family val="2"/>
    </font>
    <font>
      <sz val="10"/>
      <color rgb="FF7030A0"/>
      <name val="Arial"/>
      <family val="2"/>
    </font>
    <font>
      <sz val="14"/>
      <name val="Arial Narrow"/>
      <family val="2"/>
    </font>
    <font>
      <b/>
      <sz val="9"/>
      <name val="Arial Narrow"/>
      <family val="2"/>
    </font>
    <font>
      <sz val="14"/>
      <color theme="0"/>
      <name val="Arial Narrow"/>
      <family val="2"/>
    </font>
    <font>
      <sz val="14"/>
      <color theme="1"/>
      <name val="Arial Narrow"/>
      <family val="2"/>
    </font>
    <font>
      <b/>
      <sz val="14"/>
      <color theme="1"/>
      <name val="Arial Narrow"/>
      <family val="2"/>
    </font>
    <font>
      <b/>
      <sz val="14"/>
      <name val="Arial Narrow"/>
      <family val="2"/>
    </font>
    <font>
      <sz val="16"/>
      <color theme="0"/>
      <name val="Arial Narrow"/>
      <family val="2"/>
    </font>
    <font>
      <b/>
      <sz val="16"/>
      <color theme="0"/>
      <name val="Arial Narrow"/>
      <family val="2"/>
    </font>
    <font>
      <sz val="16"/>
      <color theme="1"/>
      <name val="Arial Narrow"/>
      <family val="2"/>
    </font>
    <font>
      <b/>
      <sz val="16"/>
      <color theme="1"/>
      <name val="Arial Narrow"/>
      <family val="2"/>
    </font>
    <font>
      <sz val="16"/>
      <name val="Arial Narrow"/>
      <family val="2"/>
    </font>
    <font>
      <b/>
      <sz val="16"/>
      <name val="Arial Narrow"/>
      <family val="2"/>
    </font>
    <font>
      <sz val="18"/>
      <color theme="1"/>
      <name val="Arial Narrow"/>
      <family val="2"/>
    </font>
    <font>
      <b/>
      <sz val="11"/>
      <name val="Arial"/>
      <family val="2"/>
    </font>
    <font>
      <b/>
      <sz val="16"/>
      <name val="Arial"/>
      <family val="2"/>
    </font>
    <font>
      <sz val="22"/>
      <color theme="1"/>
      <name val="Arial Narrow"/>
      <family val="2"/>
    </font>
    <font>
      <b/>
      <sz val="24"/>
      <color theme="1"/>
      <name val="Arial Narrow"/>
      <family val="2"/>
    </font>
    <font>
      <b/>
      <sz val="24"/>
      <color theme="1"/>
      <name val="Arial"/>
      <family val="2"/>
    </font>
    <font>
      <sz val="18"/>
      <name val="Arial Narrow"/>
      <family val="2"/>
    </font>
    <font>
      <sz val="20"/>
      <name val="Arial Narrow"/>
      <family val="2"/>
    </font>
    <font>
      <sz val="16"/>
      <name val="Arial"/>
      <family val="2"/>
    </font>
    <font>
      <sz val="11"/>
      <color rgb="FF000000"/>
      <name val="Arial Narrow"/>
      <family val="2"/>
    </font>
    <font>
      <b/>
      <sz val="20"/>
      <color theme="0"/>
      <name val="Arial Narrow"/>
      <family val="2"/>
    </font>
    <font>
      <b/>
      <sz val="24"/>
      <color theme="0"/>
      <name val="Arial Narrow"/>
      <family val="2"/>
    </font>
    <font>
      <b/>
      <sz val="36"/>
      <color theme="0"/>
      <name val="Arial Narrow"/>
      <family val="2"/>
    </font>
    <font>
      <sz val="8"/>
      <color theme="0"/>
      <name val="Arial Narrow"/>
      <family val="2"/>
    </font>
    <font>
      <sz val="8"/>
      <color theme="1"/>
      <name val="Arial Narrow"/>
      <family val="2"/>
    </font>
    <font>
      <b/>
      <sz val="8"/>
      <color theme="1"/>
      <name val="Arial Narrow"/>
      <family val="2"/>
    </font>
    <font>
      <sz val="10"/>
      <color theme="0"/>
      <name val="Arial Narrow"/>
      <family val="2"/>
    </font>
    <font>
      <b/>
      <sz val="10"/>
      <color theme="1"/>
      <name val="Arial Narrow"/>
      <family val="2"/>
    </font>
    <font>
      <sz val="12"/>
      <color theme="1"/>
      <name val="Arial"/>
      <family val="2"/>
    </font>
    <font>
      <sz val="16"/>
      <color theme="1"/>
      <name val="Arial"/>
      <family val="2"/>
    </font>
    <font>
      <sz val="18"/>
      <name val="Arial"/>
      <family val="2"/>
    </font>
    <font>
      <sz val="16"/>
      <color theme="1"/>
      <name val="Calibri"/>
      <family val="2"/>
      <scheme val="minor"/>
    </font>
    <font>
      <sz val="18"/>
      <color theme="1"/>
      <name val="Calibri"/>
      <family val="2"/>
      <scheme val="minor"/>
    </font>
    <font>
      <sz val="22"/>
      <color theme="1"/>
      <name val="Calibri"/>
      <family val="2"/>
      <scheme val="minor"/>
    </font>
    <font>
      <sz val="18"/>
      <color theme="0"/>
      <name val="Arial Narrow"/>
      <family val="2"/>
    </font>
    <font>
      <b/>
      <sz val="18"/>
      <color theme="0"/>
      <name val="Arial Narrow"/>
      <family val="2"/>
    </font>
    <font>
      <sz val="16"/>
      <color rgb="FF000000"/>
      <name val="Arial"/>
      <family val="2"/>
    </font>
    <font>
      <b/>
      <sz val="48"/>
      <color theme="0"/>
      <name val="Arial Narrow"/>
      <family val="2"/>
    </font>
    <font>
      <b/>
      <sz val="12"/>
      <color theme="1"/>
      <name val="Calibri"/>
      <family val="2"/>
      <scheme val="minor"/>
    </font>
    <font>
      <b/>
      <sz val="10"/>
      <color rgb="FFFF0000"/>
      <name val="Arial"/>
      <family val="2"/>
    </font>
    <font>
      <sz val="11"/>
      <color rgb="FF000000"/>
      <name val="Calibri"/>
      <family val="2"/>
      <scheme val="minor"/>
    </font>
  </fonts>
  <fills count="25">
    <fill>
      <patternFill patternType="none"/>
    </fill>
    <fill>
      <patternFill patternType="gray125"/>
    </fill>
    <fill>
      <patternFill patternType="solid">
        <fgColor theme="5"/>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theme="5" tint="-0.249977111117893"/>
        <bgColor indexed="64"/>
      </patternFill>
    </fill>
    <fill>
      <patternFill patternType="solid">
        <fgColor theme="3"/>
        <bgColor indexed="64"/>
      </patternFill>
    </fill>
    <fill>
      <patternFill patternType="solid">
        <fgColor rgb="FFFFFFFF"/>
        <bgColor rgb="FF000000"/>
      </patternFill>
    </fill>
    <fill>
      <patternFill patternType="solid">
        <fgColor rgb="FFFFC000"/>
        <bgColor rgb="FF000000"/>
      </patternFill>
    </fill>
    <fill>
      <patternFill patternType="solid">
        <fgColor rgb="FF2683C6"/>
        <bgColor rgb="FF2683C6"/>
      </patternFill>
    </fill>
    <fill>
      <patternFill patternType="solid">
        <fgColor rgb="FFA3CDED"/>
        <bgColor rgb="FFA3CDED"/>
      </patternFill>
    </fill>
    <fill>
      <patternFill patternType="solid">
        <fgColor rgb="FFD0E7F7"/>
        <bgColor rgb="FFD0E7F7"/>
      </patternFill>
    </fill>
    <fill>
      <patternFill patternType="solid">
        <fgColor rgb="FFFFFF00"/>
        <bgColor rgb="FFA3CDED"/>
      </patternFill>
    </fill>
    <fill>
      <patternFill patternType="solid">
        <fgColor theme="2" tint="-9.9978637043366805E-2"/>
        <bgColor indexed="64"/>
      </patternFill>
    </fill>
    <fill>
      <patternFill patternType="solid">
        <fgColor indexed="9"/>
        <bgColor indexed="64"/>
      </patternFill>
    </fill>
    <fill>
      <patternFill patternType="solid">
        <fgColor theme="5"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FFCC00"/>
        <bgColor rgb="FF2683C6"/>
      </patternFill>
    </fill>
    <fill>
      <patternFill patternType="solid">
        <fgColor theme="3" tint="0.39997558519241921"/>
        <bgColor rgb="FF2683C6"/>
      </patternFill>
    </fill>
    <fill>
      <patternFill patternType="solid">
        <fgColor rgb="FF00B050"/>
        <bgColor rgb="FF2683C6"/>
      </patternFill>
    </fill>
    <fill>
      <patternFill patternType="solid">
        <fgColor theme="0"/>
        <bgColor rgb="FF000000"/>
      </patternFill>
    </fill>
  </fills>
  <borders count="126">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diagonal/>
    </border>
    <border>
      <left style="hair">
        <color auto="1"/>
      </left>
      <right style="hair">
        <color auto="1"/>
      </right>
      <top style="hair">
        <color auto="1"/>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bottom style="thick">
        <color rgb="FFFFFFFF"/>
      </bottom>
      <diagonal/>
    </border>
    <border>
      <left style="thin">
        <color rgb="FFFFFFFF"/>
      </left>
      <right style="thin">
        <color rgb="FFFFFFFF"/>
      </right>
      <top/>
      <bottom style="thick">
        <color rgb="FFFFFFFF"/>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rgb="FFFFFFFF"/>
      </right>
      <top style="thin">
        <color rgb="FFFFFFFF"/>
      </top>
      <bottom/>
      <diagonal/>
    </border>
    <border>
      <left style="thin">
        <color rgb="FFFFFFFF"/>
      </left>
      <right/>
      <top style="thin">
        <color rgb="FFFFFFFF"/>
      </top>
      <bottom/>
      <diagonal/>
    </border>
    <border>
      <left/>
      <right/>
      <top/>
      <bottom style="thin">
        <color auto="1"/>
      </bottom>
      <diagonal/>
    </border>
    <border>
      <left style="hair">
        <color indexed="64"/>
      </left>
      <right/>
      <top style="medium">
        <color indexed="64"/>
      </top>
      <bottom style="hair">
        <color indexed="64"/>
      </bottom>
      <diagonal/>
    </border>
    <border>
      <left/>
      <right style="hair">
        <color indexed="64"/>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medium">
        <color indexed="64"/>
      </right>
      <top style="hair">
        <color indexed="64"/>
      </top>
      <bottom style="hair">
        <color indexed="64"/>
      </bottom>
      <diagonal/>
    </border>
    <border>
      <left/>
      <right style="medium">
        <color indexed="64"/>
      </right>
      <top style="hair">
        <color indexed="64"/>
      </top>
      <bottom/>
      <diagonal/>
    </border>
    <border>
      <left style="hair">
        <color indexed="64"/>
      </left>
      <right style="medium">
        <color indexed="64"/>
      </right>
      <top style="hair">
        <color indexed="64"/>
      </top>
      <bottom style="hair">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right style="medium">
        <color indexed="64"/>
      </right>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top style="hair">
        <color auto="1"/>
      </top>
      <bottom style="thin">
        <color indexed="64"/>
      </bottom>
      <diagonal/>
    </border>
    <border>
      <left style="thin">
        <color indexed="64"/>
      </left>
      <right/>
      <top style="hair">
        <color indexed="64"/>
      </top>
      <bottom style="hair">
        <color auto="1"/>
      </bottom>
      <diagonal/>
    </border>
    <border>
      <left style="hair">
        <color indexed="64"/>
      </left>
      <right/>
      <top style="hair">
        <color indexed="64"/>
      </top>
      <bottom style="thin">
        <color indexed="64"/>
      </bottom>
      <diagonal/>
    </border>
    <border>
      <left/>
      <right style="hair">
        <color indexed="64"/>
      </right>
      <top style="hair">
        <color indexed="64"/>
      </top>
      <bottom style="thin">
        <color indexed="64"/>
      </bottom>
      <diagonal/>
    </border>
    <border>
      <left style="thin">
        <color indexed="64"/>
      </left>
      <right/>
      <top style="hair">
        <color indexed="64"/>
      </top>
      <bottom style="thin">
        <color indexed="64"/>
      </bottom>
      <diagonal/>
    </border>
    <border>
      <left/>
      <right style="thin">
        <color indexed="64"/>
      </right>
      <top style="hair">
        <color auto="1"/>
      </top>
      <bottom style="hair">
        <color indexed="64"/>
      </bottom>
      <diagonal/>
    </border>
    <border>
      <left/>
      <right style="thin">
        <color indexed="64"/>
      </right>
      <top style="hair">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style="thin">
        <color auto="1"/>
      </right>
      <top/>
      <bottom style="thin">
        <color auto="1"/>
      </bottom>
      <diagonal/>
    </border>
    <border>
      <left style="medium">
        <color indexed="64"/>
      </left>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hair">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
      <left/>
      <right style="hair">
        <color auto="1"/>
      </right>
      <top style="medium">
        <color indexed="64"/>
      </top>
      <bottom/>
      <diagonal/>
    </border>
    <border>
      <left style="hair">
        <color auto="1"/>
      </left>
      <right style="hair">
        <color auto="1"/>
      </right>
      <top style="medium">
        <color indexed="64"/>
      </top>
      <bottom style="hair">
        <color auto="1"/>
      </bottom>
      <diagonal/>
    </border>
    <border>
      <left style="hair">
        <color auto="1"/>
      </left>
      <right style="medium">
        <color indexed="64"/>
      </right>
      <top style="medium">
        <color indexed="64"/>
      </top>
      <bottom style="hair">
        <color auto="1"/>
      </bottom>
      <diagonal/>
    </border>
    <border>
      <left style="medium">
        <color indexed="64"/>
      </left>
      <right/>
      <top/>
      <bottom style="hair">
        <color auto="1"/>
      </bottom>
      <diagonal/>
    </border>
    <border>
      <left style="medium">
        <color indexed="64"/>
      </left>
      <right style="hair">
        <color auto="1"/>
      </right>
      <top/>
      <bottom/>
      <diagonal/>
    </border>
    <border>
      <left style="hair">
        <color auto="1"/>
      </left>
      <right style="medium">
        <color indexed="64"/>
      </right>
      <top style="hair">
        <color auto="1"/>
      </top>
      <bottom/>
      <diagonal/>
    </border>
    <border>
      <left style="medium">
        <color indexed="64"/>
      </left>
      <right style="hair">
        <color auto="1"/>
      </right>
      <top style="hair">
        <color auto="1"/>
      </top>
      <bottom style="hair">
        <color auto="1"/>
      </bottom>
      <diagonal/>
    </border>
    <border>
      <left/>
      <right style="medium">
        <color indexed="64"/>
      </right>
      <top/>
      <bottom style="hair">
        <color auto="1"/>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auto="1"/>
      </bottom>
      <diagonal/>
    </border>
    <border>
      <left style="medium">
        <color indexed="64"/>
      </left>
      <right/>
      <top style="hair">
        <color auto="1"/>
      </top>
      <bottom style="hair">
        <color auto="1"/>
      </bottom>
      <diagonal/>
    </border>
    <border>
      <left style="hair">
        <color indexed="64"/>
      </left>
      <right style="hair">
        <color indexed="64"/>
      </right>
      <top style="thin">
        <color indexed="64"/>
      </top>
      <bottom style="thin">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medium">
        <color indexed="64"/>
      </left>
      <right/>
      <top style="hair">
        <color auto="1"/>
      </top>
      <bottom/>
      <diagonal/>
    </border>
    <border>
      <left style="medium">
        <color indexed="64"/>
      </left>
      <right style="hair">
        <color indexed="64"/>
      </right>
      <top style="thin">
        <color indexed="64"/>
      </top>
      <bottom style="thin">
        <color indexed="64"/>
      </bottom>
      <diagonal/>
    </border>
    <border>
      <left style="medium">
        <color indexed="64"/>
      </left>
      <right/>
      <top style="thin">
        <color indexed="64"/>
      </top>
      <bottom style="hair">
        <color indexed="64"/>
      </bottom>
      <diagonal/>
    </border>
    <border>
      <left/>
      <right style="medium">
        <color indexed="64"/>
      </right>
      <top style="thin">
        <color indexed="64"/>
      </top>
      <bottom style="hair">
        <color indexed="64"/>
      </bottom>
      <diagonal/>
    </border>
    <border>
      <left style="medium">
        <color indexed="64"/>
      </left>
      <right/>
      <top style="hair">
        <color indexed="64"/>
      </top>
      <bottom style="thin">
        <color indexed="64"/>
      </bottom>
      <diagonal/>
    </border>
    <border>
      <left/>
      <right style="medium">
        <color indexed="64"/>
      </right>
      <top style="hair">
        <color indexed="64"/>
      </top>
      <bottom style="thin">
        <color indexed="64"/>
      </bottom>
      <diagonal/>
    </border>
    <border>
      <left style="medium">
        <color indexed="64"/>
      </left>
      <right style="hair">
        <color auto="1"/>
      </right>
      <top style="hair">
        <color auto="1"/>
      </top>
      <bottom/>
      <diagonal/>
    </border>
    <border>
      <left style="medium">
        <color indexed="64"/>
      </left>
      <right style="hair">
        <color indexed="64"/>
      </right>
      <top style="hair">
        <color indexed="64"/>
      </top>
      <bottom style="thin">
        <color indexed="64"/>
      </bottom>
      <diagonal/>
    </border>
    <border>
      <left style="thin">
        <color indexed="64"/>
      </left>
      <right style="medium">
        <color indexed="64"/>
      </right>
      <top style="thin">
        <color indexed="64"/>
      </top>
      <bottom/>
      <diagonal/>
    </border>
    <border>
      <left style="medium">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style="hair">
        <color indexed="64"/>
      </left>
      <right style="medium">
        <color indexed="64"/>
      </right>
      <top style="hair">
        <color indexed="64"/>
      </top>
      <bottom style="thin">
        <color indexed="64"/>
      </bottom>
      <diagonal/>
    </border>
    <border>
      <left/>
      <right style="thin">
        <color indexed="64"/>
      </right>
      <top style="medium">
        <color indexed="64"/>
      </top>
      <bottom/>
      <diagonal/>
    </border>
    <border>
      <left style="thin">
        <color indexed="64"/>
      </left>
      <right/>
      <top style="medium">
        <color indexed="64"/>
      </top>
      <bottom/>
      <diagonal/>
    </border>
    <border>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top/>
      <bottom style="thin">
        <color indexed="64"/>
      </bottom>
      <diagonal/>
    </border>
  </borders>
  <cellStyleXfs count="28">
    <xf numFmtId="0" fontId="0" fillId="0" borderId="0"/>
    <xf numFmtId="0" fontId="3"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2" fillId="0" borderId="0"/>
    <xf numFmtId="0" fontId="21" fillId="0" borderId="0" applyNumberFormat="0" applyFill="0" applyBorder="0" applyAlignment="0" applyProtection="0"/>
    <xf numFmtId="0" fontId="21" fillId="0" borderId="0">
      <alignment vertical="center"/>
    </xf>
    <xf numFmtId="43"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cellStyleXfs>
  <cellXfs count="2019">
    <xf numFmtId="0" fontId="0" fillId="0" borderId="0" xfId="0"/>
    <xf numFmtId="166" fontId="0" fillId="0" borderId="0" xfId="0" applyNumberFormat="1"/>
    <xf numFmtId="0" fontId="4" fillId="0" borderId="0" xfId="0" applyFont="1" applyProtection="1">
      <protection locked="0"/>
    </xf>
    <xf numFmtId="166" fontId="4" fillId="0" borderId="0" xfId="0" applyNumberFormat="1" applyFont="1" applyProtection="1">
      <protection locked="0"/>
    </xf>
    <xf numFmtId="0" fontId="5" fillId="0" borderId="1" xfId="0" applyFont="1" applyBorder="1"/>
    <xf numFmtId="0" fontId="4" fillId="5" borderId="3" xfId="0" applyFont="1" applyFill="1" applyBorder="1"/>
    <xf numFmtId="0" fontId="4" fillId="5" borderId="0" xfId="0" applyFont="1" applyFill="1"/>
    <xf numFmtId="10" fontId="4" fillId="0" borderId="0" xfId="0" applyNumberFormat="1" applyFont="1" applyProtection="1">
      <protection locked="0"/>
    </xf>
    <xf numFmtId="0" fontId="0" fillId="0" borderId="0" xfId="0" applyProtection="1">
      <protection locked="0"/>
    </xf>
    <xf numFmtId="0" fontId="4" fillId="5" borderId="8" xfId="0" applyFont="1" applyFill="1" applyBorder="1"/>
    <xf numFmtId="1" fontId="4" fillId="0" borderId="0" xfId="0" applyNumberFormat="1" applyFont="1" applyProtection="1">
      <protection locked="0"/>
    </xf>
    <xf numFmtId="0" fontId="17" fillId="0" borderId="0" xfId="0" applyFont="1" applyAlignment="1">
      <alignment horizontal="center" vertical="center" wrapText="1"/>
    </xf>
    <xf numFmtId="0" fontId="17" fillId="9" borderId="0" xfId="0" applyFont="1" applyFill="1" applyAlignment="1">
      <alignment horizontal="center" vertical="center" wrapText="1"/>
    </xf>
    <xf numFmtId="1" fontId="17" fillId="0" borderId="0" xfId="0" applyNumberFormat="1" applyFont="1" applyAlignment="1">
      <alignment horizontal="center" vertical="center" wrapText="1"/>
    </xf>
    <xf numFmtId="167" fontId="18" fillId="11" borderId="15" xfId="0" applyNumberFormat="1" applyFont="1" applyFill="1" applyBorder="1" applyAlignment="1">
      <alignment horizontal="center" vertical="center" wrapText="1"/>
    </xf>
    <xf numFmtId="167" fontId="18" fillId="12" borderId="15" xfId="0" applyNumberFormat="1" applyFont="1" applyFill="1" applyBorder="1" applyAlignment="1">
      <alignment horizontal="center" vertical="center" wrapText="1"/>
    </xf>
    <xf numFmtId="0" fontId="18" fillId="12" borderId="15" xfId="0" applyFont="1" applyFill="1" applyBorder="1" applyAlignment="1">
      <alignment wrapText="1"/>
    </xf>
    <xf numFmtId="0" fontId="18" fillId="11" borderId="15" xfId="0" applyFont="1" applyFill="1" applyBorder="1" applyAlignment="1">
      <alignment wrapText="1"/>
    </xf>
    <xf numFmtId="1" fontId="18" fillId="11" borderId="15" xfId="0" applyNumberFormat="1" applyFont="1" applyFill="1" applyBorder="1" applyAlignment="1">
      <alignment wrapText="1"/>
    </xf>
    <xf numFmtId="0" fontId="18" fillId="11" borderId="15" xfId="0" applyFont="1" applyFill="1" applyBorder="1" applyAlignment="1">
      <alignment horizontal="left" wrapText="1"/>
    </xf>
    <xf numFmtId="1" fontId="18" fillId="12" borderId="15" xfId="0" applyNumberFormat="1" applyFont="1" applyFill="1" applyBorder="1" applyAlignment="1">
      <alignment wrapText="1"/>
    </xf>
    <xf numFmtId="0" fontId="18" fillId="12" borderId="15" xfId="0" applyFont="1" applyFill="1" applyBorder="1" applyAlignment="1">
      <alignment horizontal="left" wrapText="1"/>
    </xf>
    <xf numFmtId="0" fontId="18" fillId="11" borderId="18" xfId="0" applyFont="1" applyFill="1" applyBorder="1" applyAlignment="1">
      <alignment wrapText="1"/>
    </xf>
    <xf numFmtId="1" fontId="18" fillId="11" borderId="18" xfId="0" applyNumberFormat="1" applyFont="1" applyFill="1" applyBorder="1" applyAlignment="1">
      <alignment wrapText="1"/>
    </xf>
    <xf numFmtId="167" fontId="18" fillId="11" borderId="18" xfId="0" applyNumberFormat="1" applyFont="1" applyFill="1" applyBorder="1" applyAlignment="1">
      <alignment horizontal="center" vertical="center" wrapText="1"/>
    </xf>
    <xf numFmtId="0" fontId="18" fillId="11" borderId="18" xfId="0" applyFont="1" applyFill="1" applyBorder="1" applyAlignment="1">
      <alignment horizontal="left" wrapText="1"/>
    </xf>
    <xf numFmtId="0" fontId="18" fillId="12" borderId="17" xfId="0" applyFont="1" applyFill="1" applyBorder="1" applyAlignment="1">
      <alignment wrapText="1"/>
    </xf>
    <xf numFmtId="0" fontId="18" fillId="11" borderId="16" xfId="0" applyFont="1" applyFill="1" applyBorder="1" applyAlignment="1">
      <alignment wrapText="1"/>
    </xf>
    <xf numFmtId="0" fontId="18" fillId="12" borderId="16" xfId="0" applyFont="1" applyFill="1" applyBorder="1" applyAlignment="1">
      <alignment wrapText="1"/>
    </xf>
    <xf numFmtId="0" fontId="18" fillId="11" borderId="23" xfId="0" applyFont="1" applyFill="1" applyBorder="1" applyAlignment="1">
      <alignment wrapText="1"/>
    </xf>
    <xf numFmtId="0" fontId="18" fillId="11" borderId="24" xfId="0" applyFont="1" applyFill="1" applyBorder="1" applyAlignment="1">
      <alignment wrapText="1"/>
    </xf>
    <xf numFmtId="0" fontId="19" fillId="10" borderId="19" xfId="0" applyFont="1" applyFill="1" applyBorder="1" applyAlignment="1">
      <alignment horizontal="center" vertical="center" wrapText="1"/>
    </xf>
    <xf numFmtId="0" fontId="19" fillId="10" borderId="20" xfId="0" applyFont="1" applyFill="1" applyBorder="1" applyAlignment="1">
      <alignment horizontal="center" vertical="center" wrapText="1"/>
    </xf>
    <xf numFmtId="49" fontId="19" fillId="10" borderId="20" xfId="0" applyNumberFormat="1" applyFont="1" applyFill="1" applyBorder="1" applyAlignment="1">
      <alignment horizontal="center" vertical="center" wrapText="1"/>
    </xf>
    <xf numFmtId="0" fontId="19" fillId="10" borderId="20" xfId="0" applyFont="1" applyFill="1" applyBorder="1" applyAlignment="1" applyProtection="1">
      <alignment horizontal="center" vertical="center" wrapText="1"/>
      <protection locked="0"/>
    </xf>
    <xf numFmtId="14" fontId="19" fillId="10" borderId="20" xfId="0" applyNumberFormat="1" applyFont="1" applyFill="1" applyBorder="1" applyAlignment="1">
      <alignment horizontal="center" vertical="center" wrapText="1"/>
    </xf>
    <xf numFmtId="1" fontId="19" fillId="10" borderId="20" xfId="0" applyNumberFormat="1" applyFont="1" applyFill="1" applyBorder="1" applyAlignment="1">
      <alignment horizontal="center" vertical="center" wrapText="1"/>
    </xf>
    <xf numFmtId="164" fontId="19" fillId="10" borderId="20" xfId="0" applyNumberFormat="1" applyFont="1" applyFill="1" applyBorder="1" applyAlignment="1">
      <alignment horizontal="center" vertical="center" wrapText="1"/>
    </xf>
    <xf numFmtId="0" fontId="19" fillId="10" borderId="20" xfId="0" applyFont="1" applyFill="1" applyBorder="1" applyAlignment="1">
      <alignment horizontal="left" vertical="center" wrapText="1"/>
    </xf>
    <xf numFmtId="0" fontId="19" fillId="10" borderId="21" xfId="0" applyFont="1" applyFill="1" applyBorder="1" applyAlignment="1">
      <alignment horizontal="center" vertical="center" wrapText="1"/>
    </xf>
    <xf numFmtId="0" fontId="19" fillId="10" borderId="22" xfId="0" applyFont="1" applyFill="1" applyBorder="1" applyAlignment="1">
      <alignment horizontal="center" vertical="center" wrapText="1"/>
    </xf>
    <xf numFmtId="0" fontId="0" fillId="0" borderId="0" xfId="0" applyAlignment="1">
      <alignment wrapText="1"/>
    </xf>
    <xf numFmtId="0" fontId="16" fillId="11" borderId="15" xfId="0" applyFont="1" applyFill="1" applyBorder="1" applyAlignment="1">
      <alignment wrapText="1"/>
    </xf>
    <xf numFmtId="0" fontId="16" fillId="12" borderId="15" xfId="0" applyFont="1" applyFill="1" applyBorder="1" applyAlignment="1">
      <alignment wrapText="1"/>
    </xf>
    <xf numFmtId="0" fontId="16" fillId="11" borderId="18" xfId="0" applyFont="1" applyFill="1" applyBorder="1" applyAlignment="1">
      <alignment wrapText="1"/>
    </xf>
    <xf numFmtId="0" fontId="20" fillId="11" borderId="17" xfId="0" applyFont="1" applyFill="1" applyBorder="1" applyAlignment="1">
      <alignment wrapText="1"/>
    </xf>
    <xf numFmtId="0" fontId="4" fillId="0" borderId="0" xfId="0" applyFont="1" applyAlignment="1" applyProtection="1">
      <alignment wrapText="1"/>
      <protection locked="0"/>
    </xf>
    <xf numFmtId="10" fontId="4" fillId="0" borderId="0" xfId="0" applyNumberFormat="1" applyFont="1" applyAlignment="1" applyProtection="1">
      <alignment wrapText="1"/>
      <protection locked="0"/>
    </xf>
    <xf numFmtId="166" fontId="4" fillId="0" borderId="0" xfId="0" applyNumberFormat="1" applyFont="1" applyAlignment="1" applyProtection="1">
      <alignment wrapText="1"/>
      <protection locked="0"/>
    </xf>
    <xf numFmtId="0" fontId="15" fillId="5" borderId="0" xfId="0" applyFont="1" applyFill="1"/>
    <xf numFmtId="0" fontId="9" fillId="0" borderId="0" xfId="0" applyFont="1" applyAlignment="1">
      <alignment vertical="center"/>
    </xf>
    <xf numFmtId="0" fontId="24" fillId="5" borderId="0" xfId="0" applyFont="1" applyFill="1"/>
    <xf numFmtId="0" fontId="23" fillId="0" borderId="28" xfId="24" applyFont="1" applyBorder="1" applyAlignment="1">
      <alignment vertical="center" wrapText="1"/>
    </xf>
    <xf numFmtId="0" fontId="23" fillId="0" borderId="1" xfId="24" applyFont="1" applyBorder="1" applyAlignment="1">
      <alignment horizontal="center" vertical="center" wrapText="1"/>
    </xf>
    <xf numFmtId="0" fontId="23" fillId="0" borderId="32" xfId="24" applyFont="1" applyBorder="1" applyAlignment="1">
      <alignment horizontal="center" vertical="center" wrapText="1"/>
    </xf>
    <xf numFmtId="0" fontId="22" fillId="0" borderId="1" xfId="0" applyFont="1" applyBorder="1"/>
    <xf numFmtId="0" fontId="18" fillId="8" borderId="0" xfId="0" applyFont="1" applyFill="1" applyProtection="1">
      <protection locked="0"/>
    </xf>
    <xf numFmtId="0" fontId="18" fillId="8" borderId="0" xfId="0" applyFont="1" applyFill="1"/>
    <xf numFmtId="0" fontId="18" fillId="8" borderId="8" xfId="0" applyFont="1" applyFill="1" applyBorder="1"/>
    <xf numFmtId="0" fontId="18" fillId="8" borderId="25" xfId="0" applyFont="1" applyFill="1" applyBorder="1"/>
    <xf numFmtId="0" fontId="15" fillId="0" borderId="0" xfId="0" applyFont="1" applyProtection="1">
      <protection locked="0"/>
    </xf>
    <xf numFmtId="0" fontId="25" fillId="0" borderId="0" xfId="0" applyFont="1" applyAlignment="1">
      <alignment vertical="center" wrapText="1"/>
    </xf>
    <xf numFmtId="0" fontId="34" fillId="0" borderId="0" xfId="0" applyFont="1" applyAlignment="1">
      <alignment vertical="center"/>
    </xf>
    <xf numFmtId="0" fontId="33" fillId="0" borderId="0" xfId="0" applyFont="1"/>
    <xf numFmtId="43" fontId="31" fillId="0" borderId="0" xfId="25" applyFont="1" applyAlignment="1">
      <alignment horizontal="center" vertical="top" wrapText="1"/>
    </xf>
    <xf numFmtId="43" fontId="31" fillId="0" borderId="0" xfId="25" applyFont="1" applyAlignment="1">
      <alignment horizontal="center" vertical="top"/>
    </xf>
    <xf numFmtId="41" fontId="31" fillId="0" borderId="36" xfId="25" applyNumberFormat="1" applyFont="1" applyBorder="1" applyAlignment="1">
      <alignment horizontal="center" vertical="top"/>
    </xf>
    <xf numFmtId="168" fontId="33" fillId="0" borderId="36" xfId="0" applyNumberFormat="1" applyFont="1" applyBorder="1" applyAlignment="1">
      <alignment horizontal="center" vertical="center" wrapText="1"/>
    </xf>
    <xf numFmtId="0" fontId="4" fillId="0" borderId="36" xfId="0" applyFont="1" applyBorder="1" applyProtection="1">
      <protection locked="0"/>
    </xf>
    <xf numFmtId="43" fontId="33" fillId="0" borderId="0" xfId="25" applyFont="1"/>
    <xf numFmtId="0" fontId="25" fillId="0" borderId="36" xfId="0" applyFont="1" applyBorder="1" applyAlignment="1">
      <alignment vertical="center" wrapText="1"/>
    </xf>
    <xf numFmtId="9" fontId="34" fillId="0" borderId="36" xfId="0" applyNumberFormat="1" applyFont="1" applyBorder="1"/>
    <xf numFmtId="41" fontId="31" fillId="0" borderId="21" xfId="25" applyNumberFormat="1" applyFont="1" applyBorder="1" applyAlignment="1">
      <alignment horizontal="center" vertical="top"/>
    </xf>
    <xf numFmtId="41" fontId="31" fillId="0" borderId="59" xfId="25" applyNumberFormat="1" applyFont="1" applyBorder="1" applyAlignment="1">
      <alignment horizontal="center" vertical="top"/>
    </xf>
    <xf numFmtId="0" fontId="23" fillId="0" borderId="25" xfId="0" applyFont="1" applyBorder="1" applyAlignment="1">
      <alignment horizontal="center" vertical="center" wrapText="1"/>
    </xf>
    <xf numFmtId="0" fontId="23" fillId="0" borderId="53" xfId="0" applyFont="1" applyBorder="1" applyAlignment="1">
      <alignment vertical="center"/>
    </xf>
    <xf numFmtId="0" fontId="23" fillId="0" borderId="0" xfId="0" applyFont="1" applyAlignment="1">
      <alignment vertical="center"/>
    </xf>
    <xf numFmtId="0" fontId="23" fillId="0" borderId="0" xfId="0" applyFont="1" applyAlignment="1">
      <alignment horizontal="right" vertical="center"/>
    </xf>
    <xf numFmtId="0" fontId="23" fillId="0" borderId="54" xfId="0" applyFont="1" applyBorder="1" applyAlignment="1">
      <alignment horizontal="center" vertical="center"/>
    </xf>
    <xf numFmtId="0" fontId="22" fillId="0" borderId="0" xfId="0" applyFont="1" applyAlignment="1">
      <alignment vertical="top"/>
    </xf>
    <xf numFmtId="0" fontId="22" fillId="0" borderId="36" xfId="0" applyFont="1" applyBorder="1"/>
    <xf numFmtId="0" fontId="19" fillId="0" borderId="0" xfId="0" applyFont="1" applyAlignment="1">
      <alignment horizontal="center" vertical="center"/>
    </xf>
    <xf numFmtId="0" fontId="23" fillId="0" borderId="0" xfId="0" applyFont="1" applyAlignment="1">
      <alignment horizontal="center" vertical="center"/>
    </xf>
    <xf numFmtId="0" fontId="15" fillId="0" borderId="1" xfId="0" applyFont="1" applyBorder="1"/>
    <xf numFmtId="0" fontId="42" fillId="0" borderId="0" xfId="0" applyFont="1"/>
    <xf numFmtId="0" fontId="22" fillId="0" borderId="25" xfId="0" applyFont="1" applyBorder="1"/>
    <xf numFmtId="0" fontId="15" fillId="0" borderId="0" xfId="0" applyFont="1" applyAlignment="1">
      <alignment vertical="top"/>
    </xf>
    <xf numFmtId="0" fontId="44" fillId="0" borderId="0" xfId="24" applyFont="1" applyAlignment="1">
      <alignment horizontal="center" vertical="top" wrapText="1"/>
    </xf>
    <xf numFmtId="0" fontId="36" fillId="0" borderId="0" xfId="0" applyFont="1"/>
    <xf numFmtId="0" fontId="36" fillId="0" borderId="61" xfId="0" applyFont="1" applyBorder="1"/>
    <xf numFmtId="0" fontId="45" fillId="0" borderId="0" xfId="0" applyFont="1"/>
    <xf numFmtId="0" fontId="46" fillId="0" borderId="0" xfId="0" applyFont="1"/>
    <xf numFmtId="0" fontId="4" fillId="0" borderId="25" xfId="0" applyFont="1" applyBorder="1" applyProtection="1">
      <protection locked="0"/>
    </xf>
    <xf numFmtId="0" fontId="15" fillId="0" borderId="0" xfId="0" applyFont="1"/>
    <xf numFmtId="0" fontId="27" fillId="0" borderId="61" xfId="0" applyFont="1" applyBorder="1"/>
    <xf numFmtId="0" fontId="15" fillId="0" borderId="0" xfId="0" applyFont="1" applyAlignment="1">
      <alignment wrapText="1"/>
    </xf>
    <xf numFmtId="0" fontId="15" fillId="0" borderId="25" xfId="0" applyFont="1" applyBorder="1"/>
    <xf numFmtId="44" fontId="15" fillId="0" borderId="25" xfId="27" applyFont="1" applyBorder="1"/>
    <xf numFmtId="0" fontId="23" fillId="0" borderId="25" xfId="0" applyFont="1" applyBorder="1"/>
    <xf numFmtId="0" fontId="23" fillId="0" borderId="0" xfId="0" applyFont="1"/>
    <xf numFmtId="0" fontId="22" fillId="0" borderId="3" xfId="0" applyFont="1" applyBorder="1" applyAlignment="1">
      <alignment vertical="center"/>
    </xf>
    <xf numFmtId="0" fontId="22" fillId="0" borderId="4" xfId="0" applyFont="1" applyBorder="1" applyAlignment="1">
      <alignment vertical="center"/>
    </xf>
    <xf numFmtId="0" fontId="22" fillId="0" borderId="2" xfId="0" applyFont="1" applyBorder="1" applyAlignment="1">
      <alignment vertical="center" wrapText="1"/>
    </xf>
    <xf numFmtId="0" fontId="22" fillId="0" borderId="3" xfId="0" applyFont="1" applyBorder="1" applyAlignment="1">
      <alignment vertical="center" wrapText="1"/>
    </xf>
    <xf numFmtId="0" fontId="22" fillId="0" borderId="0" xfId="0" applyFont="1" applyAlignment="1">
      <alignment vertical="center" wrapText="1"/>
    </xf>
    <xf numFmtId="9" fontId="22" fillId="0" borderId="0" xfId="0" applyNumberFormat="1" applyFont="1" applyAlignment="1">
      <alignment vertical="center"/>
    </xf>
    <xf numFmtId="0" fontId="22" fillId="0" borderId="0" xfId="0" applyFont="1" applyAlignment="1">
      <alignment vertical="center"/>
    </xf>
    <xf numFmtId="9" fontId="15" fillId="0" borderId="0" xfId="0" applyNumberFormat="1" applyFont="1"/>
    <xf numFmtId="0" fontId="23" fillId="0" borderId="0" xfId="0" applyFont="1" applyAlignment="1">
      <alignment horizontal="right" vertical="top"/>
    </xf>
    <xf numFmtId="0" fontId="23" fillId="0" borderId="0" xfId="0" applyFont="1" applyAlignment="1">
      <alignment horizontal="right"/>
    </xf>
    <xf numFmtId="0" fontId="19" fillId="0" borderId="0" xfId="0" applyFont="1"/>
    <xf numFmtId="0" fontId="19" fillId="0" borderId="61" xfId="0" applyFont="1" applyBorder="1"/>
    <xf numFmtId="0" fontId="48" fillId="0" borderId="0" xfId="0" applyFont="1" applyAlignment="1">
      <alignment vertical="center"/>
    </xf>
    <xf numFmtId="0" fontId="15" fillId="5" borderId="0" xfId="0" applyFont="1" applyFill="1" applyProtection="1">
      <protection locked="0"/>
    </xf>
    <xf numFmtId="0" fontId="15" fillId="0" borderId="0" xfId="0" applyFont="1" applyAlignment="1">
      <alignment vertical="center"/>
    </xf>
    <xf numFmtId="0" fontId="15" fillId="0" borderId="25" xfId="0" applyFont="1" applyBorder="1" applyProtection="1">
      <protection locked="0"/>
    </xf>
    <xf numFmtId="0" fontId="23" fillId="0" borderId="0" xfId="0" applyFont="1" applyAlignment="1">
      <alignment horizontal="left"/>
    </xf>
    <xf numFmtId="0" fontId="23" fillId="0" borderId="0" xfId="0" applyFont="1" applyAlignment="1">
      <alignment vertical="top"/>
    </xf>
    <xf numFmtId="0" fontId="23" fillId="0" borderId="0" xfId="0" applyFont="1" applyAlignment="1">
      <alignment horizontal="justify"/>
    </xf>
    <xf numFmtId="0" fontId="19" fillId="0" borderId="25" xfId="0" applyFont="1" applyBorder="1"/>
    <xf numFmtId="9" fontId="22" fillId="0" borderId="3" xfId="0" applyNumberFormat="1" applyFont="1" applyBorder="1" applyAlignment="1">
      <alignment vertical="center"/>
    </xf>
    <xf numFmtId="0" fontId="49" fillId="0" borderId="0" xfId="0" applyFont="1"/>
    <xf numFmtId="0" fontId="23" fillId="0" borderId="71" xfId="0" applyFont="1" applyBorder="1" applyAlignment="1">
      <alignment horizontal="right"/>
    </xf>
    <xf numFmtId="0" fontId="23" fillId="0" borderId="71" xfId="0" applyFont="1" applyBorder="1" applyAlignment="1">
      <alignment horizontal="left" vertical="center"/>
    </xf>
    <xf numFmtId="0" fontId="23" fillId="0" borderId="71" xfId="0" applyFont="1" applyBorder="1" applyAlignment="1">
      <alignment horizontal="center" vertical="center"/>
    </xf>
    <xf numFmtId="0" fontId="22" fillId="0" borderId="71" xfId="0" applyFont="1" applyBorder="1" applyAlignment="1">
      <alignment vertical="center"/>
    </xf>
    <xf numFmtId="9" fontId="15" fillId="0" borderId="71" xfId="0" applyNumberFormat="1" applyFont="1" applyBorder="1"/>
    <xf numFmtId="0" fontId="23" fillId="0" borderId="36" xfId="0" applyFont="1" applyBorder="1" applyAlignment="1">
      <alignment horizontal="center" vertical="center"/>
    </xf>
    <xf numFmtId="0" fontId="23" fillId="0" borderId="0" xfId="0" applyFont="1" applyAlignment="1">
      <alignment vertical="center" wrapText="1"/>
    </xf>
    <xf numFmtId="0" fontId="15" fillId="0" borderId="36" xfId="0" applyFont="1" applyBorder="1" applyProtection="1">
      <protection locked="0"/>
    </xf>
    <xf numFmtId="10" fontId="19" fillId="0" borderId="0" xfId="26" applyNumberFormat="1" applyFont="1" applyAlignment="1">
      <alignment horizontal="center" vertical="center"/>
    </xf>
    <xf numFmtId="0" fontId="4" fillId="0" borderId="71" xfId="0" applyFont="1" applyBorder="1" applyProtection="1">
      <protection locked="0"/>
    </xf>
    <xf numFmtId="0" fontId="19" fillId="0" borderId="61" xfId="0" applyFont="1" applyBorder="1" applyAlignment="1">
      <alignment horizontal="center"/>
    </xf>
    <xf numFmtId="0" fontId="19" fillId="0" borderId="0" xfId="0" applyFont="1" applyAlignment="1">
      <alignment horizontal="center"/>
    </xf>
    <xf numFmtId="0" fontId="19" fillId="0" borderId="41" xfId="0" applyFont="1" applyBorder="1" applyAlignment="1">
      <alignment horizontal="center"/>
    </xf>
    <xf numFmtId="0" fontId="26" fillId="0" borderId="36" xfId="0" applyFont="1" applyBorder="1"/>
    <xf numFmtId="0" fontId="33" fillId="0" borderId="0" xfId="0" applyFont="1" applyAlignment="1">
      <alignment horizontal="center" vertical="top"/>
    </xf>
    <xf numFmtId="0" fontId="52" fillId="0" borderId="0" xfId="0" applyFont="1" applyAlignment="1">
      <alignment horizontal="left" wrapText="1"/>
    </xf>
    <xf numFmtId="0" fontId="33" fillId="0" borderId="25" xfId="0" applyFont="1" applyBorder="1" applyAlignment="1">
      <alignment horizontal="center" vertical="top"/>
    </xf>
    <xf numFmtId="0" fontId="26" fillId="0" borderId="61" xfId="0" applyFont="1" applyBorder="1" applyAlignment="1">
      <alignment horizontal="left"/>
    </xf>
    <xf numFmtId="0" fontId="26" fillId="0" borderId="0" xfId="0" applyFont="1" applyAlignment="1">
      <alignment horizontal="left"/>
    </xf>
    <xf numFmtId="0" fontId="26" fillId="0" borderId="61" xfId="0" applyFont="1" applyBorder="1"/>
    <xf numFmtId="0" fontId="26" fillId="0" borderId="0" xfId="0" applyFont="1"/>
    <xf numFmtId="0" fontId="54" fillId="0" borderId="61" xfId="0" applyFont="1" applyBorder="1"/>
    <xf numFmtId="0" fontId="53" fillId="0" borderId="67" xfId="0" applyFont="1" applyBorder="1"/>
    <xf numFmtId="44" fontId="26" fillId="0" borderId="36" xfId="27" applyFont="1" applyBorder="1" applyAlignment="1">
      <alignment horizontal="left"/>
    </xf>
    <xf numFmtId="0" fontId="27" fillId="0" borderId="0" xfId="0" applyFont="1"/>
    <xf numFmtId="0" fontId="23" fillId="0" borderId="61" xfId="0" applyFont="1" applyBorder="1"/>
    <xf numFmtId="0" fontId="19" fillId="14" borderId="0" xfId="0" applyFont="1" applyFill="1" applyAlignment="1">
      <alignment vertical="center"/>
    </xf>
    <xf numFmtId="0" fontId="22" fillId="0" borderId="36" xfId="0" applyFont="1" applyBorder="1" applyProtection="1">
      <protection locked="0"/>
    </xf>
    <xf numFmtId="0" fontId="19" fillId="0" borderId="61" xfId="0" applyFont="1" applyBorder="1" applyAlignment="1">
      <alignment vertical="center"/>
    </xf>
    <xf numFmtId="0" fontId="19" fillId="0" borderId="61" xfId="0" applyFont="1" applyBorder="1" applyAlignment="1">
      <alignment horizontal="left" vertical="center"/>
    </xf>
    <xf numFmtId="0" fontId="22" fillId="0" borderId="51" xfId="0" applyFont="1" applyBorder="1" applyAlignment="1" applyProtection="1">
      <alignment vertical="center"/>
      <protection locked="0"/>
    </xf>
    <xf numFmtId="0" fontId="22" fillId="0" borderId="71" xfId="0" applyFont="1" applyBorder="1" applyAlignment="1" applyProtection="1">
      <alignment vertical="center"/>
      <protection locked="0"/>
    </xf>
    <xf numFmtId="0" fontId="19" fillId="0" borderId="0" xfId="0" applyFont="1" applyAlignment="1">
      <alignment vertical="center"/>
    </xf>
    <xf numFmtId="0" fontId="23" fillId="0" borderId="61" xfId="0" applyFont="1" applyBorder="1" applyAlignment="1">
      <alignment horizontal="left" vertical="center"/>
    </xf>
    <xf numFmtId="0" fontId="19" fillId="0" borderId="61" xfId="0" applyFont="1" applyBorder="1" applyAlignment="1">
      <alignment horizontal="left" vertical="top"/>
    </xf>
    <xf numFmtId="0" fontId="4" fillId="5" borderId="0" xfId="0" applyFont="1" applyFill="1" applyProtection="1">
      <protection locked="0"/>
    </xf>
    <xf numFmtId="0" fontId="55" fillId="5" borderId="0" xfId="0" applyFont="1" applyFill="1" applyAlignment="1">
      <alignment horizontal="justify" vertical="center"/>
    </xf>
    <xf numFmtId="0" fontId="56" fillId="5" borderId="0" xfId="0" applyFont="1" applyFill="1"/>
    <xf numFmtId="0" fontId="4" fillId="5" borderId="3" xfId="0" applyFont="1" applyFill="1" applyBorder="1" applyAlignment="1">
      <alignment horizontal="center"/>
    </xf>
    <xf numFmtId="0" fontId="23" fillId="0" borderId="11" xfId="24" applyFont="1" applyBorder="1" applyAlignment="1">
      <alignment horizontal="center" vertical="center" wrapText="1"/>
    </xf>
    <xf numFmtId="0" fontId="23" fillId="0" borderId="10" xfId="24" applyFont="1" applyBorder="1" applyAlignment="1">
      <alignment horizontal="left" vertical="center" wrapText="1"/>
    </xf>
    <xf numFmtId="0" fontId="18" fillId="8" borderId="0" xfId="0" applyFont="1" applyFill="1" applyAlignment="1">
      <alignment horizontal="left" wrapText="1"/>
    </xf>
    <xf numFmtId="0" fontId="18" fillId="8" borderId="0" xfId="0" applyFont="1" applyFill="1" applyAlignment="1">
      <alignment horizontal="center" wrapText="1"/>
    </xf>
    <xf numFmtId="0" fontId="18" fillId="8" borderId="55" xfId="0" applyFont="1" applyFill="1" applyBorder="1" applyAlignment="1" applyProtection="1">
      <alignment horizontal="left"/>
      <protection locked="0"/>
    </xf>
    <xf numFmtId="0" fontId="18" fillId="8" borderId="56" xfId="0" applyFont="1" applyFill="1" applyBorder="1" applyAlignment="1" applyProtection="1">
      <alignment horizontal="left"/>
      <protection locked="0"/>
    </xf>
    <xf numFmtId="0" fontId="18" fillId="8" borderId="57" xfId="0" applyFont="1" applyFill="1" applyBorder="1" applyAlignment="1" applyProtection="1">
      <alignment horizontal="left"/>
      <protection locked="0"/>
    </xf>
    <xf numFmtId="0" fontId="23" fillId="0" borderId="0" xfId="0" applyFont="1" applyAlignment="1">
      <alignment horizontal="center" vertical="center" wrapText="1"/>
    </xf>
    <xf numFmtId="0" fontId="34" fillId="0" borderId="36" xfId="0" applyFont="1" applyBorder="1" applyAlignment="1">
      <alignment horizontal="center" vertical="center" wrapText="1"/>
    </xf>
    <xf numFmtId="0" fontId="30" fillId="15" borderId="36" xfId="0" applyFont="1" applyFill="1" applyBorder="1" applyAlignment="1">
      <alignment horizontal="center" vertical="center" wrapText="1"/>
    </xf>
    <xf numFmtId="0" fontId="22" fillId="0" borderId="0" xfId="0" applyFont="1"/>
    <xf numFmtId="0" fontId="15" fillId="0" borderId="0" xfId="0" applyFont="1" applyAlignment="1">
      <alignment horizontal="left"/>
    </xf>
    <xf numFmtId="0" fontId="15" fillId="0" borderId="11" xfId="0" applyFont="1" applyBorder="1"/>
    <xf numFmtId="0" fontId="18" fillId="0" borderId="0" xfId="0" applyFont="1"/>
    <xf numFmtId="0" fontId="18" fillId="0" borderId="8" xfId="0" applyFont="1" applyBorder="1"/>
    <xf numFmtId="0" fontId="15" fillId="0" borderId="25" xfId="0" applyFont="1" applyBorder="1" applyAlignment="1">
      <alignment vertical="top"/>
    </xf>
    <xf numFmtId="0" fontId="15" fillId="0" borderId="0" xfId="0" applyFont="1" applyAlignment="1">
      <alignment horizontal="center"/>
    </xf>
    <xf numFmtId="0" fontId="23" fillId="0" borderId="0" xfId="0" applyFont="1" applyAlignment="1">
      <alignment horizontal="left" wrapText="1"/>
    </xf>
    <xf numFmtId="0" fontId="23" fillId="0" borderId="71" xfId="0" applyFont="1" applyBorder="1" applyAlignment="1">
      <alignment horizontal="center" vertical="top"/>
    </xf>
    <xf numFmtId="0" fontId="19" fillId="0" borderId="36" xfId="0" applyFont="1" applyBorder="1" applyAlignment="1">
      <alignment horizontal="center"/>
    </xf>
    <xf numFmtId="0" fontId="23" fillId="0" borderId="0" xfId="0" applyFont="1" applyAlignment="1">
      <alignment horizontal="left" vertical="center"/>
    </xf>
    <xf numFmtId="0" fontId="23" fillId="0" borderId="0" xfId="0" applyFont="1" applyAlignment="1">
      <alignment horizontal="left" vertical="top"/>
    </xf>
    <xf numFmtId="0" fontId="19" fillId="0" borderId="25" xfId="0" applyFont="1" applyBorder="1" applyAlignment="1">
      <alignment horizontal="center"/>
    </xf>
    <xf numFmtId="0" fontId="23" fillId="0" borderId="0" xfId="0" applyFont="1" applyAlignment="1">
      <alignment horizontal="left" vertical="top" wrapText="1"/>
    </xf>
    <xf numFmtId="0" fontId="15" fillId="0" borderId="61" xfId="0" applyFont="1" applyBorder="1" applyAlignment="1">
      <alignment horizontal="center"/>
    </xf>
    <xf numFmtId="0" fontId="27" fillId="0" borderId="36" xfId="0" applyFont="1" applyBorder="1" applyAlignment="1">
      <alignment horizontal="left"/>
    </xf>
    <xf numFmtId="0" fontId="27" fillId="0" borderId="61" xfId="0" applyFont="1" applyBorder="1" applyAlignment="1">
      <alignment horizontal="left"/>
    </xf>
    <xf numFmtId="0" fontId="27" fillId="0" borderId="0" xfId="0" applyFont="1" applyAlignment="1">
      <alignment horizontal="left"/>
    </xf>
    <xf numFmtId="0" fontId="23" fillId="0" borderId="0" xfId="0" applyFont="1" applyAlignment="1">
      <alignment horizontal="center"/>
    </xf>
    <xf numFmtId="0" fontId="58" fillId="0" borderId="0" xfId="0" applyFont="1" applyAlignment="1">
      <alignment horizontal="center" vertical="center" textRotation="90"/>
    </xf>
    <xf numFmtId="0" fontId="58" fillId="0" borderId="0" xfId="0" applyFont="1"/>
    <xf numFmtId="0" fontId="57" fillId="0" borderId="0" xfId="0" applyFont="1"/>
    <xf numFmtId="0" fontId="57" fillId="0" borderId="0" xfId="0" applyFont="1" applyAlignment="1">
      <alignment vertical="center"/>
    </xf>
    <xf numFmtId="0" fontId="59" fillId="0" borderId="0" xfId="0" applyFont="1"/>
    <xf numFmtId="0" fontId="24" fillId="4" borderId="90" xfId="0" applyFont="1" applyFill="1" applyBorder="1" applyAlignment="1">
      <alignment horizontal="center"/>
    </xf>
    <xf numFmtId="0" fontId="15" fillId="0" borderId="61" xfId="0" applyFont="1" applyBorder="1" applyProtection="1">
      <protection locked="0"/>
    </xf>
    <xf numFmtId="0" fontId="15" fillId="0" borderId="41" xfId="0" applyFont="1" applyBorder="1" applyProtection="1">
      <protection locked="0"/>
    </xf>
    <xf numFmtId="0" fontId="23" fillId="0" borderId="68" xfId="0" applyFont="1" applyBorder="1" applyAlignment="1">
      <alignment vertical="center" wrapText="1"/>
    </xf>
    <xf numFmtId="0" fontId="23" fillId="0" borderId="36" xfId="0" applyFont="1" applyBorder="1" applyAlignment="1">
      <alignment vertical="center" wrapText="1"/>
    </xf>
    <xf numFmtId="0" fontId="23" fillId="0" borderId="36" xfId="0" applyFont="1" applyBorder="1" applyAlignment="1">
      <alignment horizontal="center" vertical="center" wrapText="1"/>
    </xf>
    <xf numFmtId="3" fontId="23" fillId="0" borderId="36" xfId="0" applyNumberFormat="1" applyFont="1" applyBorder="1" applyAlignment="1">
      <alignment horizontal="center" vertical="center" wrapText="1"/>
    </xf>
    <xf numFmtId="0" fontId="60" fillId="0" borderId="36" xfId="0" applyFont="1" applyBorder="1" applyAlignment="1">
      <alignment horizontal="center" vertical="center" wrapText="1"/>
    </xf>
    <xf numFmtId="0" fontId="60" fillId="0" borderId="36" xfId="0" applyFont="1" applyBorder="1" applyAlignment="1">
      <alignment horizontal="center" vertical="center"/>
    </xf>
    <xf numFmtId="16" fontId="23" fillId="0" borderId="36" xfId="0" applyNumberFormat="1" applyFont="1" applyBorder="1" applyAlignment="1">
      <alignment horizontal="center" vertical="center" wrapText="1"/>
    </xf>
    <xf numFmtId="0" fontId="23" fillId="0" borderId="36" xfId="0" applyFont="1" applyBorder="1"/>
    <xf numFmtId="22" fontId="23" fillId="0" borderId="36" xfId="0" quotePrefix="1" applyNumberFormat="1" applyFont="1" applyBorder="1" applyAlignment="1">
      <alignment horizontal="center" vertical="center" wrapText="1"/>
    </xf>
    <xf numFmtId="0" fontId="23" fillId="0" borderId="41" xfId="0" applyFont="1" applyBorder="1"/>
    <xf numFmtId="0" fontId="36" fillId="0" borderId="41" xfId="0" applyFont="1" applyBorder="1"/>
    <xf numFmtId="0" fontId="36" fillId="0" borderId="25" xfId="0" applyFont="1" applyBorder="1"/>
    <xf numFmtId="0" fontId="61" fillId="5" borderId="25" xfId="0" applyFont="1" applyFill="1" applyBorder="1"/>
    <xf numFmtId="0" fontId="62" fillId="5" borderId="25" xfId="0" applyFont="1" applyFill="1" applyBorder="1"/>
    <xf numFmtId="0" fontId="62" fillId="5" borderId="93" xfId="0" applyFont="1" applyFill="1" applyBorder="1"/>
    <xf numFmtId="0" fontId="62" fillId="5" borderId="67" xfId="0" applyFont="1" applyFill="1" applyBorder="1"/>
    <xf numFmtId="0" fontId="62" fillId="5" borderId="94" xfId="0" applyFont="1" applyFill="1" applyBorder="1"/>
    <xf numFmtId="0" fontId="62" fillId="5" borderId="56" xfId="0" applyFont="1" applyFill="1" applyBorder="1"/>
    <xf numFmtId="0" fontId="62" fillId="5" borderId="70" xfId="0" applyFont="1" applyFill="1" applyBorder="1"/>
    <xf numFmtId="0" fontId="36" fillId="0" borderId="56" xfId="0" applyFont="1" applyBorder="1"/>
    <xf numFmtId="0" fontId="62" fillId="5" borderId="0" xfId="0" applyFont="1" applyFill="1"/>
    <xf numFmtId="0" fontId="62" fillId="5" borderId="41" xfId="0" applyFont="1" applyFill="1" applyBorder="1"/>
    <xf numFmtId="0" fontId="36" fillId="5" borderId="61" xfId="0" applyFont="1" applyFill="1" applyBorder="1" applyAlignment="1">
      <alignment vertical="center"/>
    </xf>
    <xf numFmtId="0" fontId="24" fillId="4" borderId="2" xfId="0" applyFont="1" applyFill="1" applyBorder="1" applyAlignment="1">
      <alignment horizontal="center"/>
    </xf>
    <xf numFmtId="0" fontId="23" fillId="0" borderId="37" xfId="0" applyFont="1" applyBorder="1" applyAlignment="1">
      <alignment vertical="center"/>
    </xf>
    <xf numFmtId="0" fontId="23" fillId="0" borderId="38" xfId="0" applyFont="1" applyBorder="1" applyAlignment="1">
      <alignment vertical="center"/>
    </xf>
    <xf numFmtId="0" fontId="23" fillId="0" borderId="38" xfId="0" applyFont="1" applyBorder="1" applyAlignment="1">
      <alignment horizontal="center" vertical="center"/>
    </xf>
    <xf numFmtId="0" fontId="23" fillId="0" borderId="69" xfId="0" applyFont="1" applyBorder="1"/>
    <xf numFmtId="0" fontId="23" fillId="0" borderId="75" xfId="0" applyFont="1" applyBorder="1"/>
    <xf numFmtId="0" fontId="23" fillId="0" borderId="78" xfId="0" applyFont="1" applyBorder="1"/>
    <xf numFmtId="0" fontId="23" fillId="0" borderId="0" xfId="0" applyFont="1" applyAlignment="1">
      <alignment horizontal="center" vertical="top"/>
    </xf>
    <xf numFmtId="0" fontId="23" fillId="0" borderId="21" xfId="0" applyFont="1" applyBorder="1"/>
    <xf numFmtId="0" fontId="19" fillId="0" borderId="21" xfId="0" applyFont="1" applyBorder="1" applyAlignment="1">
      <alignment horizontal="center"/>
    </xf>
    <xf numFmtId="0" fontId="23" fillId="0" borderId="97" xfId="0" applyFont="1" applyBorder="1"/>
    <xf numFmtId="0" fontId="23" fillId="0" borderId="57" xfId="0" applyFont="1" applyBorder="1"/>
    <xf numFmtId="0" fontId="23" fillId="0" borderId="82" xfId="0" applyFont="1" applyBorder="1"/>
    <xf numFmtId="0" fontId="19" fillId="0" borderId="72" xfId="0" applyFont="1" applyBorder="1" applyAlignment="1">
      <alignment horizontal="center"/>
    </xf>
    <xf numFmtId="0" fontId="19" fillId="0" borderId="57" xfId="0" applyFont="1" applyBorder="1" applyAlignment="1">
      <alignment horizontal="center"/>
    </xf>
    <xf numFmtId="0" fontId="23" fillId="0" borderId="101" xfId="0" applyFont="1" applyBorder="1"/>
    <xf numFmtId="0" fontId="23" fillId="0" borderId="99" xfId="0" applyFont="1" applyBorder="1"/>
    <xf numFmtId="0" fontId="23" fillId="0" borderId="100" xfId="0" applyFont="1" applyBorder="1"/>
    <xf numFmtId="0" fontId="23" fillId="0" borderId="61" xfId="0" applyFont="1" applyBorder="1" applyAlignment="1">
      <alignment horizontal="center" vertical="center" wrapText="1"/>
    </xf>
    <xf numFmtId="0" fontId="23" fillId="0" borderId="90" xfId="0" applyFont="1" applyBorder="1" applyAlignment="1">
      <alignment horizontal="center" vertical="center" wrapText="1"/>
    </xf>
    <xf numFmtId="0" fontId="26" fillId="0" borderId="0" xfId="0" applyFont="1" applyAlignment="1">
      <alignment horizontal="center" vertical="center"/>
    </xf>
    <xf numFmtId="0" fontId="26" fillId="0" borderId="0" xfId="0" applyFont="1" applyAlignment="1">
      <alignment horizontal="center"/>
    </xf>
    <xf numFmtId="44" fontId="26" fillId="0" borderId="0" xfId="27" applyFont="1"/>
    <xf numFmtId="0" fontId="33" fillId="0" borderId="0" xfId="24" applyFont="1">
      <alignment vertical="center"/>
    </xf>
    <xf numFmtId="0" fontId="64" fillId="0" borderId="0" xfId="0" applyFont="1"/>
    <xf numFmtId="0" fontId="23" fillId="0" borderId="0" xfId="0" applyFont="1" applyAlignment="1">
      <alignment horizontal="justify" vertical="center" wrapText="1"/>
    </xf>
    <xf numFmtId="0" fontId="65" fillId="4" borderId="90" xfId="0" applyFont="1" applyFill="1" applyBorder="1" applyAlignment="1">
      <alignment horizontal="center"/>
    </xf>
    <xf numFmtId="0" fontId="66" fillId="0" borderId="61" xfId="0" applyFont="1" applyBorder="1" applyProtection="1">
      <protection locked="0"/>
    </xf>
    <xf numFmtId="0" fontId="66" fillId="0" borderId="0" xfId="0" applyFont="1" applyProtection="1">
      <protection locked="0"/>
    </xf>
    <xf numFmtId="0" fontId="66" fillId="0" borderId="41" xfId="0" applyFont="1" applyBorder="1" applyProtection="1">
      <protection locked="0"/>
    </xf>
    <xf numFmtId="0" fontId="63" fillId="0" borderId="0" xfId="0" applyFont="1" applyAlignment="1">
      <alignment vertical="center"/>
    </xf>
    <xf numFmtId="0" fontId="63" fillId="0" borderId="0" xfId="0" applyFont="1" applyAlignment="1">
      <alignment horizontal="left" vertical="center"/>
    </xf>
    <xf numFmtId="0" fontId="63" fillId="0" borderId="0" xfId="0" applyFont="1" applyAlignment="1">
      <alignment horizontal="center" vertical="center"/>
    </xf>
    <xf numFmtId="0" fontId="63" fillId="0" borderId="61" xfId="0" applyFont="1" applyBorder="1" applyAlignment="1">
      <alignment horizontal="left" vertical="center"/>
    </xf>
    <xf numFmtId="0" fontId="68" fillId="0" borderId="0" xfId="0" applyFont="1" applyAlignment="1">
      <alignment horizontal="left" vertical="center"/>
    </xf>
    <xf numFmtId="0" fontId="68" fillId="0" borderId="0" xfId="0" applyFont="1" applyAlignment="1">
      <alignment vertical="center"/>
    </xf>
    <xf numFmtId="0" fontId="66" fillId="5" borderId="0" xfId="0" applyFont="1" applyFill="1"/>
    <xf numFmtId="0" fontId="69" fillId="4" borderId="90" xfId="0" applyFont="1" applyFill="1" applyBorder="1" applyAlignment="1">
      <alignment horizontal="center"/>
    </xf>
    <xf numFmtId="0" fontId="71" fillId="0" borderId="61" xfId="0" applyFont="1" applyBorder="1" applyProtection="1">
      <protection locked="0"/>
    </xf>
    <xf numFmtId="0" fontId="71" fillId="0" borderId="0" xfId="0" applyFont="1" applyProtection="1">
      <protection locked="0"/>
    </xf>
    <xf numFmtId="0" fontId="71" fillId="0" borderId="41" xfId="0" applyFont="1" applyBorder="1" applyProtection="1">
      <protection locked="0"/>
    </xf>
    <xf numFmtId="0" fontId="73" fillId="0" borderId="6" xfId="0" applyFont="1" applyBorder="1" applyAlignment="1">
      <alignment horizontal="left" vertical="center"/>
    </xf>
    <xf numFmtId="0" fontId="73" fillId="0" borderId="0" xfId="0" applyFont="1" applyAlignment="1">
      <alignment vertical="center"/>
    </xf>
    <xf numFmtId="0" fontId="73" fillId="0" borderId="0" xfId="0" applyFont="1" applyAlignment="1">
      <alignment horizontal="left" vertical="center"/>
    </xf>
    <xf numFmtId="0" fontId="73" fillId="0" borderId="0" xfId="0" applyFont="1" applyAlignment="1">
      <alignment horizontal="center" vertical="center"/>
    </xf>
    <xf numFmtId="10" fontId="73" fillId="0" borderId="41" xfId="26" applyNumberFormat="1" applyFont="1" applyBorder="1" applyAlignment="1">
      <alignment horizontal="center" vertical="center"/>
    </xf>
    <xf numFmtId="0" fontId="73" fillId="0" borderId="0" xfId="0" applyFont="1" applyAlignment="1">
      <alignment horizontal="left" vertical="center" wrapText="1"/>
    </xf>
    <xf numFmtId="0" fontId="73" fillId="0" borderId="41" xfId="0" applyFont="1" applyBorder="1" applyAlignment="1">
      <alignment horizontal="left" vertical="center" wrapText="1"/>
    </xf>
    <xf numFmtId="0" fontId="73" fillId="0" borderId="61" xfId="0" applyFont="1" applyBorder="1" applyAlignment="1">
      <alignment horizontal="left" vertical="center"/>
    </xf>
    <xf numFmtId="0" fontId="74" fillId="0" borderId="0" xfId="0" applyFont="1" applyAlignment="1">
      <alignment horizontal="center" vertical="center"/>
    </xf>
    <xf numFmtId="10" fontId="74" fillId="0" borderId="41" xfId="26" applyNumberFormat="1" applyFont="1" applyBorder="1" applyAlignment="1">
      <alignment horizontal="center" vertical="center"/>
    </xf>
    <xf numFmtId="0" fontId="74" fillId="0" borderId="0" xfId="0" applyFont="1" applyAlignment="1">
      <alignment horizontal="left" vertical="center"/>
    </xf>
    <xf numFmtId="0" fontId="74" fillId="0" borderId="0" xfId="0" applyFont="1" applyAlignment="1">
      <alignment vertical="center"/>
    </xf>
    <xf numFmtId="0" fontId="73" fillId="0" borderId="61" xfId="0" applyFont="1" applyBorder="1" applyAlignment="1">
      <alignment horizontal="left" vertical="center" wrapText="1"/>
    </xf>
    <xf numFmtId="0" fontId="71" fillId="5" borderId="0" xfId="0" applyFont="1" applyFill="1"/>
    <xf numFmtId="0" fontId="73" fillId="0" borderId="0" xfId="0" applyFont="1"/>
    <xf numFmtId="0" fontId="75" fillId="0" borderId="0" xfId="0" applyFont="1" applyProtection="1">
      <protection locked="0"/>
    </xf>
    <xf numFmtId="0" fontId="75" fillId="5" borderId="0" xfId="0" applyFont="1" applyFill="1"/>
    <xf numFmtId="0" fontId="76" fillId="0" borderId="61" xfId="0" applyFont="1" applyBorder="1"/>
    <xf numFmtId="0" fontId="23" fillId="0" borderId="61" xfId="0" applyFont="1" applyBorder="1" applyAlignment="1">
      <alignment vertical="center"/>
    </xf>
    <xf numFmtId="0" fontId="23" fillId="0" borderId="41" xfId="0" applyFont="1" applyBorder="1" applyAlignment="1">
      <alignment horizontal="justify" vertical="center" wrapText="1"/>
    </xf>
    <xf numFmtId="0" fontId="24" fillId="4" borderId="113" xfId="0" applyFont="1" applyFill="1" applyBorder="1" applyAlignment="1">
      <alignment horizontal="center"/>
    </xf>
    <xf numFmtId="0" fontId="15" fillId="5" borderId="61" xfId="0" applyFont="1" applyFill="1" applyBorder="1"/>
    <xf numFmtId="0" fontId="24" fillId="4" borderId="68" xfId="0" applyFont="1" applyFill="1" applyBorder="1" applyAlignment="1">
      <alignment horizontal="center"/>
    </xf>
    <xf numFmtId="0" fontId="4" fillId="0" borderId="61" xfId="0" applyFont="1" applyBorder="1" applyAlignment="1" applyProtection="1">
      <alignment horizontal="center"/>
      <protection locked="0"/>
    </xf>
    <xf numFmtId="0" fontId="4" fillId="0" borderId="0" xfId="0" applyFont="1" applyAlignment="1" applyProtection="1">
      <alignment horizontal="center"/>
      <protection locked="0"/>
    </xf>
    <xf numFmtId="0" fontId="4" fillId="0" borderId="41" xfId="0" applyFont="1" applyBorder="1" applyAlignment="1" applyProtection="1">
      <alignment horizontal="center"/>
      <protection locked="0"/>
    </xf>
    <xf numFmtId="0" fontId="22" fillId="0" borderId="92" xfId="0" applyFont="1" applyBorder="1" applyAlignment="1" applyProtection="1">
      <alignment vertical="center"/>
      <protection locked="0"/>
    </xf>
    <xf numFmtId="0" fontId="15" fillId="0" borderId="93" xfId="0" applyFont="1" applyBorder="1" applyProtection="1">
      <protection locked="0"/>
    </xf>
    <xf numFmtId="0" fontId="23" fillId="0" borderId="61" xfId="0" applyFont="1" applyBorder="1" applyAlignment="1">
      <alignment horizontal="center" vertical="center"/>
    </xf>
    <xf numFmtId="0" fontId="23" fillId="0" borderId="41" xfId="0" applyFont="1" applyBorder="1" applyAlignment="1">
      <alignment horizontal="center" vertical="center"/>
    </xf>
    <xf numFmtId="0" fontId="4" fillId="0" borderId="61" xfId="0" applyFont="1" applyBorder="1" applyProtection="1">
      <protection locked="0"/>
    </xf>
    <xf numFmtId="0" fontId="4" fillId="0" borderId="41" xfId="0" applyFont="1" applyBorder="1" applyProtection="1">
      <protection locked="0"/>
    </xf>
    <xf numFmtId="0" fontId="63" fillId="0" borderId="0" xfId="0" applyFont="1"/>
    <xf numFmtId="0" fontId="66" fillId="5" borderId="61" xfId="0" applyFont="1" applyFill="1" applyBorder="1"/>
    <xf numFmtId="0" fontId="69" fillId="4" borderId="1" xfId="0" applyFont="1" applyFill="1" applyBorder="1" applyAlignment="1">
      <alignment horizontal="center"/>
    </xf>
    <xf numFmtId="0" fontId="69" fillId="4" borderId="10" xfId="0" applyFont="1" applyFill="1" applyBorder="1" applyAlignment="1">
      <alignment horizontal="center"/>
    </xf>
    <xf numFmtId="0" fontId="73" fillId="0" borderId="61" xfId="0" applyFont="1" applyBorder="1" applyAlignment="1">
      <alignment vertical="center"/>
    </xf>
    <xf numFmtId="0" fontId="73" fillId="0" borderId="0" xfId="0" applyFont="1" applyAlignment="1">
      <alignment horizontal="right" vertical="center"/>
    </xf>
    <xf numFmtId="0" fontId="73" fillId="0" borderId="41" xfId="0" applyFont="1" applyBorder="1" applyAlignment="1">
      <alignment horizontal="center" vertical="center"/>
    </xf>
    <xf numFmtId="0" fontId="74" fillId="0" borderId="61" xfId="0" applyFont="1" applyBorder="1" applyAlignment="1">
      <alignment horizontal="center"/>
    </xf>
    <xf numFmtId="0" fontId="74" fillId="0" borderId="0" xfId="0" applyFont="1" applyAlignment="1">
      <alignment horizontal="center"/>
    </xf>
    <xf numFmtId="0" fontId="74" fillId="0" borderId="41" xfId="0" applyFont="1" applyBorder="1" applyAlignment="1">
      <alignment horizontal="center"/>
    </xf>
    <xf numFmtId="0" fontId="74" fillId="0" borderId="61" xfId="0" applyFont="1" applyBorder="1"/>
    <xf numFmtId="0" fontId="71" fillId="0" borderId="0" xfId="0" applyFont="1"/>
    <xf numFmtId="0" fontId="71" fillId="0" borderId="41" xfId="0" applyFont="1" applyBorder="1"/>
    <xf numFmtId="0" fontId="71" fillId="5" borderId="61" xfId="0" applyFont="1" applyFill="1" applyBorder="1"/>
    <xf numFmtId="0" fontId="80" fillId="0" borderId="0" xfId="0" applyFont="1" applyAlignment="1">
      <alignment vertical="center" wrapText="1"/>
    </xf>
    <xf numFmtId="0" fontId="79" fillId="0" borderId="0" xfId="0" applyFont="1" applyProtection="1">
      <protection locked="0"/>
    </xf>
    <xf numFmtId="0" fontId="4" fillId="5" borderId="41" xfId="0" applyFont="1" applyFill="1" applyBorder="1"/>
    <xf numFmtId="0" fontId="4" fillId="5" borderId="61" xfId="0" applyFont="1" applyFill="1" applyBorder="1"/>
    <xf numFmtId="0" fontId="23" fillId="0" borderId="73" xfId="0" applyFont="1" applyBorder="1" applyAlignment="1">
      <alignment horizontal="left"/>
    </xf>
    <xf numFmtId="0" fontId="23" fillId="0" borderId="69" xfId="0" applyFont="1" applyBorder="1" applyAlignment="1">
      <alignment horizontal="center" vertical="center"/>
    </xf>
    <xf numFmtId="0" fontId="23" fillId="0" borderId="61" xfId="0" applyFont="1" applyBorder="1" applyAlignment="1">
      <alignment horizontal="left" vertical="top"/>
    </xf>
    <xf numFmtId="0" fontId="23" fillId="0" borderId="41" xfId="0" applyFont="1" applyBorder="1" applyAlignment="1">
      <alignment horizontal="center" vertical="top"/>
    </xf>
    <xf numFmtId="0" fontId="0" fillId="0" borderId="61" xfId="0" applyBorder="1"/>
    <xf numFmtId="0" fontId="18" fillId="8" borderId="61" xfId="0" applyFont="1" applyFill="1" applyBorder="1" applyProtection="1">
      <protection locked="0"/>
    </xf>
    <xf numFmtId="0" fontId="18" fillId="8" borderId="41" xfId="0" applyFont="1" applyFill="1" applyBorder="1" applyProtection="1">
      <protection locked="0"/>
    </xf>
    <xf numFmtId="0" fontId="22" fillId="0" borderId="107" xfId="0" applyFont="1" applyBorder="1" applyAlignment="1">
      <alignment vertical="center"/>
    </xf>
    <xf numFmtId="9" fontId="22" fillId="0" borderId="31" xfId="0" applyNumberFormat="1" applyFont="1" applyBorder="1" applyAlignment="1">
      <alignment vertical="center"/>
    </xf>
    <xf numFmtId="0" fontId="23" fillId="0" borderId="61" xfId="0" applyFont="1" applyBorder="1" applyAlignment="1">
      <alignment horizontal="left"/>
    </xf>
    <xf numFmtId="9" fontId="15" fillId="0" borderId="41" xfId="0" applyNumberFormat="1" applyFont="1" applyBorder="1"/>
    <xf numFmtId="0" fontId="19" fillId="5" borderId="61" xfId="0" applyFont="1" applyFill="1" applyBorder="1"/>
    <xf numFmtId="0" fontId="48" fillId="0" borderId="41" xfId="0" applyFont="1" applyBorder="1" applyAlignment="1">
      <alignment vertical="center"/>
    </xf>
    <xf numFmtId="0" fontId="15" fillId="5" borderId="41" xfId="0" applyFont="1" applyFill="1" applyBorder="1"/>
    <xf numFmtId="0" fontId="15" fillId="0" borderId="41" xfId="0" applyFont="1" applyBorder="1" applyAlignment="1">
      <alignment vertical="center"/>
    </xf>
    <xf numFmtId="0" fontId="19" fillId="0" borderId="67" xfId="0" applyFont="1" applyBorder="1"/>
    <xf numFmtId="0" fontId="15" fillId="0" borderId="61" xfId="0" applyFont="1" applyBorder="1"/>
    <xf numFmtId="0" fontId="49" fillId="0" borderId="61" xfId="0" applyFont="1" applyBorder="1"/>
    <xf numFmtId="0" fontId="24" fillId="4" borderId="108" xfId="0" applyFont="1" applyFill="1" applyBorder="1" applyAlignment="1">
      <alignment horizontal="center"/>
    </xf>
    <xf numFmtId="0" fontId="6" fillId="4" borderId="90" xfId="0" applyFont="1" applyFill="1" applyBorder="1" applyAlignment="1">
      <alignment horizontal="center"/>
    </xf>
    <xf numFmtId="0" fontId="22" fillId="0" borderId="41" xfId="0" applyFont="1" applyBorder="1"/>
    <xf numFmtId="0" fontId="22" fillId="0" borderId="61" xfId="0" applyFont="1" applyBorder="1"/>
    <xf numFmtId="0" fontId="15" fillId="0" borderId="41" xfId="0" applyFont="1" applyBorder="1"/>
    <xf numFmtId="0" fontId="15" fillId="0" borderId="93" xfId="0" applyFont="1" applyBorder="1" applyAlignment="1">
      <alignment vertical="top"/>
    </xf>
    <xf numFmtId="0" fontId="22" fillId="0" borderId="61" xfId="0" applyFont="1" applyBorder="1" applyAlignment="1">
      <alignment horizontal="left"/>
    </xf>
    <xf numFmtId="0" fontId="41" fillId="0" borderId="61" xfId="0" applyFont="1" applyBorder="1"/>
    <xf numFmtId="0" fontId="18" fillId="0" borderId="87" xfId="0" applyFont="1" applyBorder="1"/>
    <xf numFmtId="0" fontId="18" fillId="0" borderId="91" xfId="0" applyFont="1" applyBorder="1"/>
    <xf numFmtId="0" fontId="15" fillId="0" borderId="102" xfId="0" applyFont="1" applyBorder="1"/>
    <xf numFmtId="0" fontId="15" fillId="0" borderId="90" xfId="0" applyFont="1" applyBorder="1" applyAlignment="1">
      <alignment vertical="top"/>
    </xf>
    <xf numFmtId="0" fontId="22" fillId="0" borderId="90" xfId="0" applyFont="1" applyBorder="1" applyAlignment="1">
      <alignment vertical="top"/>
    </xf>
    <xf numFmtId="0" fontId="22" fillId="0" borderId="114" xfId="0" applyFont="1" applyBorder="1" applyAlignment="1">
      <alignment vertical="top"/>
    </xf>
    <xf numFmtId="0" fontId="22" fillId="0" borderId="93" xfId="0" applyFont="1" applyBorder="1"/>
    <xf numFmtId="0" fontId="18" fillId="0" borderId="61" xfId="0" applyFont="1" applyBorder="1"/>
    <xf numFmtId="0" fontId="15" fillId="0" borderId="61" xfId="0" applyFont="1" applyBorder="1" applyAlignment="1">
      <alignment vertical="top"/>
    </xf>
    <xf numFmtId="0" fontId="23" fillId="0" borderId="93" xfId="0" applyFont="1" applyBorder="1" applyAlignment="1">
      <alignment horizontal="center" vertical="center" wrapText="1"/>
    </xf>
    <xf numFmtId="41" fontId="31" fillId="0" borderId="68" xfId="0" applyNumberFormat="1" applyFont="1" applyBorder="1" applyAlignment="1">
      <alignment horizontal="center" vertical="top"/>
    </xf>
    <xf numFmtId="41" fontId="31" fillId="0" borderId="95" xfId="0" applyNumberFormat="1" applyFont="1" applyBorder="1" applyAlignment="1">
      <alignment horizontal="center" vertical="top"/>
    </xf>
    <xf numFmtId="0" fontId="34" fillId="0" borderId="96" xfId="0" applyFont="1" applyBorder="1" applyAlignment="1">
      <alignment vertical="center"/>
    </xf>
    <xf numFmtId="0" fontId="34" fillId="0" borderId="68" xfId="0" applyFont="1" applyBorder="1" applyAlignment="1">
      <alignment vertical="center"/>
    </xf>
    <xf numFmtId="0" fontId="34" fillId="0" borderId="68" xfId="0" applyFont="1" applyBorder="1"/>
    <xf numFmtId="0" fontId="25" fillId="0" borderId="61" xfId="0" applyFont="1" applyBorder="1" applyAlignment="1">
      <alignment vertical="center" wrapText="1"/>
    </xf>
    <xf numFmtId="0" fontId="34" fillId="0" borderId="71" xfId="0" applyFont="1" applyBorder="1" applyAlignment="1">
      <alignment vertical="center"/>
    </xf>
    <xf numFmtId="43" fontId="31" fillId="0" borderId="71" xfId="25" applyFont="1" applyBorder="1" applyAlignment="1">
      <alignment horizontal="center" vertical="top" wrapText="1"/>
    </xf>
    <xf numFmtId="0" fontId="25" fillId="0" borderId="41" xfId="0" applyFont="1" applyBorder="1" applyAlignment="1">
      <alignment vertical="center" wrapText="1"/>
    </xf>
    <xf numFmtId="0" fontId="27" fillId="0" borderId="61" xfId="0" applyFont="1" applyBorder="1" applyAlignment="1">
      <alignment horizontal="left" vertical="center" indent="9"/>
    </xf>
    <xf numFmtId="0" fontId="34" fillId="0" borderId="68" xfId="0" applyFont="1" applyBorder="1" applyAlignment="1">
      <alignment horizontal="center" vertical="center" wrapText="1"/>
    </xf>
    <xf numFmtId="0" fontId="33" fillId="0" borderId="68" xfId="0" applyFont="1" applyBorder="1" applyAlignment="1">
      <alignment horizontal="center" vertical="center" wrapText="1"/>
    </xf>
    <xf numFmtId="0" fontId="6" fillId="4" borderId="113" xfId="0" applyFont="1" applyFill="1" applyBorder="1" applyAlignment="1">
      <alignment horizontal="center"/>
    </xf>
    <xf numFmtId="0" fontId="18" fillId="8" borderId="61" xfId="0" applyFont="1" applyFill="1" applyBorder="1" applyAlignment="1">
      <alignment horizontal="center" wrapText="1"/>
    </xf>
    <xf numFmtId="0" fontId="18" fillId="8" borderId="0" xfId="0" applyFont="1" applyFill="1" applyAlignment="1">
      <alignment wrapText="1"/>
    </xf>
    <xf numFmtId="0" fontId="18" fillId="8" borderId="41" xfId="0" applyFont="1" applyFill="1" applyBorder="1" applyAlignment="1">
      <alignment wrapText="1"/>
    </xf>
    <xf numFmtId="0" fontId="18" fillId="8" borderId="69" xfId="0" applyFont="1" applyFill="1" applyBorder="1" applyAlignment="1">
      <alignment wrapText="1"/>
    </xf>
    <xf numFmtId="0" fontId="18" fillId="8" borderId="41" xfId="0" applyFont="1" applyFill="1" applyBorder="1" applyAlignment="1">
      <alignment horizontal="left" wrapText="1"/>
    </xf>
    <xf numFmtId="0" fontId="18" fillId="8" borderId="68" xfId="0" applyFont="1" applyFill="1" applyBorder="1" applyAlignment="1" applyProtection="1">
      <alignment horizontal="left"/>
      <protection locked="0"/>
    </xf>
    <xf numFmtId="0" fontId="18" fillId="8" borderId="87" xfId="0" applyFont="1" applyFill="1" applyBorder="1"/>
    <xf numFmtId="0" fontId="18" fillId="8" borderId="41" xfId="0" applyFont="1" applyFill="1" applyBorder="1"/>
    <xf numFmtId="0" fontId="18" fillId="8" borderId="67" xfId="0" applyFont="1" applyFill="1" applyBorder="1"/>
    <xf numFmtId="0" fontId="18" fillId="8" borderId="93" xfId="0" applyFont="1" applyFill="1" applyBorder="1"/>
    <xf numFmtId="0" fontId="23" fillId="0" borderId="116" xfId="0" applyFont="1" applyBorder="1" applyAlignment="1">
      <alignment horizontal="center" vertical="center" wrapText="1"/>
    </xf>
    <xf numFmtId="0" fontId="23" fillId="0" borderId="114" xfId="0" applyFont="1" applyBorder="1" applyAlignment="1">
      <alignment horizontal="center" vertical="center" wrapText="1"/>
    </xf>
    <xf numFmtId="0" fontId="24" fillId="5" borderId="61" xfId="0" applyFont="1" applyFill="1" applyBorder="1"/>
    <xf numFmtId="0" fontId="24" fillId="5" borderId="41" xfId="0" applyFont="1" applyFill="1" applyBorder="1"/>
    <xf numFmtId="0" fontId="9" fillId="0" borderId="61" xfId="0" applyFont="1" applyBorder="1" applyAlignment="1">
      <alignment vertical="center"/>
    </xf>
    <xf numFmtId="0" fontId="9" fillId="0" borderId="41" xfId="0" applyFont="1" applyBorder="1" applyAlignment="1">
      <alignment vertical="center"/>
    </xf>
    <xf numFmtId="0" fontId="4" fillId="5" borderId="107" xfId="0" applyFont="1" applyFill="1" applyBorder="1"/>
    <xf numFmtId="0" fontId="5" fillId="5" borderId="61" xfId="0" applyFont="1" applyFill="1" applyBorder="1"/>
    <xf numFmtId="0" fontId="4" fillId="5" borderId="87" xfId="0" applyFont="1" applyFill="1" applyBorder="1"/>
    <xf numFmtId="0" fontId="4" fillId="5" borderId="91" xfId="0" applyFont="1" applyFill="1" applyBorder="1"/>
    <xf numFmtId="0" fontId="66" fillId="0" borderId="36" xfId="0" applyFont="1" applyBorder="1" applyProtection="1">
      <protection locked="0"/>
    </xf>
    <xf numFmtId="0" fontId="63" fillId="0" borderId="41" xfId="0" applyFont="1" applyBorder="1" applyAlignment="1">
      <alignment vertical="center"/>
    </xf>
    <xf numFmtId="0" fontId="63" fillId="0" borderId="61" xfId="0" applyFont="1" applyBorder="1" applyAlignment="1">
      <alignment horizontal="center" vertical="center"/>
    </xf>
    <xf numFmtId="0" fontId="66" fillId="0" borderId="25" xfId="0" applyFont="1" applyBorder="1"/>
    <xf numFmtId="0" fontId="68" fillId="0" borderId="0" xfId="0" applyFont="1" applyAlignment="1">
      <alignment horizontal="center"/>
    </xf>
    <xf numFmtId="0" fontId="68" fillId="0" borderId="25" xfId="0" applyFont="1" applyBorder="1"/>
    <xf numFmtId="0" fontId="63" fillId="0" borderId="71" xfId="0" applyFont="1" applyBorder="1" applyAlignment="1">
      <alignment horizontal="center" vertical="top"/>
    </xf>
    <xf numFmtId="0" fontId="63" fillId="0" borderId="0" xfId="0" applyFont="1" applyAlignment="1">
      <alignment horizontal="center" vertical="top"/>
    </xf>
    <xf numFmtId="0" fontId="63" fillId="0" borderId="61" xfId="0" applyFont="1" applyBorder="1" applyAlignment="1">
      <alignment horizontal="center" vertical="center" wrapText="1"/>
    </xf>
    <xf numFmtId="0" fontId="63" fillId="0" borderId="0" xfId="0" applyFont="1" applyAlignment="1">
      <alignment horizontal="center" vertical="center" wrapText="1"/>
    </xf>
    <xf numFmtId="0" fontId="63" fillId="0" borderId="41" xfId="0" applyFont="1" applyBorder="1" applyAlignment="1">
      <alignment horizontal="center" vertical="center" wrapText="1"/>
    </xf>
    <xf numFmtId="0" fontId="66" fillId="5" borderId="41" xfId="0" applyFont="1" applyFill="1" applyBorder="1"/>
    <xf numFmtId="0" fontId="68" fillId="0" borderId="61" xfId="0" applyFont="1" applyBorder="1"/>
    <xf numFmtId="0" fontId="74" fillId="0" borderId="36" xfId="0" applyFont="1" applyBorder="1" applyAlignment="1">
      <alignment horizontal="center" vertical="center" textRotation="90"/>
    </xf>
    <xf numFmtId="0" fontId="74" fillId="0" borderId="40" xfId="0" applyFont="1" applyBorder="1" applyAlignment="1">
      <alignment horizontal="center" vertical="center" textRotation="90" wrapText="1"/>
    </xf>
    <xf numFmtId="0" fontId="74" fillId="0" borderId="36" xfId="0" applyFont="1" applyBorder="1" applyAlignment="1">
      <alignment horizontal="center" vertical="center" textRotation="90" wrapText="1"/>
    </xf>
    <xf numFmtId="0" fontId="4" fillId="0" borderId="73" xfId="0" applyFont="1" applyBorder="1" applyProtection="1">
      <protection locked="0"/>
    </xf>
    <xf numFmtId="0" fontId="26" fillId="0" borderId="69" xfId="0" applyFont="1" applyBorder="1" applyAlignment="1">
      <alignment horizontal="center"/>
    </xf>
    <xf numFmtId="0" fontId="33" fillId="0" borderId="41" xfId="0" applyFont="1" applyBorder="1" applyAlignment="1">
      <alignment horizontal="center" vertical="top"/>
    </xf>
    <xf numFmtId="0" fontId="52" fillId="0" borderId="61" xfId="0" applyFont="1" applyBorder="1" applyAlignment="1">
      <alignment horizontal="left" wrapText="1"/>
    </xf>
    <xf numFmtId="0" fontId="4" fillId="0" borderId="67" xfId="0" applyFont="1" applyBorder="1" applyProtection="1">
      <protection locked="0"/>
    </xf>
    <xf numFmtId="0" fontId="4" fillId="0" borderId="93" xfId="0" applyFont="1" applyBorder="1" applyProtection="1">
      <protection locked="0"/>
    </xf>
    <xf numFmtId="0" fontId="24" fillId="4" borderId="88" xfId="0" applyFont="1" applyFill="1" applyBorder="1" applyAlignment="1">
      <alignment horizontal="center"/>
    </xf>
    <xf numFmtId="0" fontId="5" fillId="0" borderId="0" xfId="0" applyFont="1" applyProtection="1">
      <protection locked="0"/>
    </xf>
    <xf numFmtId="0" fontId="24" fillId="4" borderId="113" xfId="0" applyFont="1" applyFill="1" applyBorder="1" applyAlignment="1">
      <alignment horizontal="center" wrapText="1"/>
    </xf>
    <xf numFmtId="0" fontId="27" fillId="0" borderId="68" xfId="0" applyFont="1" applyBorder="1" applyAlignment="1">
      <alignment horizontal="center" vertical="center" wrapText="1"/>
    </xf>
    <xf numFmtId="0" fontId="27" fillId="0" borderId="68" xfId="0" applyFont="1" applyBorder="1" applyAlignment="1">
      <alignment horizontal="center" vertical="center"/>
    </xf>
    <xf numFmtId="0" fontId="74" fillId="14" borderId="36" xfId="0" applyFont="1" applyFill="1" applyBorder="1" applyAlignment="1">
      <alignment horizontal="center" vertical="center"/>
    </xf>
    <xf numFmtId="0" fontId="71" fillId="14" borderId="36" xfId="0" applyFont="1" applyFill="1" applyBorder="1"/>
    <xf numFmtId="0" fontId="73" fillId="0" borderId="36" xfId="0" applyFont="1" applyBorder="1" applyAlignment="1">
      <alignment horizontal="center"/>
    </xf>
    <xf numFmtId="0" fontId="71" fillId="17" borderId="36" xfId="0" applyFont="1" applyFill="1" applyBorder="1"/>
    <xf numFmtId="0" fontId="81" fillId="0" borderId="25" xfId="0" applyFont="1" applyBorder="1"/>
    <xf numFmtId="0" fontId="81" fillId="0" borderId="0" xfId="0" applyFont="1"/>
    <xf numFmtId="0" fontId="81" fillId="0" borderId="71" xfId="0" applyFont="1" applyBorder="1"/>
    <xf numFmtId="0" fontId="83" fillId="5" borderId="61" xfId="0" applyFont="1" applyFill="1" applyBorder="1" applyAlignment="1">
      <alignment vertical="center"/>
    </xf>
    <xf numFmtId="0" fontId="83" fillId="0" borderId="0" xfId="0" applyFont="1"/>
    <xf numFmtId="0" fontId="76" fillId="5" borderId="61" xfId="0" applyFont="1" applyFill="1" applyBorder="1"/>
    <xf numFmtId="0" fontId="73" fillId="0" borderId="0" xfId="0" applyFont="1" applyAlignment="1">
      <alignment horizontal="center"/>
    </xf>
    <xf numFmtId="0" fontId="15" fillId="5" borderId="0" xfId="0" applyFont="1" applyFill="1" applyAlignment="1">
      <alignment horizontal="center"/>
    </xf>
    <xf numFmtId="0" fontId="23" fillId="0" borderId="61" xfId="0" applyFont="1" applyBorder="1" applyAlignment="1">
      <alignment wrapText="1"/>
    </xf>
    <xf numFmtId="0" fontId="23" fillId="0" borderId="0" xfId="0" applyFont="1" applyAlignment="1">
      <alignment wrapText="1"/>
    </xf>
    <xf numFmtId="0" fontId="23" fillId="0" borderId="41" xfId="0" applyFont="1" applyBorder="1" applyAlignment="1">
      <alignment wrapText="1"/>
    </xf>
    <xf numFmtId="0" fontId="66" fillId="5" borderId="0" xfId="0" applyFont="1" applyFill="1" applyAlignment="1">
      <alignment horizontal="center"/>
    </xf>
    <xf numFmtId="0" fontId="23" fillId="0" borderId="61" xfId="0" applyFont="1" applyBorder="1" applyAlignment="1">
      <alignment horizontal="center"/>
    </xf>
    <xf numFmtId="0" fontId="23" fillId="0" borderId="41" xfId="0" applyFont="1" applyBorder="1" applyAlignment="1">
      <alignment horizontal="center"/>
    </xf>
    <xf numFmtId="0" fontId="59" fillId="0" borderId="1" xfId="0" applyFont="1" applyBorder="1" applyAlignment="1">
      <alignment horizontal="center"/>
    </xf>
    <xf numFmtId="0" fontId="84" fillId="0" borderId="1" xfId="0" applyFont="1" applyBorder="1" applyAlignment="1" applyProtection="1">
      <alignment horizontal="center" vertical="center"/>
      <protection locked="0"/>
    </xf>
    <xf numFmtId="0" fontId="4" fillId="5" borderId="0" xfId="0" applyFont="1" applyFill="1" applyAlignment="1">
      <alignment wrapText="1"/>
    </xf>
    <xf numFmtId="0" fontId="4" fillId="5" borderId="6" xfId="0" applyFont="1" applyFill="1" applyBorder="1" applyAlignment="1">
      <alignment wrapText="1"/>
    </xf>
    <xf numFmtId="0" fontId="4" fillId="5" borderId="6" xfId="0" applyFont="1" applyFill="1" applyBorder="1" applyProtection="1">
      <protection locked="0"/>
    </xf>
    <xf numFmtId="0" fontId="4" fillId="5" borderId="13" xfId="0" applyFont="1" applyFill="1" applyBorder="1" applyProtection="1">
      <protection locked="0"/>
    </xf>
    <xf numFmtId="0" fontId="4" fillId="5" borderId="5" xfId="0" applyFont="1" applyFill="1" applyBorder="1" applyProtection="1">
      <protection locked="0"/>
    </xf>
    <xf numFmtId="0" fontId="15" fillId="5" borderId="71" xfId="0" applyFont="1" applyFill="1" applyBorder="1"/>
    <xf numFmtId="0" fontId="88" fillId="4" borderId="90" xfId="0" applyFont="1" applyFill="1" applyBorder="1" applyAlignment="1">
      <alignment horizontal="center"/>
    </xf>
    <xf numFmtId="0" fontId="90" fillId="0" borderId="1" xfId="0" applyFont="1" applyBorder="1"/>
    <xf numFmtId="0" fontId="4" fillId="5" borderId="0" xfId="0" applyFont="1" applyFill="1" applyAlignment="1">
      <alignment horizontal="center"/>
    </xf>
    <xf numFmtId="0" fontId="66" fillId="0" borderId="1" xfId="0" applyFont="1" applyBorder="1" applyAlignment="1">
      <alignment horizontal="center"/>
    </xf>
    <xf numFmtId="0" fontId="71" fillId="5" borderId="0" xfId="0" applyFont="1" applyFill="1" applyAlignment="1">
      <alignment horizontal="center"/>
    </xf>
    <xf numFmtId="0" fontId="81" fillId="0" borderId="61" xfId="0" applyFont="1" applyBorder="1" applyAlignment="1">
      <alignment horizontal="justify" vertical="center" wrapText="1"/>
    </xf>
    <xf numFmtId="0" fontId="81" fillId="0" borderId="0" xfId="0" applyFont="1" applyAlignment="1">
      <alignment horizontal="justify" vertical="center" wrapText="1"/>
    </xf>
    <xf numFmtId="0" fontId="81" fillId="0" borderId="41" xfId="0" applyFont="1" applyBorder="1" applyAlignment="1">
      <alignment horizontal="justify" vertical="center" wrapText="1"/>
    </xf>
    <xf numFmtId="0" fontId="73" fillId="0" borderId="12" xfId="0" applyFont="1" applyBorder="1" applyAlignment="1">
      <alignment horizontal="left" vertical="center"/>
    </xf>
    <xf numFmtId="0" fontId="73" fillId="0" borderId="12" xfId="0" applyFont="1" applyBorder="1" applyAlignment="1">
      <alignment horizontal="center" vertical="center" wrapText="1"/>
    </xf>
    <xf numFmtId="0" fontId="73" fillId="0" borderId="11" xfId="0" applyFont="1" applyBorder="1" applyAlignment="1">
      <alignment horizontal="center" vertical="center"/>
    </xf>
    <xf numFmtId="0" fontId="73" fillId="0" borderId="12" xfId="0" applyFont="1" applyBorder="1" applyAlignment="1">
      <alignment horizontal="center" vertical="center"/>
    </xf>
    <xf numFmtId="0" fontId="75" fillId="5" borderId="0" xfId="0" applyFont="1" applyFill="1" applyAlignment="1">
      <alignment horizontal="center"/>
    </xf>
    <xf numFmtId="0" fontId="75" fillId="5" borderId="0" xfId="0" quotePrefix="1" applyFont="1" applyFill="1" applyAlignment="1">
      <alignment horizontal="center"/>
    </xf>
    <xf numFmtId="14" fontId="18" fillId="12" borderId="16" xfId="0" applyNumberFormat="1" applyFont="1" applyFill="1" applyBorder="1" applyAlignment="1">
      <alignment wrapText="1"/>
    </xf>
    <xf numFmtId="0" fontId="18" fillId="11" borderId="17" xfId="0" applyFont="1" applyFill="1" applyBorder="1" applyAlignment="1">
      <alignment wrapText="1"/>
    </xf>
    <xf numFmtId="0" fontId="4" fillId="5" borderId="25" xfId="0" applyFont="1" applyFill="1" applyBorder="1"/>
    <xf numFmtId="0" fontId="19" fillId="21" borderId="20" xfId="0" applyFont="1" applyFill="1" applyBorder="1" applyAlignment="1">
      <alignment horizontal="center" vertical="center" wrapText="1"/>
    </xf>
    <xf numFmtId="0" fontId="19" fillId="22" borderId="20" xfId="0" applyFont="1" applyFill="1" applyBorder="1" applyAlignment="1" applyProtection="1">
      <alignment horizontal="center" vertical="center" wrapText="1"/>
      <protection locked="0"/>
    </xf>
    <xf numFmtId="0" fontId="19" fillId="23" borderId="22" xfId="0" applyFont="1" applyFill="1" applyBorder="1" applyAlignment="1">
      <alignment horizontal="center" vertical="center" wrapText="1"/>
    </xf>
    <xf numFmtId="0" fontId="18" fillId="24" borderId="0" xfId="0" applyFont="1" applyFill="1" applyProtection="1">
      <protection locked="0"/>
    </xf>
    <xf numFmtId="0" fontId="18" fillId="24" borderId="0" xfId="0" applyFont="1" applyFill="1"/>
    <xf numFmtId="0" fontId="18" fillId="8" borderId="61" xfId="0" applyFont="1" applyFill="1" applyBorder="1" applyAlignment="1">
      <alignment horizontal="left" wrapText="1"/>
    </xf>
    <xf numFmtId="0" fontId="91" fillId="4" borderId="90" xfId="0" applyFont="1" applyFill="1" applyBorder="1" applyAlignment="1">
      <alignment horizontal="center"/>
    </xf>
    <xf numFmtId="0" fontId="11" fillId="0" borderId="0" xfId="0" applyFont="1" applyProtection="1">
      <protection locked="0"/>
    </xf>
    <xf numFmtId="0" fontId="92" fillId="0" borderId="1" xfId="0" applyFont="1" applyBorder="1"/>
    <xf numFmtId="0" fontId="93" fillId="5" borderId="0" xfId="0" applyFont="1" applyFill="1"/>
    <xf numFmtId="0" fontId="75" fillId="5" borderId="25" xfId="0" applyFont="1" applyFill="1" applyBorder="1"/>
    <xf numFmtId="0" fontId="94" fillId="0" borderId="61" xfId="0" applyFont="1" applyBorder="1" applyProtection="1">
      <protection locked="0"/>
    </xf>
    <xf numFmtId="0" fontId="94" fillId="5" borderId="0" xfId="0" applyFont="1" applyFill="1"/>
    <xf numFmtId="0" fontId="94" fillId="0" borderId="0" xfId="0" applyFont="1" applyProtection="1">
      <protection locked="0"/>
    </xf>
    <xf numFmtId="0" fontId="94" fillId="5" borderId="0" xfId="0" applyFont="1" applyFill="1" applyAlignment="1">
      <alignment horizontal="center"/>
    </xf>
    <xf numFmtId="0" fontId="94" fillId="0" borderId="71" xfId="0" applyFont="1" applyBorder="1" applyProtection="1">
      <protection locked="0"/>
    </xf>
    <xf numFmtId="0" fontId="93" fillId="0" borderId="0" xfId="0" applyFont="1" applyProtection="1">
      <protection locked="0"/>
    </xf>
    <xf numFmtId="0" fontId="15" fillId="4" borderId="2" xfId="0" applyFont="1" applyFill="1" applyBorder="1" applyAlignment="1">
      <alignment horizontal="center"/>
    </xf>
    <xf numFmtId="0" fontId="22" fillId="0" borderId="7" xfId="0" applyFont="1" applyBorder="1" applyAlignment="1">
      <alignment horizontal="left" vertical="center"/>
    </xf>
    <xf numFmtId="0" fontId="66" fillId="4" borderId="2" xfId="0" applyFont="1" applyFill="1" applyBorder="1" applyAlignment="1">
      <alignment horizontal="center"/>
    </xf>
    <xf numFmtId="0" fontId="67" fillId="0" borderId="7" xfId="0" applyFont="1" applyBorder="1" applyAlignment="1">
      <alignment horizontal="left" vertical="center"/>
    </xf>
    <xf numFmtId="165" fontId="67" fillId="0" borderId="11" xfId="0" applyNumberFormat="1" applyFont="1" applyBorder="1" applyAlignment="1">
      <alignment horizontal="center" wrapText="1"/>
    </xf>
    <xf numFmtId="10" fontId="74" fillId="0" borderId="0" xfId="26" applyNumberFormat="1" applyFont="1" applyAlignment="1">
      <alignment horizontal="center" vertical="center"/>
    </xf>
    <xf numFmtId="0" fontId="75" fillId="5" borderId="0" xfId="0" quotePrefix="1" applyFont="1" applyFill="1"/>
    <xf numFmtId="0" fontId="81" fillId="0" borderId="0" xfId="0" applyFont="1" applyAlignment="1">
      <alignment horizontal="left" vertical="center" wrapText="1"/>
    </xf>
    <xf numFmtId="0" fontId="95" fillId="0" borderId="0" xfId="0" applyFont="1"/>
    <xf numFmtId="0" fontId="22" fillId="0" borderId="1" xfId="0" applyFont="1" applyBorder="1" applyAlignment="1">
      <alignment vertical="center"/>
    </xf>
    <xf numFmtId="0" fontId="96" fillId="0" borderId="0" xfId="0" applyFont="1"/>
    <xf numFmtId="0" fontId="97" fillId="0" borderId="0" xfId="0" applyFont="1"/>
    <xf numFmtId="0" fontId="75" fillId="5" borderId="71" xfId="0" applyFont="1" applyFill="1" applyBorder="1"/>
    <xf numFmtId="0" fontId="0" fillId="0" borderId="41" xfId="0" applyBorder="1"/>
    <xf numFmtId="0" fontId="98" fillId="0" borderId="61" xfId="0" applyFont="1" applyBorder="1"/>
    <xf numFmtId="0" fontId="98" fillId="0" borderId="0" xfId="0" applyFont="1"/>
    <xf numFmtId="0" fontId="98" fillId="0" borderId="41" xfId="0" applyFont="1" applyBorder="1"/>
    <xf numFmtId="0" fontId="98" fillId="0" borderId="61" xfId="0" applyFont="1" applyBorder="1" applyAlignment="1">
      <alignment vertical="top"/>
    </xf>
    <xf numFmtId="0" fontId="98" fillId="0" borderId="0" xfId="0" applyFont="1" applyAlignment="1">
      <alignment vertical="top"/>
    </xf>
    <xf numFmtId="0" fontId="98" fillId="0" borderId="41" xfId="0" applyFont="1" applyBorder="1" applyAlignment="1">
      <alignment vertical="top"/>
    </xf>
    <xf numFmtId="0" fontId="75" fillId="5" borderId="61" xfId="0" applyFont="1" applyFill="1" applyBorder="1"/>
    <xf numFmtId="0" fontId="97" fillId="0" borderId="61" xfId="0" applyFont="1" applyBorder="1"/>
    <xf numFmtId="0" fontId="99" fillId="4" borderId="90" xfId="0" applyFont="1" applyFill="1" applyBorder="1" applyAlignment="1">
      <alignment horizontal="center"/>
    </xf>
    <xf numFmtId="0" fontId="12" fillId="0" borderId="1" xfId="0" applyFont="1" applyBorder="1"/>
    <xf numFmtId="0" fontId="99" fillId="4" borderId="95" xfId="0" applyFont="1" applyFill="1" applyBorder="1" applyAlignment="1">
      <alignment horizontal="center"/>
    </xf>
    <xf numFmtId="0" fontId="101" fillId="0" borderId="68" xfId="0" applyFont="1" applyBorder="1" applyAlignment="1">
      <alignment horizontal="justify" vertical="center" wrapText="1"/>
    </xf>
    <xf numFmtId="0" fontId="101" fillId="0" borderId="36" xfId="0" applyFont="1" applyBorder="1" applyAlignment="1">
      <alignment horizontal="justify" vertical="center" wrapText="1"/>
    </xf>
    <xf numFmtId="0" fontId="65" fillId="4" borderId="113" xfId="0" applyFont="1" applyFill="1" applyBorder="1" applyAlignment="1">
      <alignment horizontal="center"/>
    </xf>
    <xf numFmtId="0" fontId="65" fillId="4" borderId="2" xfId="0" applyFont="1" applyFill="1" applyBorder="1" applyAlignment="1">
      <alignment horizontal="center"/>
    </xf>
    <xf numFmtId="0" fontId="67" fillId="0" borderId="1" xfId="0" applyFont="1" applyBorder="1" applyAlignment="1">
      <alignment vertical="center"/>
    </xf>
    <xf numFmtId="0" fontId="15" fillId="0" borderId="1" xfId="0" applyFont="1" applyBorder="1" applyAlignment="1">
      <alignment horizontal="center" vertical="center"/>
    </xf>
    <xf numFmtId="0" fontId="15" fillId="0" borderId="11" xfId="0" applyFont="1" applyBorder="1" applyAlignment="1">
      <alignment horizontal="center" vertical="center"/>
    </xf>
    <xf numFmtId="0" fontId="24" fillId="4" borderId="96" xfId="0" applyFont="1" applyFill="1" applyBorder="1" applyAlignment="1">
      <alignment horizontal="center"/>
    </xf>
    <xf numFmtId="0" fontId="56" fillId="0" borderId="0" xfId="0" applyFont="1"/>
    <xf numFmtId="0" fontId="56" fillId="0" borderId="68" xfId="0" applyFont="1" applyBorder="1" applyAlignment="1">
      <alignment horizontal="center"/>
    </xf>
    <xf numFmtId="0" fontId="56" fillId="0" borderId="74" xfId="0" applyFont="1" applyBorder="1" applyAlignment="1">
      <alignment horizontal="center"/>
    </xf>
    <xf numFmtId="0" fontId="18" fillId="13" borderId="15" xfId="0" applyFont="1" applyFill="1" applyBorder="1" applyAlignment="1">
      <alignment wrapText="1"/>
    </xf>
    <xf numFmtId="0" fontId="4" fillId="5" borderId="37" xfId="0" applyFont="1" applyFill="1" applyBorder="1" applyAlignment="1">
      <alignment vertical="top"/>
    </xf>
    <xf numFmtId="0" fontId="4" fillId="5" borderId="38" xfId="0" applyFont="1" applyFill="1" applyBorder="1" applyAlignment="1">
      <alignment vertical="top"/>
    </xf>
    <xf numFmtId="0" fontId="4" fillId="5" borderId="38" xfId="0" applyFont="1" applyFill="1" applyBorder="1"/>
    <xf numFmtId="0" fontId="4" fillId="5" borderId="84" xfId="0" applyFont="1" applyFill="1" applyBorder="1"/>
    <xf numFmtId="0" fontId="4" fillId="5" borderId="61" xfId="0" applyFont="1" applyFill="1" applyBorder="1" applyAlignment="1">
      <alignment vertical="top"/>
    </xf>
    <xf numFmtId="0" fontId="4" fillId="5" borderId="0" xfId="0" applyFont="1" applyFill="1" applyAlignment="1">
      <alignment vertical="top"/>
    </xf>
    <xf numFmtId="0" fontId="4" fillId="5" borderId="6" xfId="0" applyFont="1" applyFill="1" applyBorder="1"/>
    <xf numFmtId="0" fontId="71" fillId="5" borderId="2" xfId="0" applyFont="1" applyFill="1" applyBorder="1" applyAlignment="1">
      <alignment vertical="top"/>
    </xf>
    <xf numFmtId="0" fontId="71" fillId="5" borderId="3" xfId="0" applyFont="1" applyFill="1" applyBorder="1" applyAlignment="1">
      <alignment vertical="top"/>
    </xf>
    <xf numFmtId="0" fontId="15" fillId="5" borderId="3" xfId="0" applyFont="1" applyFill="1" applyBorder="1"/>
    <xf numFmtId="0" fontId="15" fillId="5" borderId="4" xfId="0" applyFont="1" applyFill="1" applyBorder="1"/>
    <xf numFmtId="0" fontId="78" fillId="5" borderId="37" xfId="0" applyFont="1" applyFill="1" applyBorder="1" applyAlignment="1">
      <alignment vertical="top"/>
    </xf>
    <xf numFmtId="0" fontId="78" fillId="5" borderId="38" xfId="0" applyFont="1" applyFill="1" applyBorder="1" applyAlignment="1">
      <alignment vertical="top"/>
    </xf>
    <xf numFmtId="0" fontId="71" fillId="5" borderId="38" xfId="0" applyFont="1" applyFill="1" applyBorder="1"/>
    <xf numFmtId="0" fontId="71" fillId="5" borderId="84" xfId="0" applyFont="1" applyFill="1" applyBorder="1"/>
    <xf numFmtId="0" fontId="71" fillId="5" borderId="61" xfId="0" applyFont="1" applyFill="1" applyBorder="1" applyAlignment="1">
      <alignment vertical="top"/>
    </xf>
    <xf numFmtId="0" fontId="71" fillId="5" borderId="0" xfId="0" applyFont="1" applyFill="1" applyAlignment="1">
      <alignment vertical="top"/>
    </xf>
    <xf numFmtId="0" fontId="15" fillId="5" borderId="6" xfId="0" applyFont="1" applyFill="1" applyBorder="1"/>
    <xf numFmtId="0" fontId="15" fillId="5" borderId="37" xfId="0" applyFont="1" applyFill="1" applyBorder="1" applyAlignment="1">
      <alignment vertical="top"/>
    </xf>
    <xf numFmtId="0" fontId="15" fillId="5" borderId="38" xfId="0" applyFont="1" applyFill="1" applyBorder="1" applyAlignment="1">
      <alignment vertical="top"/>
    </xf>
    <xf numFmtId="0" fontId="15" fillId="5" borderId="38" xfId="0" applyFont="1" applyFill="1" applyBorder="1"/>
    <xf numFmtId="0" fontId="15" fillId="5" borderId="84" xfId="0" applyFont="1" applyFill="1" applyBorder="1"/>
    <xf numFmtId="0" fontId="15" fillId="5" borderId="61" xfId="0" applyFont="1" applyFill="1" applyBorder="1" applyAlignment="1">
      <alignment vertical="top"/>
    </xf>
    <xf numFmtId="0" fontId="15" fillId="5" borderId="0" xfId="0" applyFont="1" applyFill="1" applyAlignment="1">
      <alignment vertical="top"/>
    </xf>
    <xf numFmtId="0" fontId="75" fillId="5" borderId="37" xfId="0" applyFont="1" applyFill="1" applyBorder="1" applyAlignment="1">
      <alignment vertical="top"/>
    </xf>
    <xf numFmtId="0" fontId="75" fillId="5" borderId="38" xfId="0" applyFont="1" applyFill="1" applyBorder="1" applyAlignment="1">
      <alignment vertical="top"/>
    </xf>
    <xf numFmtId="0" fontId="75" fillId="5" borderId="38" xfId="0" applyFont="1" applyFill="1" applyBorder="1"/>
    <xf numFmtId="0" fontId="75" fillId="5" borderId="84" xfId="0" applyFont="1" applyFill="1" applyBorder="1"/>
    <xf numFmtId="0" fontId="75" fillId="5" borderId="61" xfId="0" applyFont="1" applyFill="1" applyBorder="1" applyAlignment="1">
      <alignment vertical="top"/>
    </xf>
    <xf numFmtId="0" fontId="75" fillId="5" borderId="0" xfId="0" applyFont="1" applyFill="1" applyAlignment="1">
      <alignment vertical="top"/>
    </xf>
    <xf numFmtId="0" fontId="75" fillId="5" borderId="6" xfId="0" applyFont="1" applyFill="1" applyBorder="1"/>
    <xf numFmtId="0" fontId="4" fillId="5" borderId="6" xfId="0" applyFont="1" applyFill="1" applyBorder="1" applyAlignment="1">
      <alignment vertical="top"/>
    </xf>
    <xf numFmtId="0" fontId="66" fillId="5" borderId="37" xfId="0" applyFont="1" applyFill="1" applyBorder="1" applyAlignment="1">
      <alignment vertical="top"/>
    </xf>
    <xf numFmtId="0" fontId="66" fillId="5" borderId="38" xfId="0" applyFont="1" applyFill="1" applyBorder="1" applyAlignment="1">
      <alignment vertical="top"/>
    </xf>
    <xf numFmtId="0" fontId="66" fillId="5" borderId="38" xfId="0" applyFont="1" applyFill="1" applyBorder="1"/>
    <xf numFmtId="0" fontId="66" fillId="5" borderId="84" xfId="0" applyFont="1" applyFill="1" applyBorder="1"/>
    <xf numFmtId="0" fontId="66" fillId="5" borderId="6" xfId="0" applyFont="1" applyFill="1" applyBorder="1"/>
    <xf numFmtId="0" fontId="66" fillId="5" borderId="61" xfId="0" applyFont="1" applyFill="1" applyBorder="1" applyAlignment="1">
      <alignment vertical="top"/>
    </xf>
    <xf numFmtId="0" fontId="66" fillId="5" borderId="0" xfId="0" applyFont="1" applyFill="1" applyAlignment="1">
      <alignment vertical="top"/>
    </xf>
    <xf numFmtId="0" fontId="15" fillId="0" borderId="71" xfId="0" applyFont="1" applyBorder="1"/>
    <xf numFmtId="0" fontId="22" fillId="0" borderId="10" xfId="0" applyFont="1" applyBorder="1" applyAlignment="1">
      <alignment horizontal="left"/>
    </xf>
    <xf numFmtId="0" fontId="22" fillId="0" borderId="11" xfId="0" applyFont="1" applyBorder="1" applyAlignment="1">
      <alignment horizontal="left"/>
    </xf>
    <xf numFmtId="0" fontId="22" fillId="0" borderId="12" xfId="0" applyFont="1" applyBorder="1" applyAlignment="1">
      <alignment horizontal="left"/>
    </xf>
    <xf numFmtId="0" fontId="15" fillId="0" borderId="10" xfId="0" applyFont="1" applyBorder="1" applyAlignment="1">
      <alignment horizontal="left"/>
    </xf>
    <xf numFmtId="0" fontId="15" fillId="0" borderId="11" xfId="0" applyFont="1" applyBorder="1" applyAlignment="1">
      <alignment horizontal="left"/>
    </xf>
    <xf numFmtId="0" fontId="15" fillId="0" borderId="30" xfId="0" applyFont="1" applyBorder="1" applyAlignment="1">
      <alignment horizontal="left"/>
    </xf>
    <xf numFmtId="0" fontId="22" fillId="0" borderId="102" xfId="0" applyFont="1" applyBorder="1" applyAlignment="1">
      <alignment horizontal="left"/>
    </xf>
    <xf numFmtId="0" fontId="15" fillId="0" borderId="10" xfId="0" applyFont="1" applyBorder="1" applyAlignment="1">
      <alignment horizontal="center"/>
    </xf>
    <xf numFmtId="0" fontId="15" fillId="0" borderId="11" xfId="0" applyFont="1" applyBorder="1" applyAlignment="1">
      <alignment horizontal="center"/>
    </xf>
    <xf numFmtId="0" fontId="15" fillId="0" borderId="12" xfId="0" applyFont="1" applyBorder="1" applyAlignment="1">
      <alignment horizontal="center"/>
    </xf>
    <xf numFmtId="1" fontId="15" fillId="0" borderId="10" xfId="0" applyNumberFormat="1" applyFont="1" applyBorder="1" applyAlignment="1">
      <alignment horizontal="center" wrapText="1"/>
    </xf>
    <xf numFmtId="1" fontId="15" fillId="0" borderId="11" xfId="0" applyNumberFormat="1" applyFont="1" applyBorder="1" applyAlignment="1">
      <alignment horizontal="center" wrapText="1"/>
    </xf>
    <xf numFmtId="1" fontId="15" fillId="0" borderId="12" xfId="0" applyNumberFormat="1" applyFont="1" applyBorder="1" applyAlignment="1">
      <alignment horizontal="center" wrapText="1"/>
    </xf>
    <xf numFmtId="0" fontId="22" fillId="0" borderId="90" xfId="0" applyFont="1" applyBorder="1" applyAlignment="1">
      <alignment horizontal="left" vertical="top"/>
    </xf>
    <xf numFmtId="0" fontId="22" fillId="0" borderId="1" xfId="0" applyFont="1" applyBorder="1" applyAlignment="1">
      <alignment horizontal="left" vertical="top"/>
    </xf>
    <xf numFmtId="0" fontId="15" fillId="0" borderId="10" xfId="0" applyFont="1" applyBorder="1" applyAlignment="1">
      <alignment horizontal="left" vertical="top" wrapText="1"/>
    </xf>
    <xf numFmtId="0" fontId="15" fillId="0" borderId="11" xfId="0" applyFont="1" applyBorder="1" applyAlignment="1">
      <alignment horizontal="left" vertical="top" wrapText="1"/>
    </xf>
    <xf numFmtId="0" fontId="15" fillId="0" borderId="30" xfId="0" applyFont="1" applyBorder="1" applyAlignment="1">
      <alignment horizontal="left" vertical="top" wrapText="1"/>
    </xf>
    <xf numFmtId="0" fontId="22" fillId="0" borderId="90" xfId="0" applyFont="1" applyBorder="1" applyAlignment="1">
      <alignment horizontal="left"/>
    </xf>
    <xf numFmtId="0" fontId="22" fillId="0" borderId="1" xfId="0" applyFont="1" applyBorder="1" applyAlignment="1">
      <alignment horizontal="left"/>
    </xf>
    <xf numFmtId="166" fontId="15" fillId="0" borderId="10" xfId="0" applyNumberFormat="1" applyFont="1" applyBorder="1" applyAlignment="1">
      <alignment horizontal="center"/>
    </xf>
    <xf numFmtId="0" fontId="15" fillId="0" borderId="1" xfId="0" applyFont="1" applyBorder="1" applyAlignment="1">
      <alignment horizontal="center"/>
    </xf>
    <xf numFmtId="0" fontId="15" fillId="0" borderId="30" xfId="0" applyFont="1" applyBorder="1" applyAlignment="1">
      <alignment horizontal="center"/>
    </xf>
    <xf numFmtId="167" fontId="15" fillId="0" borderId="10" xfId="0" applyNumberFormat="1" applyFont="1" applyBorder="1" applyAlignment="1">
      <alignment horizontal="center"/>
    </xf>
    <xf numFmtId="167" fontId="15" fillId="0" borderId="11" xfId="0" applyNumberFormat="1" applyFont="1" applyBorder="1" applyAlignment="1">
      <alignment horizontal="center"/>
    </xf>
    <xf numFmtId="167" fontId="15" fillId="0" borderId="30" xfId="0" applyNumberFormat="1" applyFont="1" applyBorder="1" applyAlignment="1">
      <alignment horizontal="center"/>
    </xf>
    <xf numFmtId="0" fontId="15" fillId="0" borderId="10" xfId="0" applyFont="1" applyBorder="1" applyAlignment="1">
      <alignment horizontal="center" vertical="top" wrapText="1"/>
    </xf>
    <xf numFmtId="0" fontId="15" fillId="0" borderId="11" xfId="0" applyFont="1" applyBorder="1" applyAlignment="1">
      <alignment horizontal="center" vertical="top" wrapText="1"/>
    </xf>
    <xf numFmtId="0" fontId="15" fillId="0" borderId="12" xfId="0" applyFont="1" applyBorder="1" applyAlignment="1">
      <alignment horizontal="center" vertical="top" wrapText="1"/>
    </xf>
    <xf numFmtId="0" fontId="15" fillId="0" borderId="32" xfId="0" applyFont="1" applyBorder="1" applyAlignment="1">
      <alignment horizontal="center"/>
    </xf>
    <xf numFmtId="166" fontId="15" fillId="0" borderId="1" xfId="0" applyNumberFormat="1" applyFont="1" applyBorder="1" applyAlignment="1">
      <alignment horizontal="center"/>
    </xf>
    <xf numFmtId="0" fontId="22" fillId="0" borderId="10" xfId="0" applyFont="1" applyBorder="1" applyAlignment="1">
      <alignment horizontal="center"/>
    </xf>
    <xf numFmtId="0" fontId="22" fillId="0" borderId="12" xfId="0" applyFont="1" applyBorder="1" applyAlignment="1">
      <alignment horizontal="center"/>
    </xf>
    <xf numFmtId="14" fontId="15" fillId="0" borderId="1" xfId="0" applyNumberFormat="1" applyFont="1" applyBorder="1" applyAlignment="1">
      <alignment horizontal="center"/>
    </xf>
    <xf numFmtId="167" fontId="15" fillId="0" borderId="12" xfId="0" applyNumberFormat="1" applyFont="1" applyBorder="1" applyAlignment="1">
      <alignment horizontal="center"/>
    </xf>
    <xf numFmtId="0" fontId="15" fillId="5" borderId="10" xfId="0" applyFont="1" applyFill="1" applyBorder="1" applyAlignment="1" applyProtection="1">
      <alignment horizontal="center"/>
      <protection locked="0"/>
    </xf>
    <xf numFmtId="0" fontId="15" fillId="5" borderId="11" xfId="0" applyFont="1" applyFill="1" applyBorder="1" applyAlignment="1" applyProtection="1">
      <alignment horizontal="center"/>
      <protection locked="0"/>
    </xf>
    <xf numFmtId="0" fontId="15" fillId="5" borderId="12" xfId="0" applyFont="1" applyFill="1" applyBorder="1" applyAlignment="1" applyProtection="1">
      <alignment horizontal="center"/>
      <protection locked="0"/>
    </xf>
    <xf numFmtId="1" fontId="15" fillId="0" borderId="10" xfId="0" applyNumberFormat="1" applyFont="1" applyBorder="1" applyAlignment="1">
      <alignment horizontal="center"/>
    </xf>
    <xf numFmtId="1" fontId="15" fillId="0" borderId="11" xfId="0" applyNumberFormat="1" applyFont="1" applyBorder="1" applyAlignment="1">
      <alignment horizontal="center"/>
    </xf>
    <xf numFmtId="1" fontId="15" fillId="0" borderId="12" xfId="0" applyNumberFormat="1" applyFont="1" applyBorder="1" applyAlignment="1">
      <alignment horizontal="center"/>
    </xf>
    <xf numFmtId="1" fontId="15" fillId="0" borderId="30" xfId="0" applyNumberFormat="1" applyFont="1" applyBorder="1" applyAlignment="1">
      <alignment horizontal="center"/>
    </xf>
    <xf numFmtId="0" fontId="22" fillId="0" borderId="102" xfId="0" applyFont="1" applyBorder="1" applyAlignment="1">
      <alignment horizontal="left" vertical="center" wrapText="1"/>
    </xf>
    <xf numFmtId="0" fontId="22" fillId="0" borderId="11" xfId="0" applyFont="1" applyBorder="1" applyAlignment="1">
      <alignment horizontal="left" vertical="center" wrapText="1"/>
    </xf>
    <xf numFmtId="0" fontId="22" fillId="0" borderId="12" xfId="0" applyFont="1" applyBorder="1" applyAlignment="1">
      <alignment horizontal="left" vertical="center" wrapText="1"/>
    </xf>
    <xf numFmtId="0" fontId="22" fillId="0" borderId="10" xfId="0" applyFont="1" applyBorder="1" applyAlignment="1">
      <alignment horizontal="left" wrapText="1"/>
    </xf>
    <xf numFmtId="0" fontId="22" fillId="0" borderId="11" xfId="0" applyFont="1" applyBorder="1" applyAlignment="1">
      <alignment horizontal="left" wrapText="1"/>
    </xf>
    <xf numFmtId="0" fontId="22" fillId="0" borderId="12" xfId="0" applyFont="1" applyBorder="1" applyAlignment="1">
      <alignment horizontal="left" wrapText="1"/>
    </xf>
    <xf numFmtId="0" fontId="22" fillId="0" borderId="90" xfId="0" applyFont="1" applyBorder="1" applyAlignment="1">
      <alignment horizontal="left" vertical="center"/>
    </xf>
    <xf numFmtId="0" fontId="22" fillId="0" borderId="1" xfId="0" applyFont="1" applyBorder="1" applyAlignment="1">
      <alignment horizontal="left" vertical="center"/>
    </xf>
    <xf numFmtId="0" fontId="15" fillId="0" borderId="1" xfId="0" applyFont="1" applyBorder="1" applyAlignment="1">
      <alignment horizontal="left"/>
    </xf>
    <xf numFmtId="0" fontId="22" fillId="0" borderId="10" xfId="0" applyFont="1" applyBorder="1" applyAlignment="1">
      <alignment horizontal="center" vertical="center"/>
    </xf>
    <xf numFmtId="0" fontId="22" fillId="0" borderId="12" xfId="0" applyFont="1" applyBorder="1" applyAlignment="1">
      <alignment horizontal="center" vertical="center"/>
    </xf>
    <xf numFmtId="0" fontId="22" fillId="0" borderId="1" xfId="0" applyFont="1" applyBorder="1" applyAlignment="1">
      <alignment horizontal="left" wrapText="1"/>
    </xf>
    <xf numFmtId="0" fontId="15" fillId="0" borderId="32" xfId="0" applyFont="1" applyBorder="1" applyAlignment="1">
      <alignment horizontal="left"/>
    </xf>
    <xf numFmtId="165" fontId="22" fillId="0" borderId="11" xfId="0" applyNumberFormat="1" applyFont="1" applyBorder="1" applyAlignment="1">
      <alignment horizontal="center" wrapText="1"/>
    </xf>
    <xf numFmtId="165" fontId="22" fillId="0" borderId="12" xfId="0" applyNumberFormat="1" applyFont="1" applyBorder="1" applyAlignment="1">
      <alignment horizontal="center" wrapText="1"/>
    </xf>
    <xf numFmtId="0" fontId="22" fillId="0" borderId="90" xfId="0" applyFont="1" applyBorder="1" applyAlignment="1">
      <alignment horizontal="left" wrapText="1"/>
    </xf>
    <xf numFmtId="1" fontId="15" fillId="0" borderId="14" xfId="0" applyNumberFormat="1" applyFont="1" applyBorder="1" applyAlignment="1">
      <alignment horizontal="left"/>
    </xf>
    <xf numFmtId="1" fontId="15" fillId="0" borderId="1" xfId="0" applyNumberFormat="1" applyFont="1" applyBorder="1" applyAlignment="1">
      <alignment horizontal="left"/>
    </xf>
    <xf numFmtId="1" fontId="15" fillId="0" borderId="32" xfId="0" applyNumberFormat="1" applyFont="1" applyBorder="1" applyAlignment="1">
      <alignment horizontal="left"/>
    </xf>
    <xf numFmtId="0" fontId="6" fillId="0" borderId="61" xfId="0" applyFont="1" applyBorder="1" applyAlignment="1">
      <alignment horizontal="center"/>
    </xf>
    <xf numFmtId="0" fontId="6" fillId="0" borderId="0" xfId="0" applyFont="1" applyAlignment="1">
      <alignment horizontal="center"/>
    </xf>
    <xf numFmtId="0" fontId="6" fillId="0" borderId="41" xfId="0" applyFont="1" applyBorder="1" applyAlignment="1">
      <alignment horizontal="center"/>
    </xf>
    <xf numFmtId="0" fontId="24" fillId="2" borderId="1" xfId="0" applyFont="1" applyFill="1" applyBorder="1" applyAlignment="1">
      <alignment horizontal="center"/>
    </xf>
    <xf numFmtId="0" fontId="15" fillId="4" borderId="1" xfId="0" applyFont="1" applyFill="1" applyBorder="1" applyAlignment="1">
      <alignment horizontal="center"/>
    </xf>
    <xf numFmtId="0" fontId="22" fillId="0" borderId="2" xfId="0" applyFont="1" applyBorder="1" applyAlignment="1">
      <alignment horizontal="center" vertical="center"/>
    </xf>
    <xf numFmtId="0" fontId="22" fillId="0" borderId="31" xfId="0" applyFont="1" applyBorder="1" applyAlignment="1">
      <alignment horizontal="center" vertical="center"/>
    </xf>
    <xf numFmtId="0" fontId="22" fillId="0" borderId="7" xfId="0" applyFont="1" applyBorder="1" applyAlignment="1">
      <alignment horizontal="center" vertical="center"/>
    </xf>
    <xf numFmtId="0" fontId="22" fillId="0" borderId="91" xfId="0" applyFont="1" applyBorder="1" applyAlignment="1">
      <alignment horizontal="center" vertical="center"/>
    </xf>
    <xf numFmtId="0" fontId="4" fillId="0" borderId="88" xfId="0" applyFont="1" applyBorder="1" applyAlignment="1">
      <alignment horizontal="center"/>
    </xf>
    <xf numFmtId="0" fontId="4" fillId="0" borderId="13" xfId="0" applyFont="1" applyBorder="1" applyAlignment="1">
      <alignment horizontal="center"/>
    </xf>
    <xf numFmtId="0" fontId="4" fillId="0" borderId="14" xfId="0" applyFont="1" applyBorder="1" applyAlignment="1">
      <alignment horizontal="center"/>
    </xf>
    <xf numFmtId="0" fontId="4" fillId="0" borderId="89" xfId="0" applyFont="1" applyBorder="1" applyAlignment="1">
      <alignment horizontal="center"/>
    </xf>
    <xf numFmtId="0" fontId="6" fillId="6" borderId="61" xfId="0" applyFont="1" applyFill="1" applyBorder="1" applyAlignment="1">
      <alignment horizontal="center"/>
    </xf>
    <xf numFmtId="0" fontId="6" fillId="6" borderId="0" xfId="0" applyFont="1" applyFill="1" applyAlignment="1">
      <alignment horizontal="center"/>
    </xf>
    <xf numFmtId="0" fontId="7" fillId="6" borderId="0" xfId="0" applyFont="1" applyFill="1" applyAlignment="1">
      <alignment horizontal="center"/>
    </xf>
    <xf numFmtId="0" fontId="4" fillId="3" borderId="0" xfId="0" applyFont="1" applyFill="1" applyAlignment="1">
      <alignment horizontal="center" vertical="center"/>
    </xf>
    <xf numFmtId="0" fontId="8" fillId="7" borderId="0" xfId="0" applyFont="1" applyFill="1" applyAlignment="1" applyProtection="1">
      <alignment horizontal="center" vertical="center"/>
      <protection locked="0"/>
    </xf>
    <xf numFmtId="0" fontId="8" fillId="7" borderId="41" xfId="0" applyFont="1" applyFill="1" applyBorder="1" applyAlignment="1" applyProtection="1">
      <alignment horizontal="center" vertical="center"/>
      <protection locked="0"/>
    </xf>
    <xf numFmtId="0" fontId="4" fillId="5" borderId="37" xfId="0" applyFont="1" applyFill="1" applyBorder="1" applyAlignment="1">
      <alignment horizontal="left"/>
    </xf>
    <xf numFmtId="0" fontId="4" fillId="5" borderId="38" xfId="0" applyFont="1" applyFill="1" applyBorder="1" applyAlignment="1">
      <alignment horizontal="left"/>
    </xf>
    <xf numFmtId="0" fontId="4" fillId="5" borderId="84" xfId="0" applyFont="1" applyFill="1" applyBorder="1" applyAlignment="1">
      <alignment horizontal="left"/>
    </xf>
    <xf numFmtId="0" fontId="4" fillId="0" borderId="27" xfId="0" applyFont="1" applyBorder="1" applyAlignment="1">
      <alignment horizontal="center"/>
    </xf>
    <xf numFmtId="0" fontId="4" fillId="0" borderId="85" xfId="0" applyFont="1" applyBorder="1" applyAlignment="1">
      <alignment horizontal="center"/>
    </xf>
    <xf numFmtId="0" fontId="4" fillId="0" borderId="86" xfId="0" applyFont="1" applyBorder="1" applyAlignment="1">
      <alignment horizontal="center"/>
    </xf>
    <xf numFmtId="0" fontId="4" fillId="0" borderId="12" xfId="0" applyFont="1" applyBorder="1" applyAlignment="1">
      <alignment horizontal="center"/>
    </xf>
    <xf numFmtId="0" fontId="4" fillId="0" borderId="1" xfId="0" applyFont="1" applyBorder="1" applyAlignment="1">
      <alignment horizontal="center"/>
    </xf>
    <xf numFmtId="0" fontId="4" fillId="0" borderId="32" xfId="0" applyFont="1" applyBorder="1" applyAlignment="1">
      <alignment horizontal="center"/>
    </xf>
    <xf numFmtId="0" fontId="4" fillId="5" borderId="61" xfId="0" applyFont="1" applyFill="1" applyBorder="1" applyAlignment="1">
      <alignment horizontal="left"/>
    </xf>
    <xf numFmtId="0" fontId="4" fillId="5" borderId="0" xfId="0" applyFont="1" applyFill="1" applyAlignment="1">
      <alignment horizontal="left"/>
    </xf>
    <xf numFmtId="0" fontId="4" fillId="5" borderId="6" xfId="0" applyFont="1" applyFill="1" applyBorder="1" applyAlignment="1">
      <alignment horizontal="left"/>
    </xf>
    <xf numFmtId="14" fontId="4" fillId="5" borderId="0" xfId="0" applyNumberFormat="1" applyFont="1" applyFill="1" applyAlignment="1">
      <alignment horizontal="left"/>
    </xf>
    <xf numFmtId="14" fontId="4" fillId="5" borderId="6" xfId="0" applyNumberFormat="1" applyFont="1" applyFill="1" applyBorder="1" applyAlignment="1">
      <alignment horizontal="left"/>
    </xf>
    <xf numFmtId="0" fontId="4" fillId="5" borderId="87" xfId="0" applyFont="1" applyFill="1" applyBorder="1" applyAlignment="1">
      <alignment horizontal="left"/>
    </xf>
    <xf numFmtId="0" fontId="4" fillId="5" borderId="8" xfId="0" applyFont="1" applyFill="1" applyBorder="1" applyAlignment="1">
      <alignment horizontal="left"/>
    </xf>
    <xf numFmtId="0" fontId="4" fillId="5" borderId="9" xfId="0" applyFont="1" applyFill="1" applyBorder="1" applyAlignment="1">
      <alignment horizontal="left"/>
    </xf>
    <xf numFmtId="0" fontId="90" fillId="0" borderId="102" xfId="0" applyFont="1" applyBorder="1" applyAlignment="1">
      <alignment horizontal="left"/>
    </xf>
    <xf numFmtId="0" fontId="90" fillId="0" borderId="11" xfId="0" applyFont="1" applyBorder="1" applyAlignment="1">
      <alignment horizontal="left"/>
    </xf>
    <xf numFmtId="0" fontId="90" fillId="0" borderId="12" xfId="0" applyFont="1" applyBorder="1" applyAlignment="1">
      <alignment horizontal="left"/>
    </xf>
    <xf numFmtId="0" fontId="89" fillId="0" borderId="10" xfId="0" applyFont="1" applyBorder="1" applyAlignment="1">
      <alignment horizontal="center"/>
    </xf>
    <xf numFmtId="0" fontId="89" fillId="0" borderId="11" xfId="0" applyFont="1" applyBorder="1" applyAlignment="1">
      <alignment horizontal="center"/>
    </xf>
    <xf numFmtId="0" fontId="89" fillId="0" borderId="12" xfId="0" applyFont="1" applyBorder="1" applyAlignment="1">
      <alignment horizontal="center"/>
    </xf>
    <xf numFmtId="0" fontId="90" fillId="0" borderId="10" xfId="0" applyFont="1" applyBorder="1" applyAlignment="1">
      <alignment horizontal="left"/>
    </xf>
    <xf numFmtId="0" fontId="89" fillId="0" borderId="30" xfId="0" applyFont="1" applyBorder="1" applyAlignment="1">
      <alignment horizontal="center"/>
    </xf>
    <xf numFmtId="167" fontId="89" fillId="0" borderId="10" xfId="0" applyNumberFormat="1" applyFont="1" applyBorder="1" applyAlignment="1">
      <alignment horizontal="center"/>
    </xf>
    <xf numFmtId="167" fontId="89" fillId="0" borderId="11" xfId="0" applyNumberFormat="1" applyFont="1" applyBorder="1" applyAlignment="1">
      <alignment horizontal="center"/>
    </xf>
    <xf numFmtId="167" fontId="89" fillId="0" borderId="12" xfId="0" applyNumberFormat="1" applyFont="1" applyBorder="1" applyAlignment="1">
      <alignment horizontal="center"/>
    </xf>
    <xf numFmtId="0" fontId="90" fillId="0" borderId="10" xfId="0" applyFont="1" applyBorder="1" applyAlignment="1">
      <alignment horizontal="center"/>
    </xf>
    <xf numFmtId="0" fontId="90" fillId="0" borderId="12" xfId="0" applyFont="1" applyBorder="1" applyAlignment="1">
      <alignment horizontal="center"/>
    </xf>
    <xf numFmtId="0" fontId="90" fillId="0" borderId="90" xfId="0" applyFont="1" applyBorder="1" applyAlignment="1">
      <alignment horizontal="left"/>
    </xf>
    <xf numFmtId="0" fontId="90" fillId="0" borderId="1" xfId="0" applyFont="1" applyBorder="1" applyAlignment="1">
      <alignment horizontal="left"/>
    </xf>
    <xf numFmtId="167" fontId="89" fillId="0" borderId="30" xfId="0" applyNumberFormat="1" applyFont="1" applyBorder="1" applyAlignment="1">
      <alignment horizontal="center"/>
    </xf>
    <xf numFmtId="9" fontId="4" fillId="0" borderId="10" xfId="0" applyNumberFormat="1" applyFont="1" applyBorder="1" applyAlignment="1">
      <alignment horizontal="center"/>
    </xf>
    <xf numFmtId="9" fontId="4" fillId="0" borderId="11" xfId="0" applyNumberFormat="1" applyFont="1" applyBorder="1" applyAlignment="1">
      <alignment horizontal="center"/>
    </xf>
    <xf numFmtId="9" fontId="4" fillId="0" borderId="30" xfId="0" applyNumberFormat="1" applyFont="1" applyBorder="1" applyAlignment="1">
      <alignment horizont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22" fillId="0" borderId="62" xfId="0" applyFont="1" applyBorder="1" applyAlignment="1">
      <alignment horizontal="center" vertical="center" wrapText="1"/>
    </xf>
    <xf numFmtId="0" fontId="22" fillId="0" borderId="63" xfId="0" applyFont="1" applyBorder="1" applyAlignment="1">
      <alignment horizontal="center" vertical="center" wrapText="1"/>
    </xf>
    <xf numFmtId="0" fontId="22" fillId="0" borderId="64" xfId="0" applyFont="1" applyBorder="1" applyAlignment="1">
      <alignment horizontal="center" vertical="center" wrapText="1"/>
    </xf>
    <xf numFmtId="0" fontId="15" fillId="5" borderId="71" xfId="0" applyFont="1" applyFill="1" applyBorder="1" applyAlignment="1">
      <alignment horizontal="center"/>
    </xf>
    <xf numFmtId="0" fontId="15" fillId="5" borderId="0" xfId="0" applyFont="1" applyFill="1" applyAlignment="1">
      <alignment horizontal="center"/>
    </xf>
    <xf numFmtId="0" fontId="22" fillId="0" borderId="61" xfId="0" applyFont="1" applyBorder="1" applyAlignment="1">
      <alignment horizontal="center" vertical="center"/>
    </xf>
    <xf numFmtId="0" fontId="22" fillId="0" borderId="0" xfId="0" applyFont="1" applyAlignment="1">
      <alignment horizontal="center" vertical="center"/>
    </xf>
    <xf numFmtId="0" fontId="22" fillId="0" borderId="37" xfId="0" applyFont="1" applyBorder="1" applyAlignment="1">
      <alignment horizontal="center" vertical="center" wrapText="1"/>
    </xf>
    <xf numFmtId="0" fontId="22" fillId="0" borderId="38" xfId="0" applyFont="1" applyBorder="1" applyAlignment="1">
      <alignment horizontal="center" vertical="center" wrapText="1"/>
    </xf>
    <xf numFmtId="0" fontId="22" fillId="0" borderId="39" xfId="0" applyFont="1" applyBorder="1" applyAlignment="1">
      <alignment horizontal="center" vertical="center" wrapText="1"/>
    </xf>
    <xf numFmtId="0" fontId="22" fillId="0" borderId="61" xfId="0" applyFont="1" applyBorder="1" applyAlignment="1">
      <alignment horizontal="center" vertical="center" wrapText="1"/>
    </xf>
    <xf numFmtId="0" fontId="22" fillId="0" borderId="0" xfId="0" applyFont="1" applyAlignment="1">
      <alignment horizontal="center" vertical="center" wrapText="1"/>
    </xf>
    <xf numFmtId="0" fontId="22" fillId="0" borderId="41" xfId="0" applyFont="1" applyBorder="1" applyAlignment="1">
      <alignment horizontal="center" vertical="center" wrapText="1"/>
    </xf>
    <xf numFmtId="0" fontId="4" fillId="0" borderId="102" xfId="0"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166" fontId="0" fillId="0" borderId="0" xfId="0" applyNumberFormat="1" applyAlignment="1" applyProtection="1">
      <alignment horizontal="center"/>
      <protection locked="0"/>
    </xf>
    <xf numFmtId="0" fontId="9" fillId="0" borderId="61" xfId="0" applyFont="1" applyBorder="1" applyAlignment="1">
      <alignment horizontal="center" vertical="center"/>
    </xf>
    <xf numFmtId="0" fontId="9" fillId="0" borderId="0" xfId="0" applyFont="1" applyAlignment="1">
      <alignment horizontal="center" vertical="center"/>
    </xf>
    <xf numFmtId="0" fontId="9" fillId="0" borderId="41" xfId="0" applyFont="1" applyBorder="1" applyAlignment="1">
      <alignment horizontal="center" vertical="center"/>
    </xf>
    <xf numFmtId="0" fontId="4" fillId="5" borderId="0" xfId="0" applyFont="1" applyFill="1" applyAlignment="1" applyProtection="1">
      <alignment horizontal="center"/>
      <protection locked="0"/>
    </xf>
    <xf numFmtId="0" fontId="15" fillId="0" borderId="61" xfId="0" applyFont="1" applyBorder="1" applyAlignment="1">
      <alignment horizontal="left" vertical="center"/>
    </xf>
    <xf numFmtId="0" fontId="15" fillId="0" borderId="0" xfId="0" applyFont="1" applyAlignment="1">
      <alignment horizontal="left" vertical="center"/>
    </xf>
    <xf numFmtId="0" fontId="15" fillId="0" borderId="41" xfId="0" applyFont="1" applyBorder="1" applyAlignment="1">
      <alignment horizontal="left" vertical="center"/>
    </xf>
    <xf numFmtId="0" fontId="89" fillId="0" borderId="1" xfId="0" applyFont="1" applyBorder="1" applyAlignment="1">
      <alignment horizontal="center"/>
    </xf>
    <xf numFmtId="0" fontId="89" fillId="0" borderId="32" xfId="0" applyFont="1" applyBorder="1" applyAlignment="1">
      <alignment horizontal="center"/>
    </xf>
    <xf numFmtId="166" fontId="89" fillId="0" borderId="1" xfId="0" applyNumberFormat="1" applyFont="1" applyBorder="1" applyAlignment="1">
      <alignment horizontal="center"/>
    </xf>
    <xf numFmtId="14" fontId="89" fillId="0" borderId="1" xfId="0" applyNumberFormat="1" applyFont="1" applyBorder="1" applyAlignment="1">
      <alignment horizontal="center"/>
    </xf>
    <xf numFmtId="0" fontId="5" fillId="0" borderId="102" xfId="0" applyFont="1" applyBorder="1" applyAlignment="1">
      <alignment horizontal="center" vertical="center"/>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90" fillId="0" borderId="90" xfId="0" applyFont="1" applyBorder="1" applyAlignment="1">
      <alignment horizontal="left" vertical="top"/>
    </xf>
    <xf numFmtId="0" fontId="90" fillId="0" borderId="1" xfId="0" applyFont="1" applyBorder="1" applyAlignment="1">
      <alignment horizontal="left" vertical="top"/>
    </xf>
    <xf numFmtId="0" fontId="11" fillId="0" borderId="10" xfId="0" applyFont="1" applyBorder="1" applyAlignment="1">
      <alignment horizontal="left" vertical="top" wrapText="1"/>
    </xf>
    <xf numFmtId="0" fontId="11" fillId="0" borderId="11" xfId="0" applyFont="1" applyBorder="1" applyAlignment="1">
      <alignment horizontal="left" vertical="top" wrapText="1"/>
    </xf>
    <xf numFmtId="0" fontId="11" fillId="0" borderId="30" xfId="0" applyFont="1" applyBorder="1" applyAlignment="1">
      <alignment horizontal="left" vertical="top" wrapText="1"/>
    </xf>
    <xf numFmtId="166" fontId="89" fillId="0" borderId="10" xfId="0" applyNumberFormat="1" applyFont="1" applyBorder="1" applyAlignment="1">
      <alignment horizontal="center"/>
    </xf>
    <xf numFmtId="0" fontId="6" fillId="2" borderId="10" xfId="0" applyFont="1" applyFill="1" applyBorder="1" applyAlignment="1">
      <alignment horizontal="center"/>
    </xf>
    <xf numFmtId="0" fontId="6" fillId="2" borderId="11" xfId="0" applyFont="1" applyFill="1" applyBorder="1" applyAlignment="1">
      <alignment horizontal="center"/>
    </xf>
    <xf numFmtId="0" fontId="6" fillId="2" borderId="30" xfId="0" applyFont="1" applyFill="1" applyBorder="1" applyAlignment="1">
      <alignment horizontal="center"/>
    </xf>
    <xf numFmtId="9" fontId="5" fillId="0" borderId="10" xfId="0" applyNumberFormat="1" applyFont="1" applyBorder="1" applyAlignment="1">
      <alignment horizontal="center" vertical="center"/>
    </xf>
    <xf numFmtId="9" fontId="5" fillId="0" borderId="11" xfId="0" applyNumberFormat="1" applyFont="1" applyBorder="1" applyAlignment="1">
      <alignment horizontal="center" vertical="center"/>
    </xf>
    <xf numFmtId="9" fontId="5" fillId="0" borderId="30" xfId="0" applyNumberFormat="1" applyFont="1" applyBorder="1" applyAlignment="1">
      <alignment horizontal="center" vertical="center"/>
    </xf>
    <xf numFmtId="0" fontId="89" fillId="0" borderId="1" xfId="0" applyFont="1" applyBorder="1" applyAlignment="1">
      <alignment horizontal="left"/>
    </xf>
    <xf numFmtId="0" fontId="90" fillId="0" borderId="1" xfId="0" applyFont="1" applyBorder="1" applyAlignment="1">
      <alignment horizontal="left" wrapText="1"/>
    </xf>
    <xf numFmtId="0" fontId="90" fillId="0" borderId="10" xfId="0" applyFont="1" applyBorder="1" applyAlignment="1">
      <alignment horizontal="left" wrapText="1"/>
    </xf>
    <xf numFmtId="1" fontId="89" fillId="0" borderId="10" xfId="0" applyNumberFormat="1" applyFont="1" applyBorder="1" applyAlignment="1">
      <alignment horizontal="center"/>
    </xf>
    <xf numFmtId="1" fontId="89" fillId="0" borderId="30" xfId="0" applyNumberFormat="1" applyFont="1" applyBorder="1" applyAlignment="1">
      <alignment horizontal="center"/>
    </xf>
    <xf numFmtId="1" fontId="89" fillId="0" borderId="11" xfId="0" applyNumberFormat="1" applyFont="1" applyBorder="1" applyAlignment="1">
      <alignment horizontal="center"/>
    </xf>
    <xf numFmtId="1" fontId="89" fillId="0" borderId="12" xfId="0" applyNumberFormat="1" applyFont="1" applyBorder="1" applyAlignment="1">
      <alignment horizontal="center"/>
    </xf>
    <xf numFmtId="165" fontId="90" fillId="0" borderId="11" xfId="0" applyNumberFormat="1" applyFont="1" applyBorder="1" applyAlignment="1">
      <alignment horizontal="center" wrapText="1"/>
    </xf>
    <xf numFmtId="165" fontId="90" fillId="0" borderId="12" xfId="0" applyNumberFormat="1" applyFont="1" applyBorder="1" applyAlignment="1">
      <alignment horizontal="center" wrapText="1"/>
    </xf>
    <xf numFmtId="0" fontId="90" fillId="0" borderId="102" xfId="0" applyFont="1" applyBorder="1" applyAlignment="1">
      <alignment horizontal="left" vertical="center" wrapText="1"/>
    </xf>
    <xf numFmtId="0" fontId="90" fillId="0" borderId="11" xfId="0" applyFont="1" applyBorder="1" applyAlignment="1">
      <alignment horizontal="left" vertical="center" wrapText="1"/>
    </xf>
    <xf numFmtId="0" fontId="90" fillId="0" borderId="12" xfId="0" applyFont="1" applyBorder="1" applyAlignment="1">
      <alignment horizontal="left" vertical="center" wrapText="1"/>
    </xf>
    <xf numFmtId="0" fontId="90" fillId="0" borderId="10" xfId="0" applyFont="1" applyBorder="1" applyAlignment="1">
      <alignment horizontal="center" vertical="center"/>
    </xf>
    <xf numFmtId="0" fontId="90" fillId="0" borderId="12" xfId="0" applyFont="1" applyBorder="1" applyAlignment="1">
      <alignment horizontal="center" vertical="center"/>
    </xf>
    <xf numFmtId="0" fontId="90" fillId="0" borderId="90" xfId="0" applyFont="1" applyBorder="1" applyAlignment="1">
      <alignment horizontal="left" vertical="center"/>
    </xf>
    <xf numFmtId="0" fontId="90" fillId="0" borderId="1" xfId="0" applyFont="1" applyBorder="1" applyAlignment="1">
      <alignment horizontal="left" vertical="center"/>
    </xf>
    <xf numFmtId="0" fontId="90" fillId="0" borderId="11" xfId="0" applyFont="1" applyBorder="1" applyAlignment="1">
      <alignment horizontal="left" wrapText="1"/>
    </xf>
    <xf numFmtId="0" fontId="90" fillId="0" borderId="12" xfId="0" applyFont="1" applyBorder="1" applyAlignment="1">
      <alignment horizontal="left" wrapText="1"/>
    </xf>
    <xf numFmtId="0" fontId="89" fillId="5" borderId="10" xfId="0" applyFont="1" applyFill="1" applyBorder="1" applyAlignment="1" applyProtection="1">
      <alignment horizontal="center"/>
      <protection locked="0"/>
    </xf>
    <xf numFmtId="0" fontId="89" fillId="5" borderId="11" xfId="0" applyFont="1" applyFill="1" applyBorder="1" applyAlignment="1" applyProtection="1">
      <alignment horizontal="center"/>
      <protection locked="0"/>
    </xf>
    <xf numFmtId="0" fontId="89" fillId="5" borderId="12" xfId="0" applyFont="1" applyFill="1" applyBorder="1" applyAlignment="1" applyProtection="1">
      <alignment horizontal="center"/>
      <protection locked="0"/>
    </xf>
    <xf numFmtId="0" fontId="89" fillId="0" borderId="10" xfId="0" applyFont="1" applyBorder="1" applyAlignment="1">
      <alignment horizontal="center" vertical="top" wrapText="1"/>
    </xf>
    <xf numFmtId="0" fontId="89" fillId="0" borderId="11" xfId="0" applyFont="1" applyBorder="1" applyAlignment="1">
      <alignment horizontal="center" vertical="top" wrapText="1"/>
    </xf>
    <xf numFmtId="0" fontId="89" fillId="0" borderId="12" xfId="0" applyFont="1" applyBorder="1" applyAlignment="1">
      <alignment horizontal="center" vertical="top" wrapText="1"/>
    </xf>
    <xf numFmtId="0" fontId="89" fillId="0" borderId="32" xfId="0" applyFont="1" applyBorder="1" applyAlignment="1">
      <alignment horizontal="left"/>
    </xf>
    <xf numFmtId="0" fontId="90" fillId="0" borderId="90" xfId="0" applyFont="1" applyBorder="1" applyAlignment="1">
      <alignment horizontal="left" wrapText="1"/>
    </xf>
    <xf numFmtId="1" fontId="89" fillId="0" borderId="14" xfId="0" applyNumberFormat="1" applyFont="1" applyBorder="1" applyAlignment="1">
      <alignment horizontal="left"/>
    </xf>
    <xf numFmtId="1" fontId="89" fillId="0" borderId="1" xfId="0" applyNumberFormat="1" applyFont="1" applyBorder="1" applyAlignment="1">
      <alignment horizontal="left"/>
    </xf>
    <xf numFmtId="1" fontId="89" fillId="0" borderId="32" xfId="0" applyNumberFormat="1" applyFont="1" applyBorder="1" applyAlignment="1">
      <alignment horizontal="left"/>
    </xf>
    <xf numFmtId="0" fontId="88" fillId="2" borderId="1" xfId="0" applyFont="1" applyFill="1" applyBorder="1" applyAlignment="1">
      <alignment horizontal="center"/>
    </xf>
    <xf numFmtId="0" fontId="89" fillId="4" borderId="1" xfId="0" applyFont="1" applyFill="1" applyBorder="1" applyAlignment="1">
      <alignment horizontal="center"/>
    </xf>
    <xf numFmtId="0" fontId="90" fillId="0" borderId="2" xfId="0" applyFont="1" applyBorder="1" applyAlignment="1">
      <alignment horizontal="center" vertical="center" wrapText="1"/>
    </xf>
    <xf numFmtId="0" fontId="90" fillId="0" borderId="31" xfId="0" applyFont="1" applyBorder="1" applyAlignment="1">
      <alignment horizontal="center" vertical="center" wrapText="1"/>
    </xf>
    <xf numFmtId="0" fontId="90" fillId="0" borderId="7" xfId="0" applyFont="1" applyBorder="1" applyAlignment="1">
      <alignment horizontal="center" vertical="center" wrapText="1"/>
    </xf>
    <xf numFmtId="0" fontId="90" fillId="0" borderId="91" xfId="0" applyFont="1" applyBorder="1" applyAlignment="1">
      <alignment horizontal="center" vertical="center" wrapText="1"/>
    </xf>
    <xf numFmtId="0" fontId="23" fillId="0" borderId="61" xfId="0" applyFont="1" applyBorder="1" applyAlignment="1">
      <alignment wrapText="1"/>
    </xf>
    <xf numFmtId="0" fontId="23" fillId="0" borderId="0" xfId="0" applyFont="1" applyAlignment="1">
      <alignment wrapText="1"/>
    </xf>
    <xf numFmtId="0" fontId="23" fillId="0" borderId="41" xfId="0" applyFont="1" applyBorder="1" applyAlignment="1">
      <alignment wrapText="1"/>
    </xf>
    <xf numFmtId="0" fontId="23" fillId="0" borderId="43" xfId="0" applyFont="1" applyBorder="1" applyAlignment="1">
      <alignment horizontal="center" vertical="center" wrapText="1"/>
    </xf>
    <xf numFmtId="0" fontId="23" fillId="0" borderId="118" xfId="0" applyFont="1" applyBorder="1" applyAlignment="1">
      <alignment horizontal="center" vertical="center" wrapText="1"/>
    </xf>
    <xf numFmtId="0" fontId="23" fillId="0" borderId="1" xfId="0" applyFont="1" applyBorder="1" applyAlignment="1">
      <alignment horizontal="center" vertical="center" wrapText="1"/>
    </xf>
    <xf numFmtId="0" fontId="23" fillId="0" borderId="32" xfId="0" applyFont="1" applyBorder="1" applyAlignment="1">
      <alignment horizontal="center" vertical="center" wrapText="1"/>
    </xf>
    <xf numFmtId="0" fontId="23" fillId="0" borderId="42" xfId="0" applyFont="1" applyBorder="1" applyAlignment="1">
      <alignment horizontal="center" vertical="center" wrapText="1"/>
    </xf>
    <xf numFmtId="0" fontId="23" fillId="0" borderId="117" xfId="0" applyFont="1" applyBorder="1" applyAlignment="1">
      <alignment horizontal="center" vertical="center" wrapText="1"/>
    </xf>
    <xf numFmtId="0" fontId="24" fillId="2" borderId="2" xfId="0" applyFont="1" applyFill="1" applyBorder="1" applyAlignment="1">
      <alignment horizontal="center"/>
    </xf>
    <xf numFmtId="0" fontId="24" fillId="2" borderId="3" xfId="0" applyFont="1" applyFill="1" applyBorder="1" applyAlignment="1">
      <alignment horizontal="center"/>
    </xf>
    <xf numFmtId="0" fontId="24" fillId="2" borderId="31" xfId="0" applyFont="1" applyFill="1" applyBorder="1" applyAlignment="1">
      <alignment horizontal="center"/>
    </xf>
    <xf numFmtId="0" fontId="90" fillId="0" borderId="2" xfId="0" applyFont="1" applyBorder="1" applyAlignment="1">
      <alignment horizontal="center" vertical="center"/>
    </xf>
    <xf numFmtId="0" fontId="90" fillId="0" borderId="31" xfId="0" applyFont="1" applyBorder="1" applyAlignment="1">
      <alignment horizontal="center" vertical="center"/>
    </xf>
    <xf numFmtId="0" fontId="90" fillId="0" borderId="7" xfId="0" applyFont="1" applyBorder="1" applyAlignment="1">
      <alignment horizontal="center" vertical="center"/>
    </xf>
    <xf numFmtId="0" fontId="90" fillId="0" borderId="91" xfId="0" applyFont="1" applyBorder="1" applyAlignment="1">
      <alignment horizontal="center" vertical="center"/>
    </xf>
    <xf numFmtId="0" fontId="79" fillId="0" borderId="62" xfId="0" applyFont="1" applyBorder="1" applyAlignment="1">
      <alignment horizontal="center" vertical="center" wrapText="1"/>
    </xf>
    <xf numFmtId="0" fontId="79" fillId="0" borderId="63" xfId="0" applyFont="1" applyBorder="1" applyAlignment="1">
      <alignment horizontal="center" vertical="center" wrapText="1"/>
    </xf>
    <xf numFmtId="0" fontId="79" fillId="0" borderId="64" xfId="0" applyFont="1" applyBorder="1" applyAlignment="1">
      <alignment horizontal="center" vertical="center" wrapText="1"/>
    </xf>
    <xf numFmtId="0" fontId="71" fillId="18" borderId="36" xfId="0" applyFont="1" applyFill="1" applyBorder="1" applyAlignment="1">
      <alignment horizontal="center"/>
    </xf>
    <xf numFmtId="0" fontId="71" fillId="19" borderId="36" xfId="0" applyFont="1" applyFill="1" applyBorder="1" applyAlignment="1">
      <alignment horizontal="center"/>
    </xf>
    <xf numFmtId="0" fontId="71" fillId="20" borderId="36" xfId="0" applyFont="1" applyFill="1" applyBorder="1" applyAlignment="1">
      <alignment horizontal="center"/>
    </xf>
    <xf numFmtId="0" fontId="74" fillId="0" borderId="36" xfId="0" applyFont="1" applyBorder="1" applyAlignment="1">
      <alignment horizontal="center"/>
    </xf>
    <xf numFmtId="0" fontId="74" fillId="14" borderId="73" xfId="0" applyFont="1" applyFill="1" applyBorder="1" applyAlignment="1">
      <alignment horizontal="center" vertical="center"/>
    </xf>
    <xf numFmtId="0" fontId="74" fillId="14" borderId="52" xfId="0" applyFont="1" applyFill="1" applyBorder="1" applyAlignment="1">
      <alignment horizontal="center" vertical="center"/>
    </xf>
    <xf numFmtId="0" fontId="74" fillId="14" borderId="67" xfId="0" applyFont="1" applyFill="1" applyBorder="1" applyAlignment="1">
      <alignment horizontal="center" vertical="center"/>
    </xf>
    <xf numFmtId="0" fontId="74" fillId="14" borderId="72" xfId="0" applyFont="1" applyFill="1" applyBorder="1" applyAlignment="1">
      <alignment horizontal="center" vertical="center"/>
    </xf>
    <xf numFmtId="0" fontId="71" fillId="14" borderId="36" xfId="0" applyFont="1" applyFill="1" applyBorder="1" applyAlignment="1">
      <alignment horizontal="center" textRotation="90" wrapText="1"/>
    </xf>
    <xf numFmtId="0" fontId="74" fillId="14" borderId="36" xfId="0" applyFont="1" applyFill="1" applyBorder="1" applyAlignment="1">
      <alignment horizontal="center" vertical="center"/>
    </xf>
    <xf numFmtId="0" fontId="74" fillId="14" borderId="69" xfId="0" applyFont="1" applyFill="1" applyBorder="1" applyAlignment="1">
      <alignment horizontal="center" vertical="center"/>
    </xf>
    <xf numFmtId="0" fontId="79" fillId="0" borderId="37" xfId="0" applyFont="1" applyBorder="1" applyAlignment="1">
      <alignment horizontal="center" vertical="center" wrapText="1"/>
    </xf>
    <xf numFmtId="0" fontId="79" fillId="0" borderId="38" xfId="0" applyFont="1" applyBorder="1" applyAlignment="1">
      <alignment horizontal="center" vertical="center" wrapText="1"/>
    </xf>
    <xf numFmtId="0" fontId="79" fillId="0" borderId="39" xfId="0" applyFont="1" applyBorder="1" applyAlignment="1">
      <alignment horizontal="center" vertical="center" wrapText="1"/>
    </xf>
    <xf numFmtId="0" fontId="74" fillId="14" borderId="55" xfId="0" applyFont="1" applyFill="1" applyBorder="1" applyAlignment="1">
      <alignment horizontal="center" vertical="center"/>
    </xf>
    <xf numFmtId="0" fontId="74" fillId="14" borderId="70" xfId="0" applyFont="1" applyFill="1" applyBorder="1" applyAlignment="1">
      <alignment horizontal="center" vertical="center"/>
    </xf>
    <xf numFmtId="0" fontId="73" fillId="0" borderId="55" xfId="0" applyFont="1" applyBorder="1" applyAlignment="1">
      <alignment horizontal="center"/>
    </xf>
    <xf numFmtId="0" fontId="73" fillId="0" borderId="70" xfId="0" applyFont="1" applyBorder="1" applyAlignment="1">
      <alignment horizontal="center"/>
    </xf>
    <xf numFmtId="0" fontId="73" fillId="0" borderId="36" xfId="0" applyFont="1" applyBorder="1" applyAlignment="1">
      <alignment horizontal="center"/>
    </xf>
    <xf numFmtId="0" fontId="73" fillId="0" borderId="69" xfId="0" applyFont="1" applyBorder="1" applyAlignment="1">
      <alignment horizontal="center"/>
    </xf>
    <xf numFmtId="0" fontId="71" fillId="16" borderId="36" xfId="0" applyFont="1" applyFill="1" applyBorder="1" applyAlignment="1">
      <alignment horizontal="center"/>
    </xf>
    <xf numFmtId="0" fontId="69" fillId="2" borderId="10" xfId="0" applyFont="1" applyFill="1" applyBorder="1" applyAlignment="1">
      <alignment horizontal="center"/>
    </xf>
    <xf numFmtId="0" fontId="69" fillId="2" borderId="11" xfId="0" applyFont="1" applyFill="1" applyBorder="1" applyAlignment="1">
      <alignment horizontal="center"/>
    </xf>
    <xf numFmtId="0" fontId="69" fillId="2" borderId="12" xfId="0" applyFont="1" applyFill="1" applyBorder="1" applyAlignment="1">
      <alignment horizontal="center"/>
    </xf>
    <xf numFmtId="166" fontId="15" fillId="0" borderId="11" xfId="0" applyNumberFormat="1" applyFont="1" applyBorder="1" applyAlignment="1">
      <alignment horizontal="center"/>
    </xf>
    <xf numFmtId="1" fontId="15" fillId="0" borderId="30" xfId="0" applyNumberFormat="1" applyFont="1" applyBorder="1" applyAlignment="1">
      <alignment horizontal="center" wrapText="1"/>
    </xf>
    <xf numFmtId="0" fontId="15" fillId="0" borderId="1" xfId="0" applyFont="1" applyBorder="1" applyAlignment="1">
      <alignment horizontal="center" vertical="center" wrapText="1"/>
    </xf>
    <xf numFmtId="0" fontId="69" fillId="0" borderId="0" xfId="0" applyFont="1" applyAlignment="1">
      <alignment horizontal="center"/>
    </xf>
    <xf numFmtId="0" fontId="22" fillId="0" borderId="11" xfId="0" applyFont="1" applyBorder="1" applyAlignment="1">
      <alignment horizontal="center"/>
    </xf>
    <xf numFmtId="0" fontId="15" fillId="0" borderId="13" xfId="0" applyFont="1" applyBorder="1" applyAlignment="1">
      <alignment horizontal="center"/>
    </xf>
    <xf numFmtId="0" fontId="15" fillId="0" borderId="14" xfId="0" applyFont="1" applyBorder="1" applyAlignment="1">
      <alignment horizontal="center"/>
    </xf>
    <xf numFmtId="0" fontId="69" fillId="6" borderId="0" xfId="0" applyFont="1" applyFill="1" applyAlignment="1">
      <alignment horizontal="center"/>
    </xf>
    <xf numFmtId="0" fontId="70" fillId="6" borderId="0" xfId="0" applyFont="1" applyFill="1" applyAlignment="1">
      <alignment horizontal="center"/>
    </xf>
    <xf numFmtId="0" fontId="71" fillId="3" borderId="0" xfId="0" applyFont="1" applyFill="1" applyAlignment="1">
      <alignment horizontal="center" vertical="center"/>
    </xf>
    <xf numFmtId="0" fontId="87" fillId="7" borderId="0" xfId="0" applyFont="1" applyFill="1" applyAlignment="1" applyProtection="1">
      <alignment horizontal="center" vertical="center"/>
      <protection locked="0"/>
    </xf>
    <xf numFmtId="0" fontId="71" fillId="5" borderId="5" xfId="0" applyFont="1" applyFill="1" applyBorder="1" applyAlignment="1">
      <alignment horizontal="left"/>
    </xf>
    <xf numFmtId="0" fontId="71" fillId="5" borderId="0" xfId="0" applyFont="1" applyFill="1" applyAlignment="1">
      <alignment horizontal="left"/>
    </xf>
    <xf numFmtId="0" fontId="15" fillId="5" borderId="0" xfId="0" applyFont="1" applyFill="1" applyAlignment="1">
      <alignment horizontal="left"/>
    </xf>
    <xf numFmtId="0" fontId="15" fillId="5" borderId="6" xfId="0" applyFont="1" applyFill="1" applyBorder="1" applyAlignment="1">
      <alignment horizontal="left"/>
    </xf>
    <xf numFmtId="14" fontId="15" fillId="5" borderId="0" xfId="0" applyNumberFormat="1" applyFont="1" applyFill="1" applyAlignment="1">
      <alignment horizontal="left"/>
    </xf>
    <xf numFmtId="14" fontId="15" fillId="5" borderId="6" xfId="0" applyNumberFormat="1" applyFont="1" applyFill="1" applyBorder="1" applyAlignment="1">
      <alignment horizontal="left"/>
    </xf>
    <xf numFmtId="0" fontId="71" fillId="5" borderId="7" xfId="0" applyFont="1" applyFill="1" applyBorder="1" applyAlignment="1">
      <alignment horizontal="left"/>
    </xf>
    <xf numFmtId="0" fontId="71" fillId="5" borderId="8" xfId="0" applyFont="1" applyFill="1" applyBorder="1" applyAlignment="1">
      <alignment horizontal="left"/>
    </xf>
    <xf numFmtId="0" fontId="15" fillId="5" borderId="8" xfId="0" applyFont="1" applyFill="1" applyBorder="1" applyAlignment="1">
      <alignment horizontal="left"/>
    </xf>
    <xf numFmtId="0" fontId="15" fillId="5" borderId="9" xfId="0" applyFont="1" applyFill="1" applyBorder="1" applyAlignment="1">
      <alignment horizontal="left"/>
    </xf>
    <xf numFmtId="0" fontId="82" fillId="0" borderId="61" xfId="0" applyFont="1" applyBorder="1" applyAlignment="1">
      <alignment horizontal="left" wrapText="1"/>
    </xf>
    <xf numFmtId="0" fontId="82" fillId="0" borderId="0" xfId="0" applyFont="1" applyAlignment="1">
      <alignment horizontal="left" wrapText="1"/>
    </xf>
    <xf numFmtId="0" fontId="82" fillId="0" borderId="41" xfId="0" applyFont="1" applyBorder="1" applyAlignment="1">
      <alignment horizontal="left" wrapText="1"/>
    </xf>
    <xf numFmtId="0" fontId="82" fillId="0" borderId="61" xfId="0" applyFont="1" applyBorder="1" applyAlignment="1">
      <alignment horizontal="left" vertical="center" wrapText="1"/>
    </xf>
    <xf numFmtId="0" fontId="82" fillId="0" borderId="0" xfId="0" applyFont="1" applyAlignment="1">
      <alignment horizontal="left" vertical="center" wrapText="1"/>
    </xf>
    <xf numFmtId="0" fontId="82" fillId="0" borderId="41" xfId="0" applyFont="1" applyBorder="1" applyAlignment="1">
      <alignment horizontal="left" vertical="center" wrapText="1"/>
    </xf>
    <xf numFmtId="0" fontId="71" fillId="5" borderId="25" xfId="0" applyFont="1" applyFill="1" applyBorder="1" applyAlignment="1">
      <alignment horizontal="center"/>
    </xf>
    <xf numFmtId="0" fontId="71" fillId="5" borderId="0" xfId="0" applyFont="1" applyFill="1" applyAlignment="1">
      <alignment horizontal="center"/>
    </xf>
    <xf numFmtId="0" fontId="94" fillId="5" borderId="0" xfId="0" applyFont="1" applyFill="1" applyAlignment="1">
      <alignment horizontal="center"/>
    </xf>
    <xf numFmtId="0" fontId="94" fillId="5" borderId="71" xfId="0" applyFont="1" applyFill="1" applyBorder="1" applyAlignment="1">
      <alignment horizontal="center"/>
    </xf>
    <xf numFmtId="0" fontId="74" fillId="5" borderId="36" xfId="0" applyFont="1" applyFill="1" applyBorder="1" applyAlignment="1">
      <alignment horizontal="center" vertical="center"/>
    </xf>
    <xf numFmtId="0" fontId="74" fillId="5" borderId="69" xfId="0" applyFont="1" applyFill="1" applyBorder="1" applyAlignment="1">
      <alignment horizontal="center" vertical="center"/>
    </xf>
    <xf numFmtId="0" fontId="77" fillId="0" borderId="61" xfId="0" applyFont="1" applyBorder="1" applyAlignment="1">
      <alignment horizontal="center"/>
    </xf>
    <xf numFmtId="0" fontId="77" fillId="0" borderId="0" xfId="0" applyFont="1" applyAlignment="1">
      <alignment horizontal="center"/>
    </xf>
    <xf numFmtId="0" fontId="73" fillId="0" borderId="61" xfId="0" applyFont="1" applyBorder="1" applyAlignment="1">
      <alignment horizontal="center"/>
    </xf>
    <xf numFmtId="0" fontId="73" fillId="0" borderId="0" xfId="0" applyFont="1" applyAlignment="1">
      <alignment horizontal="center"/>
    </xf>
    <xf numFmtId="0" fontId="73" fillId="0" borderId="41" xfId="0" applyFont="1" applyBorder="1" applyAlignment="1">
      <alignment horizontal="center"/>
    </xf>
    <xf numFmtId="0" fontId="74" fillId="5" borderId="68" xfId="0" applyFont="1" applyFill="1" applyBorder="1" applyAlignment="1">
      <alignment horizontal="center" vertical="center"/>
    </xf>
    <xf numFmtId="0" fontId="69" fillId="2" borderId="30" xfId="0" applyFont="1" applyFill="1" applyBorder="1" applyAlignment="1">
      <alignment horizontal="center"/>
    </xf>
    <xf numFmtId="0" fontId="74" fillId="5" borderId="68" xfId="0" applyFont="1" applyFill="1" applyBorder="1" applyAlignment="1">
      <alignment horizontal="center" vertical="center" wrapText="1"/>
    </xf>
    <xf numFmtId="0" fontId="74" fillId="5" borderId="36" xfId="0" applyFont="1" applyFill="1" applyBorder="1" applyAlignment="1">
      <alignment horizontal="center" vertical="center" wrapText="1"/>
    </xf>
    <xf numFmtId="0" fontId="74" fillId="5" borderId="55" xfId="0" applyFont="1" applyFill="1" applyBorder="1" applyAlignment="1">
      <alignment horizontal="center" vertical="justify"/>
    </xf>
    <xf numFmtId="0" fontId="74" fillId="5" borderId="56" xfId="0" applyFont="1" applyFill="1" applyBorder="1" applyAlignment="1">
      <alignment horizontal="center" vertical="justify"/>
    </xf>
    <xf numFmtId="0" fontId="74" fillId="5" borderId="57" xfId="0" applyFont="1" applyFill="1" applyBorder="1" applyAlignment="1">
      <alignment horizontal="center" vertical="justify"/>
    </xf>
    <xf numFmtId="0" fontId="69" fillId="0" borderId="61" xfId="0" applyFont="1" applyBorder="1" applyAlignment="1">
      <alignment horizontal="center"/>
    </xf>
    <xf numFmtId="0" fontId="69" fillId="0" borderId="41" xfId="0" applyFont="1" applyBorder="1" applyAlignment="1">
      <alignment horizontal="center"/>
    </xf>
    <xf numFmtId="0" fontId="71" fillId="0" borderId="88" xfId="0" applyFont="1" applyBorder="1" applyAlignment="1">
      <alignment horizontal="center"/>
    </xf>
    <xf numFmtId="0" fontId="71" fillId="0" borderId="13" xfId="0" applyFont="1" applyBorder="1" applyAlignment="1">
      <alignment horizontal="center"/>
    </xf>
    <xf numFmtId="0" fontId="71" fillId="0" borderId="14" xfId="0" applyFont="1" applyBorder="1" applyAlignment="1">
      <alignment horizontal="center"/>
    </xf>
    <xf numFmtId="0" fontId="71" fillId="0" borderId="89" xfId="0" applyFont="1" applyBorder="1" applyAlignment="1">
      <alignment horizontal="center"/>
    </xf>
    <xf numFmtId="0" fontId="69" fillId="6" borderId="61" xfId="0" applyFont="1" applyFill="1" applyBorder="1" applyAlignment="1">
      <alignment horizontal="center"/>
    </xf>
    <xf numFmtId="0" fontId="87" fillId="7" borderId="41" xfId="0" applyFont="1" applyFill="1" applyBorder="1" applyAlignment="1" applyProtection="1">
      <alignment horizontal="center" vertical="center"/>
      <protection locked="0"/>
    </xf>
    <xf numFmtId="0" fontId="71" fillId="0" borderId="27" xfId="0" applyFont="1" applyBorder="1" applyAlignment="1">
      <alignment horizontal="center"/>
    </xf>
    <xf numFmtId="0" fontId="71" fillId="0" borderId="85" xfId="0" applyFont="1" applyBorder="1" applyAlignment="1">
      <alignment horizontal="center"/>
    </xf>
    <xf numFmtId="0" fontId="71" fillId="0" borderId="86" xfId="0" applyFont="1" applyBorder="1" applyAlignment="1">
      <alignment horizontal="center"/>
    </xf>
    <xf numFmtId="0" fontId="71" fillId="0" borderId="12" xfId="0" applyFont="1" applyBorder="1" applyAlignment="1">
      <alignment horizontal="center"/>
    </xf>
    <xf numFmtId="0" fontId="71" fillId="0" borderId="1" xfId="0" applyFont="1" applyBorder="1" applyAlignment="1">
      <alignment horizontal="center"/>
    </xf>
    <xf numFmtId="0" fontId="71" fillId="0" borderId="32" xfId="0" applyFont="1" applyBorder="1" applyAlignment="1">
      <alignment horizontal="center"/>
    </xf>
    <xf numFmtId="0" fontId="78" fillId="5" borderId="61" xfId="0" applyFont="1" applyFill="1" applyBorder="1" applyAlignment="1">
      <alignment horizontal="left"/>
    </xf>
    <xf numFmtId="0" fontId="78" fillId="5" borderId="0" xfId="0" applyFont="1" applyFill="1" applyAlignment="1">
      <alignment horizontal="left"/>
    </xf>
    <xf numFmtId="0" fontId="71" fillId="5" borderId="6" xfId="0" applyFont="1" applyFill="1" applyBorder="1" applyAlignment="1">
      <alignment horizontal="left"/>
    </xf>
    <xf numFmtId="14" fontId="71" fillId="5" borderId="0" xfId="0" applyNumberFormat="1" applyFont="1" applyFill="1" applyAlignment="1">
      <alignment horizontal="left"/>
    </xf>
    <xf numFmtId="14" fontId="71" fillId="5" borderId="6" xfId="0" applyNumberFormat="1" applyFont="1" applyFill="1" applyBorder="1" applyAlignment="1">
      <alignment horizontal="left"/>
    </xf>
    <xf numFmtId="0" fontId="78" fillId="5" borderId="87" xfId="0" applyFont="1" applyFill="1" applyBorder="1" applyAlignment="1">
      <alignment horizontal="left"/>
    </xf>
    <xf numFmtId="0" fontId="78" fillId="5" borderId="8" xfId="0" applyFont="1" applyFill="1" applyBorder="1" applyAlignment="1">
      <alignment horizontal="left"/>
    </xf>
    <xf numFmtId="0" fontId="71" fillId="5" borderId="9" xfId="0" applyFont="1" applyFill="1" applyBorder="1" applyAlignment="1">
      <alignment horizontal="left"/>
    </xf>
    <xf numFmtId="0" fontId="11" fillId="0" borderId="10" xfId="0" applyFont="1" applyBorder="1" applyAlignment="1">
      <alignment horizontal="center" vertical="top" wrapText="1"/>
    </xf>
    <xf numFmtId="0" fontId="11" fillId="0" borderId="11" xfId="0" applyFont="1" applyBorder="1" applyAlignment="1">
      <alignment horizontal="center" vertical="top" wrapText="1"/>
    </xf>
    <xf numFmtId="0" fontId="11" fillId="0" borderId="12" xfId="0" applyFont="1" applyBorder="1" applyAlignment="1">
      <alignment horizontal="center" vertical="top" wrapText="1"/>
    </xf>
    <xf numFmtId="0" fontId="92" fillId="0" borderId="10" xfId="0" applyFont="1" applyBorder="1" applyAlignment="1">
      <alignment horizontal="left" wrapText="1"/>
    </xf>
    <xf numFmtId="0" fontId="92" fillId="0" borderId="11" xfId="0" applyFont="1" applyBorder="1" applyAlignment="1">
      <alignment horizontal="left" wrapText="1"/>
    </xf>
    <xf numFmtId="0" fontId="92" fillId="0" borderId="12" xfId="0" applyFont="1" applyBorder="1" applyAlignment="1">
      <alignment horizontal="left" wrapText="1"/>
    </xf>
    <xf numFmtId="167" fontId="11" fillId="0" borderId="10" xfId="0" applyNumberFormat="1" applyFont="1" applyBorder="1" applyAlignment="1">
      <alignment horizontal="center"/>
    </xf>
    <xf numFmtId="167" fontId="11" fillId="0" borderId="11" xfId="0" applyNumberFormat="1" applyFont="1" applyBorder="1" applyAlignment="1">
      <alignment horizontal="center"/>
    </xf>
    <xf numFmtId="167" fontId="11" fillId="0" borderId="30" xfId="0" applyNumberFormat="1" applyFont="1" applyBorder="1" applyAlignment="1">
      <alignment horizontal="center"/>
    </xf>
    <xf numFmtId="0" fontId="4" fillId="0" borderId="36" xfId="0" applyFont="1" applyBorder="1" applyAlignment="1" applyProtection="1">
      <alignment horizontal="center" wrapText="1"/>
      <protection locked="0"/>
    </xf>
    <xf numFmtId="0" fontId="38" fillId="16" borderId="62" xfId="0" applyFont="1" applyFill="1" applyBorder="1" applyAlignment="1">
      <alignment horizontal="center" vertical="center" wrapText="1"/>
    </xf>
    <xf numFmtId="0" fontId="38" fillId="16" borderId="63" xfId="0" applyFont="1" applyFill="1" applyBorder="1" applyAlignment="1">
      <alignment horizontal="center" vertical="center" wrapText="1"/>
    </xf>
    <xf numFmtId="0" fontId="38" fillId="16" borderId="64" xfId="0" applyFont="1" applyFill="1" applyBorder="1" applyAlignment="1">
      <alignment horizontal="center" vertical="center" wrapText="1"/>
    </xf>
    <xf numFmtId="0" fontId="4" fillId="0" borderId="0" xfId="0" applyFont="1" applyAlignment="1" applyProtection="1">
      <alignment horizontal="center"/>
      <protection locked="0"/>
    </xf>
    <xf numFmtId="0" fontId="4" fillId="0" borderId="41" xfId="0" applyFont="1" applyBorder="1" applyAlignment="1" applyProtection="1">
      <alignment horizontal="center"/>
      <protection locked="0"/>
    </xf>
    <xf numFmtId="0" fontId="4" fillId="0" borderId="36" xfId="0" applyFont="1" applyBorder="1" applyAlignment="1" applyProtection="1">
      <alignment horizontal="center"/>
      <protection locked="0"/>
    </xf>
    <xf numFmtId="0" fontId="4" fillId="0" borderId="69" xfId="0" applyFont="1" applyBorder="1" applyAlignment="1" applyProtection="1">
      <alignment horizontal="center"/>
      <protection locked="0"/>
    </xf>
    <xf numFmtId="0" fontId="15" fillId="5" borderId="25" xfId="0" applyFont="1" applyFill="1" applyBorder="1" applyAlignment="1">
      <alignment horizontal="center"/>
    </xf>
    <xf numFmtId="0" fontId="93" fillId="5" borderId="0" xfId="0" applyFont="1" applyFill="1" applyAlignment="1">
      <alignment horizontal="center"/>
    </xf>
    <xf numFmtId="0" fontId="4" fillId="5" borderId="61" xfId="0" applyFont="1" applyFill="1" applyBorder="1" applyAlignment="1">
      <alignment horizontal="left" wrapText="1"/>
    </xf>
    <xf numFmtId="0" fontId="4" fillId="5" borderId="0" xfId="0" applyFont="1" applyFill="1" applyBorder="1" applyAlignment="1">
      <alignment horizontal="left" wrapText="1"/>
    </xf>
    <xf numFmtId="0" fontId="4" fillId="5" borderId="6" xfId="0" applyFont="1" applyFill="1" applyBorder="1" applyAlignment="1">
      <alignment horizontal="left" wrapText="1"/>
    </xf>
    <xf numFmtId="0" fontId="91" fillId="2" borderId="10" xfId="0" applyFont="1" applyFill="1" applyBorder="1" applyAlignment="1">
      <alignment horizontal="center"/>
    </xf>
    <xf numFmtId="0" fontId="91" fillId="2" borderId="11" xfId="0" applyFont="1" applyFill="1" applyBorder="1" applyAlignment="1">
      <alignment horizontal="center"/>
    </xf>
    <xf numFmtId="0" fontId="91" fillId="2" borderId="12" xfId="0" applyFont="1" applyFill="1" applyBorder="1" applyAlignment="1">
      <alignment horizontal="center"/>
    </xf>
    <xf numFmtId="0" fontId="11" fillId="4" borderId="10" xfId="0" applyFont="1" applyFill="1" applyBorder="1" applyAlignment="1">
      <alignment horizontal="center"/>
    </xf>
    <xf numFmtId="0" fontId="11" fillId="4" borderId="11" xfId="0" applyFont="1" applyFill="1" applyBorder="1" applyAlignment="1">
      <alignment horizontal="center"/>
    </xf>
    <xf numFmtId="0" fontId="11" fillId="4" borderId="12" xfId="0" applyFont="1" applyFill="1" applyBorder="1" applyAlignment="1">
      <alignment horizontal="center"/>
    </xf>
    <xf numFmtId="0" fontId="92" fillId="0" borderId="2" xfId="0" applyFont="1" applyBorder="1" applyAlignment="1">
      <alignment horizontal="center" vertical="center"/>
    </xf>
    <xf numFmtId="0" fontId="92" fillId="0" borderId="31" xfId="0" applyFont="1" applyBorder="1" applyAlignment="1">
      <alignment horizontal="center" vertical="center"/>
    </xf>
    <xf numFmtId="0" fontId="92" fillId="0" borderId="7" xfId="0" applyFont="1" applyBorder="1" applyAlignment="1">
      <alignment horizontal="center" vertical="center"/>
    </xf>
    <xf numFmtId="0" fontId="92" fillId="0" borderId="91" xfId="0" applyFont="1" applyBorder="1" applyAlignment="1">
      <alignment horizontal="center" vertical="center"/>
    </xf>
    <xf numFmtId="0" fontId="92" fillId="0" borderId="102" xfId="0" applyFont="1" applyBorder="1" applyAlignment="1">
      <alignment horizontal="left"/>
    </xf>
    <xf numFmtId="0" fontId="92" fillId="0" borderId="11" xfId="0" applyFont="1" applyBorder="1" applyAlignment="1">
      <alignment horizontal="left"/>
    </xf>
    <xf numFmtId="0" fontId="92" fillId="0" borderId="12" xfId="0" applyFont="1" applyBorder="1" applyAlignment="1">
      <alignment horizontal="left"/>
    </xf>
    <xf numFmtId="0" fontId="11" fillId="0" borderId="10" xfId="0" applyFont="1" applyBorder="1" applyAlignment="1">
      <alignment horizontal="center"/>
    </xf>
    <xf numFmtId="0" fontId="11" fillId="0" borderId="12" xfId="0" applyFont="1" applyBorder="1" applyAlignment="1">
      <alignment horizontal="center"/>
    </xf>
    <xf numFmtId="0" fontId="11" fillId="0" borderId="11" xfId="0" applyFont="1" applyBorder="1" applyAlignment="1">
      <alignment horizontal="center"/>
    </xf>
    <xf numFmtId="0" fontId="92" fillId="0" borderId="10" xfId="0" applyFont="1" applyBorder="1" applyAlignment="1">
      <alignment horizontal="left"/>
    </xf>
    <xf numFmtId="0" fontId="11" fillId="0" borderId="10" xfId="0" applyFont="1" applyBorder="1" applyAlignment="1">
      <alignment horizontal="left"/>
    </xf>
    <xf numFmtId="0" fontId="11" fillId="0" borderId="11" xfId="0" applyFont="1" applyBorder="1" applyAlignment="1">
      <alignment horizontal="left"/>
    </xf>
    <xf numFmtId="0" fontId="11" fillId="0" borderId="12" xfId="0" applyFont="1" applyBorder="1" applyAlignment="1">
      <alignment horizontal="left"/>
    </xf>
    <xf numFmtId="0" fontId="92" fillId="0" borderId="10" xfId="0" applyFont="1" applyBorder="1" applyAlignment="1">
      <alignment horizontal="left" vertical="center"/>
    </xf>
    <xf numFmtId="0" fontId="92" fillId="0" borderId="11" xfId="0" applyFont="1" applyBorder="1" applyAlignment="1">
      <alignment horizontal="left" vertical="center"/>
    </xf>
    <xf numFmtId="0" fontId="92" fillId="0" borderId="12" xfId="0" applyFont="1" applyBorder="1" applyAlignment="1">
      <alignment horizontal="left" vertical="center"/>
    </xf>
    <xf numFmtId="0" fontId="92" fillId="0" borderId="10" xfId="0" applyFont="1" applyBorder="1" applyAlignment="1">
      <alignment horizontal="center"/>
    </xf>
    <xf numFmtId="0" fontId="92" fillId="0" borderId="12" xfId="0" applyFont="1" applyBorder="1" applyAlignment="1">
      <alignment horizontal="center"/>
    </xf>
    <xf numFmtId="0" fontId="11" fillId="0" borderId="30" xfId="0" applyFont="1" applyBorder="1" applyAlignment="1">
      <alignment horizontal="left"/>
    </xf>
    <xf numFmtId="0" fontId="92" fillId="0" borderId="102" xfId="0" applyFont="1" applyBorder="1" applyAlignment="1">
      <alignment horizontal="left" wrapText="1"/>
    </xf>
    <xf numFmtId="1" fontId="11" fillId="0" borderId="10" xfId="0" applyNumberFormat="1" applyFont="1" applyBorder="1" applyAlignment="1">
      <alignment horizontal="left"/>
    </xf>
    <xf numFmtId="1" fontId="11" fillId="0" borderId="11" xfId="0" applyNumberFormat="1" applyFont="1" applyBorder="1" applyAlignment="1">
      <alignment horizontal="left"/>
    </xf>
    <xf numFmtId="1" fontId="11" fillId="0" borderId="30" xfId="0" applyNumberFormat="1" applyFont="1" applyBorder="1" applyAlignment="1">
      <alignment horizontal="left"/>
    </xf>
    <xf numFmtId="0" fontId="92" fillId="0" borderId="102" xfId="0" applyFont="1" applyBorder="1" applyAlignment="1">
      <alignment horizontal="left" vertical="center" wrapText="1"/>
    </xf>
    <xf numFmtId="0" fontId="92" fillId="0" borderId="11" xfId="0" applyFont="1" applyBorder="1" applyAlignment="1">
      <alignment horizontal="left" vertical="center" wrapText="1"/>
    </xf>
    <xf numFmtId="0" fontId="92" fillId="0" borderId="12" xfId="0" applyFont="1" applyBorder="1" applyAlignment="1">
      <alignment horizontal="left" vertical="center" wrapText="1"/>
    </xf>
    <xf numFmtId="1" fontId="11" fillId="0" borderId="10" xfId="0" applyNumberFormat="1" applyFont="1" applyBorder="1" applyAlignment="1">
      <alignment horizontal="center"/>
    </xf>
    <xf numFmtId="1" fontId="11" fillId="0" borderId="11" xfId="0" applyNumberFormat="1" applyFont="1" applyBorder="1" applyAlignment="1">
      <alignment horizontal="center"/>
    </xf>
    <xf numFmtId="1" fontId="11" fillId="0" borderId="12" xfId="0" applyNumberFormat="1" applyFont="1" applyBorder="1" applyAlignment="1">
      <alignment horizontal="center"/>
    </xf>
    <xf numFmtId="0" fontId="92" fillId="0" borderId="102" xfId="0" applyFont="1" applyBorder="1" applyAlignment="1">
      <alignment horizontal="left" vertical="center"/>
    </xf>
    <xf numFmtId="0" fontId="11" fillId="0" borderId="10" xfId="0" applyFont="1" applyBorder="1" applyAlignment="1">
      <alignment horizontal="left" vertical="center"/>
    </xf>
    <xf numFmtId="0" fontId="11" fillId="0" borderId="11" xfId="0" applyFont="1" applyBorder="1" applyAlignment="1">
      <alignment horizontal="left" vertical="center"/>
    </xf>
    <xf numFmtId="0" fontId="11" fillId="0" borderId="12" xfId="0" applyFont="1" applyBorder="1" applyAlignment="1">
      <alignment horizontal="left" vertical="center"/>
    </xf>
    <xf numFmtId="0" fontId="92" fillId="0" borderId="10" xfId="0" applyFont="1" applyBorder="1" applyAlignment="1">
      <alignment horizontal="left" vertical="center" wrapText="1"/>
    </xf>
    <xf numFmtId="1" fontId="11" fillId="0" borderId="10" xfId="0" applyNumberFormat="1" applyFont="1" applyBorder="1" applyAlignment="1">
      <alignment horizontal="center" vertical="center"/>
    </xf>
    <xf numFmtId="1" fontId="11" fillId="0" borderId="30" xfId="0" applyNumberFormat="1" applyFont="1" applyBorder="1" applyAlignment="1">
      <alignment horizontal="center" vertical="center"/>
    </xf>
    <xf numFmtId="0" fontId="92" fillId="0" borderId="10" xfId="0" applyFont="1" applyBorder="1" applyAlignment="1">
      <alignment horizontal="center" vertical="center"/>
    </xf>
    <xf numFmtId="0" fontId="92" fillId="0" borderId="12" xfId="0" applyFont="1" applyBorder="1" applyAlignment="1">
      <alignment horizontal="center" vertical="center"/>
    </xf>
    <xf numFmtId="0" fontId="11" fillId="0" borderId="10" xfId="0" applyFont="1" applyBorder="1" applyAlignment="1">
      <alignment horizontal="center" vertical="center"/>
    </xf>
    <xf numFmtId="0" fontId="11" fillId="0" borderId="12" xfId="0" applyFont="1" applyBorder="1" applyAlignment="1">
      <alignment horizontal="center" vertical="center"/>
    </xf>
    <xf numFmtId="165" fontId="92" fillId="0" borderId="10" xfId="0" applyNumberFormat="1" applyFont="1" applyBorder="1" applyAlignment="1">
      <alignment horizontal="center" vertical="center" wrapText="1"/>
    </xf>
    <xf numFmtId="165" fontId="92" fillId="0" borderId="11" xfId="0" applyNumberFormat="1" applyFont="1" applyBorder="1" applyAlignment="1">
      <alignment horizontal="center" vertical="center" wrapText="1"/>
    </xf>
    <xf numFmtId="165" fontId="92" fillId="0" borderId="12" xfId="0" applyNumberFormat="1" applyFont="1" applyBorder="1" applyAlignment="1">
      <alignment horizontal="center" vertical="center" wrapText="1"/>
    </xf>
    <xf numFmtId="0" fontId="11" fillId="0" borderId="30" xfId="0" applyFont="1" applyBorder="1" applyAlignment="1">
      <alignment horizontal="center"/>
    </xf>
    <xf numFmtId="1" fontId="11" fillId="0" borderId="30" xfId="0" applyNumberFormat="1" applyFont="1" applyBorder="1" applyAlignment="1">
      <alignment horizontal="center"/>
    </xf>
    <xf numFmtId="0" fontId="11" fillId="5" borderId="10" xfId="0" applyFont="1" applyFill="1" applyBorder="1" applyAlignment="1" applyProtection="1">
      <alignment horizontal="center"/>
      <protection locked="0"/>
    </xf>
    <xf numFmtId="0" fontId="11" fillId="5" borderId="11" xfId="0" applyFont="1" applyFill="1" applyBorder="1" applyAlignment="1" applyProtection="1">
      <alignment horizontal="center"/>
      <protection locked="0"/>
    </xf>
    <xf numFmtId="0" fontId="11" fillId="5" borderId="12" xfId="0" applyFont="1" applyFill="1" applyBorder="1" applyAlignment="1" applyProtection="1">
      <alignment horizontal="center"/>
      <protection locked="0"/>
    </xf>
    <xf numFmtId="167" fontId="11" fillId="0" borderId="12" xfId="0" applyNumberFormat="1" applyFont="1" applyBorder="1" applyAlignment="1">
      <alignment horizontal="center"/>
    </xf>
    <xf numFmtId="166" fontId="11" fillId="0" borderId="10" xfId="0" applyNumberFormat="1" applyFont="1" applyBorder="1" applyAlignment="1">
      <alignment horizontal="center"/>
    </xf>
    <xf numFmtId="166" fontId="11" fillId="0" borderId="11" xfId="0" applyNumberFormat="1" applyFont="1" applyBorder="1" applyAlignment="1">
      <alignment horizontal="center"/>
    </xf>
    <xf numFmtId="166" fontId="11" fillId="0" borderId="12" xfId="0" applyNumberFormat="1" applyFont="1" applyBorder="1" applyAlignment="1">
      <alignment horizontal="center"/>
    </xf>
    <xf numFmtId="14" fontId="11" fillId="0" borderId="10" xfId="0" applyNumberFormat="1" applyFont="1" applyBorder="1" applyAlignment="1">
      <alignment horizontal="center"/>
    </xf>
    <xf numFmtId="14" fontId="11" fillId="0" borderId="11" xfId="0" applyNumberFormat="1" applyFont="1" applyBorder="1" applyAlignment="1">
      <alignment horizontal="center"/>
    </xf>
    <xf numFmtId="14" fontId="11" fillId="0" borderId="12" xfId="0" applyNumberFormat="1" applyFont="1" applyBorder="1" applyAlignment="1">
      <alignment horizontal="center"/>
    </xf>
    <xf numFmtId="0" fontId="4" fillId="0" borderId="68" xfId="0" applyFont="1" applyBorder="1" applyAlignment="1" applyProtection="1">
      <alignment horizontal="center"/>
      <protection locked="0"/>
    </xf>
    <xf numFmtId="0" fontId="92" fillId="0" borderId="102" xfId="0" applyFont="1" applyBorder="1" applyAlignment="1">
      <alignment horizontal="left" vertical="top"/>
    </xf>
    <xf numFmtId="0" fontId="92" fillId="0" borderId="11" xfId="0" applyFont="1" applyBorder="1" applyAlignment="1">
      <alignment horizontal="left" vertical="top"/>
    </xf>
    <xf numFmtId="0" fontId="92" fillId="0" borderId="12" xfId="0" applyFont="1" applyBorder="1" applyAlignment="1">
      <alignment horizontal="left" vertical="top"/>
    </xf>
    <xf numFmtId="0" fontId="24" fillId="2" borderId="36" xfId="0" applyFont="1" applyFill="1" applyBorder="1" applyAlignment="1">
      <alignment horizontal="center"/>
    </xf>
    <xf numFmtId="0" fontId="24" fillId="2" borderId="69" xfId="0" applyFont="1" applyFill="1" applyBorder="1" applyAlignment="1">
      <alignment horizontal="center"/>
    </xf>
    <xf numFmtId="0" fontId="4" fillId="0" borderId="61" xfId="0" applyFont="1" applyBorder="1" applyAlignment="1" applyProtection="1">
      <alignment horizontal="center"/>
      <protection locked="0"/>
    </xf>
    <xf numFmtId="0" fontId="93" fillId="5" borderId="71" xfId="0" applyFont="1" applyFill="1" applyBorder="1" applyAlignment="1">
      <alignment horizontal="center"/>
    </xf>
    <xf numFmtId="0" fontId="24" fillId="2" borderId="11" xfId="0" applyFont="1" applyFill="1" applyBorder="1" applyAlignment="1">
      <alignment horizontal="center"/>
    </xf>
    <xf numFmtId="0" fontId="15" fillId="0" borderId="68" xfId="0" applyFont="1" applyBorder="1" applyAlignment="1" applyProtection="1">
      <alignment horizontal="center"/>
      <protection locked="0"/>
    </xf>
    <xf numFmtId="0" fontId="15" fillId="0" borderId="36" xfId="0" applyFont="1" applyBorder="1" applyAlignment="1" applyProtection="1">
      <alignment horizontal="center"/>
      <protection locked="0"/>
    </xf>
    <xf numFmtId="0" fontId="22" fillId="0" borderId="36" xfId="0" applyFont="1" applyBorder="1" applyAlignment="1" applyProtection="1">
      <alignment horizontal="center"/>
      <protection locked="0"/>
    </xf>
    <xf numFmtId="0" fontId="22" fillId="0" borderId="73" xfId="0" applyFont="1" applyBorder="1" applyAlignment="1" applyProtection="1">
      <alignment horizontal="center" vertical="center"/>
      <protection locked="0"/>
    </xf>
    <xf numFmtId="0" fontId="22" fillId="0" borderId="71" xfId="0" applyFont="1" applyBorder="1" applyAlignment="1" applyProtection="1">
      <alignment horizontal="center" vertical="center"/>
      <protection locked="0"/>
    </xf>
    <xf numFmtId="0" fontId="22" fillId="0" borderId="52" xfId="0" applyFont="1" applyBorder="1" applyAlignment="1" applyProtection="1">
      <alignment horizontal="center" vertical="center"/>
      <protection locked="0"/>
    </xf>
    <xf numFmtId="0" fontId="22" fillId="0" borderId="61" xfId="0" applyFont="1" applyBorder="1" applyAlignment="1" applyProtection="1">
      <alignment horizontal="center" vertical="center"/>
      <protection locked="0"/>
    </xf>
    <xf numFmtId="0" fontId="22" fillId="0" borderId="0" xfId="0" applyFont="1" applyAlignment="1" applyProtection="1">
      <alignment horizontal="center" vertical="center"/>
      <protection locked="0"/>
    </xf>
    <xf numFmtId="0" fontId="22" fillId="0" borderId="54" xfId="0" applyFont="1" applyBorder="1" applyAlignment="1" applyProtection="1">
      <alignment horizontal="center" vertical="center"/>
      <protection locked="0"/>
    </xf>
    <xf numFmtId="0" fontId="22" fillId="0" borderId="67" xfId="0" applyFont="1" applyBorder="1" applyAlignment="1" applyProtection="1">
      <alignment horizontal="center" vertical="center"/>
      <protection locked="0"/>
    </xf>
    <xf numFmtId="0" fontId="22" fillId="0" borderId="25" xfId="0" applyFont="1" applyBorder="1" applyAlignment="1" applyProtection="1">
      <alignment horizontal="center" vertical="center"/>
      <protection locked="0"/>
    </xf>
    <xf numFmtId="0" fontId="22" fillId="0" borderId="72" xfId="0" applyFont="1" applyBorder="1" applyAlignment="1" applyProtection="1">
      <alignment horizontal="center" vertical="center"/>
      <protection locked="0"/>
    </xf>
    <xf numFmtId="0" fontId="22" fillId="0" borderId="51" xfId="0" applyFont="1" applyBorder="1" applyAlignment="1" applyProtection="1">
      <alignment horizontal="center" vertical="center"/>
      <protection locked="0"/>
    </xf>
    <xf numFmtId="0" fontId="22" fillId="0" borderId="53" xfId="0" applyFont="1" applyBorder="1" applyAlignment="1" applyProtection="1">
      <alignment horizontal="center" vertical="center"/>
      <protection locked="0"/>
    </xf>
    <xf numFmtId="0" fontId="22" fillId="0" borderId="22" xfId="0" applyFont="1" applyBorder="1" applyAlignment="1" applyProtection="1">
      <alignment horizontal="center" vertical="center"/>
      <protection locked="0"/>
    </xf>
    <xf numFmtId="0" fontId="22" fillId="0" borderId="40" xfId="0" applyFont="1" applyBorder="1" applyAlignment="1" applyProtection="1">
      <alignment horizontal="center" vertical="center"/>
      <protection locked="0"/>
    </xf>
    <xf numFmtId="0" fontId="22" fillId="0" borderId="83" xfId="0" applyFont="1" applyBorder="1" applyAlignment="1" applyProtection="1">
      <alignment horizontal="center" vertical="center"/>
      <protection locked="0"/>
    </xf>
    <xf numFmtId="0" fontId="22" fillId="0" borderId="21" xfId="0" applyFont="1" applyBorder="1" applyAlignment="1" applyProtection="1">
      <alignment horizontal="center" vertical="center"/>
      <protection locked="0"/>
    </xf>
    <xf numFmtId="0" fontId="22" fillId="0" borderId="69" xfId="0" applyFont="1" applyBorder="1" applyAlignment="1" applyProtection="1">
      <alignment horizontal="center"/>
      <protection locked="0"/>
    </xf>
    <xf numFmtId="0" fontId="22" fillId="0" borderId="55" xfId="0" applyFont="1" applyBorder="1" applyAlignment="1" applyProtection="1">
      <alignment horizontal="center"/>
      <protection locked="0"/>
    </xf>
    <xf numFmtId="0" fontId="22" fillId="0" borderId="56" xfId="0" applyFont="1" applyBorder="1" applyAlignment="1" applyProtection="1">
      <alignment horizontal="center"/>
      <protection locked="0"/>
    </xf>
    <xf numFmtId="0" fontId="22" fillId="0" borderId="70" xfId="0" applyFont="1" applyBorder="1" applyAlignment="1" applyProtection="1">
      <alignment horizontal="center"/>
      <protection locked="0"/>
    </xf>
    <xf numFmtId="0" fontId="15" fillId="0" borderId="69" xfId="0" applyFont="1" applyBorder="1" applyAlignment="1" applyProtection="1">
      <alignment horizontal="center"/>
      <protection locked="0"/>
    </xf>
    <xf numFmtId="0" fontId="22" fillId="0" borderId="40" xfId="0" applyFont="1" applyBorder="1" applyAlignment="1" applyProtection="1">
      <alignment horizontal="center" vertical="center" wrapText="1"/>
      <protection locked="0"/>
    </xf>
    <xf numFmtId="0" fontId="22" fillId="0" borderId="83" xfId="0" applyFont="1" applyBorder="1" applyAlignment="1" applyProtection="1">
      <alignment horizontal="center" vertical="center" wrapText="1"/>
      <protection locked="0"/>
    </xf>
    <xf numFmtId="0" fontId="22" fillId="0" borderId="21" xfId="0" applyFont="1" applyBorder="1" applyAlignment="1" applyProtection="1">
      <alignment horizontal="center" vertical="center" wrapText="1"/>
      <protection locked="0"/>
    </xf>
    <xf numFmtId="0" fontId="15" fillId="0" borderId="25" xfId="0" applyFont="1" applyBorder="1" applyAlignment="1" applyProtection="1">
      <alignment horizontal="center"/>
      <protection locked="0"/>
    </xf>
    <xf numFmtId="0" fontId="15" fillId="0" borderId="93" xfId="0" applyFont="1" applyBorder="1" applyAlignment="1" applyProtection="1">
      <alignment horizontal="center"/>
      <protection locked="0"/>
    </xf>
    <xf numFmtId="0" fontId="15" fillId="0" borderId="56" xfId="0" applyFont="1" applyBorder="1" applyAlignment="1" applyProtection="1">
      <alignment horizontal="center"/>
      <protection locked="0"/>
    </xf>
    <xf numFmtId="0" fontId="15" fillId="0" borderId="70" xfId="0" applyFont="1" applyBorder="1" applyAlignment="1" applyProtection="1">
      <alignment horizontal="center"/>
      <protection locked="0"/>
    </xf>
    <xf numFmtId="0" fontId="23" fillId="0" borderId="61" xfId="0" applyFont="1" applyBorder="1" applyAlignment="1">
      <alignment horizontal="left" vertical="center"/>
    </xf>
    <xf numFmtId="0" fontId="23" fillId="0" borderId="0" xfId="0" applyFont="1" applyAlignment="1">
      <alignment horizontal="left" vertical="center"/>
    </xf>
    <xf numFmtId="0" fontId="22" fillId="0" borderId="33" xfId="0" applyFont="1" applyBorder="1" applyAlignment="1">
      <alignment horizontal="center" vertical="center" wrapText="1"/>
    </xf>
    <xf numFmtId="0" fontId="22" fillId="0" borderId="34" xfId="0" applyFont="1" applyBorder="1" applyAlignment="1">
      <alignment horizontal="center" vertical="center" wrapText="1"/>
    </xf>
    <xf numFmtId="0" fontId="22" fillId="0" borderId="35" xfId="0" applyFont="1" applyBorder="1" applyAlignment="1">
      <alignment horizontal="center" vertical="center" wrapText="1"/>
    </xf>
    <xf numFmtId="0" fontId="15" fillId="0" borderId="0" xfId="0" applyFont="1" applyAlignment="1" applyProtection="1">
      <alignment horizontal="center"/>
      <protection locked="0"/>
    </xf>
    <xf numFmtId="0" fontId="15" fillId="0" borderId="61" xfId="0" applyFont="1" applyBorder="1" applyAlignment="1" applyProtection="1">
      <alignment horizontal="center"/>
      <protection locked="0"/>
    </xf>
    <xf numFmtId="0" fontId="15" fillId="0" borderId="41" xfId="0" applyFont="1" applyBorder="1" applyAlignment="1" applyProtection="1">
      <alignment horizontal="center"/>
      <protection locked="0"/>
    </xf>
    <xf numFmtId="0" fontId="4" fillId="5" borderId="71" xfId="0" applyFont="1" applyFill="1" applyBorder="1" applyAlignment="1">
      <alignment horizontal="center"/>
    </xf>
    <xf numFmtId="0" fontId="4" fillId="5" borderId="0" xfId="0" applyFont="1" applyFill="1" applyAlignment="1">
      <alignment horizontal="center"/>
    </xf>
    <xf numFmtId="0" fontId="67" fillId="0" borderId="90" xfId="0" applyFont="1" applyBorder="1" applyAlignment="1">
      <alignment horizontal="left"/>
    </xf>
    <xf numFmtId="0" fontId="67" fillId="0" borderId="1" xfId="0" applyFont="1" applyBorder="1" applyAlignment="1">
      <alignment horizontal="left"/>
    </xf>
    <xf numFmtId="0" fontId="66" fillId="5" borderId="10" xfId="0" applyFont="1" applyFill="1" applyBorder="1" applyAlignment="1" applyProtection="1">
      <alignment horizontal="center"/>
      <protection locked="0"/>
    </xf>
    <xf numFmtId="0" fontId="66" fillId="5" borderId="11" xfId="0" applyFont="1" applyFill="1" applyBorder="1" applyAlignment="1" applyProtection="1">
      <alignment horizontal="center"/>
      <protection locked="0"/>
    </xf>
    <xf numFmtId="0" fontId="66" fillId="5" borderId="12" xfId="0" applyFont="1" applyFill="1" applyBorder="1" applyAlignment="1" applyProtection="1">
      <alignment horizontal="center"/>
      <protection locked="0"/>
    </xf>
    <xf numFmtId="0" fontId="66" fillId="0" borderId="10" xfId="0" applyFont="1" applyBorder="1" applyAlignment="1">
      <alignment horizontal="center"/>
    </xf>
    <xf numFmtId="0" fontId="66" fillId="0" borderId="11" xfId="0" applyFont="1" applyBorder="1" applyAlignment="1">
      <alignment horizontal="center"/>
    </xf>
    <xf numFmtId="0" fontId="66" fillId="0" borderId="30" xfId="0" applyFont="1" applyBorder="1" applyAlignment="1">
      <alignment horizontal="center"/>
    </xf>
    <xf numFmtId="0" fontId="67" fillId="0" borderId="102" xfId="0" applyFont="1" applyBorder="1" applyAlignment="1">
      <alignment horizontal="left"/>
    </xf>
    <xf numFmtId="0" fontId="67" fillId="0" borderId="11" xfId="0" applyFont="1" applyBorder="1" applyAlignment="1">
      <alignment horizontal="left"/>
    </xf>
    <xf numFmtId="0" fontId="67" fillId="0" borderId="12" xfId="0" applyFont="1" applyBorder="1" applyAlignment="1">
      <alignment horizontal="left"/>
    </xf>
    <xf numFmtId="0" fontId="67" fillId="0" borderId="90" xfId="0" applyFont="1" applyBorder="1" applyAlignment="1">
      <alignment horizontal="left" vertical="center"/>
    </xf>
    <xf numFmtId="0" fontId="67" fillId="0" borderId="1" xfId="0" applyFont="1" applyBorder="1" applyAlignment="1">
      <alignment horizontal="left" vertical="center"/>
    </xf>
    <xf numFmtId="0" fontId="66" fillId="0" borderId="1" xfId="0" applyFont="1" applyBorder="1" applyAlignment="1">
      <alignment horizontal="left" vertical="center"/>
    </xf>
    <xf numFmtId="0" fontId="67" fillId="0" borderId="10" xfId="0" applyFont="1" applyBorder="1" applyAlignment="1">
      <alignment horizontal="center" vertical="center"/>
    </xf>
    <xf numFmtId="0" fontId="67" fillId="0" borderId="11" xfId="0" applyFont="1" applyBorder="1" applyAlignment="1">
      <alignment horizontal="center" vertical="center"/>
    </xf>
    <xf numFmtId="0" fontId="67" fillId="0" borderId="12" xfId="0" applyFont="1" applyBorder="1" applyAlignment="1">
      <alignment horizontal="center" vertical="center"/>
    </xf>
    <xf numFmtId="0" fontId="67" fillId="0" borderId="1" xfId="0" applyFont="1" applyBorder="1" applyAlignment="1">
      <alignment horizontal="left" vertical="center" wrapText="1"/>
    </xf>
    <xf numFmtId="0" fontId="67" fillId="0" borderId="10" xfId="0" applyFont="1" applyBorder="1" applyAlignment="1">
      <alignment horizontal="left" vertical="center" wrapText="1"/>
    </xf>
    <xf numFmtId="0" fontId="66" fillId="0" borderId="1" xfId="0" applyFont="1" applyBorder="1" applyAlignment="1">
      <alignment horizontal="center" vertical="center"/>
    </xf>
    <xf numFmtId="165" fontId="67" fillId="0" borderId="11" xfId="0" applyNumberFormat="1" applyFont="1" applyBorder="1" applyAlignment="1">
      <alignment horizontal="center" vertical="center" wrapText="1"/>
    </xf>
    <xf numFmtId="1" fontId="66" fillId="0" borderId="10" xfId="0" applyNumberFormat="1" applyFont="1" applyBorder="1" applyAlignment="1">
      <alignment horizontal="center"/>
    </xf>
    <xf numFmtId="1" fontId="66" fillId="0" borderId="11" xfId="0" applyNumberFormat="1" applyFont="1" applyBorder="1" applyAlignment="1">
      <alignment horizontal="center"/>
    </xf>
    <xf numFmtId="1" fontId="66" fillId="0" borderId="12" xfId="0" applyNumberFormat="1" applyFont="1" applyBorder="1" applyAlignment="1">
      <alignment horizontal="center"/>
    </xf>
    <xf numFmtId="0" fontId="67" fillId="0" borderId="10" xfId="0" applyFont="1" applyBorder="1" applyAlignment="1">
      <alignment horizontal="left"/>
    </xf>
    <xf numFmtId="1" fontId="66" fillId="0" borderId="30" xfId="0" applyNumberFormat="1" applyFont="1" applyBorder="1" applyAlignment="1">
      <alignment horizontal="center"/>
    </xf>
    <xf numFmtId="0" fontId="67" fillId="0" borderId="102" xfId="0" applyFont="1" applyBorder="1" applyAlignment="1">
      <alignment horizontal="left" vertical="center" wrapText="1"/>
    </xf>
    <xf numFmtId="0" fontId="67" fillId="0" borderId="11" xfId="0" applyFont="1" applyBorder="1" applyAlignment="1">
      <alignment horizontal="left" vertical="center" wrapText="1"/>
    </xf>
    <xf numFmtId="0" fontId="67" fillId="0" borderId="12" xfId="0" applyFont="1" applyBorder="1" applyAlignment="1">
      <alignment horizontal="left" vertical="center" wrapText="1"/>
    </xf>
    <xf numFmtId="0" fontId="67" fillId="0" borderId="10" xfId="0" applyFont="1" applyBorder="1" applyAlignment="1">
      <alignment horizontal="left" wrapText="1"/>
    </xf>
    <xf numFmtId="0" fontId="67" fillId="0" borderId="11" xfId="0" applyFont="1" applyBorder="1" applyAlignment="1">
      <alignment horizontal="left" wrapText="1"/>
    </xf>
    <xf numFmtId="0" fontId="67" fillId="0" borderId="12" xfId="0" applyFont="1" applyBorder="1" applyAlignment="1">
      <alignment horizontal="left" wrapText="1"/>
    </xf>
    <xf numFmtId="1" fontId="66" fillId="0" borderId="11" xfId="0" applyNumberFormat="1" applyFont="1" applyBorder="1" applyAlignment="1">
      <alignment horizontal="center" vertical="center" wrapText="1"/>
    </xf>
    <xf numFmtId="1" fontId="66" fillId="0" borderId="30" xfId="0" applyNumberFormat="1" applyFont="1" applyBorder="1" applyAlignment="1">
      <alignment horizontal="center" vertical="center" wrapText="1"/>
    </xf>
    <xf numFmtId="167" fontId="66" fillId="0" borderId="10" xfId="0" applyNumberFormat="1" applyFont="1" applyBorder="1" applyAlignment="1">
      <alignment horizontal="center"/>
    </xf>
    <xf numFmtId="167" fontId="66" fillId="0" borderId="11" xfId="0" applyNumberFormat="1" applyFont="1" applyBorder="1" applyAlignment="1">
      <alignment horizontal="center"/>
    </xf>
    <xf numFmtId="167" fontId="66" fillId="0" borderId="12" xfId="0" applyNumberFormat="1" applyFont="1" applyBorder="1" applyAlignment="1">
      <alignment horizontal="center"/>
    </xf>
    <xf numFmtId="167" fontId="66" fillId="0" borderId="30" xfId="0" applyNumberFormat="1" applyFont="1" applyBorder="1" applyAlignment="1">
      <alignment horizontal="center"/>
    </xf>
    <xf numFmtId="0" fontId="66" fillId="0" borderId="12" xfId="0" applyFont="1" applyBorder="1" applyAlignment="1">
      <alignment horizontal="center"/>
    </xf>
    <xf numFmtId="0" fontId="81" fillId="0" borderId="61" xfId="0" applyFont="1" applyBorder="1" applyAlignment="1">
      <alignment horizontal="justify" vertical="center" wrapText="1"/>
    </xf>
    <xf numFmtId="0" fontId="81" fillId="0" borderId="0" xfId="0" applyFont="1" applyAlignment="1">
      <alignment horizontal="justify" vertical="center" wrapText="1"/>
    </xf>
    <xf numFmtId="0" fontId="81" fillId="0" borderId="41" xfId="0" applyFont="1" applyBorder="1" applyAlignment="1">
      <alignment horizontal="justify" vertical="center" wrapText="1"/>
    </xf>
    <xf numFmtId="0" fontId="23" fillId="0" borderId="55" xfId="0" applyFont="1" applyBorder="1" applyAlignment="1">
      <alignment horizontal="center"/>
    </xf>
    <xf numFmtId="0" fontId="23" fillId="0" borderId="70" xfId="0" applyFont="1" applyBorder="1" applyAlignment="1">
      <alignment horizontal="center"/>
    </xf>
    <xf numFmtId="0" fontId="23" fillId="0" borderId="55" xfId="0" applyFont="1" applyBorder="1" applyAlignment="1">
      <alignment horizontal="center" vertical="center" wrapText="1"/>
    </xf>
    <xf numFmtId="0" fontId="23" fillId="0" borderId="70" xfId="0" applyFont="1" applyBorder="1" applyAlignment="1">
      <alignment horizontal="center" vertical="center" wrapText="1"/>
    </xf>
    <xf numFmtId="0" fontId="67" fillId="0" borderId="62" xfId="0" applyFont="1" applyBorder="1" applyAlignment="1">
      <alignment horizontal="center" vertical="center" wrapText="1"/>
    </xf>
    <xf numFmtId="0" fontId="67" fillId="0" borderId="63" xfId="0" applyFont="1" applyBorder="1" applyAlignment="1">
      <alignment horizontal="center" vertical="center" wrapText="1"/>
    </xf>
    <xf numFmtId="0" fontId="67" fillId="0" borderId="0" xfId="0" applyFont="1" applyAlignment="1">
      <alignment horizontal="center" vertical="center" wrapText="1"/>
    </xf>
    <xf numFmtId="0" fontId="67" fillId="0" borderId="41" xfId="0" applyFont="1" applyBorder="1" applyAlignment="1">
      <alignment horizontal="center" vertical="center" wrapText="1"/>
    </xf>
    <xf numFmtId="0" fontId="67" fillId="0" borderId="37" xfId="0" applyFont="1" applyBorder="1" applyAlignment="1">
      <alignment horizontal="center" vertical="center" wrapText="1"/>
    </xf>
    <xf numFmtId="0" fontId="67" fillId="0" borderId="38" xfId="0" applyFont="1" applyBorder="1" applyAlignment="1">
      <alignment horizontal="center" vertical="center" wrapText="1"/>
    </xf>
    <xf numFmtId="0" fontId="67" fillId="0" borderId="39" xfId="0" applyFont="1" applyBorder="1" applyAlignment="1">
      <alignment horizontal="center" vertical="center" wrapText="1"/>
    </xf>
    <xf numFmtId="0" fontId="67" fillId="0" borderId="64" xfId="0" applyFont="1" applyBorder="1" applyAlignment="1">
      <alignment horizontal="center" vertical="center" wrapText="1"/>
    </xf>
    <xf numFmtId="0" fontId="74" fillId="0" borderId="40" xfId="0" applyFont="1" applyBorder="1" applyAlignment="1">
      <alignment horizontal="center" vertical="center" textRotation="90" wrapText="1"/>
    </xf>
    <xf numFmtId="0" fontId="74" fillId="0" borderId="21" xfId="0" applyFont="1" applyBorder="1" applyAlignment="1">
      <alignment horizontal="center" vertical="center" textRotation="90" wrapText="1"/>
    </xf>
    <xf numFmtId="0" fontId="74" fillId="0" borderId="55" xfId="0" applyFont="1" applyBorder="1" applyAlignment="1">
      <alignment horizontal="center" vertical="center" textRotation="90" wrapText="1"/>
    </xf>
    <xf numFmtId="0" fontId="74" fillId="0" borderId="57" xfId="0" applyFont="1" applyBorder="1" applyAlignment="1">
      <alignment horizontal="center" vertical="center" textRotation="90" wrapText="1"/>
    </xf>
    <xf numFmtId="0" fontId="74" fillId="0" borderId="51" xfId="0" applyFont="1" applyBorder="1" applyAlignment="1">
      <alignment horizontal="center" vertical="center" textRotation="90" wrapText="1"/>
    </xf>
    <xf numFmtId="0" fontId="74" fillId="0" borderId="92" xfId="0" applyFont="1" applyBorder="1" applyAlignment="1">
      <alignment horizontal="center" vertical="center" textRotation="90" wrapText="1"/>
    </xf>
    <xf numFmtId="0" fontId="74" fillId="0" borderId="22" xfId="0" applyFont="1" applyBorder="1" applyAlignment="1">
      <alignment horizontal="center" vertical="center" textRotation="90" wrapText="1"/>
    </xf>
    <xf numFmtId="0" fontId="74" fillId="0" borderId="93" xfId="0" applyFont="1" applyBorder="1" applyAlignment="1">
      <alignment horizontal="center" vertical="center" textRotation="90" wrapText="1"/>
    </xf>
    <xf numFmtId="0" fontId="73" fillId="0" borderId="95" xfId="0" applyFont="1" applyBorder="1" applyAlignment="1">
      <alignment horizontal="center" vertical="center" textRotation="90" wrapText="1"/>
    </xf>
    <xf numFmtId="0" fontId="73" fillId="0" borderId="96" xfId="0" applyFont="1" applyBorder="1" applyAlignment="1">
      <alignment horizontal="center" vertical="center" textRotation="90" wrapText="1"/>
    </xf>
    <xf numFmtId="0" fontId="73" fillId="0" borderId="40" xfId="0" applyFont="1" applyBorder="1" applyAlignment="1">
      <alignment horizontal="center" vertical="center" textRotation="90" wrapText="1"/>
    </xf>
    <xf numFmtId="0" fontId="73" fillId="0" borderId="21" xfId="0" applyFont="1" applyBorder="1" applyAlignment="1">
      <alignment horizontal="center" vertical="center" textRotation="90" wrapText="1"/>
    </xf>
    <xf numFmtId="0" fontId="73" fillId="0" borderId="40" xfId="0" applyFont="1" applyBorder="1" applyAlignment="1">
      <alignment horizontal="center" vertical="center" wrapText="1"/>
    </xf>
    <xf numFmtId="0" fontId="73" fillId="0" borderId="21" xfId="0" applyFont="1" applyBorder="1" applyAlignment="1">
      <alignment horizontal="center" vertical="center" wrapText="1"/>
    </xf>
    <xf numFmtId="0" fontId="74" fillId="0" borderId="55" xfId="0" applyFont="1" applyBorder="1" applyAlignment="1">
      <alignment horizontal="center" vertical="center"/>
    </xf>
    <xf numFmtId="0" fontId="74" fillId="0" borderId="56" xfId="0" applyFont="1" applyBorder="1" applyAlignment="1">
      <alignment horizontal="center" vertical="center"/>
    </xf>
    <xf numFmtId="0" fontId="74" fillId="0" borderId="36" xfId="0" applyFont="1" applyBorder="1" applyAlignment="1">
      <alignment horizontal="center" vertical="center"/>
    </xf>
    <xf numFmtId="0" fontId="74" fillId="0" borderId="57" xfId="0" applyFont="1" applyBorder="1" applyAlignment="1">
      <alignment horizontal="center" vertical="center"/>
    </xf>
    <xf numFmtId="0" fontId="24" fillId="2" borderId="10" xfId="0" applyFont="1" applyFill="1" applyBorder="1" applyAlignment="1">
      <alignment horizontal="center"/>
    </xf>
    <xf numFmtId="0" fontId="24" fillId="2" borderId="30" xfId="0" applyFont="1" applyFill="1" applyBorder="1" applyAlignment="1">
      <alignment horizontal="center"/>
    </xf>
    <xf numFmtId="166" fontId="66" fillId="0" borderId="10" xfId="0" applyNumberFormat="1" applyFont="1" applyBorder="1" applyAlignment="1">
      <alignment horizontal="center"/>
    </xf>
    <xf numFmtId="166" fontId="66" fillId="0" borderId="11" xfId="0" applyNumberFormat="1" applyFont="1" applyBorder="1" applyAlignment="1">
      <alignment horizontal="center"/>
    </xf>
    <xf numFmtId="0" fontId="66" fillId="0" borderId="1" xfId="0" applyFont="1" applyBorder="1" applyAlignment="1">
      <alignment horizontal="center"/>
    </xf>
    <xf numFmtId="0" fontId="67" fillId="0" borderId="90" xfId="0" applyFont="1" applyBorder="1" applyAlignment="1">
      <alignment horizontal="left" vertical="top"/>
    </xf>
    <xf numFmtId="0" fontId="67" fillId="0" borderId="1" xfId="0" applyFont="1" applyBorder="1" applyAlignment="1">
      <alignment horizontal="left" vertical="top"/>
    </xf>
    <xf numFmtId="0" fontId="66" fillId="0" borderId="10" xfId="0" applyFont="1" applyBorder="1" applyAlignment="1">
      <alignment horizontal="center" vertical="top" wrapText="1"/>
    </xf>
    <xf numFmtId="0" fontId="66" fillId="0" borderId="11" xfId="0" applyFont="1" applyBorder="1" applyAlignment="1">
      <alignment horizontal="center" vertical="top" wrapText="1"/>
    </xf>
    <xf numFmtId="0" fontId="66" fillId="0" borderId="12" xfId="0" applyFont="1" applyBorder="1" applyAlignment="1">
      <alignment horizontal="center" vertical="top" wrapText="1"/>
    </xf>
    <xf numFmtId="0" fontId="66" fillId="0" borderId="10" xfId="0" applyFont="1" applyBorder="1" applyAlignment="1">
      <alignment horizontal="left" vertical="top" wrapText="1"/>
    </xf>
    <xf numFmtId="0" fontId="66" fillId="0" borderId="11" xfId="0" applyFont="1" applyBorder="1" applyAlignment="1">
      <alignment horizontal="left" vertical="top" wrapText="1"/>
    </xf>
    <xf numFmtId="0" fontId="66" fillId="0" borderId="30" xfId="0" applyFont="1" applyBorder="1" applyAlignment="1">
      <alignment horizontal="left" vertical="top" wrapText="1"/>
    </xf>
    <xf numFmtId="166" fontId="66" fillId="0" borderId="1" xfId="0" applyNumberFormat="1" applyFont="1" applyBorder="1" applyAlignment="1">
      <alignment horizontal="center"/>
    </xf>
    <xf numFmtId="0" fontId="66" fillId="0" borderId="32" xfId="0" applyFont="1" applyBorder="1" applyAlignment="1">
      <alignment horizontal="center"/>
    </xf>
    <xf numFmtId="0" fontId="67" fillId="0" borderId="10" xfId="0" applyFont="1" applyBorder="1" applyAlignment="1">
      <alignment horizontal="center"/>
    </xf>
    <xf numFmtId="0" fontId="67" fillId="0" borderId="11" xfId="0" applyFont="1" applyBorder="1" applyAlignment="1">
      <alignment horizontal="center"/>
    </xf>
    <xf numFmtId="0" fontId="67" fillId="0" borderId="12" xfId="0" applyFont="1" applyBorder="1" applyAlignment="1">
      <alignment horizontal="center"/>
    </xf>
    <xf numFmtId="14" fontId="66" fillId="0" borderId="1" xfId="0" applyNumberFormat="1" applyFont="1" applyBorder="1" applyAlignment="1">
      <alignment horizontal="center"/>
    </xf>
    <xf numFmtId="0" fontId="66" fillId="0" borderId="1" xfId="0" applyFont="1" applyBorder="1" applyAlignment="1">
      <alignment horizontal="left"/>
    </xf>
    <xf numFmtId="0" fontId="66" fillId="0" borderId="32" xfId="0" applyFont="1" applyBorder="1" applyAlignment="1">
      <alignment horizontal="left"/>
    </xf>
    <xf numFmtId="0" fontId="67" fillId="0" borderId="90" xfId="0" applyFont="1" applyBorder="1" applyAlignment="1">
      <alignment horizontal="left" wrapText="1"/>
    </xf>
    <xf numFmtId="0" fontId="67" fillId="0" borderId="1" xfId="0" applyFont="1" applyBorder="1" applyAlignment="1">
      <alignment horizontal="left" wrapText="1"/>
    </xf>
    <xf numFmtId="1" fontId="66" fillId="0" borderId="14" xfId="0" applyNumberFormat="1" applyFont="1" applyBorder="1" applyAlignment="1">
      <alignment horizontal="left"/>
    </xf>
    <xf numFmtId="1" fontId="66" fillId="0" borderId="1" xfId="0" applyNumberFormat="1" applyFont="1" applyBorder="1" applyAlignment="1">
      <alignment horizontal="left"/>
    </xf>
    <xf numFmtId="1" fontId="66" fillId="0" borderId="32" xfId="0" applyNumberFormat="1" applyFont="1" applyBorder="1" applyAlignment="1">
      <alignment horizontal="left"/>
    </xf>
    <xf numFmtId="0" fontId="65" fillId="0" borderId="61" xfId="0" applyFont="1" applyBorder="1" applyAlignment="1">
      <alignment horizontal="center"/>
    </xf>
    <xf numFmtId="0" fontId="65" fillId="0" borderId="0" xfId="0" applyFont="1" applyAlignment="1">
      <alignment horizontal="center"/>
    </xf>
    <xf numFmtId="0" fontId="65" fillId="0" borderId="41" xfId="0" applyFont="1" applyBorder="1" applyAlignment="1">
      <alignment horizontal="center"/>
    </xf>
    <xf numFmtId="0" fontId="67" fillId="0" borderId="2" xfId="0" applyFont="1" applyBorder="1" applyAlignment="1">
      <alignment horizontal="center" vertical="center"/>
    </xf>
    <xf numFmtId="0" fontId="67" fillId="0" borderId="31" xfId="0" applyFont="1" applyBorder="1" applyAlignment="1">
      <alignment horizontal="center" vertical="center"/>
    </xf>
    <xf numFmtId="0" fontId="67" fillId="0" borderId="7" xfId="0" applyFont="1" applyBorder="1" applyAlignment="1">
      <alignment horizontal="center" vertical="center"/>
    </xf>
    <xf numFmtId="0" fontId="67" fillId="0" borderId="91" xfId="0" applyFont="1" applyBorder="1" applyAlignment="1">
      <alignment horizontal="center" vertical="center"/>
    </xf>
    <xf numFmtId="0" fontId="65" fillId="2" borderId="1" xfId="0" applyFont="1" applyFill="1" applyBorder="1" applyAlignment="1">
      <alignment horizontal="center"/>
    </xf>
    <xf numFmtId="0" fontId="66" fillId="4" borderId="1" xfId="0" applyFont="1" applyFill="1" applyBorder="1" applyAlignment="1">
      <alignment horizontal="center"/>
    </xf>
    <xf numFmtId="0" fontId="65" fillId="6" borderId="61" xfId="0" applyFont="1" applyFill="1" applyBorder="1" applyAlignment="1">
      <alignment horizontal="center"/>
    </xf>
    <xf numFmtId="0" fontId="65" fillId="6" borderId="0" xfId="0" applyFont="1" applyFill="1" applyAlignment="1">
      <alignment horizontal="center"/>
    </xf>
    <xf numFmtId="0" fontId="66" fillId="3" borderId="0" xfId="0" applyFont="1" applyFill="1" applyAlignment="1">
      <alignment horizontal="center" vertical="center"/>
    </xf>
    <xf numFmtId="0" fontId="19" fillId="0" borderId="61" xfId="0" applyFont="1" applyBorder="1" applyAlignment="1">
      <alignment horizontal="left" vertical="center"/>
    </xf>
    <xf numFmtId="0" fontId="19" fillId="0" borderId="0" xfId="0" applyFont="1" applyAlignment="1">
      <alignment horizontal="left" vertical="center"/>
    </xf>
    <xf numFmtId="0" fontId="23" fillId="0" borderId="25" xfId="0" applyFont="1" applyBorder="1" applyAlignment="1">
      <alignment horizontal="center" vertical="center"/>
    </xf>
    <xf numFmtId="0" fontId="73" fillId="0" borderId="71" xfId="0" applyFont="1" applyBorder="1" applyAlignment="1">
      <alignment horizontal="center" vertical="top"/>
    </xf>
    <xf numFmtId="0" fontId="23" fillId="0" borderId="0" xfId="0" applyFont="1" applyAlignment="1">
      <alignment horizontal="center" vertical="top"/>
    </xf>
    <xf numFmtId="0" fontId="23" fillId="0" borderId="41" xfId="0" applyFont="1" applyBorder="1" applyAlignment="1">
      <alignment horizontal="center" vertical="top"/>
    </xf>
    <xf numFmtId="0" fontId="19" fillId="0" borderId="21" xfId="0" applyFont="1" applyBorder="1" applyAlignment="1">
      <alignment horizontal="center" vertical="center"/>
    </xf>
    <xf numFmtId="0" fontId="19" fillId="0" borderId="75" xfId="0" applyFont="1" applyBorder="1" applyAlignment="1">
      <alignment horizontal="center" vertical="center"/>
    </xf>
    <xf numFmtId="0" fontId="19" fillId="0" borderId="97" xfId="0" applyFont="1" applyBorder="1" applyAlignment="1">
      <alignment horizontal="center" vertical="center"/>
    </xf>
    <xf numFmtId="0" fontId="19" fillId="0" borderId="78" xfId="0" applyFont="1" applyBorder="1" applyAlignment="1">
      <alignment horizontal="center" vertical="center"/>
    </xf>
    <xf numFmtId="0" fontId="73" fillId="0" borderId="38" xfId="0" applyFont="1" applyBorder="1" applyAlignment="1">
      <alignment horizontal="center"/>
    </xf>
    <xf numFmtId="0" fontId="73" fillId="0" borderId="65" xfId="0" applyFont="1" applyBorder="1" applyAlignment="1">
      <alignment horizontal="left"/>
    </xf>
    <xf numFmtId="0" fontId="72" fillId="0" borderId="37" xfId="0" applyFont="1" applyBorder="1" applyAlignment="1">
      <alignment horizontal="center" vertical="center" wrapText="1"/>
    </xf>
    <xf numFmtId="0" fontId="72" fillId="0" borderId="38" xfId="0" applyFont="1" applyBorder="1" applyAlignment="1">
      <alignment horizontal="center" vertical="center" wrapText="1"/>
    </xf>
    <xf numFmtId="0" fontId="72" fillId="0" borderId="39" xfId="0" applyFont="1" applyBorder="1" applyAlignment="1">
      <alignment horizontal="center" vertical="center" wrapText="1"/>
    </xf>
    <xf numFmtId="0" fontId="72" fillId="0" borderId="62" xfId="0" applyFont="1" applyBorder="1" applyAlignment="1">
      <alignment horizontal="center" vertical="center" wrapText="1"/>
    </xf>
    <xf numFmtId="0" fontId="72" fillId="0" borderId="63" xfId="0" applyFont="1" applyBorder="1" applyAlignment="1">
      <alignment horizontal="center" vertical="center" wrapText="1"/>
    </xf>
    <xf numFmtId="0" fontId="72" fillId="0" borderId="64" xfId="0" applyFont="1" applyBorder="1" applyAlignment="1">
      <alignment horizontal="center" vertical="center" wrapText="1"/>
    </xf>
    <xf numFmtId="0" fontId="72" fillId="0" borderId="61" xfId="0" applyFont="1" applyBorder="1" applyAlignment="1">
      <alignment horizontal="center" vertical="center" wrapText="1"/>
    </xf>
    <xf numFmtId="0" fontId="72" fillId="0" borderId="0" xfId="0" applyFont="1" applyAlignment="1">
      <alignment horizontal="center" vertical="center" wrapText="1"/>
    </xf>
    <xf numFmtId="0" fontId="72" fillId="0" borderId="41" xfId="0" applyFont="1" applyBorder="1" applyAlignment="1">
      <alignment horizontal="center" vertical="center" wrapText="1"/>
    </xf>
    <xf numFmtId="0" fontId="23" fillId="0" borderId="74" xfId="0" applyFont="1" applyBorder="1" applyAlignment="1">
      <alignment horizontal="center"/>
    </xf>
    <xf numFmtId="0" fontId="23" fillId="0" borderId="78" xfId="0" applyFont="1" applyBorder="1" applyAlignment="1">
      <alignment horizontal="center"/>
    </xf>
    <xf numFmtId="0" fontId="23" fillId="0" borderId="68" xfId="0" applyFont="1" applyBorder="1" applyAlignment="1">
      <alignment horizontal="center"/>
    </xf>
    <xf numFmtId="0" fontId="23" fillId="0" borderId="69" xfId="0" applyFont="1" applyBorder="1" applyAlignment="1">
      <alignment horizontal="center"/>
    </xf>
    <xf numFmtId="0" fontId="23" fillId="0" borderId="96" xfId="0" applyFont="1" applyBorder="1" applyAlignment="1">
      <alignment horizontal="center"/>
    </xf>
    <xf numFmtId="0" fontId="23" fillId="0" borderId="97" xfId="0" applyFont="1" applyBorder="1" applyAlignment="1">
      <alignment horizontal="center"/>
    </xf>
    <xf numFmtId="0" fontId="65" fillId="2" borderId="2" xfId="0" applyFont="1" applyFill="1" applyBorder="1" applyAlignment="1">
      <alignment horizontal="center"/>
    </xf>
    <xf numFmtId="0" fontId="65" fillId="2" borderId="3" xfId="0" applyFont="1" applyFill="1" applyBorder="1" applyAlignment="1">
      <alignment horizontal="center"/>
    </xf>
    <xf numFmtId="0" fontId="65" fillId="2" borderId="31" xfId="0" applyFont="1" applyFill="1" applyBorder="1" applyAlignment="1">
      <alignment horizontal="center"/>
    </xf>
    <xf numFmtId="0" fontId="19" fillId="0" borderId="77" xfId="0" applyFont="1" applyBorder="1" applyAlignment="1">
      <alignment horizontal="center" vertical="center"/>
    </xf>
    <xf numFmtId="0" fontId="19" fillId="0" borderId="66" xfId="0" applyFont="1" applyBorder="1" applyAlignment="1">
      <alignment horizontal="center" vertical="center"/>
    </xf>
    <xf numFmtId="0" fontId="19" fillId="0" borderId="68" xfId="0" applyFont="1" applyBorder="1" applyAlignment="1">
      <alignment horizontal="center" vertical="center"/>
    </xf>
    <xf numFmtId="0" fontId="19" fillId="0" borderId="69" xfId="0" applyFont="1" applyBorder="1" applyAlignment="1">
      <alignment horizontal="center" vertical="center"/>
    </xf>
    <xf numFmtId="0" fontId="19" fillId="0" borderId="74" xfId="0" applyFont="1" applyBorder="1" applyAlignment="1">
      <alignment horizontal="center" vertical="center"/>
    </xf>
    <xf numFmtId="0" fontId="19" fillId="0" borderId="98" xfId="0" applyFont="1" applyBorder="1" applyAlignment="1">
      <alignment horizontal="center" vertical="center"/>
    </xf>
    <xf numFmtId="0" fontId="19" fillId="0" borderId="99" xfId="0" applyFont="1" applyBorder="1" applyAlignment="1">
      <alignment horizontal="center" vertical="center"/>
    </xf>
    <xf numFmtId="0" fontId="19" fillId="0" borderId="100" xfId="0" applyFont="1" applyBorder="1" applyAlignment="1">
      <alignment horizontal="center" vertical="center"/>
    </xf>
    <xf numFmtId="0" fontId="19" fillId="0" borderId="58" xfId="0" applyFont="1" applyBorder="1" applyAlignment="1">
      <alignment horizontal="center" vertical="center"/>
    </xf>
    <xf numFmtId="0" fontId="19" fillId="0" borderId="59" xfId="0" applyFont="1" applyBorder="1" applyAlignment="1">
      <alignment horizontal="center" vertical="center"/>
    </xf>
    <xf numFmtId="0" fontId="19" fillId="0" borderId="60" xfId="0" applyFont="1" applyBorder="1" applyAlignment="1">
      <alignment horizontal="center" vertical="center"/>
    </xf>
    <xf numFmtId="0" fontId="19" fillId="0" borderId="72" xfId="0" applyFont="1" applyBorder="1" applyAlignment="1">
      <alignment horizontal="center" vertical="center"/>
    </xf>
    <xf numFmtId="0" fontId="19" fillId="0" borderId="82" xfId="0" applyFont="1" applyBorder="1" applyAlignment="1">
      <alignment horizontal="center" vertical="center"/>
    </xf>
    <xf numFmtId="0" fontId="73" fillId="0" borderId="66" xfId="0" applyFont="1" applyBorder="1" applyAlignment="1">
      <alignment horizontal="left"/>
    </xf>
    <xf numFmtId="0" fontId="73" fillId="0" borderId="92" xfId="0" applyFont="1" applyBorder="1" applyAlignment="1">
      <alignment horizontal="center" vertical="top"/>
    </xf>
    <xf numFmtId="1" fontId="66" fillId="0" borderId="10" xfId="0" applyNumberFormat="1" applyFont="1" applyBorder="1" applyAlignment="1">
      <alignment horizontal="center" vertical="center"/>
    </xf>
    <xf numFmtId="1" fontId="66" fillId="0" borderId="30" xfId="0" applyNumberFormat="1" applyFont="1" applyBorder="1" applyAlignment="1">
      <alignment horizontal="center" vertical="center"/>
    </xf>
    <xf numFmtId="165" fontId="67" fillId="0" borderId="10" xfId="0" applyNumberFormat="1" applyFont="1" applyBorder="1" applyAlignment="1">
      <alignment horizontal="center" vertical="center" wrapText="1"/>
    </xf>
    <xf numFmtId="165" fontId="67" fillId="0" borderId="12" xfId="0" applyNumberFormat="1" applyFont="1" applyBorder="1" applyAlignment="1">
      <alignment horizontal="center" vertical="center" wrapText="1"/>
    </xf>
    <xf numFmtId="0" fontId="24" fillId="0" borderId="61" xfId="0" applyFont="1" applyBorder="1" applyAlignment="1">
      <alignment horizontal="center"/>
    </xf>
    <xf numFmtId="0" fontId="24" fillId="0" borderId="0" xfId="0" applyFont="1" applyAlignment="1">
      <alignment horizontal="center"/>
    </xf>
    <xf numFmtId="0" fontId="24" fillId="0" borderId="41" xfId="0" applyFont="1" applyBorder="1" applyAlignment="1">
      <alignment horizontal="center"/>
    </xf>
    <xf numFmtId="0" fontId="15" fillId="0" borderId="88" xfId="0" applyFont="1" applyBorder="1" applyAlignment="1">
      <alignment horizontal="center"/>
    </xf>
    <xf numFmtId="0" fontId="15" fillId="0" borderId="89" xfId="0" applyFont="1" applyBorder="1" applyAlignment="1">
      <alignment horizontal="center"/>
    </xf>
    <xf numFmtId="0" fontId="71" fillId="5" borderId="37" xfId="0" applyFont="1" applyFill="1" applyBorder="1" applyAlignment="1">
      <alignment horizontal="left"/>
    </xf>
    <xf numFmtId="0" fontId="71" fillId="5" borderId="38" xfId="0" applyFont="1" applyFill="1" applyBorder="1" applyAlignment="1">
      <alignment horizontal="left"/>
    </xf>
    <xf numFmtId="0" fontId="15" fillId="5" borderId="38" xfId="0" applyFont="1" applyFill="1" applyBorder="1" applyAlignment="1">
      <alignment horizontal="left"/>
    </xf>
    <xf numFmtId="0" fontId="15" fillId="5" borderId="84" xfId="0" applyFont="1" applyFill="1" applyBorder="1" applyAlignment="1">
      <alignment horizontal="left"/>
    </xf>
    <xf numFmtId="0" fontId="15" fillId="0" borderId="27" xfId="0" applyFont="1" applyBorder="1" applyAlignment="1">
      <alignment horizontal="center"/>
    </xf>
    <xf numFmtId="0" fontId="15" fillId="0" borderId="85" xfId="0" applyFont="1" applyBorder="1" applyAlignment="1">
      <alignment horizontal="center"/>
    </xf>
    <xf numFmtId="0" fontId="15" fillId="0" borderId="86" xfId="0" applyFont="1" applyBorder="1" applyAlignment="1">
      <alignment horizontal="center"/>
    </xf>
    <xf numFmtId="0" fontId="71" fillId="5" borderId="61" xfId="0" applyFont="1" applyFill="1" applyBorder="1" applyAlignment="1">
      <alignment horizontal="left"/>
    </xf>
    <xf numFmtId="0" fontId="71" fillId="5" borderId="87" xfId="0" applyFont="1" applyFill="1" applyBorder="1" applyAlignment="1">
      <alignment horizontal="left"/>
    </xf>
    <xf numFmtId="0" fontId="75" fillId="5" borderId="0" xfId="0" applyFont="1" applyFill="1" applyAlignment="1">
      <alignment horizontal="center"/>
    </xf>
    <xf numFmtId="0" fontId="75" fillId="5" borderId="71" xfId="0" applyFont="1" applyFill="1" applyBorder="1" applyAlignment="1">
      <alignment horizontal="center"/>
    </xf>
    <xf numFmtId="0" fontId="1" fillId="0" borderId="80" xfId="0" applyFont="1" applyBorder="1" applyAlignment="1">
      <alignment horizontal="center"/>
    </xf>
    <xf numFmtId="0" fontId="1" fillId="0" borderId="123" xfId="0" applyFont="1" applyBorder="1" applyAlignment="1">
      <alignment horizontal="center"/>
    </xf>
    <xf numFmtId="0" fontId="1" fillId="0" borderId="82" xfId="0" applyFont="1" applyBorder="1" applyAlignment="1">
      <alignment horizontal="center"/>
    </xf>
    <xf numFmtId="0" fontId="4" fillId="0" borderId="80" xfId="0" applyFont="1" applyBorder="1" applyAlignment="1">
      <alignment horizontal="center"/>
    </xf>
    <xf numFmtId="0" fontId="4" fillId="0" borderId="123" xfId="0" applyFont="1" applyBorder="1" applyAlignment="1">
      <alignment horizontal="center"/>
    </xf>
    <xf numFmtId="0" fontId="4" fillId="0" borderId="82" xfId="0" applyFont="1" applyBorder="1" applyAlignment="1">
      <alignment horizontal="center"/>
    </xf>
    <xf numFmtId="0" fontId="4" fillId="0" borderId="124" xfId="0" applyFont="1" applyBorder="1" applyAlignment="1">
      <alignment horizontal="center"/>
    </xf>
    <xf numFmtId="0" fontId="91" fillId="2" borderId="125" xfId="0" applyFont="1" applyFill="1" applyBorder="1" applyAlignment="1">
      <alignment horizontal="center"/>
    </xf>
    <xf numFmtId="0" fontId="91" fillId="2" borderId="25" xfId="0" applyFont="1" applyFill="1" applyBorder="1" applyAlignment="1">
      <alignment horizontal="center"/>
    </xf>
    <xf numFmtId="0" fontId="91" fillId="2" borderId="93" xfId="0" applyFont="1" applyFill="1" applyBorder="1" applyAlignment="1">
      <alignment horizontal="center"/>
    </xf>
    <xf numFmtId="0" fontId="1" fillId="0" borderId="55" xfId="0" applyFont="1" applyBorder="1" applyAlignment="1">
      <alignment horizontal="center" wrapText="1"/>
    </xf>
    <xf numFmtId="0" fontId="1" fillId="0" borderId="56" xfId="0" applyFont="1" applyBorder="1" applyAlignment="1">
      <alignment horizontal="center" wrapText="1"/>
    </xf>
    <xf numFmtId="0" fontId="1" fillId="0" borderId="57" xfId="0" applyFont="1" applyBorder="1" applyAlignment="1">
      <alignment horizontal="center" wrapText="1"/>
    </xf>
    <xf numFmtId="0" fontId="1" fillId="0" borderId="55" xfId="0" applyFont="1" applyBorder="1" applyAlignment="1">
      <alignment horizontal="center"/>
    </xf>
    <xf numFmtId="0" fontId="1" fillId="0" borderId="56" xfId="0" applyFont="1" applyBorder="1" applyAlignment="1">
      <alignment horizontal="center"/>
    </xf>
    <xf numFmtId="0" fontId="1" fillId="0" borderId="57" xfId="0" applyFont="1" applyBorder="1" applyAlignment="1">
      <alignment horizontal="center"/>
    </xf>
    <xf numFmtId="0" fontId="4" fillId="0" borderId="55" xfId="0" applyFont="1" applyBorder="1" applyAlignment="1">
      <alignment horizontal="center"/>
    </xf>
    <xf numFmtId="0" fontId="4" fillId="0" borderId="56" xfId="0" applyFont="1" applyBorder="1" applyAlignment="1">
      <alignment horizontal="center"/>
    </xf>
    <xf numFmtId="0" fontId="4" fillId="0" borderId="57" xfId="0" applyFont="1" applyBorder="1" applyAlignment="1">
      <alignment horizontal="center"/>
    </xf>
    <xf numFmtId="0" fontId="4" fillId="0" borderId="70" xfId="0" applyFont="1" applyBorder="1" applyAlignment="1">
      <alignment horizontal="center"/>
    </xf>
    <xf numFmtId="0" fontId="105" fillId="0" borderId="55" xfId="0" applyFont="1" applyBorder="1" applyAlignment="1">
      <alignment horizontal="center" vertical="center"/>
    </xf>
    <xf numFmtId="0" fontId="105" fillId="0" borderId="56" xfId="0" applyFont="1" applyBorder="1" applyAlignment="1">
      <alignment horizontal="center" vertical="center"/>
    </xf>
    <xf numFmtId="0" fontId="105" fillId="0" borderId="57" xfId="0" applyFont="1" applyBorder="1" applyAlignment="1">
      <alignment horizontal="center" vertical="center"/>
    </xf>
    <xf numFmtId="0" fontId="1" fillId="0" borderId="55" xfId="0" applyFont="1" applyBorder="1" applyAlignment="1">
      <alignment horizontal="center" vertical="center" wrapText="1"/>
    </xf>
    <xf numFmtId="0" fontId="1" fillId="0" borderId="56" xfId="0" applyFont="1" applyBorder="1" applyAlignment="1">
      <alignment horizontal="center" vertical="center" wrapText="1"/>
    </xf>
    <xf numFmtId="0" fontId="1" fillId="0" borderId="57" xfId="0" applyFont="1" applyBorder="1" applyAlignment="1">
      <alignment horizontal="center" vertical="center" wrapText="1"/>
    </xf>
    <xf numFmtId="0" fontId="15" fillId="5" borderId="61" xfId="0" applyFont="1" applyFill="1" applyBorder="1" applyAlignment="1">
      <alignment horizontal="left"/>
    </xf>
    <xf numFmtId="0" fontId="15" fillId="5" borderId="87" xfId="0" applyFont="1" applyFill="1" applyBorder="1" applyAlignment="1">
      <alignment horizontal="left"/>
    </xf>
    <xf numFmtId="0" fontId="15" fillId="5" borderId="61" xfId="0" applyFont="1" applyFill="1" applyBorder="1" applyAlignment="1">
      <alignment vertical="top" wrapText="1"/>
    </xf>
    <xf numFmtId="0" fontId="0" fillId="0" borderId="0" xfId="0" applyAlignment="1">
      <alignment vertical="top" wrapText="1"/>
    </xf>
    <xf numFmtId="0" fontId="4" fillId="0" borderId="10" xfId="0" applyFont="1" applyBorder="1" applyAlignment="1">
      <alignment horizontal="center"/>
    </xf>
    <xf numFmtId="0" fontId="4" fillId="0" borderId="11" xfId="0" applyFont="1" applyBorder="1" applyAlignment="1">
      <alignment horizontal="center"/>
    </xf>
    <xf numFmtId="0" fontId="4" fillId="0" borderId="30" xfId="0" applyFont="1" applyBorder="1" applyAlignment="1">
      <alignment horizontal="center"/>
    </xf>
    <xf numFmtId="0" fontId="18" fillId="8" borderId="51" xfId="0" applyFont="1" applyFill="1" applyBorder="1" applyAlignment="1" applyProtection="1">
      <alignment horizontal="left" vertical="top"/>
      <protection locked="0"/>
    </xf>
    <xf numFmtId="0" fontId="18" fillId="8" borderId="71" xfId="0" applyFont="1" applyFill="1" applyBorder="1" applyAlignment="1" applyProtection="1">
      <alignment horizontal="left" vertical="top"/>
      <protection locked="0"/>
    </xf>
    <xf numFmtId="0" fontId="18" fillId="8" borderId="92" xfId="0" applyFont="1" applyFill="1" applyBorder="1" applyAlignment="1" applyProtection="1">
      <alignment horizontal="left" vertical="top"/>
      <protection locked="0"/>
    </xf>
    <xf numFmtId="0" fontId="18" fillId="8" borderId="53" xfId="0" applyFont="1" applyFill="1" applyBorder="1" applyAlignment="1" applyProtection="1">
      <alignment horizontal="left" vertical="top"/>
      <protection locked="0"/>
    </xf>
    <xf numFmtId="0" fontId="18" fillId="8" borderId="0" xfId="0" applyFont="1" applyFill="1" applyAlignment="1" applyProtection="1">
      <alignment horizontal="left" vertical="top"/>
      <protection locked="0"/>
    </xf>
    <xf numFmtId="0" fontId="18" fillId="8" borderId="41" xfId="0" applyFont="1" applyFill="1" applyBorder="1" applyAlignment="1" applyProtection="1">
      <alignment horizontal="left" vertical="top"/>
      <protection locked="0"/>
    </xf>
    <xf numFmtId="0" fontId="18" fillId="8" borderId="22" xfId="0" applyFont="1" applyFill="1" applyBorder="1" applyAlignment="1" applyProtection="1">
      <alignment horizontal="left" vertical="top"/>
      <protection locked="0"/>
    </xf>
    <xf numFmtId="0" fontId="18" fillId="8" borderId="25" xfId="0" applyFont="1" applyFill="1" applyBorder="1" applyAlignment="1" applyProtection="1">
      <alignment horizontal="left" vertical="top"/>
      <protection locked="0"/>
    </xf>
    <xf numFmtId="0" fontId="18" fillId="8" borderId="93" xfId="0" applyFont="1" applyFill="1" applyBorder="1" applyAlignment="1" applyProtection="1">
      <alignment horizontal="left" vertical="top"/>
      <protection locked="0"/>
    </xf>
    <xf numFmtId="0" fontId="18" fillId="8" borderId="94" xfId="0" applyFont="1" applyFill="1" applyBorder="1" applyAlignment="1" applyProtection="1">
      <alignment horizontal="left"/>
      <protection locked="0"/>
    </xf>
    <xf numFmtId="0" fontId="18" fillId="8" borderId="56" xfId="0" applyFont="1" applyFill="1" applyBorder="1" applyAlignment="1" applyProtection="1">
      <alignment horizontal="left"/>
      <protection locked="0"/>
    </xf>
    <xf numFmtId="0" fontId="18" fillId="8" borderId="57" xfId="0" applyFont="1" applyFill="1" applyBorder="1" applyAlignment="1" applyProtection="1">
      <alignment horizontal="left"/>
      <protection locked="0"/>
    </xf>
    <xf numFmtId="0" fontId="18" fillId="8" borderId="68" xfId="0" applyFont="1" applyFill="1" applyBorder="1" applyAlignment="1" applyProtection="1">
      <alignment horizontal="center"/>
      <protection locked="0"/>
    </xf>
    <xf numFmtId="0" fontId="18" fillId="8" borderId="36" xfId="0" applyFont="1" applyFill="1" applyBorder="1" applyAlignment="1" applyProtection="1">
      <alignment horizontal="center"/>
      <protection locked="0"/>
    </xf>
    <xf numFmtId="0" fontId="18" fillId="8" borderId="36" xfId="0" applyFont="1" applyFill="1" applyBorder="1" applyAlignment="1" applyProtection="1">
      <alignment horizontal="center" wrapText="1"/>
      <protection locked="0"/>
    </xf>
    <xf numFmtId="0" fontId="18" fillId="8" borderId="69" xfId="0" applyFont="1" applyFill="1" applyBorder="1" applyAlignment="1" applyProtection="1">
      <alignment horizontal="center" wrapText="1"/>
      <protection locked="0"/>
    </xf>
    <xf numFmtId="0" fontId="29" fillId="8" borderId="68" xfId="0" applyFont="1" applyFill="1" applyBorder="1" applyAlignment="1" applyProtection="1">
      <alignment horizontal="center" wrapText="1"/>
      <protection locked="0"/>
    </xf>
    <xf numFmtId="0" fontId="29" fillId="8" borderId="36" xfId="0" applyFont="1" applyFill="1" applyBorder="1" applyAlignment="1" applyProtection="1">
      <alignment horizontal="center" wrapText="1"/>
      <protection locked="0"/>
    </xf>
    <xf numFmtId="0" fontId="6" fillId="2" borderId="2" xfId="0" applyFont="1" applyFill="1" applyBorder="1" applyAlignment="1">
      <alignment horizontal="center"/>
    </xf>
    <xf numFmtId="0" fontId="6" fillId="2" borderId="3" xfId="0" applyFont="1" applyFill="1" applyBorder="1" applyAlignment="1">
      <alignment horizontal="center"/>
    </xf>
    <xf numFmtId="0" fontId="6" fillId="2" borderId="31" xfId="0" applyFont="1" applyFill="1" applyBorder="1" applyAlignment="1">
      <alignment horizontal="center"/>
    </xf>
    <xf numFmtId="0" fontId="18" fillId="8" borderId="73" xfId="0" applyFont="1" applyFill="1" applyBorder="1" applyAlignment="1">
      <alignment horizontal="center" wrapText="1"/>
    </xf>
    <xf numFmtId="0" fontId="18" fillId="8" borderId="71" xfId="0" applyFont="1" applyFill="1" applyBorder="1" applyAlignment="1">
      <alignment horizontal="center" wrapText="1"/>
    </xf>
    <xf numFmtId="0" fontId="18" fillId="8" borderId="92" xfId="0" applyFont="1" applyFill="1" applyBorder="1" applyAlignment="1">
      <alignment horizontal="center" wrapText="1"/>
    </xf>
    <xf numFmtId="0" fontId="29" fillId="8" borderId="73" xfId="0" applyFont="1" applyFill="1" applyBorder="1" applyAlignment="1">
      <alignment horizontal="center" wrapText="1"/>
    </xf>
    <xf numFmtId="0" fontId="29" fillId="8" borderId="71" xfId="0" applyFont="1" applyFill="1" applyBorder="1" applyAlignment="1">
      <alignment horizontal="center" wrapText="1"/>
    </xf>
    <xf numFmtId="0" fontId="29" fillId="8" borderId="92" xfId="0" applyFont="1" applyFill="1" applyBorder="1" applyAlignment="1">
      <alignment horizontal="center" wrapText="1"/>
    </xf>
    <xf numFmtId="0" fontId="18" fillId="8" borderId="0" xfId="0" applyFont="1" applyFill="1" applyAlignment="1" applyProtection="1">
      <alignment horizontal="center" wrapText="1"/>
      <protection locked="0"/>
    </xf>
    <xf numFmtId="0" fontId="18" fillId="8" borderId="0" xfId="0" applyFont="1" applyFill="1" applyAlignment="1" applyProtection="1">
      <alignment horizontal="center"/>
      <protection locked="0"/>
    </xf>
    <xf numFmtId="0" fontId="18" fillId="8" borderId="41" xfId="0" applyFont="1" applyFill="1" applyBorder="1" applyAlignment="1" applyProtection="1">
      <alignment horizontal="center"/>
      <protection locked="0"/>
    </xf>
    <xf numFmtId="0" fontId="18" fillId="8" borderId="25" xfId="0" applyFont="1" applyFill="1" applyBorder="1" applyAlignment="1" applyProtection="1">
      <alignment horizontal="center"/>
      <protection locked="0"/>
    </xf>
    <xf numFmtId="0" fontId="18" fillId="8" borderId="93" xfId="0" applyFont="1" applyFill="1" applyBorder="1" applyAlignment="1" applyProtection="1">
      <alignment horizontal="center"/>
      <protection locked="0"/>
    </xf>
    <xf numFmtId="0" fontId="18" fillId="8" borderId="61" xfId="0" applyFont="1" applyFill="1" applyBorder="1" applyAlignment="1" applyProtection="1">
      <alignment horizontal="center" wrapText="1"/>
      <protection locked="0"/>
    </xf>
    <xf numFmtId="0" fontId="18" fillId="8" borderId="61" xfId="0" applyFont="1" applyFill="1" applyBorder="1" applyAlignment="1" applyProtection="1">
      <alignment horizontal="center"/>
      <protection locked="0"/>
    </xf>
    <xf numFmtId="0" fontId="18" fillId="8" borderId="67" xfId="0" applyFont="1" applyFill="1" applyBorder="1" applyAlignment="1" applyProtection="1">
      <alignment horizontal="center"/>
      <protection locked="0"/>
    </xf>
    <xf numFmtId="0" fontId="18" fillId="8" borderId="36" xfId="0" applyFont="1" applyFill="1" applyBorder="1" applyAlignment="1">
      <alignment horizontal="center" wrapText="1"/>
    </xf>
    <xf numFmtId="0" fontId="18" fillId="8" borderId="69" xfId="0" applyFont="1" applyFill="1" applyBorder="1" applyAlignment="1">
      <alignment horizontal="center" wrapText="1"/>
    </xf>
    <xf numFmtId="0" fontId="18" fillId="8" borderId="68" xfId="0" applyFont="1" applyFill="1" applyBorder="1" applyAlignment="1">
      <alignment horizontal="center" wrapText="1"/>
    </xf>
    <xf numFmtId="0" fontId="18" fillId="8" borderId="0" xfId="0" applyFont="1" applyFill="1" applyAlignment="1">
      <alignment horizontal="left" wrapText="1"/>
    </xf>
    <xf numFmtId="0" fontId="18" fillId="8" borderId="41" xfId="0" applyFont="1" applyFill="1" applyBorder="1" applyAlignment="1">
      <alignment horizontal="left" wrapText="1"/>
    </xf>
    <xf numFmtId="0" fontId="29" fillId="8" borderId="68" xfId="0" applyFont="1" applyFill="1" applyBorder="1" applyAlignment="1">
      <alignment horizontal="center" wrapText="1"/>
    </xf>
    <xf numFmtId="0" fontId="29" fillId="8" borderId="36" xfId="0" applyFont="1" applyFill="1" applyBorder="1" applyAlignment="1">
      <alignment horizontal="center" wrapText="1"/>
    </xf>
    <xf numFmtId="0" fontId="18" fillId="8" borderId="61" xfId="0" applyFont="1" applyFill="1" applyBorder="1" applyAlignment="1">
      <alignment horizontal="center" wrapText="1"/>
    </xf>
    <xf numFmtId="0" fontId="18" fillId="8" borderId="0" xfId="0" applyFont="1" applyFill="1" applyAlignment="1">
      <alignment horizontal="center" wrapText="1"/>
    </xf>
    <xf numFmtId="0" fontId="18" fillId="8" borderId="41" xfId="0" applyFont="1" applyFill="1" applyBorder="1" applyAlignment="1">
      <alignment horizontal="center" wrapText="1"/>
    </xf>
    <xf numFmtId="0" fontId="18" fillId="8" borderId="67" xfId="0" applyFont="1" applyFill="1" applyBorder="1" applyAlignment="1">
      <alignment horizontal="center" wrapText="1"/>
    </xf>
    <xf numFmtId="0" fontId="18" fillId="8" borderId="25" xfId="0" applyFont="1" applyFill="1" applyBorder="1" applyAlignment="1">
      <alignment horizontal="center" wrapText="1"/>
    </xf>
    <xf numFmtId="0" fontId="18" fillId="8" borderId="93" xfId="0" applyFont="1" applyFill="1" applyBorder="1" applyAlignment="1">
      <alignment horizontal="center" wrapText="1"/>
    </xf>
    <xf numFmtId="0" fontId="5" fillId="0" borderId="90" xfId="0" applyFont="1" applyBorder="1" applyAlignment="1">
      <alignment horizontal="left" vertical="top"/>
    </xf>
    <xf numFmtId="0" fontId="5" fillId="0" borderId="1" xfId="0" applyFont="1" applyBorder="1" applyAlignment="1">
      <alignment horizontal="left" vertical="top"/>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30" xfId="0" applyFont="1" applyBorder="1" applyAlignment="1">
      <alignment horizontal="left" vertical="top" wrapText="1"/>
    </xf>
    <xf numFmtId="0" fontId="15" fillId="0" borderId="87" xfId="0" applyFont="1" applyBorder="1" applyAlignment="1" applyProtection="1">
      <alignment horizontal="center"/>
      <protection locked="0"/>
    </xf>
    <xf numFmtId="0" fontId="15" fillId="0" borderId="8" xfId="0" applyFont="1" applyBorder="1" applyAlignment="1" applyProtection="1">
      <alignment horizontal="center"/>
      <protection locked="0"/>
    </xf>
    <xf numFmtId="0" fontId="15" fillId="0" borderId="91" xfId="0" applyFont="1" applyBorder="1" applyAlignment="1" applyProtection="1">
      <alignment horizontal="center"/>
      <protection locked="0"/>
    </xf>
    <xf numFmtId="0" fontId="5" fillId="0" borderId="90" xfId="0" applyFont="1" applyBorder="1" applyAlignment="1">
      <alignment horizontal="left"/>
    </xf>
    <xf numFmtId="0" fontId="5" fillId="0" borderId="1" xfId="0" applyFont="1" applyBorder="1" applyAlignment="1">
      <alignment horizontal="left"/>
    </xf>
    <xf numFmtId="166" fontId="4" fillId="0" borderId="10" xfId="0" applyNumberFormat="1" applyFont="1" applyBorder="1" applyAlignment="1">
      <alignment horizontal="center"/>
    </xf>
    <xf numFmtId="0" fontId="4" fillId="0" borderId="10" xfId="0" applyFont="1" applyBorder="1" applyAlignment="1">
      <alignment horizontal="center" vertical="top" wrapText="1"/>
    </xf>
    <xf numFmtId="0" fontId="4" fillId="0" borderId="11" xfId="0" applyFont="1" applyBorder="1" applyAlignment="1">
      <alignment horizontal="center" vertical="top" wrapText="1"/>
    </xf>
    <xf numFmtId="0" fontId="4" fillId="0" borderId="12" xfId="0" applyFont="1" applyBorder="1" applyAlignment="1">
      <alignment horizontal="center" vertical="top" wrapText="1"/>
    </xf>
    <xf numFmtId="167" fontId="4" fillId="0" borderId="10" xfId="0" applyNumberFormat="1" applyFont="1" applyBorder="1" applyAlignment="1">
      <alignment horizontal="center"/>
    </xf>
    <xf numFmtId="167" fontId="4" fillId="0" borderId="11" xfId="0" applyNumberFormat="1" applyFont="1" applyBorder="1" applyAlignment="1">
      <alignment horizontal="center"/>
    </xf>
    <xf numFmtId="167" fontId="4" fillId="0" borderId="30" xfId="0" applyNumberFormat="1" applyFont="1" applyBorder="1" applyAlignment="1">
      <alignment horizontal="center"/>
    </xf>
    <xf numFmtId="166" fontId="4" fillId="0" borderId="1" xfId="0" applyNumberFormat="1" applyFont="1" applyBorder="1" applyAlignment="1">
      <alignment horizontal="center"/>
    </xf>
    <xf numFmtId="14" fontId="4" fillId="0" borderId="1" xfId="0" applyNumberFormat="1" applyFont="1" applyBorder="1" applyAlignment="1">
      <alignment horizontal="center"/>
    </xf>
    <xf numFmtId="0" fontId="5" fillId="0" borderId="10" xfId="0" applyFont="1" applyBorder="1" applyAlignment="1">
      <alignment horizontal="center"/>
    </xf>
    <xf numFmtId="0" fontId="5" fillId="0" borderId="12" xfId="0" applyFont="1" applyBorder="1" applyAlignment="1">
      <alignment horizontal="center"/>
    </xf>
    <xf numFmtId="0" fontId="5" fillId="0" borderId="102" xfId="0"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1" fontId="4" fillId="0" borderId="10" xfId="0" applyNumberFormat="1" applyFont="1" applyBorder="1" applyAlignment="1">
      <alignment horizontal="center"/>
    </xf>
    <xf numFmtId="1" fontId="4" fillId="0" borderId="11" xfId="0" applyNumberFormat="1" applyFont="1" applyBorder="1" applyAlignment="1">
      <alignment horizontal="center"/>
    </xf>
    <xf numFmtId="1" fontId="4" fillId="0" borderId="30" xfId="0" applyNumberFormat="1" applyFont="1" applyBorder="1" applyAlignment="1">
      <alignment horizontal="center"/>
    </xf>
    <xf numFmtId="1" fontId="4" fillId="0" borderId="12" xfId="0" applyNumberFormat="1" applyFont="1" applyBorder="1" applyAlignment="1">
      <alignment horizontal="center"/>
    </xf>
    <xf numFmtId="167" fontId="4" fillId="0" borderId="12" xfId="0" applyNumberFormat="1" applyFont="1" applyBorder="1" applyAlignment="1">
      <alignment horizontal="center"/>
    </xf>
    <xf numFmtId="1" fontId="4" fillId="0" borderId="14" xfId="0" applyNumberFormat="1" applyFont="1" applyBorder="1" applyAlignment="1">
      <alignment horizontal="left"/>
    </xf>
    <xf numFmtId="1" fontId="4" fillId="0" borderId="1" xfId="0" applyNumberFormat="1" applyFont="1" applyBorder="1" applyAlignment="1">
      <alignment horizontal="left"/>
    </xf>
    <xf numFmtId="1" fontId="4" fillId="0" borderId="32" xfId="0" applyNumberFormat="1" applyFont="1" applyBorder="1" applyAlignment="1">
      <alignment horizontal="left"/>
    </xf>
    <xf numFmtId="0" fontId="5" fillId="0" borderId="102" xfId="0" applyFont="1" applyBorder="1" applyAlignment="1">
      <alignment horizontal="left" vertical="center" wrapText="1"/>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5" fillId="0" borderId="10" xfId="0" applyFont="1" applyBorder="1" applyAlignment="1">
      <alignment horizontal="left" wrapText="1"/>
    </xf>
    <xf numFmtId="0" fontId="5" fillId="0" borderId="11" xfId="0" applyFont="1" applyBorder="1" applyAlignment="1">
      <alignment horizontal="left" wrapText="1"/>
    </xf>
    <xf numFmtId="0" fontId="5" fillId="0" borderId="12" xfId="0" applyFont="1" applyBorder="1" applyAlignment="1">
      <alignment horizontal="left" wrapText="1"/>
    </xf>
    <xf numFmtId="0" fontId="4" fillId="0" borderId="1" xfId="0" applyFont="1" applyBorder="1" applyAlignment="1">
      <alignment horizontal="center" vertical="center"/>
    </xf>
    <xf numFmtId="165" fontId="5" fillId="0" borderId="11" xfId="0" applyNumberFormat="1" applyFont="1" applyBorder="1" applyAlignment="1">
      <alignment horizontal="center" vertical="center" wrapText="1"/>
    </xf>
    <xf numFmtId="165" fontId="5" fillId="0" borderId="12" xfId="0" applyNumberFormat="1" applyFont="1" applyBorder="1" applyAlignment="1">
      <alignment horizontal="center" vertical="center" wrapText="1"/>
    </xf>
    <xf numFmtId="0" fontId="4" fillId="5" borderId="10" xfId="0" applyFont="1" applyFill="1" applyBorder="1" applyAlignment="1" applyProtection="1">
      <alignment horizontal="center"/>
      <protection locked="0"/>
    </xf>
    <xf numFmtId="0" fontId="4" fillId="5" borderId="11" xfId="0" applyFont="1" applyFill="1" applyBorder="1" applyAlignment="1" applyProtection="1">
      <alignment horizontal="center"/>
      <protection locked="0"/>
    </xf>
    <xf numFmtId="0" fontId="4" fillId="5" borderId="12" xfId="0" applyFont="1" applyFill="1" applyBorder="1" applyAlignment="1" applyProtection="1">
      <alignment horizontal="center"/>
      <protection locked="0"/>
    </xf>
    <xf numFmtId="0" fontId="5" fillId="0" borderId="90" xfId="0" applyFont="1" applyBorder="1" applyAlignment="1">
      <alignment horizontal="left" vertical="center"/>
    </xf>
    <xf numFmtId="0" fontId="5" fillId="0" borderId="1" xfId="0" applyFont="1" applyBorder="1" applyAlignment="1">
      <alignment horizontal="left" vertical="center"/>
    </xf>
    <xf numFmtId="0" fontId="4" fillId="0" borderId="1" xfId="0" applyFont="1" applyBorder="1" applyAlignment="1">
      <alignment horizontal="left" vertical="center"/>
    </xf>
    <xf numFmtId="0" fontId="5" fillId="0" borderId="1" xfId="0" applyFont="1" applyBorder="1" applyAlignment="1">
      <alignment horizontal="left" vertical="center" wrapText="1"/>
    </xf>
    <xf numFmtId="0" fontId="5" fillId="0" borderId="10" xfId="0" applyFont="1" applyBorder="1" applyAlignment="1">
      <alignment horizontal="left" vertical="center" wrapText="1"/>
    </xf>
    <xf numFmtId="1" fontId="4" fillId="0" borderId="10" xfId="0" applyNumberFormat="1" applyFont="1" applyBorder="1" applyAlignment="1">
      <alignment horizontal="center" vertical="center"/>
    </xf>
    <xf numFmtId="1" fontId="4" fillId="0" borderId="30" xfId="0" applyNumberFormat="1" applyFont="1" applyBorder="1" applyAlignment="1">
      <alignment horizontal="center" vertical="center"/>
    </xf>
    <xf numFmtId="0" fontId="5" fillId="0" borderId="90" xfId="0" applyFont="1" applyBorder="1" applyAlignment="1">
      <alignment horizontal="left" wrapText="1"/>
    </xf>
    <xf numFmtId="0" fontId="5" fillId="0" borderId="1" xfId="0" applyFont="1" applyBorder="1" applyAlignment="1">
      <alignment horizontal="left" wrapText="1"/>
    </xf>
    <xf numFmtId="0" fontId="4" fillId="0" borderId="1" xfId="0" applyFont="1" applyBorder="1" applyAlignment="1">
      <alignment horizontal="left"/>
    </xf>
    <xf numFmtId="0" fontId="4" fillId="0" borderId="32" xfId="0" applyFont="1" applyBorder="1" applyAlignment="1">
      <alignment horizontal="left"/>
    </xf>
    <xf numFmtId="0" fontId="6" fillId="2" borderId="1" xfId="0" applyFont="1" applyFill="1" applyBorder="1" applyAlignment="1">
      <alignment horizontal="center"/>
    </xf>
    <xf numFmtId="0" fontId="4" fillId="4" borderId="1" xfId="0" applyFont="1" applyFill="1" applyBorder="1" applyAlignment="1">
      <alignment horizontal="center"/>
    </xf>
    <xf numFmtId="0" fontId="5" fillId="0" borderId="2" xfId="0" applyFont="1" applyBorder="1" applyAlignment="1">
      <alignment horizontal="center" vertical="center"/>
    </xf>
    <xf numFmtId="0" fontId="5" fillId="0" borderId="31" xfId="0" applyFont="1" applyBorder="1" applyAlignment="1">
      <alignment horizontal="center" vertical="center"/>
    </xf>
    <xf numFmtId="0" fontId="5" fillId="0" borderId="7" xfId="0" applyFont="1" applyBorder="1" applyAlignment="1">
      <alignment horizontal="center" vertical="center"/>
    </xf>
    <xf numFmtId="0" fontId="5" fillId="0" borderId="91" xfId="0" applyFont="1" applyBorder="1" applyAlignment="1">
      <alignment horizontal="center" vertical="center"/>
    </xf>
    <xf numFmtId="0" fontId="23" fillId="0" borderId="94" xfId="24" applyFont="1" applyBorder="1" applyAlignment="1">
      <alignment horizontal="justify" vertical="center" wrapText="1"/>
    </xf>
    <xf numFmtId="0" fontId="23" fillId="0" borderId="56" xfId="24" applyFont="1" applyBorder="1" applyAlignment="1">
      <alignment horizontal="justify" vertical="center" wrapText="1"/>
    </xf>
    <xf numFmtId="0" fontId="23" fillId="0" borderId="70" xfId="24" applyFont="1" applyBorder="1" applyAlignment="1">
      <alignment horizontal="justify" vertical="center" wrapText="1"/>
    </xf>
    <xf numFmtId="0" fontId="23" fillId="0" borderId="107" xfId="0" applyFont="1" applyBorder="1" applyAlignment="1">
      <alignment horizontal="center"/>
    </xf>
    <xf numFmtId="0" fontId="23" fillId="0" borderId="3" xfId="0" applyFont="1" applyBorder="1" applyAlignment="1">
      <alignment horizontal="center"/>
    </xf>
    <xf numFmtId="0" fontId="23" fillId="0" borderId="31" xfId="0" applyFont="1" applyBorder="1" applyAlignment="1">
      <alignment horizontal="center"/>
    </xf>
    <xf numFmtId="0" fontId="23" fillId="0" borderId="61" xfId="0" applyFont="1" applyBorder="1" applyAlignment="1">
      <alignment horizontal="center"/>
    </xf>
    <xf numFmtId="0" fontId="23" fillId="0" borderId="0" xfId="0" applyFont="1" applyAlignment="1">
      <alignment horizontal="center"/>
    </xf>
    <xf numFmtId="0" fontId="23" fillId="0" borderId="41" xfId="0" applyFont="1" applyBorder="1" applyAlignment="1">
      <alignment horizontal="center"/>
    </xf>
    <xf numFmtId="0" fontId="23" fillId="0" borderId="67" xfId="0" applyFont="1" applyBorder="1" applyAlignment="1">
      <alignment horizontal="center"/>
    </xf>
    <xf numFmtId="0" fontId="23" fillId="0" borderId="25" xfId="0" applyFont="1" applyBorder="1" applyAlignment="1">
      <alignment horizontal="center"/>
    </xf>
    <xf numFmtId="0" fontId="23" fillId="0" borderId="93" xfId="0" applyFont="1" applyBorder="1" applyAlignment="1">
      <alignment horizontal="center"/>
    </xf>
    <xf numFmtId="0" fontId="63" fillId="0" borderId="61" xfId="24" applyFont="1" applyBorder="1" applyAlignment="1">
      <alignment horizontal="left" vertical="center" wrapText="1"/>
    </xf>
    <xf numFmtId="0" fontId="63" fillId="0" borderId="0" xfId="24" applyFont="1" applyAlignment="1">
      <alignment horizontal="left" vertical="center" wrapText="1"/>
    </xf>
    <xf numFmtId="0" fontId="63" fillId="0" borderId="41" xfId="24" applyFont="1" applyBorder="1" applyAlignment="1">
      <alignment horizontal="left" vertical="center" wrapText="1"/>
    </xf>
    <xf numFmtId="0" fontId="63" fillId="0" borderId="67" xfId="24" applyFont="1" applyBorder="1" applyAlignment="1">
      <alignment horizontal="left" vertical="center" wrapText="1"/>
    </xf>
    <xf numFmtId="0" fontId="63" fillId="0" borderId="25" xfId="24" applyFont="1" applyBorder="1" applyAlignment="1">
      <alignment horizontal="left" vertical="center" wrapText="1"/>
    </xf>
    <xf numFmtId="0" fontId="63" fillId="0" borderId="93" xfId="24" applyFont="1" applyBorder="1" applyAlignment="1">
      <alignment horizontal="left" vertical="center" wrapText="1"/>
    </xf>
    <xf numFmtId="0" fontId="23" fillId="0" borderId="94" xfId="0" applyFont="1" applyBorder="1"/>
    <xf numFmtId="0" fontId="23" fillId="0" borderId="56" xfId="0" applyFont="1" applyBorder="1"/>
    <xf numFmtId="0" fontId="23" fillId="0" borderId="70" xfId="0" applyFont="1" applyBorder="1"/>
    <xf numFmtId="0" fontId="23" fillId="0" borderId="10" xfId="0" applyFont="1" applyBorder="1" applyAlignment="1">
      <alignment horizontal="justify" vertical="center" wrapText="1"/>
    </xf>
    <xf numFmtId="0" fontId="23" fillId="0" borderId="11" xfId="0" applyFont="1" applyBorder="1" applyAlignment="1">
      <alignment horizontal="justify" vertical="center" wrapText="1"/>
    </xf>
    <xf numFmtId="0" fontId="23" fillId="0" borderId="30" xfId="0" applyFont="1" applyBorder="1" applyAlignment="1">
      <alignment horizontal="justify" vertical="center" wrapText="1"/>
    </xf>
    <xf numFmtId="0" fontId="23" fillId="0" borderId="2" xfId="0" applyFont="1" applyBorder="1" applyAlignment="1">
      <alignment horizontal="justify" vertical="center" wrapText="1"/>
    </xf>
    <xf numFmtId="0" fontId="23" fillId="0" borderId="3" xfId="0" applyFont="1" applyBorder="1" applyAlignment="1">
      <alignment horizontal="justify" vertical="center" wrapText="1"/>
    </xf>
    <xf numFmtId="0" fontId="23" fillId="0" borderId="31" xfId="0" applyFont="1" applyBorder="1" applyAlignment="1">
      <alignment horizontal="justify" vertical="center" wrapText="1"/>
    </xf>
    <xf numFmtId="0" fontId="23" fillId="0" borderId="5" xfId="0" applyFont="1" applyBorder="1" applyAlignment="1">
      <alignment horizontal="justify" vertical="center" wrapText="1"/>
    </xf>
    <xf numFmtId="0" fontId="23" fillId="0" borderId="0" xfId="0" applyFont="1" applyAlignment="1">
      <alignment horizontal="justify" vertical="center" wrapText="1"/>
    </xf>
    <xf numFmtId="0" fontId="23" fillId="0" borderId="41" xfId="0" applyFont="1" applyBorder="1" applyAlignment="1">
      <alignment horizontal="justify" vertical="center" wrapText="1"/>
    </xf>
    <xf numFmtId="0" fontId="23" fillId="0" borderId="7" xfId="0" applyFont="1" applyBorder="1" applyAlignment="1">
      <alignment horizontal="justify" vertical="center" wrapText="1"/>
    </xf>
    <xf numFmtId="0" fontId="23" fillId="0" borderId="8" xfId="0" applyFont="1" applyBorder="1" applyAlignment="1">
      <alignment horizontal="justify" vertical="center" wrapText="1"/>
    </xf>
    <xf numFmtId="0" fontId="23" fillId="0" borderId="91" xfId="0" applyFont="1" applyBorder="1" applyAlignment="1">
      <alignment horizontal="justify" vertical="center" wrapText="1"/>
    </xf>
    <xf numFmtId="0" fontId="23" fillId="0" borderId="111" xfId="0" applyFont="1" applyBorder="1" applyAlignment="1">
      <alignment horizontal="center"/>
    </xf>
    <xf numFmtId="0" fontId="23" fillId="0" borderId="44" xfId="0" applyFont="1" applyBorder="1" applyAlignment="1">
      <alignment horizontal="center"/>
    </xf>
    <xf numFmtId="0" fontId="23" fillId="0" borderId="47" xfId="0" applyFont="1" applyBorder="1" applyAlignment="1">
      <alignment horizontal="center"/>
    </xf>
    <xf numFmtId="0" fontId="23" fillId="0" borderId="46" xfId="0" applyFont="1" applyBorder="1" applyAlignment="1">
      <alignment horizontal="center"/>
    </xf>
    <xf numFmtId="0" fontId="23" fillId="0" borderId="112" xfId="0" applyFont="1" applyBorder="1" applyAlignment="1">
      <alignment horizontal="center"/>
    </xf>
    <xf numFmtId="0" fontId="23" fillId="0" borderId="10" xfId="0" applyFont="1" applyBorder="1" applyAlignment="1">
      <alignment horizontal="center"/>
    </xf>
    <xf numFmtId="0" fontId="23" fillId="0" borderId="11" xfId="0" applyFont="1" applyBorder="1" applyAlignment="1">
      <alignment horizontal="center"/>
    </xf>
    <xf numFmtId="0" fontId="23" fillId="0" borderId="12" xfId="0" applyFont="1" applyBorder="1" applyAlignment="1">
      <alignment horizontal="center"/>
    </xf>
    <xf numFmtId="0" fontId="23" fillId="0" borderId="30" xfId="0" applyFont="1" applyBorder="1" applyAlignment="1">
      <alignment horizontal="center"/>
    </xf>
    <xf numFmtId="0" fontId="23" fillId="0" borderId="50" xfId="0" applyFont="1" applyBorder="1" applyAlignment="1">
      <alignment horizontal="center"/>
    </xf>
    <xf numFmtId="0" fontId="23" fillId="0" borderId="48" xfId="0" applyFont="1" applyBorder="1" applyAlignment="1">
      <alignment horizontal="center"/>
    </xf>
    <xf numFmtId="0" fontId="23" fillId="0" borderId="102" xfId="0" applyFont="1" applyBorder="1" applyAlignment="1">
      <alignment horizontal="center"/>
    </xf>
    <xf numFmtId="0" fontId="23" fillId="0" borderId="49" xfId="0" applyFont="1" applyBorder="1" applyAlignment="1">
      <alignment horizontal="center"/>
    </xf>
    <xf numFmtId="0" fontId="23" fillId="0" borderId="45" xfId="0" applyFont="1" applyBorder="1" applyAlignment="1">
      <alignment horizontal="center"/>
    </xf>
    <xf numFmtId="0" fontId="15" fillId="0" borderId="1" xfId="0" applyFont="1" applyBorder="1" applyAlignment="1">
      <alignment horizontal="left" vertical="center"/>
    </xf>
    <xf numFmtId="165" fontId="22" fillId="0" borderId="11" xfId="0" applyNumberFormat="1" applyFont="1" applyBorder="1" applyAlignment="1">
      <alignment horizontal="center" vertical="center" wrapText="1"/>
    </xf>
    <xf numFmtId="0" fontId="23" fillId="0" borderId="36" xfId="0" applyFont="1" applyBorder="1" applyAlignment="1">
      <alignment horizontal="center"/>
    </xf>
    <xf numFmtId="0" fontId="19" fillId="0" borderId="109" xfId="0" applyFont="1" applyBorder="1" applyAlignment="1">
      <alignment horizontal="center" vertical="center"/>
    </xf>
    <xf numFmtId="0" fontId="19" fillId="0" borderId="104" xfId="0" applyFont="1" applyBorder="1" applyAlignment="1">
      <alignment horizontal="center" vertical="center"/>
    </xf>
    <xf numFmtId="0" fontId="19" fillId="0" borderId="105" xfId="0" applyFont="1" applyBorder="1" applyAlignment="1">
      <alignment horizontal="center" vertical="center"/>
    </xf>
    <xf numFmtId="0" fontId="19" fillId="0" borderId="106" xfId="0" applyFont="1" applyBorder="1" applyAlignment="1">
      <alignment horizontal="justify" vertical="center" wrapText="1"/>
    </xf>
    <xf numFmtId="0" fontId="19" fillId="0" borderId="104" xfId="0" applyFont="1" applyBorder="1" applyAlignment="1">
      <alignment horizontal="justify" vertical="center" wrapText="1"/>
    </xf>
    <xf numFmtId="0" fontId="19" fillId="0" borderId="110" xfId="0" applyFont="1" applyBorder="1" applyAlignment="1">
      <alignment horizontal="justify" vertical="center" wrapText="1"/>
    </xf>
    <xf numFmtId="0" fontId="23" fillId="0" borderId="55" xfId="0" applyFont="1" applyBorder="1" applyAlignment="1">
      <alignment horizontal="left" vertical="center"/>
    </xf>
    <xf numFmtId="0" fontId="23" fillId="0" borderId="56" xfId="0" applyFont="1" applyBorder="1" applyAlignment="1">
      <alignment horizontal="left" vertical="center"/>
    </xf>
    <xf numFmtId="167" fontId="23" fillId="0" borderId="56" xfId="0" applyNumberFormat="1" applyFont="1" applyBorder="1" applyAlignment="1">
      <alignment horizontal="center" vertical="center"/>
    </xf>
    <xf numFmtId="0" fontId="23" fillId="0" borderId="56" xfId="0" applyFont="1" applyBorder="1" applyAlignment="1">
      <alignment horizontal="center" vertical="center"/>
    </xf>
    <xf numFmtId="167" fontId="23" fillId="0" borderId="70" xfId="0" applyNumberFormat="1" applyFont="1" applyBorder="1" applyAlignment="1">
      <alignment horizontal="center" vertical="center"/>
    </xf>
    <xf numFmtId="0" fontId="24" fillId="6" borderId="61" xfId="0" applyFont="1" applyFill="1" applyBorder="1" applyAlignment="1">
      <alignment horizontal="center"/>
    </xf>
    <xf numFmtId="0" fontId="24" fillId="6" borderId="0" xfId="0" applyFont="1" applyFill="1" applyAlignment="1">
      <alignment horizontal="center"/>
    </xf>
    <xf numFmtId="0" fontId="48" fillId="6" borderId="0" xfId="0" applyFont="1" applyFill="1" applyAlignment="1">
      <alignment horizontal="center"/>
    </xf>
    <xf numFmtId="0" fontId="15" fillId="3" borderId="0" xfId="0" applyFont="1" applyFill="1" applyAlignment="1">
      <alignment horizontal="center" vertical="center"/>
    </xf>
    <xf numFmtId="0" fontId="23" fillId="0" borderId="108" xfId="0" applyFont="1" applyBorder="1" applyAlignment="1">
      <alignment horizontal="center" vertical="center"/>
    </xf>
    <xf numFmtId="0" fontId="23" fillId="0" borderId="103" xfId="0" applyFont="1" applyBorder="1" applyAlignment="1">
      <alignment horizontal="center" vertical="center"/>
    </xf>
    <xf numFmtId="0" fontId="23" fillId="0" borderId="76" xfId="0" applyFont="1" applyBorder="1" applyAlignment="1">
      <alignment horizontal="center" vertical="center"/>
    </xf>
    <xf numFmtId="0" fontId="23" fillId="0" borderId="55" xfId="0" applyFont="1" applyBorder="1" applyAlignment="1">
      <alignment horizontal="center" vertical="center"/>
    </xf>
    <xf numFmtId="0" fontId="23" fillId="0" borderId="57" xfId="0" applyFont="1" applyBorder="1" applyAlignment="1">
      <alignment horizontal="center" vertical="center"/>
    </xf>
    <xf numFmtId="0" fontId="23" fillId="0" borderId="21" xfId="0" applyFont="1" applyBorder="1" applyAlignment="1">
      <alignment horizontal="left"/>
    </xf>
    <xf numFmtId="0" fontId="23" fillId="0" borderId="22" xfId="0" applyFont="1" applyBorder="1" applyAlignment="1">
      <alignment horizontal="left"/>
    </xf>
    <xf numFmtId="0" fontId="23" fillId="0" borderId="72" xfId="0" applyFont="1" applyBorder="1" applyAlignment="1">
      <alignment horizontal="left"/>
    </xf>
    <xf numFmtId="0" fontId="23" fillId="0" borderId="97" xfId="0" applyFont="1" applyBorder="1" applyAlignment="1">
      <alignment horizontal="left"/>
    </xf>
    <xf numFmtId="1" fontId="15" fillId="0" borderId="11" xfId="0" applyNumberFormat="1" applyFont="1" applyBorder="1" applyAlignment="1">
      <alignment horizontal="center" vertical="center"/>
    </xf>
    <xf numFmtId="1" fontId="15" fillId="0" borderId="30" xfId="0" applyNumberFormat="1" applyFont="1" applyBorder="1" applyAlignment="1">
      <alignment horizontal="center" vertical="center"/>
    </xf>
    <xf numFmtId="0" fontId="22" fillId="0" borderId="1" xfId="0" applyFont="1" applyBorder="1" applyAlignment="1">
      <alignment horizontal="left" vertical="center" wrapText="1"/>
    </xf>
    <xf numFmtId="0" fontId="22" fillId="0" borderId="10" xfId="0" applyFont="1" applyBorder="1" applyAlignment="1">
      <alignment horizontal="left" vertical="center" wrapText="1"/>
    </xf>
    <xf numFmtId="0" fontId="24" fillId="4" borderId="68" xfId="0" applyFont="1" applyFill="1" applyBorder="1" applyAlignment="1">
      <alignment horizontal="center"/>
    </xf>
    <xf numFmtId="0" fontId="24" fillId="4" borderId="36" xfId="0" applyFont="1" applyFill="1" applyBorder="1" applyAlignment="1">
      <alignment horizontal="center"/>
    </xf>
    <xf numFmtId="0" fontId="96" fillId="0" borderId="55" xfId="0" applyFont="1" applyBorder="1" applyAlignment="1">
      <alignment horizontal="center"/>
    </xf>
    <xf numFmtId="0" fontId="96" fillId="0" borderId="70" xfId="0" applyFont="1" applyBorder="1" applyAlignment="1">
      <alignment horizontal="center"/>
    </xf>
    <xf numFmtId="0" fontId="98" fillId="0" borderId="0" xfId="0" applyFont="1" applyAlignment="1">
      <alignment horizontal="center"/>
    </xf>
    <xf numFmtId="0" fontId="99" fillId="2" borderId="40" xfId="0" applyFont="1" applyFill="1" applyBorder="1" applyAlignment="1">
      <alignment horizontal="center"/>
    </xf>
    <xf numFmtId="0" fontId="99" fillId="2" borderId="115" xfId="0" applyFont="1" applyFill="1" applyBorder="1" applyAlignment="1">
      <alignment horizontal="center"/>
    </xf>
    <xf numFmtId="0" fontId="101" fillId="0" borderId="36" xfId="0" applyFont="1" applyBorder="1" applyAlignment="1">
      <alignment horizontal="center" vertical="center" wrapText="1"/>
    </xf>
    <xf numFmtId="0" fontId="96" fillId="0" borderId="57" xfId="0" applyFont="1" applyBorder="1" applyAlignment="1">
      <alignment horizontal="center"/>
    </xf>
    <xf numFmtId="0" fontId="96" fillId="0" borderId="56" xfId="0" applyFont="1" applyBorder="1" applyAlignment="1">
      <alignment horizontal="center"/>
    </xf>
    <xf numFmtId="0" fontId="12" fillId="0" borderId="90" xfId="0" applyFont="1" applyBorder="1" applyAlignment="1">
      <alignment horizontal="left" vertical="top"/>
    </xf>
    <xf numFmtId="0" fontId="12" fillId="0" borderId="1" xfId="0" applyFont="1" applyBorder="1" applyAlignment="1">
      <alignment horizontal="left" vertical="top"/>
    </xf>
    <xf numFmtId="0" fontId="75" fillId="0" borderId="10" xfId="0" applyFont="1" applyBorder="1" applyAlignment="1">
      <alignment horizontal="center" vertical="top" wrapText="1"/>
    </xf>
    <xf numFmtId="0" fontId="75" fillId="0" borderId="11" xfId="0" applyFont="1" applyBorder="1" applyAlignment="1">
      <alignment horizontal="center" vertical="top" wrapText="1"/>
    </xf>
    <xf numFmtId="0" fontId="75" fillId="0" borderId="12" xfId="0" applyFont="1" applyBorder="1" applyAlignment="1">
      <alignment horizontal="center" vertical="top" wrapText="1"/>
    </xf>
    <xf numFmtId="0" fontId="12" fillId="0" borderId="1" xfId="0" applyFont="1" applyBorder="1" applyAlignment="1">
      <alignment horizontal="left"/>
    </xf>
    <xf numFmtId="167" fontId="75" fillId="0" borderId="10" xfId="0" applyNumberFormat="1" applyFont="1" applyBorder="1" applyAlignment="1">
      <alignment horizontal="center"/>
    </xf>
    <xf numFmtId="167" fontId="75" fillId="0" borderId="11" xfId="0" applyNumberFormat="1" applyFont="1" applyBorder="1" applyAlignment="1">
      <alignment horizontal="center"/>
    </xf>
    <xf numFmtId="167" fontId="75" fillId="0" borderId="30" xfId="0" applyNumberFormat="1" applyFont="1" applyBorder="1" applyAlignment="1">
      <alignment horizontal="center"/>
    </xf>
    <xf numFmtId="0" fontId="75" fillId="0" borderId="10" xfId="0" applyFont="1" applyBorder="1" applyAlignment="1">
      <alignment horizontal="left" vertical="top" wrapText="1"/>
    </xf>
    <xf numFmtId="0" fontId="75" fillId="0" borderId="11" xfId="0" applyFont="1" applyBorder="1" applyAlignment="1">
      <alignment horizontal="left" vertical="top" wrapText="1"/>
    </xf>
    <xf numFmtId="0" fontId="75" fillId="0" borderId="30" xfId="0" applyFont="1" applyBorder="1" applyAlignment="1">
      <alignment horizontal="left" vertical="top" wrapText="1"/>
    </xf>
    <xf numFmtId="0" fontId="75" fillId="0" borderId="1" xfId="0" applyFont="1" applyBorder="1" applyAlignment="1">
      <alignment horizontal="center"/>
    </xf>
    <xf numFmtId="0" fontId="75" fillId="0" borderId="32" xfId="0" applyFont="1" applyBorder="1" applyAlignment="1">
      <alignment horizontal="center"/>
    </xf>
    <xf numFmtId="0" fontId="12" fillId="0" borderId="90" xfId="0" applyFont="1" applyBorder="1" applyAlignment="1">
      <alignment horizontal="left"/>
    </xf>
    <xf numFmtId="166" fontId="75" fillId="0" borderId="10" xfId="0" applyNumberFormat="1" applyFont="1" applyBorder="1" applyAlignment="1">
      <alignment horizontal="center"/>
    </xf>
    <xf numFmtId="0" fontId="75" fillId="0" borderId="11" xfId="0" applyFont="1" applyBorder="1" applyAlignment="1">
      <alignment horizontal="center"/>
    </xf>
    <xf numFmtId="0" fontId="75" fillId="0" borderId="12" xfId="0" applyFont="1" applyBorder="1" applyAlignment="1">
      <alignment horizontal="center"/>
    </xf>
    <xf numFmtId="0" fontId="75" fillId="0" borderId="10" xfId="0" applyFont="1" applyBorder="1" applyAlignment="1">
      <alignment horizontal="center"/>
    </xf>
    <xf numFmtId="0" fontId="75" fillId="0" borderId="30" xfId="0" applyFont="1" applyBorder="1" applyAlignment="1">
      <alignment horizontal="center"/>
    </xf>
    <xf numFmtId="166" fontId="75" fillId="0" borderId="1" xfId="0" applyNumberFormat="1" applyFont="1" applyBorder="1" applyAlignment="1">
      <alignment horizontal="center"/>
    </xf>
    <xf numFmtId="0" fontId="12" fillId="0" borderId="10" xfId="0" applyFont="1" applyBorder="1" applyAlignment="1">
      <alignment horizontal="center"/>
    </xf>
    <xf numFmtId="0" fontId="12" fillId="0" borderId="12" xfId="0" applyFont="1" applyBorder="1" applyAlignment="1">
      <alignment horizontal="center"/>
    </xf>
    <xf numFmtId="14" fontId="75" fillId="0" borderId="1" xfId="0" applyNumberFormat="1" applyFont="1" applyBorder="1" applyAlignment="1">
      <alignment horizontal="center"/>
    </xf>
    <xf numFmtId="167" fontId="75" fillId="0" borderId="12" xfId="0" applyNumberFormat="1" applyFont="1" applyBorder="1" applyAlignment="1">
      <alignment horizontal="center"/>
    </xf>
    <xf numFmtId="0" fontId="12" fillId="0" borderId="102" xfId="0" applyFont="1" applyBorder="1" applyAlignment="1">
      <alignment horizontal="left"/>
    </xf>
    <xf numFmtId="0" fontId="12" fillId="0" borderId="11" xfId="0" applyFont="1" applyBorder="1" applyAlignment="1">
      <alignment horizontal="left"/>
    </xf>
    <xf numFmtId="0" fontId="12" fillId="0" borderId="12" xfId="0" applyFont="1" applyBorder="1" applyAlignment="1">
      <alignment horizontal="left"/>
    </xf>
    <xf numFmtId="0" fontId="12" fillId="0" borderId="10" xfId="0" applyFont="1" applyBorder="1" applyAlignment="1">
      <alignment horizontal="left"/>
    </xf>
    <xf numFmtId="0" fontId="75" fillId="5" borderId="10" xfId="0" applyFont="1" applyFill="1" applyBorder="1" applyAlignment="1" applyProtection="1">
      <alignment horizontal="center"/>
      <protection locked="0"/>
    </xf>
    <xf numFmtId="0" fontId="75" fillId="5" borderId="11" xfId="0" applyFont="1" applyFill="1" applyBorder="1" applyAlignment="1" applyProtection="1">
      <alignment horizontal="center"/>
      <protection locked="0"/>
    </xf>
    <xf numFmtId="0" fontId="75" fillId="5" borderId="12" xfId="0" applyFont="1" applyFill="1" applyBorder="1" applyAlignment="1" applyProtection="1">
      <alignment horizontal="center"/>
      <protection locked="0"/>
    </xf>
    <xf numFmtId="1" fontId="75" fillId="0" borderId="10" xfId="0" applyNumberFormat="1" applyFont="1" applyBorder="1" applyAlignment="1">
      <alignment horizontal="center"/>
    </xf>
    <xf numFmtId="1" fontId="75" fillId="0" borderId="11" xfId="0" applyNumberFormat="1" applyFont="1" applyBorder="1" applyAlignment="1">
      <alignment horizontal="center"/>
    </xf>
    <xf numFmtId="1" fontId="75" fillId="0" borderId="12" xfId="0" applyNumberFormat="1" applyFont="1" applyBorder="1" applyAlignment="1">
      <alignment horizontal="center"/>
    </xf>
    <xf numFmtId="1" fontId="75" fillId="0" borderId="30" xfId="0" applyNumberFormat="1" applyFont="1" applyBorder="1" applyAlignment="1">
      <alignment horizontal="center"/>
    </xf>
    <xf numFmtId="165" fontId="12" fillId="0" borderId="11" xfId="0" applyNumberFormat="1" applyFont="1" applyBorder="1" applyAlignment="1">
      <alignment horizontal="center" wrapText="1"/>
    </xf>
    <xf numFmtId="165" fontId="12" fillId="0" borderId="12" xfId="0" applyNumberFormat="1" applyFont="1" applyBorder="1" applyAlignment="1">
      <alignment horizontal="center" wrapText="1"/>
    </xf>
    <xf numFmtId="0" fontId="12" fillId="0" borderId="102" xfId="0" applyFont="1" applyBorder="1" applyAlignment="1">
      <alignment horizontal="left" vertic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0" xfId="0" applyFont="1" applyBorder="1" applyAlignment="1">
      <alignment horizontal="left" wrapText="1"/>
    </xf>
    <xf numFmtId="0" fontId="12" fillId="0" borderId="11" xfId="0" applyFont="1" applyBorder="1" applyAlignment="1">
      <alignment horizontal="left" wrapText="1"/>
    </xf>
    <xf numFmtId="0" fontId="12" fillId="0" borderId="12" xfId="0" applyFont="1" applyBorder="1" applyAlignment="1">
      <alignment horizontal="left" wrapText="1"/>
    </xf>
    <xf numFmtId="0" fontId="12" fillId="0" borderId="90" xfId="0" applyFont="1" applyBorder="1" applyAlignment="1">
      <alignment horizontal="left" vertical="center"/>
    </xf>
    <xf numFmtId="0" fontId="12" fillId="0" borderId="1" xfId="0" applyFont="1" applyBorder="1" applyAlignment="1">
      <alignment horizontal="left" vertical="center"/>
    </xf>
    <xf numFmtId="0" fontId="75" fillId="0" borderId="1" xfId="0" applyFont="1" applyBorder="1" applyAlignment="1">
      <alignment horizontal="left"/>
    </xf>
    <xf numFmtId="0" fontId="12" fillId="0" borderId="10" xfId="0" applyFont="1" applyBorder="1" applyAlignment="1">
      <alignment horizontal="center" vertical="center"/>
    </xf>
    <xf numFmtId="0" fontId="12" fillId="0" borderId="12" xfId="0" applyFont="1" applyBorder="1" applyAlignment="1">
      <alignment horizontal="center" vertical="center"/>
    </xf>
    <xf numFmtId="0" fontId="12" fillId="0" borderId="1" xfId="0" applyFont="1" applyBorder="1" applyAlignment="1">
      <alignment horizontal="left" wrapText="1"/>
    </xf>
    <xf numFmtId="0" fontId="12" fillId="0" borderId="90" xfId="0" applyFont="1" applyBorder="1" applyAlignment="1">
      <alignment horizontal="left" wrapText="1"/>
    </xf>
    <xf numFmtId="1" fontId="75" fillId="0" borderId="14" xfId="0" applyNumberFormat="1" applyFont="1" applyBorder="1" applyAlignment="1">
      <alignment horizontal="left"/>
    </xf>
    <xf numFmtId="1" fontId="75" fillId="0" borderId="1" xfId="0" applyNumberFormat="1" applyFont="1" applyBorder="1" applyAlignment="1">
      <alignment horizontal="left"/>
    </xf>
    <xf numFmtId="1" fontId="75" fillId="0" borderId="32" xfId="0" applyNumberFormat="1" applyFont="1" applyBorder="1" applyAlignment="1">
      <alignment horizontal="left"/>
    </xf>
    <xf numFmtId="0" fontId="75" fillId="0" borderId="32" xfId="0" applyFont="1" applyBorder="1" applyAlignment="1">
      <alignment horizontal="left"/>
    </xf>
    <xf numFmtId="0" fontId="99" fillId="0" borderId="61" xfId="0" applyFont="1" applyBorder="1" applyAlignment="1">
      <alignment horizontal="center"/>
    </xf>
    <xf numFmtId="0" fontId="99" fillId="0" borderId="0" xfId="0" applyFont="1" applyAlignment="1">
      <alignment horizontal="center"/>
    </xf>
    <xf numFmtId="0" fontId="99" fillId="0" borderId="41" xfId="0" applyFont="1" applyBorder="1" applyAlignment="1">
      <alignment horizontal="center"/>
    </xf>
    <xf numFmtId="0" fontId="99" fillId="2" borderId="1" xfId="0" applyFont="1" applyFill="1" applyBorder="1" applyAlignment="1">
      <alignment horizontal="center"/>
    </xf>
    <xf numFmtId="0" fontId="75" fillId="4" borderId="1" xfId="0" applyFont="1" applyFill="1" applyBorder="1" applyAlignment="1">
      <alignment horizontal="center"/>
    </xf>
    <xf numFmtId="0" fontId="12" fillId="0" borderId="2" xfId="0" applyFont="1" applyBorder="1" applyAlignment="1">
      <alignment horizontal="center" vertical="center"/>
    </xf>
    <xf numFmtId="0" fontId="12" fillId="0" borderId="31" xfId="0" applyFont="1" applyBorder="1" applyAlignment="1">
      <alignment horizontal="center" vertical="center"/>
    </xf>
    <xf numFmtId="0" fontId="12" fillId="0" borderId="7" xfId="0" applyFont="1" applyBorder="1" applyAlignment="1">
      <alignment horizontal="center" vertical="center"/>
    </xf>
    <xf numFmtId="0" fontId="12" fillId="0" borderId="91" xfId="0" applyFont="1" applyBorder="1" applyAlignment="1">
      <alignment horizontal="center" vertical="center"/>
    </xf>
    <xf numFmtId="0" fontId="75" fillId="0" borderId="88" xfId="0" applyFont="1" applyBorder="1" applyAlignment="1">
      <alignment horizontal="center"/>
    </xf>
    <xf numFmtId="0" fontId="75" fillId="0" borderId="13" xfId="0" applyFont="1" applyBorder="1" applyAlignment="1">
      <alignment horizontal="center"/>
    </xf>
    <xf numFmtId="0" fontId="75" fillId="0" borderId="14" xfId="0" applyFont="1" applyBorder="1" applyAlignment="1">
      <alignment horizontal="center"/>
    </xf>
    <xf numFmtId="0" fontId="75" fillId="0" borderId="89" xfId="0" applyFont="1" applyBorder="1" applyAlignment="1">
      <alignment horizontal="center"/>
    </xf>
    <xf numFmtId="0" fontId="99" fillId="6" borderId="61" xfId="0" applyFont="1" applyFill="1" applyBorder="1" applyAlignment="1">
      <alignment horizontal="center"/>
    </xf>
    <xf numFmtId="0" fontId="99" fillId="6" borderId="0" xfId="0" applyFont="1" applyFill="1" applyAlignment="1">
      <alignment horizontal="center"/>
    </xf>
    <xf numFmtId="0" fontId="100" fillId="6" borderId="0" xfId="0" applyFont="1" applyFill="1" applyAlignment="1">
      <alignment horizontal="center"/>
    </xf>
    <xf numFmtId="0" fontId="75" fillId="3" borderId="0" xfId="0" applyFont="1" applyFill="1" applyAlignment="1">
      <alignment horizontal="center" vertical="center"/>
    </xf>
    <xf numFmtId="0" fontId="102" fillId="7" borderId="0" xfId="0" applyFont="1" applyFill="1" applyAlignment="1" applyProtection="1">
      <alignment horizontal="center" vertical="center"/>
      <protection locked="0"/>
    </xf>
    <xf numFmtId="0" fontId="102" fillId="7" borderId="41" xfId="0" applyFont="1" applyFill="1" applyBorder="1" applyAlignment="1" applyProtection="1">
      <alignment horizontal="center" vertical="center"/>
      <protection locked="0"/>
    </xf>
    <xf numFmtId="0" fontId="75" fillId="0" borderId="27" xfId="0" applyFont="1" applyBorder="1" applyAlignment="1">
      <alignment horizontal="center"/>
    </xf>
    <xf numFmtId="0" fontId="75" fillId="0" borderId="85" xfId="0" applyFont="1" applyBorder="1" applyAlignment="1">
      <alignment horizontal="center"/>
    </xf>
    <xf numFmtId="0" fontId="75" fillId="0" borderId="86" xfId="0" applyFont="1" applyBorder="1" applyAlignment="1">
      <alignment horizontal="center"/>
    </xf>
    <xf numFmtId="0" fontId="75" fillId="5" borderId="61" xfId="0" applyFont="1" applyFill="1" applyBorder="1" applyAlignment="1">
      <alignment horizontal="left"/>
    </xf>
    <xf numFmtId="0" fontId="75" fillId="5" borderId="0" xfId="0" applyFont="1" applyFill="1" applyAlignment="1">
      <alignment horizontal="left"/>
    </xf>
    <xf numFmtId="14" fontId="75" fillId="5" borderId="0" xfId="0" applyNumberFormat="1" applyFont="1" applyFill="1" applyAlignment="1">
      <alignment horizontal="left"/>
    </xf>
    <xf numFmtId="14" fontId="75" fillId="5" borderId="6" xfId="0" applyNumberFormat="1" applyFont="1" applyFill="1" applyBorder="1" applyAlignment="1">
      <alignment horizontal="left"/>
    </xf>
    <xf numFmtId="0" fontId="75" fillId="5" borderId="87" xfId="0" applyFont="1" applyFill="1" applyBorder="1" applyAlignment="1">
      <alignment horizontal="left"/>
    </xf>
    <xf numFmtId="0" fontId="75" fillId="5" borderId="8" xfId="0" applyFont="1" applyFill="1" applyBorder="1" applyAlignment="1">
      <alignment horizontal="left"/>
    </xf>
    <xf numFmtId="0" fontId="75" fillId="5" borderId="9" xfId="0" applyFont="1" applyFill="1" applyBorder="1" applyAlignment="1">
      <alignment horizontal="left"/>
    </xf>
    <xf numFmtId="0" fontId="23" fillId="0" borderId="36" xfId="24" applyFont="1" applyBorder="1" applyAlignment="1">
      <alignment horizontal="center" vertical="center" wrapText="1"/>
    </xf>
    <xf numFmtId="0" fontId="23" fillId="0" borderId="69" xfId="24" applyFont="1" applyBorder="1" applyAlignment="1">
      <alignment horizontal="center" vertical="center" wrapText="1"/>
    </xf>
    <xf numFmtId="0" fontId="15" fillId="0" borderId="107" xfId="0" applyFont="1" applyBorder="1" applyAlignment="1">
      <alignment horizontal="center" wrapText="1"/>
    </xf>
    <xf numFmtId="0" fontId="15" fillId="0" borderId="3" xfId="0" applyFont="1" applyBorder="1" applyAlignment="1">
      <alignment horizontal="center" wrapText="1"/>
    </xf>
    <xf numFmtId="0" fontId="15" fillId="0" borderId="4" xfId="0" applyFont="1" applyBorder="1" applyAlignment="1">
      <alignment horizontal="center" wrapText="1"/>
    </xf>
    <xf numFmtId="0" fontId="15" fillId="0" borderId="61" xfId="0" applyFont="1" applyBorder="1" applyAlignment="1">
      <alignment horizontal="center" wrapText="1"/>
    </xf>
    <xf numFmtId="0" fontId="15" fillId="0" borderId="0" xfId="0" applyFont="1" applyAlignment="1">
      <alignment horizontal="center" wrapText="1"/>
    </xf>
    <xf numFmtId="0" fontId="15" fillId="0" borderId="6" xfId="0" applyFont="1" applyBorder="1" applyAlignment="1">
      <alignment horizontal="center" wrapText="1"/>
    </xf>
    <xf numFmtId="0" fontId="15" fillId="0" borderId="87" xfId="0" applyFont="1" applyBorder="1" applyAlignment="1">
      <alignment horizontal="center" wrapText="1"/>
    </xf>
    <xf numFmtId="0" fontId="15" fillId="0" borderId="8" xfId="0" applyFont="1" applyBorder="1" applyAlignment="1">
      <alignment horizontal="center" wrapText="1"/>
    </xf>
    <xf numFmtId="0" fontId="15" fillId="0" borderId="9" xfId="0" applyFont="1" applyBorder="1" applyAlignment="1">
      <alignment horizontal="center" wrapText="1"/>
    </xf>
    <xf numFmtId="0" fontId="22" fillId="0" borderId="3" xfId="0" applyFont="1" applyBorder="1" applyAlignment="1">
      <alignment horizontal="center" vertical="center"/>
    </xf>
    <xf numFmtId="0" fontId="22" fillId="0" borderId="5" xfId="0" applyFont="1" applyBorder="1" applyAlignment="1">
      <alignment horizontal="center" vertical="center"/>
    </xf>
    <xf numFmtId="0" fontId="22" fillId="0" borderId="41" xfId="0" applyFont="1" applyBorder="1" applyAlignment="1">
      <alignment horizontal="center" vertical="center"/>
    </xf>
    <xf numFmtId="0" fontId="22" fillId="0" borderId="8" xfId="0" applyFont="1" applyBorder="1" applyAlignment="1">
      <alignment horizontal="center" vertical="center"/>
    </xf>
    <xf numFmtId="0" fontId="23" fillId="0" borderId="36" xfId="24" applyFont="1" applyBorder="1" applyAlignment="1">
      <alignment horizontal="center" vertical="top" wrapText="1"/>
    </xf>
    <xf numFmtId="0" fontId="23" fillId="0" borderId="69" xfId="24" applyFont="1" applyBorder="1" applyAlignment="1">
      <alignment horizontal="center" vertical="top" wrapText="1"/>
    </xf>
    <xf numFmtId="0" fontId="23" fillId="0" borderId="68" xfId="24" applyFont="1" applyBorder="1" applyAlignment="1">
      <alignment horizontal="left" vertical="center" wrapText="1"/>
    </xf>
    <xf numFmtId="0" fontId="23" fillId="0" borderId="36" xfId="24" applyFont="1" applyBorder="1" applyAlignment="1">
      <alignment horizontal="left" vertical="center" wrapText="1"/>
    </xf>
    <xf numFmtId="0" fontId="23" fillId="0" borderId="68" xfId="24" applyFont="1" applyBorder="1" applyAlignment="1">
      <alignment horizontal="center" vertical="center" wrapText="1"/>
    </xf>
    <xf numFmtId="0" fontId="23" fillId="0" borderId="12" xfId="24" applyFont="1" applyBorder="1" applyAlignment="1">
      <alignment horizontal="left" vertical="center" wrapText="1"/>
    </xf>
    <xf numFmtId="0" fontId="23" fillId="0" borderId="1" xfId="24" applyFont="1" applyBorder="1" applyAlignment="1">
      <alignment horizontal="left" vertical="center" wrapText="1"/>
    </xf>
    <xf numFmtId="0" fontId="23" fillId="0" borderId="10" xfId="24" applyFont="1" applyBorder="1" applyAlignment="1">
      <alignment horizontal="left" vertical="center" wrapText="1"/>
    </xf>
    <xf numFmtId="0" fontId="23" fillId="0" borderId="11" xfId="24" applyFont="1" applyBorder="1" applyAlignment="1">
      <alignment horizontal="left" vertical="center" wrapText="1"/>
    </xf>
    <xf numFmtId="0" fontId="15" fillId="0" borderId="12" xfId="24" applyFont="1" applyBorder="1" applyAlignment="1">
      <alignment horizontal="left" vertical="center" wrapText="1"/>
    </xf>
    <xf numFmtId="0" fontId="15" fillId="0" borderId="1" xfId="24" applyFont="1" applyBorder="1" applyAlignment="1">
      <alignment horizontal="left" vertical="center" wrapText="1"/>
    </xf>
    <xf numFmtId="0" fontId="23" fillId="0" borderId="11" xfId="24" applyFont="1" applyBorder="1" applyAlignment="1">
      <alignment horizontal="center" vertical="center" wrapText="1"/>
    </xf>
    <xf numFmtId="0" fontId="23" fillId="0" borderId="30" xfId="24" applyFont="1" applyBorder="1" applyAlignment="1">
      <alignment horizontal="center" vertical="center" wrapText="1"/>
    </xf>
    <xf numFmtId="0" fontId="23" fillId="0" borderId="3" xfId="24" applyFont="1" applyBorder="1" applyAlignment="1">
      <alignment horizontal="center" vertical="top" wrapText="1"/>
    </xf>
    <xf numFmtId="0" fontId="23" fillId="0" borderId="0" xfId="24" applyFont="1" applyAlignment="1">
      <alignment horizontal="center" vertical="top" wrapText="1"/>
    </xf>
    <xf numFmtId="0" fontId="23" fillId="0" borderId="31" xfId="24" applyFont="1" applyBorder="1" applyAlignment="1">
      <alignment horizontal="center" vertical="top" wrapText="1"/>
    </xf>
    <xf numFmtId="0" fontId="23" fillId="0" borderId="41" xfId="24" applyFont="1" applyBorder="1" applyAlignment="1">
      <alignment horizontal="center" vertical="top" wrapText="1"/>
    </xf>
    <xf numFmtId="0" fontId="23" fillId="0" borderId="3" xfId="24" applyFont="1" applyBorder="1" applyAlignment="1">
      <alignment horizontal="center" vertical="center" wrapText="1"/>
    </xf>
    <xf numFmtId="0" fontId="23" fillId="0" borderId="31" xfId="24" applyFont="1" applyBorder="1" applyAlignment="1">
      <alignment horizontal="center" vertical="center" wrapText="1"/>
    </xf>
    <xf numFmtId="0" fontId="23" fillId="0" borderId="12" xfId="24" applyFont="1" applyBorder="1" applyAlignment="1">
      <alignment horizontal="center" vertical="center" wrapText="1"/>
    </xf>
    <xf numFmtId="0" fontId="4" fillId="5" borderId="67" xfId="0" applyFont="1" applyFill="1" applyBorder="1" applyAlignment="1">
      <alignment horizontal="center"/>
    </xf>
    <xf numFmtId="0" fontId="4" fillId="5" borderId="25" xfId="0" applyFont="1" applyFill="1" applyBorder="1" applyAlignment="1">
      <alignment horizontal="center"/>
    </xf>
    <xf numFmtId="167" fontId="4" fillId="5" borderId="3" xfId="0" applyNumberFormat="1" applyFont="1" applyFill="1" applyBorder="1" applyAlignment="1">
      <alignment horizontal="center"/>
    </xf>
    <xf numFmtId="0" fontId="4" fillId="5" borderId="3" xfId="0" applyFont="1" applyFill="1" applyBorder="1" applyAlignment="1">
      <alignment horizontal="center"/>
    </xf>
    <xf numFmtId="0" fontId="4" fillId="5" borderId="31" xfId="0" applyFont="1" applyFill="1" applyBorder="1" applyAlignment="1">
      <alignment horizontal="center"/>
    </xf>
    <xf numFmtId="0" fontId="24" fillId="5" borderId="68" xfId="0" applyFont="1" applyFill="1" applyBorder="1" applyAlignment="1">
      <alignment horizontal="center"/>
    </xf>
    <xf numFmtId="0" fontId="24" fillId="5" borderId="36" xfId="0" applyFont="1" applyFill="1" applyBorder="1" applyAlignment="1">
      <alignment horizontal="center"/>
    </xf>
    <xf numFmtId="0" fontId="24" fillId="5" borderId="95" xfId="0" applyFont="1" applyFill="1" applyBorder="1" applyAlignment="1">
      <alignment horizontal="center"/>
    </xf>
    <xf numFmtId="0" fontId="24" fillId="5" borderId="40" xfId="0" applyFont="1" applyFill="1" applyBorder="1" applyAlignment="1">
      <alignment horizontal="center"/>
    </xf>
    <xf numFmtId="0" fontId="23" fillId="0" borderId="10" xfId="24" applyFont="1" applyBorder="1" applyAlignment="1">
      <alignment horizontal="center" vertical="center" wrapText="1"/>
    </xf>
    <xf numFmtId="0" fontId="23" fillId="0" borderId="30" xfId="24" applyFont="1" applyBorder="1" applyAlignment="1">
      <alignment horizontal="left" vertical="center" wrapText="1"/>
    </xf>
    <xf numFmtId="0" fontId="23" fillId="14" borderId="37" xfId="0" applyFont="1" applyFill="1" applyBorder="1" applyAlignment="1">
      <alignment horizontal="center"/>
    </xf>
    <xf numFmtId="0" fontId="23" fillId="14" borderId="38" xfId="0" applyFont="1" applyFill="1" applyBorder="1" applyAlignment="1">
      <alignment horizontal="center"/>
    </xf>
    <xf numFmtId="0" fontId="23" fillId="14" borderId="39" xfId="0" applyFont="1" applyFill="1" applyBorder="1" applyAlignment="1">
      <alignment horizontal="center"/>
    </xf>
    <xf numFmtId="0" fontId="19" fillId="14" borderId="33" xfId="24" applyFont="1" applyFill="1" applyBorder="1" applyAlignment="1">
      <alignment horizontal="center" vertical="center" wrapText="1"/>
    </xf>
    <xf numFmtId="0" fontId="19" fillId="14" borderId="34" xfId="24" applyFont="1" applyFill="1" applyBorder="1" applyAlignment="1">
      <alignment horizontal="center" vertical="center" wrapText="1"/>
    </xf>
    <xf numFmtId="0" fontId="19" fillId="14" borderId="35" xfId="24" applyFont="1" applyFill="1" applyBorder="1" applyAlignment="1">
      <alignment horizontal="center" vertical="center" wrapText="1"/>
    </xf>
    <xf numFmtId="0" fontId="23" fillId="0" borderId="28" xfId="24" applyFont="1" applyBorder="1" applyAlignment="1">
      <alignment horizontal="left" vertical="center" wrapText="1"/>
    </xf>
    <xf numFmtId="0" fontId="23" fillId="0" borderId="27" xfId="24" applyFont="1" applyBorder="1" applyAlignment="1">
      <alignment horizontal="left" vertical="center" wrapText="1"/>
    </xf>
    <xf numFmtId="0" fontId="23" fillId="0" borderId="26" xfId="24" applyFont="1" applyBorder="1" applyAlignment="1">
      <alignment horizontal="center" vertical="center" wrapText="1"/>
    </xf>
    <xf numFmtId="0" fontId="23" fillId="0" borderId="28" xfId="24" applyFont="1" applyBorder="1" applyAlignment="1">
      <alignment horizontal="center" vertical="center" wrapText="1"/>
    </xf>
    <xf numFmtId="0" fontId="23" fillId="0" borderId="29" xfId="24" applyFont="1" applyBorder="1" applyAlignment="1">
      <alignment horizontal="center" vertical="center" wrapText="1"/>
    </xf>
    <xf numFmtId="0" fontId="28" fillId="8" borderId="0" xfId="0" applyFont="1" applyFill="1" applyAlignment="1">
      <alignment horizontal="left" wrapText="1"/>
    </xf>
    <xf numFmtId="0" fontId="18" fillId="8" borderId="107" xfId="0" applyFont="1" applyFill="1" applyBorder="1" applyAlignment="1">
      <alignment horizontal="left" wrapText="1"/>
    </xf>
    <xf numFmtId="0" fontId="18" fillId="8" borderId="3" xfId="0" applyFont="1" applyFill="1" applyBorder="1" applyAlignment="1">
      <alignment horizontal="left" wrapText="1"/>
    </xf>
    <xf numFmtId="0" fontId="18" fillId="8" borderId="31" xfId="0" applyFont="1" applyFill="1" applyBorder="1" applyAlignment="1">
      <alignment horizontal="left" wrapText="1"/>
    </xf>
    <xf numFmtId="0" fontId="18" fillId="8" borderId="61" xfId="0" applyFont="1" applyFill="1" applyBorder="1" applyAlignment="1">
      <alignment horizontal="left" wrapText="1"/>
    </xf>
    <xf numFmtId="0" fontId="18" fillId="24" borderId="71" xfId="0" applyFont="1" applyFill="1" applyBorder="1" applyAlignment="1" applyProtection="1">
      <alignment horizontal="center"/>
      <protection locked="0"/>
    </xf>
    <xf numFmtId="0" fontId="18" fillId="24" borderId="0" xfId="0" applyFont="1" applyFill="1" applyAlignment="1" applyProtection="1">
      <alignment horizontal="center"/>
      <protection locked="0"/>
    </xf>
    <xf numFmtId="41" fontId="23" fillId="0" borderId="36" xfId="0" applyNumberFormat="1" applyFont="1" applyBorder="1" applyAlignment="1">
      <alignment horizontal="center" vertical="center" wrapText="1"/>
    </xf>
    <xf numFmtId="41" fontId="32" fillId="0" borderId="36" xfId="25" applyNumberFormat="1" applyFont="1" applyBorder="1" applyAlignment="1">
      <alignment horizontal="center" vertical="top" wrapText="1"/>
    </xf>
    <xf numFmtId="41" fontId="32" fillId="0" borderId="69" xfId="25" applyNumberFormat="1" applyFont="1" applyBorder="1" applyAlignment="1">
      <alignment horizontal="center" vertical="top" wrapText="1"/>
    </xf>
    <xf numFmtId="41" fontId="32" fillId="0" borderId="59" xfId="25" applyNumberFormat="1" applyFont="1" applyBorder="1" applyAlignment="1">
      <alignment horizontal="center" vertical="top" wrapText="1"/>
    </xf>
    <xf numFmtId="41" fontId="32" fillId="0" borderId="60" xfId="25" applyNumberFormat="1" applyFont="1" applyBorder="1" applyAlignment="1">
      <alignment horizontal="center" vertical="top" wrapText="1"/>
    </xf>
    <xf numFmtId="41" fontId="23" fillId="0" borderId="21" xfId="0" applyNumberFormat="1" applyFont="1" applyBorder="1" applyAlignment="1">
      <alignment horizontal="center" vertical="center" wrapText="1"/>
    </xf>
    <xf numFmtId="41" fontId="32" fillId="0" borderId="21" xfId="25" applyNumberFormat="1" applyFont="1" applyBorder="1" applyAlignment="1">
      <alignment horizontal="center" vertical="top" wrapText="1"/>
    </xf>
    <xf numFmtId="41" fontId="32" fillId="0" borderId="97" xfId="25" applyNumberFormat="1" applyFont="1" applyBorder="1" applyAlignment="1">
      <alignment horizontal="center" vertical="top" wrapText="1"/>
    </xf>
    <xf numFmtId="0" fontId="30" fillId="0" borderId="36" xfId="0" applyFont="1" applyBorder="1" applyAlignment="1">
      <alignment horizontal="center" vertical="center" wrapText="1"/>
    </xf>
    <xf numFmtId="41" fontId="23" fillId="0" borderId="59" xfId="0" applyNumberFormat="1" applyFont="1" applyBorder="1" applyAlignment="1">
      <alignment horizontal="center" vertical="center" wrapText="1"/>
    </xf>
    <xf numFmtId="9" fontId="34" fillId="0" borderId="21" xfId="26" applyFont="1" applyBorder="1" applyAlignment="1">
      <alignment horizontal="center"/>
    </xf>
    <xf numFmtId="9" fontId="34" fillId="0" borderId="36" xfId="26" applyFont="1" applyBorder="1" applyAlignment="1">
      <alignment horizontal="center"/>
    </xf>
    <xf numFmtId="41" fontId="23" fillId="0" borderId="40" xfId="0" applyNumberFormat="1" applyFont="1" applyBorder="1" applyAlignment="1">
      <alignment horizontal="center" vertical="center" wrapText="1"/>
    </xf>
    <xf numFmtId="41" fontId="32" fillId="0" borderId="40" xfId="25" applyNumberFormat="1" applyFont="1" applyBorder="1" applyAlignment="1">
      <alignment horizontal="center" vertical="top" wrapText="1"/>
    </xf>
    <xf numFmtId="41" fontId="32" fillId="0" borderId="115" xfId="25" applyNumberFormat="1" applyFont="1" applyBorder="1" applyAlignment="1">
      <alignment horizontal="center" vertical="top" wrapText="1"/>
    </xf>
    <xf numFmtId="41" fontId="23" fillId="0" borderId="36" xfId="0" applyNumberFormat="1" applyFont="1" applyBorder="1" applyAlignment="1">
      <alignment horizontal="center" vertical="center"/>
    </xf>
    <xf numFmtId="41" fontId="23" fillId="0" borderId="40" xfId="0" applyNumberFormat="1" applyFont="1" applyBorder="1" applyAlignment="1">
      <alignment horizontal="center" vertical="center"/>
    </xf>
    <xf numFmtId="0" fontId="30" fillId="15" borderId="36" xfId="0" applyFont="1" applyFill="1" applyBorder="1" applyAlignment="1">
      <alignment horizontal="center" vertical="center" wrapText="1"/>
    </xf>
    <xf numFmtId="0" fontId="30" fillId="15" borderId="69" xfId="0" applyFont="1" applyFill="1" applyBorder="1" applyAlignment="1">
      <alignment horizontal="center" vertical="center" wrapText="1"/>
    </xf>
    <xf numFmtId="0" fontId="23" fillId="0" borderId="36" xfId="0" applyFont="1" applyBorder="1" applyAlignment="1">
      <alignment horizontal="center" vertical="center" wrapText="1"/>
    </xf>
    <xf numFmtId="0" fontId="30" fillId="15" borderId="95" xfId="0" applyFont="1" applyFill="1" applyBorder="1" applyAlignment="1">
      <alignment horizontal="center" vertical="center"/>
    </xf>
    <xf numFmtId="0" fontId="30" fillId="15" borderId="96" xfId="0" applyFont="1" applyFill="1" applyBorder="1" applyAlignment="1">
      <alignment horizontal="center" vertical="center"/>
    </xf>
    <xf numFmtId="0" fontId="30" fillId="0" borderId="21" xfId="0" applyFont="1" applyBorder="1" applyAlignment="1">
      <alignment horizontal="center" vertical="center" wrapText="1"/>
    </xf>
    <xf numFmtId="42" fontId="33" fillId="0" borderId="55" xfId="0" applyNumberFormat="1" applyFont="1" applyBorder="1" applyAlignment="1">
      <alignment horizontal="center" vertical="center" wrapText="1"/>
    </xf>
    <xf numFmtId="42" fontId="33" fillId="0" borderId="57" xfId="0" applyNumberFormat="1" applyFont="1" applyBorder="1" applyAlignment="1">
      <alignment horizontal="center" vertical="center" wrapText="1"/>
    </xf>
    <xf numFmtId="43" fontId="33" fillId="0" borderId="36" xfId="25" applyFont="1" applyBorder="1" applyAlignment="1">
      <alignment horizontal="center" vertical="center" wrapText="1"/>
    </xf>
    <xf numFmtId="0" fontId="23" fillId="0" borderId="61" xfId="0" applyFont="1" applyBorder="1" applyAlignment="1">
      <alignment horizontal="center" vertical="center" wrapText="1"/>
    </xf>
    <xf numFmtId="0" fontId="23" fillId="0" borderId="0" xfId="0" applyFont="1" applyAlignment="1">
      <alignment horizontal="center" vertical="center" wrapText="1"/>
    </xf>
    <xf numFmtId="0" fontId="23" fillId="0" borderId="41" xfId="0" applyFont="1" applyBorder="1" applyAlignment="1">
      <alignment horizontal="center" vertical="center" wrapText="1"/>
    </xf>
    <xf numFmtId="0" fontId="33" fillId="0" borderId="36" xfId="0" applyFont="1" applyBorder="1" applyAlignment="1">
      <alignment horizontal="center" vertical="center" wrapText="1"/>
    </xf>
    <xf numFmtId="0" fontId="34" fillId="0" borderId="36" xfId="0" applyFont="1" applyBorder="1" applyAlignment="1">
      <alignment horizontal="center" vertical="center" wrapText="1"/>
    </xf>
    <xf numFmtId="165" fontId="5" fillId="0" borderId="11" xfId="0" applyNumberFormat="1" applyFont="1" applyBorder="1" applyAlignment="1">
      <alignment horizontal="center" wrapText="1"/>
    </xf>
    <xf numFmtId="165" fontId="5" fillId="0" borderId="12" xfId="0" applyNumberFormat="1" applyFont="1" applyBorder="1" applyAlignment="1">
      <alignment horizontal="center" wrapText="1"/>
    </xf>
    <xf numFmtId="0" fontId="27" fillId="0" borderId="61" xfId="0" applyFont="1" applyBorder="1" applyAlignment="1">
      <alignment horizontal="justify"/>
    </xf>
    <xf numFmtId="0" fontId="27" fillId="0" borderId="0" xfId="0" applyFont="1" applyAlignment="1">
      <alignment horizontal="justify"/>
    </xf>
    <xf numFmtId="0" fontId="5" fillId="0" borderId="36" xfId="0" applyFont="1" applyBorder="1" applyAlignment="1" applyProtection="1">
      <alignment horizontal="center" vertical="center"/>
      <protection locked="0"/>
    </xf>
    <xf numFmtId="166" fontId="4" fillId="0" borderId="36" xfId="0" applyNumberFormat="1" applyFont="1" applyBorder="1" applyAlignment="1" applyProtection="1">
      <alignment horizontal="center"/>
      <protection locked="0"/>
    </xf>
    <xf numFmtId="0" fontId="5" fillId="0" borderId="36" xfId="0" applyFont="1" applyBorder="1" applyAlignment="1" applyProtection="1">
      <alignment horizontal="center" vertical="center" wrapText="1"/>
      <protection locked="0"/>
    </xf>
    <xf numFmtId="0" fontId="27" fillId="0" borderId="94" xfId="0" applyFont="1" applyBorder="1" applyAlignment="1">
      <alignment horizontal="center" vertical="center"/>
    </xf>
    <xf numFmtId="0" fontId="27" fillId="0" borderId="56" xfId="0" applyFont="1" applyBorder="1" applyAlignment="1">
      <alignment horizontal="center" vertical="center"/>
    </xf>
    <xf numFmtId="0" fontId="27" fillId="0" borderId="57" xfId="0" applyFont="1" applyBorder="1" applyAlignment="1">
      <alignment horizontal="center" vertical="center"/>
    </xf>
    <xf numFmtId="0" fontId="37" fillId="0" borderId="61" xfId="0" applyFont="1" applyBorder="1" applyAlignment="1" applyProtection="1">
      <alignment horizontal="left"/>
      <protection locked="0"/>
    </xf>
    <xf numFmtId="0" fontId="37" fillId="0" borderId="0" xfId="0" applyFont="1" applyAlignment="1" applyProtection="1">
      <alignment horizontal="left"/>
      <protection locked="0"/>
    </xf>
    <xf numFmtId="0" fontId="37" fillId="0" borderId="41" xfId="0" applyFont="1" applyBorder="1" applyAlignment="1" applyProtection="1">
      <alignment horizontal="left"/>
      <protection locked="0"/>
    </xf>
    <xf numFmtId="0" fontId="26" fillId="0" borderId="61" xfId="0" applyFont="1" applyBorder="1" applyAlignment="1">
      <alignment horizontal="left"/>
    </xf>
    <xf numFmtId="0" fontId="26" fillId="0" borderId="0" xfId="0" applyFont="1" applyAlignment="1">
      <alignment horizontal="left"/>
    </xf>
    <xf numFmtId="0" fontId="25" fillId="0" borderId="55" xfId="0" applyFont="1" applyBorder="1" applyAlignment="1">
      <alignment horizontal="center" vertical="center" wrapText="1"/>
    </xf>
    <xf numFmtId="0" fontId="25" fillId="0" borderId="56" xfId="0" applyFont="1" applyBorder="1" applyAlignment="1">
      <alignment horizontal="center" vertical="center" wrapText="1"/>
    </xf>
    <xf numFmtId="0" fontId="25" fillId="0" borderId="57" xfId="0" applyFont="1" applyBorder="1" applyAlignment="1">
      <alignment horizontal="center" vertical="center" wrapText="1"/>
    </xf>
    <xf numFmtId="0" fontId="34" fillId="0" borderId="33" xfId="0" applyFont="1" applyBorder="1" applyAlignment="1">
      <alignment horizontal="center" vertical="center"/>
    </xf>
    <xf numFmtId="0" fontId="34" fillId="0" borderId="34" xfId="0" applyFont="1" applyBorder="1" applyAlignment="1">
      <alignment horizontal="center" vertical="center"/>
    </xf>
    <xf numFmtId="0" fontId="34" fillId="0" borderId="58" xfId="0" applyFont="1" applyBorder="1" applyAlignment="1">
      <alignment horizontal="center" vertical="center"/>
    </xf>
    <xf numFmtId="43" fontId="4" fillId="0" borderId="36" xfId="0" applyNumberFormat="1" applyFont="1" applyBorder="1" applyAlignment="1" applyProtection="1">
      <alignment horizontal="center" wrapText="1"/>
      <protection locked="0"/>
    </xf>
    <xf numFmtId="0" fontId="92" fillId="0" borderId="90" xfId="0" applyFont="1" applyBorder="1" applyAlignment="1">
      <alignment horizontal="left" wrapText="1"/>
    </xf>
    <xf numFmtId="0" fontId="92" fillId="0" borderId="1" xfId="0" applyFont="1" applyBorder="1" applyAlignment="1">
      <alignment horizontal="left" wrapText="1"/>
    </xf>
    <xf numFmtId="0" fontId="11" fillId="0" borderId="1" xfId="0" applyFont="1" applyBorder="1" applyAlignment="1">
      <alignment horizontal="left"/>
    </xf>
    <xf numFmtId="0" fontId="92" fillId="0" borderId="1" xfId="0" applyFont="1" applyBorder="1" applyAlignment="1">
      <alignment horizontal="left"/>
    </xf>
    <xf numFmtId="0" fontId="92" fillId="0" borderId="1" xfId="0" applyFont="1" applyBorder="1" applyAlignment="1">
      <alignment horizontal="left" vertical="center"/>
    </xf>
    <xf numFmtId="0" fontId="11" fillId="0" borderId="1" xfId="0" applyFont="1" applyBorder="1" applyAlignment="1">
      <alignment horizontal="center" vertical="center"/>
    </xf>
    <xf numFmtId="0" fontId="92" fillId="0" borderId="90" xfId="0" applyFont="1" applyBorder="1" applyAlignment="1">
      <alignment horizontal="left"/>
    </xf>
    <xf numFmtId="0" fontId="11" fillId="0" borderId="1" xfId="0" applyFont="1" applyBorder="1" applyAlignment="1">
      <alignment horizontal="center"/>
    </xf>
    <xf numFmtId="0" fontId="92" fillId="0" borderId="11" xfId="0" applyFont="1" applyBorder="1" applyAlignment="1">
      <alignment horizontal="center"/>
    </xf>
    <xf numFmtId="0" fontId="11" fillId="0" borderId="32" xfId="0" applyFont="1" applyBorder="1" applyAlignment="1">
      <alignment horizontal="left"/>
    </xf>
    <xf numFmtId="1" fontId="11" fillId="0" borderId="14" xfId="0" applyNumberFormat="1" applyFont="1" applyBorder="1" applyAlignment="1">
      <alignment horizontal="left"/>
    </xf>
    <xf numFmtId="1" fontId="11" fillId="0" borderId="1" xfId="0" applyNumberFormat="1" applyFont="1" applyBorder="1" applyAlignment="1">
      <alignment horizontal="left"/>
    </xf>
    <xf numFmtId="1" fontId="11" fillId="0" borderId="32" xfId="0" applyNumberFormat="1" applyFont="1" applyBorder="1" applyAlignment="1">
      <alignment horizontal="left"/>
    </xf>
    <xf numFmtId="0" fontId="92" fillId="0" borderId="90" xfId="0" applyFont="1" applyBorder="1" applyAlignment="1">
      <alignment horizontal="left" vertical="center"/>
    </xf>
    <xf numFmtId="0" fontId="11" fillId="0" borderId="1" xfId="0" applyFont="1" applyBorder="1" applyAlignment="1">
      <alignment horizontal="left" vertical="center"/>
    </xf>
    <xf numFmtId="0" fontId="92" fillId="0" borderId="1" xfId="0" applyFont="1" applyBorder="1" applyAlignment="1">
      <alignment horizontal="left" vertical="center" wrapText="1"/>
    </xf>
    <xf numFmtId="0" fontId="91" fillId="2" borderId="1" xfId="0" applyFont="1" applyFill="1" applyBorder="1" applyAlignment="1">
      <alignment horizontal="center"/>
    </xf>
    <xf numFmtId="0" fontId="11" fillId="4" borderId="1" xfId="0" applyFont="1" applyFill="1" applyBorder="1" applyAlignment="1">
      <alignment horizontal="center"/>
    </xf>
    <xf numFmtId="166" fontId="11" fillId="0" borderId="1" xfId="0" applyNumberFormat="1" applyFont="1" applyBorder="1" applyAlignment="1">
      <alignment horizontal="center"/>
    </xf>
    <xf numFmtId="0" fontId="11" fillId="0" borderId="32" xfId="0" applyFont="1" applyBorder="1" applyAlignment="1">
      <alignment horizontal="center"/>
    </xf>
    <xf numFmtId="14" fontId="11" fillId="0" borderId="1" xfId="0" applyNumberFormat="1" applyFont="1" applyBorder="1" applyAlignment="1">
      <alignment horizontal="center"/>
    </xf>
    <xf numFmtId="0" fontId="23" fillId="0" borderId="10" xfId="0" applyFont="1" applyBorder="1" applyAlignment="1">
      <alignment horizontal="center" vertical="center"/>
    </xf>
    <xf numFmtId="0" fontId="23" fillId="0" borderId="12" xfId="0" applyFont="1" applyBorder="1" applyAlignment="1">
      <alignment horizontal="center" vertical="center"/>
    </xf>
    <xf numFmtId="0" fontId="23" fillId="0" borderId="11" xfId="0" applyFont="1" applyBorder="1" applyAlignment="1">
      <alignment horizontal="center" vertical="center"/>
    </xf>
    <xf numFmtId="0" fontId="22" fillId="0" borderId="73" xfId="0" applyFont="1" applyBorder="1" applyAlignment="1">
      <alignment horizontal="center"/>
    </xf>
    <xf numFmtId="0" fontId="22" fillId="0" borderId="71" xfId="0" applyFont="1" applyBorder="1" applyAlignment="1">
      <alignment horizontal="center"/>
    </xf>
    <xf numFmtId="0" fontId="22" fillId="0" borderId="92" xfId="0" applyFont="1" applyBorder="1" applyAlignment="1">
      <alignment horizontal="center"/>
    </xf>
    <xf numFmtId="0" fontId="15" fillId="0" borderId="67" xfId="0" applyFont="1" applyBorder="1" applyAlignment="1">
      <alignment vertical="top"/>
    </xf>
    <xf numFmtId="0" fontId="15" fillId="0" borderId="25" xfId="0" applyFont="1" applyBorder="1" applyAlignment="1">
      <alignment vertical="top"/>
    </xf>
    <xf numFmtId="0" fontId="22" fillId="0" borderId="61" xfId="0" applyFont="1" applyBorder="1" applyAlignment="1">
      <alignment horizontal="center" vertical="top"/>
    </xf>
    <xf numFmtId="0" fontId="22" fillId="0" borderId="0" xfId="0" applyFont="1" applyAlignment="1">
      <alignment horizontal="center" vertical="top"/>
    </xf>
    <xf numFmtId="0" fontId="22" fillId="0" borderId="41" xfId="0" applyFont="1" applyBorder="1" applyAlignment="1">
      <alignment horizontal="center" vertical="top"/>
    </xf>
    <xf numFmtId="0" fontId="15" fillId="0" borderId="10" xfId="0" applyFont="1" applyBorder="1"/>
    <xf numFmtId="0" fontId="15" fillId="0" borderId="12" xfId="0" applyFont="1" applyBorder="1"/>
    <xf numFmtId="0" fontId="15" fillId="0" borderId="5" xfId="0" applyFont="1" applyBorder="1" applyAlignment="1">
      <alignment horizontal="center" vertical="center"/>
    </xf>
    <xf numFmtId="0" fontId="15" fillId="0" borderId="0" xfId="0" applyFont="1" applyAlignment="1">
      <alignment horizontal="center" vertical="center"/>
    </xf>
    <xf numFmtId="0" fontId="15" fillId="0" borderId="6" xfId="0" applyFont="1" applyBorder="1" applyAlignment="1">
      <alignment horizontal="center" vertical="center"/>
    </xf>
    <xf numFmtId="44" fontId="15" fillId="0" borderId="10" xfId="27" applyFont="1" applyBorder="1"/>
    <xf numFmtId="44" fontId="15" fillId="0" borderId="11" xfId="27" applyFont="1" applyBorder="1"/>
    <xf numFmtId="44" fontId="15" fillId="0" borderId="12" xfId="27" applyFont="1" applyBorder="1"/>
    <xf numFmtId="0" fontId="15" fillId="0" borderId="5" xfId="0" applyFont="1" applyBorder="1" applyAlignment="1">
      <alignment horizontal="center"/>
    </xf>
    <xf numFmtId="0" fontId="15" fillId="0" borderId="0" xfId="0" applyFont="1" applyAlignment="1">
      <alignment horizontal="center"/>
    </xf>
    <xf numFmtId="0" fontId="92" fillId="0" borderId="90" xfId="0" applyFont="1" applyBorder="1" applyAlignment="1">
      <alignment horizontal="left" vertical="top"/>
    </xf>
    <xf numFmtId="0" fontId="92" fillId="0" borderId="1" xfId="0" applyFont="1" applyBorder="1" applyAlignment="1">
      <alignment horizontal="left" vertical="top"/>
    </xf>
    <xf numFmtId="0" fontId="19" fillId="0" borderId="8" xfId="0" applyFont="1" applyBorder="1" applyAlignment="1">
      <alignment horizontal="center" vertical="center"/>
    </xf>
    <xf numFmtId="0" fontId="19" fillId="0" borderId="91" xfId="0" applyFont="1" applyBorder="1" applyAlignment="1">
      <alignment horizontal="center" vertical="center"/>
    </xf>
    <xf numFmtId="0" fontId="23" fillId="0" borderId="90" xfId="0" applyFont="1" applyBorder="1" applyAlignment="1">
      <alignment horizontal="center" vertical="center"/>
    </xf>
    <xf numFmtId="0" fontId="23" fillId="0" borderId="1" xfId="0" applyFont="1" applyBorder="1" applyAlignment="1">
      <alignment horizontal="center" vertical="center"/>
    </xf>
    <xf numFmtId="0" fontId="23" fillId="0" borderId="10" xfId="0" applyFont="1" applyBorder="1" applyAlignment="1">
      <alignment vertical="center"/>
    </xf>
    <xf numFmtId="0" fontId="23" fillId="0" borderId="11" xfId="0" applyFont="1" applyBorder="1" applyAlignment="1">
      <alignment vertical="center"/>
    </xf>
    <xf numFmtId="0" fontId="23" fillId="0" borderId="12" xfId="0" applyFont="1" applyBorder="1" applyAlignment="1">
      <alignment vertical="center"/>
    </xf>
    <xf numFmtId="0" fontId="23" fillId="0" borderId="30" xfId="0" applyFont="1" applyBorder="1" applyAlignment="1">
      <alignment horizontal="center" vertical="center"/>
    </xf>
    <xf numFmtId="0" fontId="22" fillId="0" borderId="61" xfId="0" applyFont="1" applyBorder="1" applyAlignment="1">
      <alignment horizontal="center"/>
    </xf>
    <xf numFmtId="0" fontId="22" fillId="0" borderId="0" xfId="0" applyFont="1" applyAlignment="1">
      <alignment horizontal="center"/>
    </xf>
    <xf numFmtId="0" fontId="19" fillId="0" borderId="87" xfId="0" applyFont="1" applyBorder="1" applyAlignment="1">
      <alignment horizontal="center" vertical="center"/>
    </xf>
    <xf numFmtId="167" fontId="23" fillId="0" borderId="10" xfId="0" applyNumberFormat="1" applyFont="1" applyBorder="1" applyAlignment="1">
      <alignment vertical="center"/>
    </xf>
    <xf numFmtId="167" fontId="23" fillId="0" borderId="11" xfId="0" applyNumberFormat="1" applyFont="1" applyBorder="1" applyAlignment="1">
      <alignment vertical="center"/>
    </xf>
    <xf numFmtId="167" fontId="23" fillId="0" borderId="30" xfId="0" applyNumberFormat="1" applyFont="1" applyBorder="1" applyAlignment="1">
      <alignment vertical="center"/>
    </xf>
    <xf numFmtId="44" fontId="23" fillId="0" borderId="10" xfId="27" applyFont="1" applyBorder="1" applyAlignment="1">
      <alignment vertical="center"/>
    </xf>
    <xf numFmtId="44" fontId="23" fillId="0" borderId="11" xfId="27" applyFont="1" applyBorder="1" applyAlignment="1">
      <alignment vertical="center"/>
    </xf>
    <xf numFmtId="44" fontId="23" fillId="0" borderId="30" xfId="27" applyFont="1" applyBorder="1" applyAlignment="1">
      <alignment vertical="center"/>
    </xf>
    <xf numFmtId="0" fontId="23" fillId="0" borderId="0" xfId="0" applyFont="1" applyAlignment="1">
      <alignment horizontal="center" vertical="center"/>
    </xf>
    <xf numFmtId="0" fontId="23" fillId="0" borderId="61" xfId="0" applyFont="1" applyBorder="1" applyAlignment="1">
      <alignment horizontal="center" vertical="center"/>
    </xf>
    <xf numFmtId="0" fontId="23" fillId="0" borderId="6" xfId="0" applyFont="1" applyBorder="1" applyAlignment="1">
      <alignment horizontal="center" vertical="center"/>
    </xf>
    <xf numFmtId="0" fontId="23" fillId="0" borderId="5" xfId="0" applyFont="1" applyBorder="1" applyAlignment="1">
      <alignment horizontal="center" vertical="center"/>
    </xf>
    <xf numFmtId="10" fontId="23" fillId="0" borderId="10" xfId="26" applyNumberFormat="1" applyFont="1" applyBorder="1" applyAlignment="1">
      <alignment horizontal="center" vertical="center" wrapText="1"/>
    </xf>
    <xf numFmtId="10" fontId="23" fillId="0" borderId="11" xfId="26" applyNumberFormat="1" applyFont="1" applyBorder="1" applyAlignment="1">
      <alignment horizontal="center" vertical="center" wrapText="1"/>
    </xf>
    <xf numFmtId="10" fontId="23" fillId="0" borderId="30" xfId="26" applyNumberFormat="1" applyFont="1" applyBorder="1" applyAlignment="1">
      <alignment horizontal="center" vertical="center" wrapText="1"/>
    </xf>
    <xf numFmtId="0" fontId="23" fillId="0" borderId="10" xfId="0" applyFont="1" applyBorder="1" applyAlignment="1">
      <alignment horizontal="center" vertical="center" wrapText="1"/>
    </xf>
    <xf numFmtId="0" fontId="23" fillId="0" borderId="11" xfId="0" applyFont="1" applyBorder="1" applyAlignment="1">
      <alignment horizontal="center" vertical="center" wrapText="1"/>
    </xf>
    <xf numFmtId="0" fontId="23" fillId="0" borderId="12" xfId="0" applyFont="1" applyBorder="1" applyAlignment="1">
      <alignment horizontal="center" vertical="center" wrapText="1"/>
    </xf>
    <xf numFmtId="43" fontId="23" fillId="0" borderId="10" xfId="25" applyFont="1" applyBorder="1" applyAlignment="1">
      <alignment horizontal="center" vertical="center" wrapText="1"/>
    </xf>
    <xf numFmtId="43" fontId="23" fillId="0" borderId="11" xfId="25" applyFont="1" applyBorder="1" applyAlignment="1">
      <alignment horizontal="center" vertical="center" wrapText="1"/>
    </xf>
    <xf numFmtId="43" fontId="23" fillId="0" borderId="30" xfId="25" applyFont="1" applyBorder="1" applyAlignment="1">
      <alignment horizontal="center" vertical="center" wrapText="1"/>
    </xf>
    <xf numFmtId="44" fontId="19" fillId="0" borderId="10" xfId="27" applyFont="1" applyBorder="1"/>
    <xf numFmtId="44" fontId="19" fillId="0" borderId="11" xfId="27" applyFont="1" applyBorder="1"/>
    <xf numFmtId="44" fontId="19" fillId="0" borderId="12" xfId="27" applyFont="1" applyBorder="1"/>
    <xf numFmtId="0" fontId="22" fillId="0" borderId="5" xfId="0" applyFont="1" applyBorder="1"/>
    <xf numFmtId="0" fontId="22" fillId="0" borderId="0" xfId="0" applyFont="1"/>
    <xf numFmtId="0" fontId="22" fillId="0" borderId="41" xfId="0" applyFont="1" applyBorder="1"/>
    <xf numFmtId="0" fontId="41" fillId="0" borderId="61" xfId="0" applyFont="1" applyBorder="1"/>
    <xf numFmtId="0" fontId="41" fillId="0" borderId="0" xfId="0" applyFont="1"/>
    <xf numFmtId="0" fontId="41" fillId="0" borderId="41" xfId="0" applyFont="1" applyBorder="1"/>
    <xf numFmtId="0" fontId="18" fillId="0" borderId="87" xfId="0" applyFont="1" applyBorder="1"/>
    <xf numFmtId="0" fontId="18" fillId="0" borderId="8" xfId="0" applyFont="1" applyBorder="1"/>
    <xf numFmtId="0" fontId="18" fillId="0" borderId="91" xfId="0" applyFont="1" applyBorder="1"/>
    <xf numFmtId="0" fontId="23" fillId="0" borderId="90" xfId="0" applyFont="1" applyBorder="1" applyAlignment="1">
      <alignment horizontal="center" vertical="center" wrapText="1"/>
    </xf>
    <xf numFmtId="0" fontId="23" fillId="0" borderId="102" xfId="0" applyFont="1" applyBorder="1" applyAlignment="1">
      <alignment horizontal="left" vertical="center"/>
    </xf>
    <xf numFmtId="0" fontId="23" fillId="0" borderId="11" xfId="0" applyFont="1" applyBorder="1" applyAlignment="1">
      <alignment horizontal="left" vertical="center"/>
    </xf>
    <xf numFmtId="0" fontId="23" fillId="0" borderId="12" xfId="0" applyFont="1" applyBorder="1" applyAlignment="1">
      <alignment horizontal="left" vertical="center"/>
    </xf>
    <xf numFmtId="169" fontId="23" fillId="0" borderId="10" xfId="26" applyNumberFormat="1" applyFont="1" applyBorder="1" applyAlignment="1">
      <alignment horizontal="center" vertical="center" wrapText="1"/>
    </xf>
    <xf numFmtId="9" fontId="23" fillId="0" borderId="10" xfId="0" applyNumberFormat="1" applyFont="1" applyBorder="1" applyAlignment="1">
      <alignment horizontal="center" vertical="center" wrapText="1"/>
    </xf>
    <xf numFmtId="44" fontId="22" fillId="0" borderId="10" xfId="27" applyFont="1" applyBorder="1"/>
    <xf numFmtId="44" fontId="22" fillId="0" borderId="11" xfId="27" applyFont="1" applyBorder="1"/>
    <xf numFmtId="44" fontId="22" fillId="0" borderId="12" xfId="27" applyFont="1" applyBorder="1"/>
    <xf numFmtId="0" fontId="22" fillId="0" borderId="2" xfId="0" applyFont="1" applyBorder="1" applyAlignment="1">
      <alignment wrapText="1"/>
    </xf>
    <xf numFmtId="0" fontId="22" fillId="0" borderId="3" xfId="0" applyFont="1" applyBorder="1" applyAlignment="1">
      <alignment wrapText="1"/>
    </xf>
    <xf numFmtId="0" fontId="22" fillId="0" borderId="31" xfId="0" applyFont="1" applyBorder="1" applyAlignment="1">
      <alignment wrapText="1"/>
    </xf>
    <xf numFmtId="0" fontId="15" fillId="0" borderId="61" xfId="0" applyFont="1" applyBorder="1"/>
    <xf numFmtId="0" fontId="15" fillId="0" borderId="0" xfId="0" applyFont="1"/>
    <xf numFmtId="0" fontId="15" fillId="0" borderId="41" xfId="0" applyFont="1" applyBorder="1"/>
    <xf numFmtId="0" fontId="18" fillId="0" borderId="61" xfId="0" applyFont="1" applyBorder="1"/>
    <xf numFmtId="0" fontId="18" fillId="0" borderId="0" xfId="0" applyFont="1"/>
    <xf numFmtId="0" fontId="18" fillId="0" borderId="41" xfId="0" applyFont="1" applyBorder="1"/>
    <xf numFmtId="0" fontId="22" fillId="0" borderId="10" xfId="0" applyFont="1" applyBorder="1"/>
    <xf numFmtId="0" fontId="22" fillId="0" borderId="11" xfId="0" applyFont="1" applyBorder="1"/>
    <xf numFmtId="0" fontId="22" fillId="0" borderId="30" xfId="0" applyFont="1" applyBorder="1"/>
    <xf numFmtId="0" fontId="15" fillId="0" borderId="107" xfId="0" applyFont="1" applyBorder="1"/>
    <xf numFmtId="0" fontId="15" fillId="0" borderId="3" xfId="0" applyFont="1" applyBorder="1"/>
    <xf numFmtId="0" fontId="15" fillId="0" borderId="31" xfId="0" applyFont="1" applyBorder="1"/>
    <xf numFmtId="0" fontId="18" fillId="0" borderId="61" xfId="0" applyFont="1" applyBorder="1" applyAlignment="1">
      <alignment wrapText="1"/>
    </xf>
    <xf numFmtId="0" fontId="18" fillId="0" borderId="0" xfId="0" applyFont="1" applyAlignment="1">
      <alignment wrapText="1"/>
    </xf>
    <xf numFmtId="0" fontId="18" fillId="0" borderId="41" xfId="0" applyFont="1" applyBorder="1" applyAlignment="1">
      <alignment wrapText="1"/>
    </xf>
    <xf numFmtId="0" fontId="22" fillId="0" borderId="2" xfId="0" applyFont="1" applyBorder="1"/>
    <xf numFmtId="0" fontId="22" fillId="0" borderId="3" xfId="0" applyFont="1" applyBorder="1"/>
    <xf numFmtId="0" fontId="22" fillId="0" borderId="31" xfId="0" applyFont="1" applyBorder="1"/>
    <xf numFmtId="0" fontId="15" fillId="0" borderId="11" xfId="0" applyFont="1" applyBorder="1"/>
    <xf numFmtId="0" fontId="15" fillId="0" borderId="5" xfId="0" applyFont="1" applyBorder="1"/>
    <xf numFmtId="0" fontId="15" fillId="0" borderId="1" xfId="0" applyFont="1" applyBorder="1" applyAlignment="1">
      <alignment vertical="top"/>
    </xf>
    <xf numFmtId="44" fontId="15" fillId="0" borderId="1" xfId="27" applyFont="1" applyBorder="1" applyAlignment="1">
      <alignment vertical="top"/>
    </xf>
    <xf numFmtId="0" fontId="22" fillId="0" borderId="1" xfId="0" applyFont="1" applyBorder="1" applyAlignment="1">
      <alignment vertical="top"/>
    </xf>
    <xf numFmtId="44" fontId="22" fillId="0" borderId="1" xfId="27" applyFont="1" applyBorder="1" applyAlignment="1">
      <alignment vertical="top"/>
    </xf>
    <xf numFmtId="0" fontId="22" fillId="0" borderId="43" xfId="0" applyFont="1" applyBorder="1" applyAlignment="1">
      <alignment vertical="top"/>
    </xf>
    <xf numFmtId="44" fontId="22" fillId="0" borderId="43" xfId="27" applyFont="1" applyBorder="1" applyAlignment="1">
      <alignment vertical="top"/>
    </xf>
    <xf numFmtId="0" fontId="18" fillId="0" borderId="94" xfId="0" applyFont="1" applyBorder="1" applyAlignment="1">
      <alignment horizontal="left"/>
    </xf>
    <xf numFmtId="0" fontId="18" fillId="0" borderId="56" xfId="0" applyFont="1" applyBorder="1" applyAlignment="1">
      <alignment horizontal="left"/>
    </xf>
    <xf numFmtId="0" fontId="18" fillId="0" borderId="70" xfId="0" applyFont="1" applyBorder="1" applyAlignment="1">
      <alignment horizontal="left"/>
    </xf>
    <xf numFmtId="0" fontId="18" fillId="0" borderId="67" xfId="0" applyFont="1" applyBorder="1" applyAlignment="1">
      <alignment horizontal="left"/>
    </xf>
    <xf numFmtId="0" fontId="18" fillId="0" borderId="25" xfId="0" applyFont="1" applyBorder="1" applyAlignment="1">
      <alignment horizontal="left"/>
    </xf>
    <xf numFmtId="0" fontId="18" fillId="0" borderId="93" xfId="0" applyFont="1" applyBorder="1" applyAlignment="1">
      <alignment horizontal="left"/>
    </xf>
    <xf numFmtId="0" fontId="22" fillId="0" borderId="73" xfId="0" applyFont="1" applyBorder="1" applyAlignment="1">
      <alignment horizontal="center" vertical="top"/>
    </xf>
    <xf numFmtId="0" fontId="22" fillId="0" borderId="71" xfId="0" applyFont="1" applyBorder="1" applyAlignment="1">
      <alignment horizontal="center" vertical="top"/>
    </xf>
    <xf numFmtId="0" fontId="22" fillId="0" borderId="92" xfId="0" applyFont="1" applyBorder="1" applyAlignment="1">
      <alignment horizontal="center" vertical="top"/>
    </xf>
    <xf numFmtId="0" fontId="25" fillId="0" borderId="37" xfId="0" applyFont="1" applyBorder="1" applyAlignment="1">
      <alignment horizontal="center" vertical="center" wrapText="1"/>
    </xf>
    <xf numFmtId="0" fontId="25" fillId="0" borderId="38" xfId="0" applyFont="1" applyBorder="1" applyAlignment="1">
      <alignment horizontal="center" vertical="center" wrapText="1"/>
    </xf>
    <xf numFmtId="0" fontId="25" fillId="0" borderId="39" xfId="0" applyFont="1" applyBorder="1" applyAlignment="1">
      <alignment horizontal="center" vertical="center" wrapText="1"/>
    </xf>
    <xf numFmtId="0" fontId="25" fillId="0" borderId="62" xfId="0" applyFont="1" applyBorder="1" applyAlignment="1">
      <alignment horizontal="center" vertical="center" wrapText="1"/>
    </xf>
    <xf numFmtId="0" fontId="25" fillId="0" borderId="63" xfId="0" applyFont="1" applyBorder="1" applyAlignment="1">
      <alignment horizontal="center" vertical="center" wrapText="1"/>
    </xf>
    <xf numFmtId="0" fontId="25" fillId="0" borderId="64" xfId="0" applyFont="1" applyBorder="1" applyAlignment="1">
      <alignment horizontal="center" vertical="center" wrapText="1"/>
    </xf>
    <xf numFmtId="0" fontId="44" fillId="0" borderId="61" xfId="24" applyFont="1" applyBorder="1" applyAlignment="1">
      <alignment horizontal="left" wrapText="1"/>
    </xf>
    <xf numFmtId="0" fontId="44" fillId="0" borderId="0" xfId="24" applyFont="1" applyAlignment="1">
      <alignment horizontal="left" wrapText="1"/>
    </xf>
    <xf numFmtId="0" fontId="44" fillId="0" borderId="41" xfId="24" applyFont="1" applyBorder="1" applyAlignment="1">
      <alignment horizontal="left" wrapText="1"/>
    </xf>
    <xf numFmtId="0" fontId="43" fillId="0" borderId="61" xfId="24" applyFont="1" applyBorder="1" applyAlignment="1">
      <alignment horizontal="center" vertical="top" wrapText="1"/>
    </xf>
    <xf numFmtId="0" fontId="43" fillId="0" borderId="0" xfId="24" applyFont="1" applyAlignment="1">
      <alignment horizontal="center" vertical="top" wrapText="1"/>
    </xf>
    <xf numFmtId="44" fontId="22" fillId="0" borderId="102" xfId="27" applyFont="1" applyBorder="1"/>
    <xf numFmtId="0" fontId="23" fillId="0" borderId="102" xfId="0" applyFont="1" applyBorder="1" applyAlignment="1">
      <alignment horizontal="center" vertical="center"/>
    </xf>
    <xf numFmtId="0" fontId="15" fillId="0" borderId="61" xfId="0" applyFont="1" applyBorder="1" applyAlignment="1">
      <alignment horizontal="left" vertical="top"/>
    </xf>
    <xf numFmtId="0" fontId="15" fillId="0" borderId="0" xfId="0" applyFont="1" applyAlignment="1">
      <alignment horizontal="left" vertical="top"/>
    </xf>
    <xf numFmtId="44" fontId="22" fillId="0" borderId="2" xfId="27" applyFont="1" applyBorder="1"/>
    <xf numFmtId="44" fontId="22" fillId="0" borderId="3" xfId="27" applyFont="1" applyBorder="1"/>
    <xf numFmtId="0" fontId="15" fillId="0" borderId="6" xfId="0" applyFont="1" applyBorder="1" applyAlignment="1">
      <alignment horizontal="left" vertical="top"/>
    </xf>
    <xf numFmtId="0" fontId="15" fillId="0" borderId="5" xfId="0" applyFont="1" applyBorder="1" applyAlignment="1">
      <alignment horizontal="left"/>
    </xf>
    <xf numFmtId="0" fontId="15" fillId="0" borderId="0" xfId="0" applyFont="1" applyAlignment="1">
      <alignment horizontal="left"/>
    </xf>
    <xf numFmtId="0" fontId="19" fillId="0" borderId="25" xfId="0" applyFont="1" applyBorder="1" applyAlignment="1">
      <alignment horizontal="center"/>
    </xf>
    <xf numFmtId="0" fontId="23" fillId="0" borderId="61" xfId="0" applyFont="1" applyBorder="1" applyAlignment="1">
      <alignment horizontal="left" vertical="top" wrapText="1"/>
    </xf>
    <xf numFmtId="0" fontId="23" fillId="0" borderId="0" xfId="0" applyFont="1" applyAlignment="1">
      <alignment horizontal="left" vertical="top" wrapText="1"/>
    </xf>
    <xf numFmtId="0" fontId="23" fillId="0" borderId="41" xfId="0" applyFont="1" applyBorder="1" applyAlignment="1">
      <alignment horizontal="left" vertical="top" wrapText="1"/>
    </xf>
    <xf numFmtId="0" fontId="19" fillId="0" borderId="37" xfId="0" applyFont="1" applyBorder="1" applyAlignment="1">
      <alignment horizontal="left"/>
    </xf>
    <xf numFmtId="0" fontId="19" fillId="0" borderId="38" xfId="0" applyFont="1" applyBorder="1" applyAlignment="1">
      <alignment horizontal="left"/>
    </xf>
    <xf numFmtId="0" fontId="19" fillId="0" borderId="39" xfId="0" applyFont="1" applyBorder="1" applyAlignment="1">
      <alignment horizontal="left"/>
    </xf>
    <xf numFmtId="0" fontId="23" fillId="0" borderId="61" xfId="0" applyFont="1" applyBorder="1" applyAlignment="1">
      <alignment horizontal="left" vertical="center" wrapText="1"/>
    </xf>
    <xf numFmtId="0" fontId="23" fillId="0" borderId="0" xfId="0" applyFont="1" applyAlignment="1">
      <alignment horizontal="left" vertical="center" wrapText="1"/>
    </xf>
    <xf numFmtId="0" fontId="23" fillId="0" borderId="61" xfId="0" applyFont="1" applyBorder="1" applyAlignment="1">
      <alignment horizontal="justify" wrapText="1"/>
    </xf>
    <xf numFmtId="0" fontId="23" fillId="0" borderId="0" xfId="0" applyFont="1" applyAlignment="1">
      <alignment horizontal="justify" wrapText="1"/>
    </xf>
    <xf numFmtId="0" fontId="24" fillId="2" borderId="76" xfId="0" applyFont="1" applyFill="1" applyBorder="1" applyAlignment="1">
      <alignment horizontal="center"/>
    </xf>
    <xf numFmtId="0" fontId="24" fillId="2" borderId="56" xfId="0" applyFont="1" applyFill="1" applyBorder="1" applyAlignment="1">
      <alignment horizontal="center"/>
    </xf>
    <xf numFmtId="0" fontId="24" fillId="2" borderId="70" xfId="0" applyFont="1" applyFill="1" applyBorder="1" applyAlignment="1">
      <alignment horizontal="center"/>
    </xf>
    <xf numFmtId="0" fontId="23" fillId="0" borderId="71" xfId="0" applyFont="1" applyBorder="1" applyAlignment="1">
      <alignment horizontal="center" vertical="top"/>
    </xf>
    <xf numFmtId="0" fontId="15" fillId="0" borderId="61" xfId="0" applyFont="1" applyBorder="1" applyAlignment="1">
      <alignment horizontal="center"/>
    </xf>
    <xf numFmtId="0" fontId="15" fillId="0" borderId="41" xfId="0" applyFont="1" applyBorder="1" applyAlignment="1">
      <alignment horizontal="center"/>
    </xf>
    <xf numFmtId="0" fontId="15" fillId="0" borderId="62" xfId="0" applyFont="1" applyBorder="1" applyAlignment="1">
      <alignment horizontal="center"/>
    </xf>
    <xf numFmtId="0" fontId="15" fillId="0" borderId="63" xfId="0" applyFont="1" applyBorder="1" applyAlignment="1">
      <alignment horizontal="center"/>
    </xf>
    <xf numFmtId="0" fontId="15" fillId="0" borderId="64" xfId="0" applyFont="1" applyBorder="1" applyAlignment="1">
      <alignment horizontal="center"/>
    </xf>
    <xf numFmtId="0" fontId="23" fillId="0" borderId="61" xfId="0" applyFont="1" applyBorder="1" applyAlignment="1">
      <alignment horizontal="center" vertical="top" wrapText="1"/>
    </xf>
    <xf numFmtId="0" fontId="23" fillId="0" borderId="0" xfId="0" applyFont="1" applyAlignment="1">
      <alignment horizontal="center" vertical="top" wrapText="1"/>
    </xf>
    <xf numFmtId="0" fontId="23" fillId="0" borderId="41" xfId="0" applyFont="1" applyBorder="1" applyAlignment="1">
      <alignment horizontal="center" vertical="top" wrapText="1"/>
    </xf>
    <xf numFmtId="0" fontId="19" fillId="0" borderId="68" xfId="0" applyFont="1" applyBorder="1" applyAlignment="1">
      <alignment horizontal="center" vertical="center" wrapText="1"/>
    </xf>
    <xf numFmtId="0" fontId="19" fillId="0" borderId="36" xfId="0" applyFont="1" applyBorder="1" applyAlignment="1">
      <alignment horizontal="center" vertical="center" wrapText="1"/>
    </xf>
    <xf numFmtId="0" fontId="15" fillId="5" borderId="36" xfId="0" applyFont="1" applyFill="1" applyBorder="1" applyAlignment="1">
      <alignment horizontal="center"/>
    </xf>
    <xf numFmtId="0" fontId="15" fillId="5" borderId="69" xfId="0" applyFont="1" applyFill="1" applyBorder="1" applyAlignment="1">
      <alignment horizontal="center"/>
    </xf>
    <xf numFmtId="0" fontId="23" fillId="5" borderId="0" xfId="0" applyFont="1" applyFill="1" applyAlignment="1">
      <alignment horizontal="center" vertical="top"/>
    </xf>
    <xf numFmtId="0" fontId="49" fillId="5" borderId="0" xfId="0" applyFont="1" applyFill="1" applyAlignment="1">
      <alignment horizontal="center" vertical="top"/>
    </xf>
    <xf numFmtId="44" fontId="15" fillId="0" borderId="25" xfId="27" applyFont="1" applyBorder="1" applyAlignment="1">
      <alignment horizontal="center"/>
    </xf>
    <xf numFmtId="0" fontId="19" fillId="0" borderId="36" xfId="0" applyFont="1" applyBorder="1" applyAlignment="1">
      <alignment horizontal="center" wrapText="1"/>
    </xf>
    <xf numFmtId="0" fontId="19" fillId="0" borderId="69" xfId="0" applyFont="1" applyBorder="1" applyAlignment="1">
      <alignment horizontal="center" wrapText="1"/>
    </xf>
    <xf numFmtId="0" fontId="22" fillId="5" borderId="36" xfId="0" applyFont="1" applyFill="1" applyBorder="1" applyAlignment="1">
      <alignment horizontal="center"/>
    </xf>
    <xf numFmtId="0" fontId="85" fillId="7" borderId="0" xfId="0" applyFont="1" applyFill="1" applyAlignment="1" applyProtection="1">
      <alignment horizontal="center" vertical="center"/>
      <protection locked="0"/>
    </xf>
    <xf numFmtId="0" fontId="85" fillId="7" borderId="41" xfId="0" applyFont="1" applyFill="1" applyBorder="1" applyAlignment="1" applyProtection="1">
      <alignment horizontal="center" vertical="center"/>
      <protection locked="0"/>
    </xf>
    <xf numFmtId="165" fontId="92" fillId="0" borderId="11" xfId="0" applyNumberFormat="1" applyFont="1" applyBorder="1" applyAlignment="1">
      <alignment horizontal="center" wrapText="1"/>
    </xf>
    <xf numFmtId="165" fontId="92" fillId="0" borderId="12" xfId="0" applyNumberFormat="1" applyFont="1" applyBorder="1" applyAlignment="1">
      <alignment horizontal="center" wrapText="1"/>
    </xf>
    <xf numFmtId="0" fontId="23" fillId="0" borderId="71" xfId="0" applyFont="1" applyBorder="1" applyAlignment="1">
      <alignment horizontal="left" wrapText="1"/>
    </xf>
    <xf numFmtId="0" fontId="23" fillId="0" borderId="61" xfId="0" applyFont="1" applyBorder="1" applyAlignment="1">
      <alignment horizontal="justify" vertical="center" wrapText="1"/>
    </xf>
    <xf numFmtId="0" fontId="15" fillId="0" borderId="0" xfId="0" applyFont="1" applyAlignment="1">
      <alignment horizontal="justify" vertical="center" wrapText="1"/>
    </xf>
    <xf numFmtId="0" fontId="19" fillId="0" borderId="68" xfId="0" applyFont="1" applyBorder="1" applyAlignment="1">
      <alignment horizontal="center"/>
    </xf>
    <xf numFmtId="0" fontId="19" fillId="0" borderId="36" xfId="0" applyFont="1" applyBorder="1" applyAlignment="1">
      <alignment horizontal="center"/>
    </xf>
    <xf numFmtId="0" fontId="23" fillId="5" borderId="61" xfId="0" applyFont="1" applyFill="1" applyBorder="1" applyAlignment="1">
      <alignment horizontal="left" vertical="center" wrapText="1"/>
    </xf>
    <xf numFmtId="0" fontId="23" fillId="5" borderId="0" xfId="0" applyFont="1" applyFill="1" applyAlignment="1">
      <alignment horizontal="left" vertical="center" wrapText="1"/>
    </xf>
    <xf numFmtId="0" fontId="23" fillId="5" borderId="41" xfId="0" applyFont="1" applyFill="1" applyBorder="1" applyAlignment="1">
      <alignment horizontal="left" vertical="center" wrapText="1"/>
    </xf>
    <xf numFmtId="0" fontId="23" fillId="0" borderId="41" xfId="0" applyFont="1" applyBorder="1" applyAlignment="1">
      <alignment horizontal="left" vertical="center"/>
    </xf>
    <xf numFmtId="0" fontId="23" fillId="0" borderId="41" xfId="0" applyFont="1" applyBorder="1" applyAlignment="1">
      <alignment horizontal="left" vertical="center" wrapText="1"/>
    </xf>
    <xf numFmtId="0" fontId="19" fillId="0" borderId="61" xfId="0" applyFont="1" applyBorder="1" applyAlignment="1">
      <alignment horizontal="center" vertical="center"/>
    </xf>
    <xf numFmtId="0" fontId="19" fillId="0" borderId="0" xfId="0" applyFont="1" applyAlignment="1">
      <alignment horizontal="center" vertical="center"/>
    </xf>
    <xf numFmtId="0" fontId="19" fillId="0" borderId="41" xfId="0" applyFont="1" applyBorder="1" applyAlignment="1">
      <alignment horizontal="center" vertical="center"/>
    </xf>
    <xf numFmtId="0" fontId="19" fillId="0" borderId="61" xfId="0" applyFont="1" applyBorder="1" applyAlignment="1">
      <alignment horizontal="left"/>
    </xf>
    <xf numFmtId="0" fontId="19" fillId="0" borderId="0" xfId="0" applyFont="1" applyAlignment="1">
      <alignment horizontal="left"/>
    </xf>
    <xf numFmtId="0" fontId="19" fillId="0" borderId="41" xfId="0" applyFont="1" applyBorder="1" applyAlignment="1">
      <alignment horizontal="left"/>
    </xf>
    <xf numFmtId="0" fontId="23" fillId="0" borderId="61" xfId="0" applyFont="1" applyBorder="1" applyAlignment="1">
      <alignment horizontal="left" vertical="top"/>
    </xf>
    <xf numFmtId="0" fontId="23" fillId="0" borderId="0" xfId="0" applyFont="1" applyAlignment="1">
      <alignment horizontal="left" vertical="top"/>
    </xf>
    <xf numFmtId="0" fontId="23" fillId="0" borderId="41" xfId="0" applyFont="1" applyBorder="1" applyAlignment="1">
      <alignment horizontal="left" vertical="top"/>
    </xf>
    <xf numFmtId="0" fontId="19" fillId="5" borderId="68" xfId="0" applyFont="1" applyFill="1" applyBorder="1" applyAlignment="1">
      <alignment horizontal="center"/>
    </xf>
    <xf numFmtId="0" fontId="19" fillId="5" borderId="36" xfId="0" applyFont="1" applyFill="1" applyBorder="1" applyAlignment="1">
      <alignment horizontal="center"/>
    </xf>
    <xf numFmtId="0" fontId="15" fillId="0" borderId="36"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36" xfId="0" applyFont="1" applyBorder="1" applyAlignment="1">
      <alignment horizontal="center"/>
    </xf>
    <xf numFmtId="0" fontId="15" fillId="0" borderId="69" xfId="0" applyFont="1" applyBorder="1" applyAlignment="1">
      <alignment horizontal="center"/>
    </xf>
    <xf numFmtId="167" fontId="15" fillId="0" borderId="0" xfId="0" applyNumberFormat="1" applyFont="1" applyAlignment="1">
      <alignment horizontal="center" wrapText="1"/>
    </xf>
    <xf numFmtId="0" fontId="39" fillId="0" borderId="0" xfId="0" applyFont="1" applyAlignment="1">
      <alignment horizontal="center" vertical="top"/>
    </xf>
    <xf numFmtId="0" fontId="23" fillId="0" borderId="61" xfId="0" applyFont="1" applyBorder="1" applyAlignment="1">
      <alignment horizontal="left" wrapText="1"/>
    </xf>
    <xf numFmtId="0" fontId="23" fillId="0" borderId="0" xfId="0" applyFont="1" applyAlignment="1">
      <alignment horizontal="left" wrapText="1"/>
    </xf>
    <xf numFmtId="0" fontId="19" fillId="0" borderId="0" xfId="0" applyFont="1" applyAlignment="1">
      <alignment horizontal="center"/>
    </xf>
    <xf numFmtId="0" fontId="36" fillId="0" borderId="61" xfId="0" applyFont="1" applyBorder="1" applyAlignment="1">
      <alignment horizontal="center" wrapText="1"/>
    </xf>
    <xf numFmtId="0" fontId="36" fillId="0" borderId="0" xfId="0" applyFont="1" applyAlignment="1">
      <alignment horizontal="center" wrapText="1"/>
    </xf>
    <xf numFmtId="0" fontId="36" fillId="0" borderId="41" xfId="0" applyFont="1" applyBorder="1" applyAlignment="1">
      <alignment horizontal="center" wrapText="1"/>
    </xf>
    <xf numFmtId="0" fontId="19" fillId="0" borderId="61" xfId="0" applyFont="1" applyBorder="1" applyAlignment="1">
      <alignment horizontal="center"/>
    </xf>
    <xf numFmtId="0" fontId="36" fillId="0" borderId="61" xfId="0" applyFont="1" applyBorder="1" applyAlignment="1">
      <alignment horizontal="center" vertical="top" wrapText="1"/>
    </xf>
    <xf numFmtId="0" fontId="36" fillId="0" borderId="0" xfId="0" applyFont="1" applyAlignment="1">
      <alignment horizontal="center" vertical="top" wrapText="1"/>
    </xf>
    <xf numFmtId="0" fontId="36" fillId="0" borderId="41" xfId="0" applyFont="1" applyBorder="1" applyAlignment="1">
      <alignment horizontal="center" vertical="top" wrapText="1"/>
    </xf>
    <xf numFmtId="0" fontId="38" fillId="0" borderId="61" xfId="0" applyFont="1" applyBorder="1" applyAlignment="1">
      <alignment horizontal="left" vertical="top" wrapText="1"/>
    </xf>
    <xf numFmtId="0" fontId="38" fillId="0" borderId="0" xfId="0" applyFont="1" applyAlignment="1">
      <alignment horizontal="left" vertical="top" wrapText="1"/>
    </xf>
    <xf numFmtId="0" fontId="38" fillId="0" borderId="41" xfId="0" applyFont="1" applyBorder="1" applyAlignment="1">
      <alignment horizontal="left" vertical="top" wrapText="1"/>
    </xf>
    <xf numFmtId="0" fontId="86" fillId="7" borderId="0" xfId="0" applyFont="1" applyFill="1" applyAlignment="1" applyProtection="1">
      <alignment horizontal="center" vertical="center"/>
      <protection locked="0"/>
    </xf>
    <xf numFmtId="0" fontId="86" fillId="7" borderId="41" xfId="0" applyFont="1" applyFill="1" applyBorder="1" applyAlignment="1" applyProtection="1">
      <alignment horizontal="center" vertical="center"/>
      <protection locked="0"/>
    </xf>
    <xf numFmtId="0" fontId="24" fillId="2" borderId="21" xfId="0" applyFont="1" applyFill="1" applyBorder="1" applyAlignment="1">
      <alignment horizontal="center"/>
    </xf>
    <xf numFmtId="0" fontId="24" fillId="2" borderId="97" xfId="0" applyFont="1" applyFill="1" applyBorder="1" applyAlignment="1">
      <alignment horizontal="center"/>
    </xf>
    <xf numFmtId="0" fontId="0" fillId="0" borderId="122" xfId="0" applyBorder="1" applyAlignment="1">
      <alignment horizontal="center"/>
    </xf>
    <xf numFmtId="0" fontId="0" fillId="0" borderId="82" xfId="0" applyBorder="1" applyAlignment="1">
      <alignment horizontal="center"/>
    </xf>
    <xf numFmtId="0" fontId="0" fillId="0" borderId="80" xfId="0" applyBorder="1" applyAlignment="1">
      <alignment horizontal="center"/>
    </xf>
    <xf numFmtId="0" fontId="0" fillId="0" borderId="123" xfId="0" applyBorder="1" applyAlignment="1">
      <alignment horizontal="center"/>
    </xf>
    <xf numFmtId="0" fontId="38" fillId="0" borderId="80" xfId="0" applyFont="1" applyBorder="1" applyAlignment="1">
      <alignment horizontal="center" vertical="center"/>
    </xf>
    <xf numFmtId="0" fontId="38" fillId="0" borderId="82" xfId="0" applyFont="1" applyBorder="1" applyAlignment="1">
      <alignment horizontal="center" vertical="center"/>
    </xf>
    <xf numFmtId="0" fontId="38" fillId="0" borderId="80" xfId="0" applyFont="1" applyBorder="1" applyAlignment="1">
      <alignment horizontal="center" vertical="center" wrapText="1"/>
    </xf>
    <xf numFmtId="0" fontId="38" fillId="0" borderId="82" xfId="0" applyFont="1" applyBorder="1" applyAlignment="1">
      <alignment horizontal="center" vertical="center" wrapText="1"/>
    </xf>
    <xf numFmtId="0" fontId="38" fillId="0" borderId="124" xfId="0" applyFont="1" applyBorder="1" applyAlignment="1">
      <alignment horizontal="center" vertical="center" wrapText="1"/>
    </xf>
    <xf numFmtId="0" fontId="9" fillId="0" borderId="1" xfId="0" applyFont="1" applyBorder="1" applyAlignment="1" applyProtection="1">
      <alignment horizontal="center" vertical="center"/>
      <protection locked="0"/>
    </xf>
    <xf numFmtId="0" fontId="84" fillId="0" borderId="1" xfId="0" applyFont="1" applyBorder="1" applyAlignment="1" applyProtection="1">
      <alignment horizontal="center" vertical="center"/>
      <protection locked="0"/>
    </xf>
    <xf numFmtId="0" fontId="0" fillId="0" borderId="94" xfId="0" applyBorder="1" applyAlignment="1">
      <alignment horizontal="center"/>
    </xf>
    <xf numFmtId="0" fontId="0" fillId="0" borderId="57" xfId="0" applyBorder="1" applyAlignment="1">
      <alignment horizontal="center"/>
    </xf>
    <xf numFmtId="0" fontId="0" fillId="0" borderId="55" xfId="0" applyBorder="1" applyAlignment="1">
      <alignment horizontal="center"/>
    </xf>
    <xf numFmtId="0" fontId="0" fillId="0" borderId="56" xfId="0" applyBorder="1" applyAlignment="1">
      <alignment horizontal="center"/>
    </xf>
    <xf numFmtId="0" fontId="38" fillId="0" borderId="55" xfId="0" applyFont="1" applyBorder="1" applyAlignment="1">
      <alignment horizontal="center" vertical="center"/>
    </xf>
    <xf numFmtId="0" fontId="38" fillId="0" borderId="57" xfId="0" applyFont="1" applyBorder="1" applyAlignment="1">
      <alignment horizontal="center" vertical="center"/>
    </xf>
    <xf numFmtId="0" fontId="38" fillId="0" borderId="55" xfId="0" applyFont="1" applyBorder="1" applyAlignment="1">
      <alignment horizontal="center" vertical="center" wrapText="1"/>
    </xf>
    <xf numFmtId="0" fontId="38" fillId="0" borderId="57" xfId="0" applyFont="1" applyBorder="1" applyAlignment="1">
      <alignment horizontal="center" vertical="center" wrapText="1"/>
    </xf>
    <xf numFmtId="0" fontId="38" fillId="0" borderId="70" xfId="0" applyFont="1" applyBorder="1" applyAlignment="1">
      <alignment horizontal="center" vertical="center" wrapText="1"/>
    </xf>
    <xf numFmtId="0" fontId="38" fillId="0" borderId="37" xfId="0" applyFont="1" applyBorder="1" applyAlignment="1">
      <alignment horizontal="center" vertical="center"/>
    </xf>
    <xf numFmtId="0" fontId="38" fillId="0" borderId="39" xfId="0" applyFont="1" applyBorder="1" applyAlignment="1">
      <alignment horizontal="center" vertical="center"/>
    </xf>
    <xf numFmtId="0" fontId="38" fillId="0" borderId="67" xfId="0" applyFont="1" applyBorder="1" applyAlignment="1">
      <alignment horizontal="center" vertical="center"/>
    </xf>
    <xf numFmtId="0" fontId="38" fillId="0" borderId="93" xfId="0" applyFont="1" applyBorder="1" applyAlignment="1">
      <alignment horizontal="center" vertical="center"/>
    </xf>
    <xf numFmtId="0" fontId="38" fillId="0" borderId="119" xfId="0" applyFont="1" applyBorder="1" applyAlignment="1">
      <alignment horizontal="center" vertical="center"/>
    </xf>
    <xf numFmtId="0" fontId="38" fillId="0" borderId="72" xfId="0" applyFont="1" applyBorder="1" applyAlignment="1">
      <alignment horizontal="center" vertical="center"/>
    </xf>
    <xf numFmtId="0" fontId="38" fillId="0" borderId="120" xfId="0" applyFont="1" applyBorder="1" applyAlignment="1">
      <alignment horizontal="center" vertical="center"/>
    </xf>
    <xf numFmtId="0" fontId="38" fillId="0" borderId="38" xfId="0" applyFont="1" applyBorder="1" applyAlignment="1">
      <alignment horizontal="center" vertical="center"/>
    </xf>
    <xf numFmtId="0" fontId="38" fillId="0" borderId="22" xfId="0" applyFont="1" applyBorder="1" applyAlignment="1">
      <alignment horizontal="center" vertical="center"/>
    </xf>
    <xf numFmtId="0" fontId="38" fillId="0" borderId="25" xfId="0" applyFont="1" applyBorder="1" applyAlignment="1">
      <alignment horizontal="center" vertical="center"/>
    </xf>
    <xf numFmtId="0" fontId="38" fillId="0" borderId="79" xfId="0" applyFont="1" applyBorder="1" applyAlignment="1">
      <alignment horizontal="center" vertical="center"/>
    </xf>
    <xf numFmtId="0" fontId="38" fillId="0" borderId="121" xfId="0" applyFont="1" applyBorder="1" applyAlignment="1">
      <alignment horizontal="center" vertical="center"/>
    </xf>
    <xf numFmtId="0" fontId="103" fillId="0" borderId="38" xfId="0" applyFont="1" applyBorder="1" applyAlignment="1">
      <alignment horizontal="center"/>
    </xf>
    <xf numFmtId="0" fontId="103" fillId="0" borderId="39" xfId="0" applyFont="1" applyBorder="1" applyAlignment="1">
      <alignment horizontal="center"/>
    </xf>
    <xf numFmtId="0" fontId="103" fillId="0" borderId="25" xfId="0" applyFont="1" applyBorder="1" applyAlignment="1">
      <alignment horizontal="center"/>
    </xf>
    <xf numFmtId="0" fontId="103" fillId="0" borderId="93" xfId="0" applyFont="1" applyBorder="1" applyAlignment="1">
      <alignment horizontal="center"/>
    </xf>
    <xf numFmtId="0" fontId="104" fillId="0" borderId="94" xfId="0" applyFont="1" applyBorder="1" applyAlignment="1">
      <alignment horizontal="center" vertical="center"/>
    </xf>
    <xf numFmtId="0" fontId="104" fillId="0" borderId="57" xfId="0" applyFont="1" applyBorder="1" applyAlignment="1">
      <alignment horizontal="center" vertical="center"/>
    </xf>
    <xf numFmtId="0" fontId="104" fillId="0" borderId="55" xfId="0" applyFont="1" applyBorder="1" applyAlignment="1">
      <alignment horizontal="center" vertical="center"/>
    </xf>
    <xf numFmtId="0" fontId="104" fillId="0" borderId="56" xfId="0" applyFont="1" applyBorder="1" applyAlignment="1">
      <alignment horizontal="center" vertical="center"/>
    </xf>
    <xf numFmtId="0" fontId="4" fillId="5" borderId="5" xfId="0" applyFont="1" applyFill="1" applyBorder="1" applyAlignment="1">
      <alignment horizontal="left" wrapText="1"/>
    </xf>
    <xf numFmtId="0" fontId="4" fillId="5" borderId="0" xfId="0" applyFont="1" applyFill="1" applyAlignment="1">
      <alignment horizontal="left" wrapText="1"/>
    </xf>
    <xf numFmtId="0" fontId="4" fillId="5" borderId="0" xfId="0" applyFont="1" applyFill="1" applyAlignment="1">
      <alignment horizontal="center" wrapText="1"/>
    </xf>
    <xf numFmtId="0" fontId="4" fillId="5" borderId="6" xfId="0" applyFont="1" applyFill="1" applyBorder="1" applyAlignment="1">
      <alignment horizontal="center" wrapText="1"/>
    </xf>
    <xf numFmtId="0" fontId="59" fillId="0" borderId="1" xfId="0" applyFont="1" applyBorder="1" applyAlignment="1">
      <alignment horizontal="center"/>
    </xf>
    <xf numFmtId="0" fontId="73" fillId="0" borderId="61" xfId="0" applyFont="1" applyBorder="1" applyAlignment="1">
      <alignment horizontal="center" vertical="center" wrapText="1"/>
    </xf>
    <xf numFmtId="0" fontId="73" fillId="0" borderId="0" xfId="0" applyFont="1" applyAlignment="1">
      <alignment horizontal="center" vertical="center" wrapText="1"/>
    </xf>
    <xf numFmtId="0" fontId="73" fillId="0" borderId="102" xfId="0" applyFont="1" applyBorder="1" applyAlignment="1">
      <alignment horizontal="left" vertical="center"/>
    </xf>
    <xf numFmtId="0" fontId="73" fillId="0" borderId="11" xfId="0" applyFont="1" applyBorder="1" applyAlignment="1">
      <alignment horizontal="left" vertical="center"/>
    </xf>
    <xf numFmtId="0" fontId="73" fillId="0" borderId="12" xfId="0" applyFont="1" applyBorder="1" applyAlignment="1">
      <alignment horizontal="left" vertical="center"/>
    </xf>
    <xf numFmtId="0" fontId="73" fillId="0" borderId="1" xfId="0" applyFont="1" applyBorder="1" applyAlignment="1">
      <alignment horizontal="center" vertical="center" wrapText="1"/>
    </xf>
    <xf numFmtId="0" fontId="73" fillId="0" borderId="10" xfId="0" applyFont="1" applyBorder="1" applyAlignment="1">
      <alignment horizontal="center" vertical="center" wrapText="1"/>
    </xf>
    <xf numFmtId="0" fontId="73" fillId="0" borderId="12" xfId="0" applyFont="1" applyBorder="1" applyAlignment="1">
      <alignment horizontal="center" vertical="center" wrapText="1"/>
    </xf>
    <xf numFmtId="43" fontId="73" fillId="0" borderId="10" xfId="25" applyFont="1" applyBorder="1" applyAlignment="1">
      <alignment horizontal="center" vertical="center" wrapText="1"/>
    </xf>
    <xf numFmtId="43" fontId="73" fillId="0" borderId="30" xfId="25" applyFont="1" applyBorder="1" applyAlignment="1">
      <alignment horizontal="center" vertical="center" wrapText="1"/>
    </xf>
    <xf numFmtId="165" fontId="67" fillId="0" borderId="11" xfId="0" applyNumberFormat="1" applyFont="1" applyBorder="1" applyAlignment="1">
      <alignment horizontal="center" wrapText="1"/>
    </xf>
    <xf numFmtId="9" fontId="73" fillId="0" borderId="10" xfId="26" applyFont="1" applyBorder="1" applyAlignment="1">
      <alignment horizontal="center" vertical="center" wrapText="1"/>
    </xf>
    <xf numFmtId="9" fontId="73" fillId="0" borderId="12" xfId="26" applyFont="1" applyBorder="1" applyAlignment="1">
      <alignment horizontal="center" vertical="center" wrapText="1"/>
    </xf>
    <xf numFmtId="170" fontId="73" fillId="0" borderId="10" xfId="26" applyNumberFormat="1" applyFont="1" applyBorder="1" applyAlignment="1">
      <alignment horizontal="center" vertical="center" wrapText="1"/>
    </xf>
    <xf numFmtId="10" fontId="73" fillId="0" borderId="30" xfId="26" applyNumberFormat="1" applyFont="1" applyBorder="1" applyAlignment="1">
      <alignment horizontal="center" vertical="center" wrapText="1"/>
    </xf>
    <xf numFmtId="0" fontId="73" fillId="0" borderId="90" xfId="0" applyFont="1" applyBorder="1" applyAlignment="1">
      <alignment horizontal="center" vertical="center"/>
    </xf>
    <xf numFmtId="0" fontId="73" fillId="0" borderId="1" xfId="0" applyFont="1" applyBorder="1" applyAlignment="1">
      <alignment horizontal="center" vertical="center"/>
    </xf>
    <xf numFmtId="0" fontId="73" fillId="0" borderId="10" xfId="0" applyFont="1" applyBorder="1" applyAlignment="1">
      <alignment horizontal="center" vertical="center"/>
    </xf>
    <xf numFmtId="0" fontId="73" fillId="0" borderId="11" xfId="0" applyFont="1" applyBorder="1" applyAlignment="1">
      <alignment horizontal="center" vertical="center"/>
    </xf>
    <xf numFmtId="0" fontId="73" fillId="0" borderId="12" xfId="0" applyFont="1" applyBorder="1" applyAlignment="1">
      <alignment horizontal="center" vertical="center"/>
    </xf>
    <xf numFmtId="43" fontId="73" fillId="0" borderId="1" xfId="25" applyFont="1" applyBorder="1" applyAlignment="1">
      <alignment horizontal="center" vertical="center" wrapText="1"/>
    </xf>
    <xf numFmtId="43" fontId="73" fillId="0" borderId="12" xfId="25" applyFont="1" applyBorder="1" applyAlignment="1">
      <alignment horizontal="center" vertical="center" wrapText="1"/>
    </xf>
    <xf numFmtId="0" fontId="73" fillId="0" borderId="61" xfId="0" applyFont="1" applyBorder="1" applyAlignment="1">
      <alignment horizontal="left" vertical="center"/>
    </xf>
    <xf numFmtId="0" fontId="73" fillId="0" borderId="0" xfId="0" applyFont="1" applyAlignment="1">
      <alignment horizontal="left" vertical="center"/>
    </xf>
    <xf numFmtId="0" fontId="73" fillId="0" borderId="102" xfId="0" applyFont="1" applyBorder="1" applyAlignment="1">
      <alignment horizontal="center" vertical="center"/>
    </xf>
    <xf numFmtId="0" fontId="73" fillId="0" borderId="61" xfId="0" applyFont="1" applyBorder="1" applyAlignment="1">
      <alignment horizontal="left" vertical="center" wrapText="1"/>
    </xf>
    <xf numFmtId="0" fontId="73" fillId="0" borderId="0" xfId="0" applyFont="1" applyAlignment="1">
      <alignment horizontal="left" vertical="center" wrapText="1"/>
    </xf>
    <xf numFmtId="0" fontId="73" fillId="0" borderId="41" xfId="0" applyFont="1" applyBorder="1" applyAlignment="1">
      <alignment horizontal="left" vertical="center" wrapText="1"/>
    </xf>
    <xf numFmtId="0" fontId="74" fillId="0" borderId="0" xfId="0" applyFont="1" applyAlignment="1">
      <alignment horizontal="center" vertical="center"/>
    </xf>
    <xf numFmtId="0" fontId="73" fillId="0" borderId="90" xfId="0" applyFont="1" applyBorder="1" applyAlignment="1">
      <alignment horizontal="center" vertical="center" wrapText="1"/>
    </xf>
    <xf numFmtId="0" fontId="73" fillId="0" borderId="11" xfId="0" applyFont="1" applyBorder="1" applyAlignment="1">
      <alignment horizontal="center" vertical="center" wrapText="1"/>
    </xf>
    <xf numFmtId="10" fontId="73" fillId="0" borderId="10" xfId="26" applyNumberFormat="1" applyFont="1" applyBorder="1" applyAlignment="1">
      <alignment horizontal="center" vertical="center" wrapText="1"/>
    </xf>
    <xf numFmtId="0" fontId="66" fillId="0" borderId="36" xfId="0" applyFont="1" applyBorder="1" applyAlignment="1" applyProtection="1">
      <alignment horizontal="center"/>
      <protection locked="0"/>
    </xf>
    <xf numFmtId="0" fontId="66" fillId="0" borderId="69" xfId="0" applyFont="1" applyBorder="1" applyAlignment="1" applyProtection="1">
      <alignment horizontal="center"/>
      <protection locked="0"/>
    </xf>
    <xf numFmtId="0" fontId="63" fillId="0" borderId="61" xfId="0" applyFont="1" applyBorder="1" applyAlignment="1">
      <alignment horizontal="center" vertical="center" wrapText="1"/>
    </xf>
    <xf numFmtId="0" fontId="63" fillId="0" borderId="0" xfId="0" applyFont="1" applyAlignment="1">
      <alignment horizontal="center" vertical="center" wrapText="1"/>
    </xf>
    <xf numFmtId="0" fontId="63" fillId="0" borderId="41" xfId="0" applyFont="1" applyBorder="1" applyAlignment="1">
      <alignment horizontal="center" vertical="center" wrapText="1"/>
    </xf>
    <xf numFmtId="0" fontId="63" fillId="0" borderId="71" xfId="0" applyFont="1" applyBorder="1" applyAlignment="1">
      <alignment horizontal="center" vertical="top"/>
    </xf>
    <xf numFmtId="0" fontId="68" fillId="0" borderId="0" xfId="0" applyFont="1" applyAlignment="1">
      <alignment horizontal="center" vertical="center"/>
    </xf>
    <xf numFmtId="0" fontId="68" fillId="0" borderId="6" xfId="0" applyFont="1" applyBorder="1" applyAlignment="1">
      <alignment horizontal="center" vertical="center"/>
    </xf>
    <xf numFmtId="0" fontId="68" fillId="0" borderId="0" xfId="0" applyFont="1" applyAlignment="1">
      <alignment horizontal="center"/>
    </xf>
    <xf numFmtId="0" fontId="66" fillId="0" borderId="68" xfId="0" applyFont="1" applyBorder="1" applyAlignment="1" applyProtection="1">
      <alignment horizontal="center"/>
      <protection locked="0"/>
    </xf>
    <xf numFmtId="0" fontId="63" fillId="0" borderId="61" xfId="0" applyFont="1" applyBorder="1" applyAlignment="1">
      <alignment horizontal="center" vertical="center"/>
    </xf>
    <xf numFmtId="0" fontId="63" fillId="0" borderId="0" xfId="0" applyFont="1" applyAlignment="1">
      <alignment horizontal="center" vertical="center"/>
    </xf>
    <xf numFmtId="0" fontId="63" fillId="0" borderId="10" xfId="0" applyFont="1" applyBorder="1" applyAlignment="1">
      <alignment horizontal="center" vertical="center"/>
    </xf>
    <xf numFmtId="0" fontId="63" fillId="0" borderId="12" xfId="0" applyFont="1" applyBorder="1" applyAlignment="1">
      <alignment horizontal="center" vertical="center"/>
    </xf>
    <xf numFmtId="0" fontId="63" fillId="0" borderId="11" xfId="0" applyFont="1" applyBorder="1" applyAlignment="1">
      <alignment horizontal="center" vertical="center"/>
    </xf>
    <xf numFmtId="0" fontId="66" fillId="0" borderId="55" xfId="0" applyFont="1" applyBorder="1" applyAlignment="1" applyProtection="1">
      <alignment horizontal="center"/>
      <protection locked="0"/>
    </xf>
    <xf numFmtId="0" fontId="66" fillId="0" borderId="56" xfId="0" applyFont="1" applyBorder="1" applyAlignment="1" applyProtection="1">
      <alignment horizontal="center"/>
      <protection locked="0"/>
    </xf>
    <xf numFmtId="0" fontId="66" fillId="0" borderId="57" xfId="0" applyFont="1" applyBorder="1" applyAlignment="1" applyProtection="1">
      <alignment horizontal="center"/>
      <protection locked="0"/>
    </xf>
    <xf numFmtId="0" fontId="65" fillId="2" borderId="10" xfId="0" applyFont="1" applyFill="1" applyBorder="1" applyAlignment="1">
      <alignment horizontal="center"/>
    </xf>
    <xf numFmtId="0" fontId="65" fillId="2" borderId="11" xfId="0" applyFont="1" applyFill="1" applyBorder="1" applyAlignment="1">
      <alignment horizontal="center"/>
    </xf>
    <xf numFmtId="0" fontId="65" fillId="2" borderId="30" xfId="0" applyFont="1" applyFill="1" applyBorder="1" applyAlignment="1">
      <alignment horizontal="center"/>
    </xf>
    <xf numFmtId="0" fontId="66" fillId="0" borderId="88" xfId="0" applyFont="1" applyBorder="1" applyAlignment="1">
      <alignment horizontal="center"/>
    </xf>
    <xf numFmtId="0" fontId="66" fillId="0" borderId="13" xfId="0" applyFont="1" applyBorder="1" applyAlignment="1">
      <alignment horizontal="center"/>
    </xf>
    <xf numFmtId="0" fontId="66" fillId="0" borderId="14" xfId="0" applyFont="1" applyBorder="1" applyAlignment="1">
      <alignment horizontal="center"/>
    </xf>
    <xf numFmtId="0" fontId="66" fillId="0" borderId="89" xfId="0" applyFont="1" applyBorder="1" applyAlignment="1">
      <alignment horizontal="center"/>
    </xf>
    <xf numFmtId="0" fontId="66" fillId="0" borderId="27" xfId="0" applyFont="1" applyBorder="1" applyAlignment="1">
      <alignment horizontal="center"/>
    </xf>
    <xf numFmtId="0" fontId="66" fillId="0" borderId="85" xfId="0" applyFont="1" applyBorder="1" applyAlignment="1">
      <alignment horizontal="center"/>
    </xf>
    <xf numFmtId="0" fontId="66" fillId="0" borderId="86" xfId="0" applyFont="1" applyBorder="1" applyAlignment="1">
      <alignment horizontal="center"/>
    </xf>
    <xf numFmtId="0" fontId="66" fillId="5" borderId="61" xfId="0" applyFont="1" applyFill="1" applyBorder="1" applyAlignment="1">
      <alignment horizontal="left"/>
    </xf>
    <xf numFmtId="0" fontId="66" fillId="5" borderId="0" xfId="0" applyFont="1" applyFill="1" applyAlignment="1">
      <alignment horizontal="left"/>
    </xf>
    <xf numFmtId="14" fontId="66" fillId="5" borderId="0" xfId="0" applyNumberFormat="1" applyFont="1" applyFill="1" applyAlignment="1">
      <alignment horizontal="left"/>
    </xf>
    <xf numFmtId="14" fontId="66" fillId="5" borderId="6" xfId="0" applyNumberFormat="1" applyFont="1" applyFill="1" applyBorder="1" applyAlignment="1">
      <alignment horizontal="left"/>
    </xf>
    <xf numFmtId="0" fontId="66" fillId="5" borderId="87" xfId="0" applyFont="1" applyFill="1" applyBorder="1" applyAlignment="1">
      <alignment horizontal="left"/>
    </xf>
    <xf numFmtId="0" fontId="66" fillId="5" borderId="8" xfId="0" applyFont="1" applyFill="1" applyBorder="1" applyAlignment="1">
      <alignment horizontal="left"/>
    </xf>
    <xf numFmtId="0" fontId="66" fillId="5" borderId="9" xfId="0" applyFont="1" applyFill="1" applyBorder="1" applyAlignment="1">
      <alignment horizontal="left"/>
    </xf>
    <xf numFmtId="0" fontId="27" fillId="0" borderId="68" xfId="0" applyFont="1" applyBorder="1" applyAlignment="1">
      <alignment horizontal="center" vertical="center"/>
    </xf>
    <xf numFmtId="0" fontId="27" fillId="0" borderId="36" xfId="0" applyFont="1" applyBorder="1" applyAlignment="1">
      <alignment horizontal="center" vertical="center"/>
    </xf>
    <xf numFmtId="0" fontId="26" fillId="0" borderId="36" xfId="0" applyFont="1" applyBorder="1" applyAlignment="1">
      <alignment horizontal="left" vertical="center" wrapText="1"/>
    </xf>
    <xf numFmtId="0" fontId="27" fillId="0" borderId="36" xfId="0" applyFont="1" applyBorder="1" applyAlignment="1">
      <alignment horizontal="center" vertical="center" wrapText="1"/>
    </xf>
    <xf numFmtId="0" fontId="27" fillId="0" borderId="69" xfId="0" applyFont="1" applyBorder="1" applyAlignment="1">
      <alignment horizontal="center" vertical="center" wrapText="1"/>
    </xf>
    <xf numFmtId="0" fontId="23" fillId="0" borderId="41" xfId="0" applyFont="1" applyBorder="1" applyAlignment="1">
      <alignment horizontal="left" wrapText="1"/>
    </xf>
    <xf numFmtId="0" fontId="27" fillId="0" borderId="68" xfId="0" applyFont="1" applyBorder="1" applyAlignment="1">
      <alignment horizontal="left"/>
    </xf>
    <xf numFmtId="0" fontId="27" fillId="0" borderId="36" xfId="0" applyFont="1" applyBorder="1" applyAlignment="1">
      <alignment horizontal="left"/>
    </xf>
    <xf numFmtId="0" fontId="26" fillId="0" borderId="68" xfId="0" applyFont="1" applyBorder="1" applyAlignment="1">
      <alignment horizontal="left" vertical="center" wrapText="1"/>
    </xf>
    <xf numFmtId="0" fontId="27" fillId="0" borderId="68" xfId="0" applyFont="1" applyBorder="1" applyAlignment="1">
      <alignment horizontal="left" vertical="center" wrapText="1"/>
    </xf>
    <xf numFmtId="0" fontId="27" fillId="0" borderId="36" xfId="0" applyFont="1" applyBorder="1" applyAlignment="1">
      <alignment horizontal="left" vertical="center" wrapText="1"/>
    </xf>
    <xf numFmtId="0" fontId="19" fillId="0" borderId="61" xfId="0" applyFont="1" applyBorder="1" applyAlignment="1">
      <alignment horizontal="justify" wrapText="1"/>
    </xf>
    <xf numFmtId="0" fontId="19" fillId="0" borderId="0" xfId="0" applyFont="1" applyAlignment="1">
      <alignment horizontal="justify" wrapText="1"/>
    </xf>
    <xf numFmtId="0" fontId="27" fillId="0" borderId="61" xfId="0" applyFont="1" applyBorder="1" applyAlignment="1">
      <alignment horizontal="left"/>
    </xf>
    <xf numFmtId="0" fontId="27" fillId="0" borderId="0" xfId="0" applyFont="1" applyAlignment="1">
      <alignment horizontal="left"/>
    </xf>
    <xf numFmtId="0" fontId="5" fillId="0" borderId="68" xfId="0" applyFont="1" applyBorder="1" applyAlignment="1" applyProtection="1">
      <alignment horizontal="center"/>
      <protection locked="0"/>
    </xf>
    <xf numFmtId="0" fontId="5" fillId="0" borderId="36" xfId="0" applyFont="1" applyBorder="1" applyAlignment="1" applyProtection="1">
      <alignment horizontal="center"/>
      <protection locked="0"/>
    </xf>
    <xf numFmtId="0" fontId="26" fillId="0" borderId="68" xfId="0" applyFont="1" applyBorder="1" applyAlignment="1">
      <alignment horizontal="center" vertical="center" wrapText="1"/>
    </xf>
    <xf numFmtId="0" fontId="26" fillId="0" borderId="36" xfId="0" applyFont="1" applyBorder="1" applyAlignment="1">
      <alignment horizontal="center" vertical="center" wrapText="1"/>
    </xf>
    <xf numFmtId="0" fontId="27" fillId="0" borderId="68" xfId="0" applyFont="1" applyBorder="1" applyAlignment="1">
      <alignment horizontal="center"/>
    </xf>
    <xf numFmtId="0" fontId="27" fillId="0" borderId="36" xfId="0" applyFont="1" applyBorder="1" applyAlignment="1">
      <alignment horizontal="center"/>
    </xf>
    <xf numFmtId="0" fontId="5" fillId="0" borderId="69" xfId="0" applyFont="1" applyBorder="1" applyAlignment="1" applyProtection="1">
      <alignment horizontal="center"/>
      <protection locked="0"/>
    </xf>
    <xf numFmtId="0" fontId="19" fillId="0" borderId="61" xfId="0" applyFont="1" applyBorder="1" applyAlignment="1">
      <alignment horizontal="center" vertical="center" wrapText="1"/>
    </xf>
    <xf numFmtId="0" fontId="19" fillId="0" borderId="0" xfId="0" applyFont="1" applyAlignment="1">
      <alignment horizontal="center" vertical="center" wrapText="1"/>
    </xf>
    <xf numFmtId="0" fontId="19" fillId="0" borderId="41" xfId="0" applyFont="1" applyBorder="1" applyAlignment="1">
      <alignment horizontal="center" vertical="center" wrapText="1"/>
    </xf>
    <xf numFmtId="0" fontId="27" fillId="0" borderId="68" xfId="0" applyFont="1" applyBorder="1" applyAlignment="1">
      <alignment horizontal="center" vertical="center" wrapText="1"/>
    </xf>
    <xf numFmtId="0" fontId="4" fillId="0" borderId="68" xfId="0" applyFont="1" applyBorder="1" applyAlignment="1" applyProtection="1">
      <alignment horizontal="left" wrapText="1"/>
      <protection locked="0"/>
    </xf>
    <xf numFmtId="0" fontId="4" fillId="0" borderId="36" xfId="0" applyFont="1" applyBorder="1" applyAlignment="1" applyProtection="1">
      <alignment horizontal="left" wrapText="1"/>
      <protection locked="0"/>
    </xf>
    <xf numFmtId="0" fontId="19" fillId="14" borderId="61" xfId="0" applyFont="1" applyFill="1" applyBorder="1" applyAlignment="1">
      <alignment horizontal="center"/>
    </xf>
    <xf numFmtId="0" fontId="19" fillId="14" borderId="0" xfId="0" applyFont="1" applyFill="1" applyAlignment="1">
      <alignment horizontal="center"/>
    </xf>
    <xf numFmtId="0" fontId="19" fillId="14" borderId="41" xfId="0" applyFont="1" applyFill="1" applyBorder="1" applyAlignment="1">
      <alignment horizontal="center"/>
    </xf>
    <xf numFmtId="0" fontId="4" fillId="0" borderId="69" xfId="0" applyFont="1" applyBorder="1" applyAlignment="1" applyProtection="1">
      <alignment horizontal="left" wrapText="1"/>
      <protection locked="0"/>
    </xf>
    <xf numFmtId="0" fontId="4" fillId="0" borderId="36" xfId="0" applyFont="1" applyBorder="1" applyAlignment="1" applyProtection="1">
      <alignment horizontal="left" vertical="center" wrapText="1"/>
      <protection locked="0"/>
    </xf>
    <xf numFmtId="0" fontId="4" fillId="0" borderId="69" xfId="0" applyFont="1" applyBorder="1" applyAlignment="1" applyProtection="1">
      <alignment horizontal="left" vertical="center" wrapText="1"/>
      <protection locked="0"/>
    </xf>
    <xf numFmtId="0" fontId="4" fillId="0" borderId="68" xfId="0" applyFont="1" applyBorder="1" applyAlignment="1" applyProtection="1">
      <alignment horizontal="left" vertical="center" wrapText="1"/>
      <protection locked="0"/>
    </xf>
    <xf numFmtId="0" fontId="4" fillId="0" borderId="68" xfId="0" applyFont="1" applyBorder="1" applyAlignment="1" applyProtection="1">
      <alignment horizontal="left"/>
      <protection locked="0"/>
    </xf>
    <xf numFmtId="0" fontId="4" fillId="0" borderId="36" xfId="0" applyFont="1" applyBorder="1" applyAlignment="1" applyProtection="1">
      <alignment horizontal="left"/>
      <protection locked="0"/>
    </xf>
    <xf numFmtId="0" fontId="5" fillId="0" borderId="68" xfId="0" applyFont="1" applyBorder="1" applyAlignment="1" applyProtection="1">
      <alignment horizontal="left"/>
      <protection locked="0"/>
    </xf>
    <xf numFmtId="0" fontId="5" fillId="0" borderId="36" xfId="0" applyFont="1" applyBorder="1" applyAlignment="1" applyProtection="1">
      <alignment horizontal="left"/>
      <protection locked="0"/>
    </xf>
    <xf numFmtId="44" fontId="26" fillId="0" borderId="25" xfId="27" applyFont="1" applyBorder="1" applyAlignment="1">
      <alignment horizontal="center"/>
    </xf>
    <xf numFmtId="44" fontId="26" fillId="0" borderId="56" xfId="27" applyFont="1" applyBorder="1" applyAlignment="1">
      <alignment horizontal="center"/>
    </xf>
    <xf numFmtId="0" fontId="27" fillId="0" borderId="69" xfId="0" applyFont="1" applyBorder="1" applyAlignment="1">
      <alignment horizontal="center"/>
    </xf>
    <xf numFmtId="0" fontId="27" fillId="0" borderId="61" xfId="0" applyFont="1" applyBorder="1" applyAlignment="1">
      <alignment horizontal="left" vertical="top"/>
    </xf>
    <xf numFmtId="0" fontId="27" fillId="0" borderId="0" xfId="0" applyFont="1" applyAlignment="1">
      <alignment horizontal="left" vertical="top"/>
    </xf>
    <xf numFmtId="0" fontId="27" fillId="0" borderId="41" xfId="0" applyFont="1" applyBorder="1" applyAlignment="1">
      <alignment horizontal="left" vertical="top"/>
    </xf>
    <xf numFmtId="0" fontId="53" fillId="0" borderId="61" xfId="0" applyFont="1" applyBorder="1" applyAlignment="1">
      <alignment horizontal="center" vertical="center"/>
    </xf>
    <xf numFmtId="0" fontId="53" fillId="0" borderId="0" xfId="0" applyFont="1" applyAlignment="1">
      <alignment horizontal="center" vertical="center"/>
    </xf>
    <xf numFmtId="0" fontId="53" fillId="0" borderId="41" xfId="0" applyFont="1" applyBorder="1" applyAlignment="1">
      <alignment horizontal="center" vertical="center"/>
    </xf>
    <xf numFmtId="0" fontId="4" fillId="0" borderId="21" xfId="0" applyFont="1" applyBorder="1" applyAlignment="1" applyProtection="1">
      <alignment horizontal="center"/>
      <protection locked="0"/>
    </xf>
    <xf numFmtId="0" fontId="4" fillId="0" borderId="97" xfId="0" applyFont="1" applyBorder="1" applyAlignment="1" applyProtection="1">
      <alignment horizontal="center"/>
      <protection locked="0"/>
    </xf>
    <xf numFmtId="0" fontId="27" fillId="0" borderId="0" xfId="0" applyFont="1" applyAlignment="1">
      <alignment horizontal="center"/>
    </xf>
    <xf numFmtId="0" fontId="47" fillId="0" borderId="0" xfId="0" applyFont="1" applyAlignment="1">
      <alignment horizontal="center" vertical="top"/>
    </xf>
    <xf numFmtId="0" fontId="4" fillId="0" borderId="81" xfId="0" applyFont="1" applyBorder="1" applyAlignment="1" applyProtection="1">
      <alignment horizontal="center"/>
      <protection locked="0"/>
    </xf>
    <xf numFmtId="0" fontId="4" fillId="0" borderId="65" xfId="0" applyFont="1" applyBorder="1" applyAlignment="1" applyProtection="1">
      <alignment horizontal="center"/>
      <protection locked="0"/>
    </xf>
    <xf numFmtId="0" fontId="4" fillId="0" borderId="79" xfId="0" applyFont="1" applyBorder="1" applyAlignment="1" applyProtection="1">
      <alignment horizontal="center"/>
      <protection locked="0"/>
    </xf>
    <xf numFmtId="0" fontId="4" fillId="0" borderId="82" xfId="0" applyFont="1" applyBorder="1" applyAlignment="1" applyProtection="1">
      <alignment horizontal="center"/>
      <protection locked="0"/>
    </xf>
    <xf numFmtId="0" fontId="4" fillId="0" borderId="75" xfId="0" applyFont="1" applyBorder="1" applyAlignment="1" applyProtection="1">
      <alignment horizontal="center"/>
      <protection locked="0"/>
    </xf>
    <xf numFmtId="0" fontId="4" fillId="0" borderId="80" xfId="0" applyFont="1" applyBorder="1" applyAlignment="1" applyProtection="1">
      <alignment horizontal="center"/>
      <protection locked="0"/>
    </xf>
    <xf numFmtId="0" fontId="4" fillId="0" borderId="96" xfId="0" applyFont="1" applyBorder="1" applyAlignment="1" applyProtection="1">
      <alignment horizontal="center"/>
      <protection locked="0"/>
    </xf>
    <xf numFmtId="0" fontId="4" fillId="0" borderId="77" xfId="0" applyFont="1" applyBorder="1" applyAlignment="1" applyProtection="1">
      <alignment horizontal="center" vertical="center"/>
      <protection locked="0"/>
    </xf>
    <xf numFmtId="0" fontId="4" fillId="0" borderId="65" xfId="0" applyFont="1" applyBorder="1" applyAlignment="1" applyProtection="1">
      <alignment horizontal="center" vertical="center"/>
      <protection locked="0"/>
    </xf>
    <xf numFmtId="0" fontId="4" fillId="0" borderId="66" xfId="0" applyFont="1" applyBorder="1" applyAlignment="1" applyProtection="1">
      <alignment horizontal="center" vertical="center"/>
      <protection locked="0"/>
    </xf>
    <xf numFmtId="0" fontId="4" fillId="0" borderId="74" xfId="0" applyFont="1" applyBorder="1" applyAlignment="1" applyProtection="1">
      <alignment horizontal="center" vertical="center"/>
      <protection locked="0"/>
    </xf>
    <xf numFmtId="0" fontId="4" fillId="0" borderId="75" xfId="0" applyFont="1" applyBorder="1" applyAlignment="1" applyProtection="1">
      <alignment horizontal="center" vertical="center"/>
      <protection locked="0"/>
    </xf>
    <xf numFmtId="0" fontId="4" fillId="0" borderId="78" xfId="0" applyFont="1" applyBorder="1" applyAlignment="1" applyProtection="1">
      <alignment horizontal="center" vertical="center"/>
      <protection locked="0"/>
    </xf>
    <xf numFmtId="0" fontId="4" fillId="0" borderId="77" xfId="0" applyFont="1" applyBorder="1" applyAlignment="1" applyProtection="1">
      <alignment horizontal="center"/>
      <protection locked="0"/>
    </xf>
    <xf numFmtId="0" fontId="4" fillId="0" borderId="66" xfId="0" applyFont="1" applyBorder="1" applyAlignment="1" applyProtection="1">
      <alignment horizontal="center"/>
      <protection locked="0"/>
    </xf>
    <xf numFmtId="0" fontId="4" fillId="0" borderId="74" xfId="0" applyFont="1" applyBorder="1" applyAlignment="1" applyProtection="1">
      <alignment horizontal="center"/>
      <protection locked="0"/>
    </xf>
    <xf numFmtId="0" fontId="4" fillId="0" borderId="78" xfId="0" applyFont="1" applyBorder="1" applyAlignment="1" applyProtection="1">
      <alignment horizontal="center"/>
      <protection locked="0"/>
    </xf>
    <xf numFmtId="0" fontId="26" fillId="0" borderId="71" xfId="0" applyFont="1" applyBorder="1" applyAlignment="1">
      <alignment horizontal="center"/>
    </xf>
    <xf numFmtId="0" fontId="26" fillId="0" borderId="52" xfId="0" applyFont="1" applyBorder="1" applyAlignment="1">
      <alignment horizontal="center"/>
    </xf>
    <xf numFmtId="0" fontId="52" fillId="0" borderId="61" xfId="0" applyFont="1" applyBorder="1" applyAlignment="1">
      <alignment horizontal="center" wrapText="1"/>
    </xf>
    <xf numFmtId="0" fontId="52" fillId="0" borderId="0" xfId="0" applyFont="1" applyAlignment="1">
      <alignment horizontal="center" wrapText="1"/>
    </xf>
    <xf numFmtId="0" fontId="52" fillId="0" borderId="41" xfId="0" applyFont="1" applyBorder="1" applyAlignment="1">
      <alignment horizontal="center" wrapText="1"/>
    </xf>
    <xf numFmtId="0" fontId="24" fillId="2" borderId="5" xfId="0" applyFont="1" applyFill="1" applyBorder="1" applyAlignment="1">
      <alignment horizontal="center"/>
    </xf>
    <xf numFmtId="0" fontId="24" fillId="2" borderId="0" xfId="0" applyFont="1" applyFill="1" applyAlignment="1">
      <alignment horizontal="center"/>
    </xf>
    <xf numFmtId="0" fontId="24" fillId="2" borderId="41" xfId="0" applyFont="1" applyFill="1" applyBorder="1" applyAlignment="1">
      <alignment horizontal="center"/>
    </xf>
    <xf numFmtId="165" fontId="92" fillId="0" borderId="10" xfId="0" applyNumberFormat="1" applyFont="1" applyBorder="1" applyAlignment="1">
      <alignment horizontal="center" wrapText="1"/>
    </xf>
    <xf numFmtId="0" fontId="4" fillId="5" borderId="61" xfId="0" applyFont="1" applyFill="1" applyBorder="1" applyAlignment="1">
      <alignment horizontal="left" vertical="top" wrapText="1"/>
    </xf>
    <xf numFmtId="0" fontId="4" fillId="5" borderId="0" xfId="0" applyFont="1" applyFill="1" applyAlignment="1">
      <alignment horizontal="left" vertical="top" wrapText="1"/>
    </xf>
  </cellXfs>
  <cellStyles count="28">
    <cellStyle name="Hipervínculo" xfId="2" builtinId="8" hidden="1"/>
    <cellStyle name="Hipervínculo" xfId="4" builtinId="8" hidden="1"/>
    <cellStyle name="Hipervínculo" xfId="6" builtinId="8" hidden="1"/>
    <cellStyle name="Hipervínculo" xfId="8" builtinId="8" hidden="1"/>
    <cellStyle name="Hipervínculo" xfId="10" builtinId="8" hidden="1"/>
    <cellStyle name="Hipervínculo 2" xfId="23" xr:uid="{00000000-0005-0000-0000-000005000000}"/>
    <cellStyle name="Hipervínculo visitado" xfId="3" builtinId="9" hidden="1"/>
    <cellStyle name="Hipervínculo visitado" xfId="5" builtinId="9" hidden="1"/>
    <cellStyle name="Hipervínculo visitado" xfId="7" builtinId="9" hidden="1"/>
    <cellStyle name="Hipervínculo visitado" xfId="9" builtinId="9" hidden="1"/>
    <cellStyle name="Hipervínculo visitado" xfId="11" builtinId="9" hidden="1"/>
    <cellStyle name="Hipervínculo visitado" xfId="12" builtinId="9" hidden="1"/>
    <cellStyle name="Hipervínculo visitado" xfId="13" builtinId="9" hidden="1"/>
    <cellStyle name="Hipervínculo visitado" xfId="14" builtinId="9" hidden="1"/>
    <cellStyle name="Hipervínculo visitado" xfId="15" builtinId="9" hidden="1"/>
    <cellStyle name="Hipervínculo visitado" xfId="16" builtinId="9" hidden="1"/>
    <cellStyle name="Hipervínculo visitado" xfId="17" builtinId="9" hidden="1"/>
    <cellStyle name="Hipervínculo visitado" xfId="18" builtinId="9" hidden="1"/>
    <cellStyle name="Hipervínculo visitado" xfId="19" builtinId="9" hidden="1"/>
    <cellStyle name="Hipervínculo visitado" xfId="20" builtinId="9" hidden="1"/>
    <cellStyle name="Hipervínculo visitado" xfId="21" builtinId="9" hidden="1"/>
    <cellStyle name="Millares" xfId="25" builtinId="3"/>
    <cellStyle name="Moneda" xfId="27" builtinId="4"/>
    <cellStyle name="Normal" xfId="0" builtinId="0"/>
    <cellStyle name="Normal 2" xfId="24" xr:uid="{00000000-0005-0000-0000-000018000000}"/>
    <cellStyle name="Normal 3" xfId="22" xr:uid="{00000000-0005-0000-0000-000019000000}"/>
    <cellStyle name="Normal 4" xfId="1" xr:uid="{00000000-0005-0000-0000-00001A000000}"/>
    <cellStyle name="Porcentaje" xfId="26" builtinId="5"/>
  </cellStyles>
  <dxfs count="46">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left" vertical="bottom" textRotation="0" wrapText="1"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left"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left"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left" vertical="bottom" textRotation="0" wrapText="1"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left"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numFmt numFmtId="1" formatCode="0"/>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numFmt numFmtId="167" formatCode="[$-240A]d&quot; de &quot;mmmm&quot; de &quot;yyyy;@"/>
      <fill>
        <patternFill patternType="solid">
          <fgColor rgb="FFA3CDED"/>
          <bgColor rgb="FFA3CDED"/>
        </patternFill>
      </fill>
      <alignment horizontal="center" vertical="center"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numFmt numFmtId="1" formatCode="0"/>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Calibri"/>
        <scheme val="minor"/>
      </font>
      <fill>
        <patternFill patternType="solid">
          <fgColor rgb="FFA3CDED"/>
          <bgColor rgb="FFA3CDED"/>
        </patternFill>
      </fill>
      <alignment horizontal="general" vertical="bottom" textRotation="0" wrapText="1"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2"/>
        <color rgb="FF000000"/>
        <name val="Calibri"/>
        <scheme val="minor"/>
      </font>
      <fill>
        <patternFill patternType="solid">
          <fgColor rgb="FFA3CDED"/>
          <bgColor rgb="FFA3CDED"/>
        </patternFill>
      </fill>
      <alignment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border diagonalUp="0" diagonalDown="0" outline="0">
        <left/>
        <right style="thin">
          <color rgb="FFFFFFFF"/>
        </right>
        <top style="thin">
          <color rgb="FFFFFFFF"/>
        </top>
        <bottom style="thin">
          <color rgb="FFFFFFFF"/>
        </bottom>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rgb="FF000000"/>
        <name val="Arial Narrow"/>
        <scheme val="none"/>
      </font>
      <fill>
        <patternFill patternType="solid">
          <fgColor rgb="FFA3CDED"/>
          <bgColor rgb="FFA3CDED"/>
        </patternFill>
      </fill>
      <alignment horizontal="general" vertical="bottom" textRotation="0" wrapText="1" indent="0" justifyLastLine="0" shrinkToFit="0" readingOrder="0"/>
    </dxf>
    <dxf>
      <font>
        <b/>
        <i val="0"/>
        <strike val="0"/>
        <condense val="0"/>
        <extend val="0"/>
        <outline val="0"/>
        <shadow val="0"/>
        <u val="none"/>
        <vertAlign val="baseline"/>
        <sz val="12"/>
        <color auto="1"/>
        <name val="Arial Narrow"/>
        <scheme val="none"/>
      </font>
      <fill>
        <patternFill patternType="solid">
          <fgColor rgb="FF2683C6"/>
          <bgColor rgb="FF2683C6"/>
        </patternFill>
      </fill>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Medium7"/>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782694198623401"/>
          <c:y val="1.9464720194647202E-2"/>
          <c:w val="0.73058013765978369"/>
          <c:h val="0.75669099756690994"/>
        </c:manualLayout>
      </c:layout>
      <c:scatterChart>
        <c:scatterStyle val="lineMarker"/>
        <c:varyColors val="0"/>
        <c:ser>
          <c:idx val="0"/>
          <c:order val="0"/>
          <c:tx>
            <c:v>PROGRAMADO</c:v>
          </c:tx>
          <c:xVal>
            <c:numLit>
              <c:formatCode>General</c:formatCode>
              <c:ptCount val="7"/>
              <c:pt idx="0">
                <c:v>0</c:v>
              </c:pt>
              <c:pt idx="1">
                <c:v>1</c:v>
              </c:pt>
              <c:pt idx="2">
                <c:v>2</c:v>
              </c:pt>
              <c:pt idx="3">
                <c:v>3</c:v>
              </c:pt>
              <c:pt idx="4">
                <c:v>4</c:v>
              </c:pt>
              <c:pt idx="5">
                <c:v>5</c:v>
              </c:pt>
              <c:pt idx="6">
                <c:v>6</c:v>
              </c:pt>
            </c:numLit>
          </c:xVal>
          <c:yVal>
            <c:numLit>
              <c:formatCode>General</c:formatCode>
              <c:ptCount val="7"/>
              <c:pt idx="0">
                <c:v>0</c:v>
              </c:pt>
              <c:pt idx="1">
                <c:v>10</c:v>
              </c:pt>
              <c:pt idx="2">
                <c:v>25</c:v>
              </c:pt>
              <c:pt idx="3">
                <c:v>60</c:v>
              </c:pt>
              <c:pt idx="4">
                <c:v>80</c:v>
              </c:pt>
              <c:pt idx="5">
                <c:v>95</c:v>
              </c:pt>
              <c:pt idx="6">
                <c:v>100</c:v>
              </c:pt>
            </c:numLit>
          </c:yVal>
          <c:smooth val="0"/>
          <c:extLst>
            <c:ext xmlns:c16="http://schemas.microsoft.com/office/drawing/2014/chart" uri="{C3380CC4-5D6E-409C-BE32-E72D297353CC}">
              <c16:uniqueId val="{00000000-4EB7-4B98-998A-A79B0A0A25B8}"/>
            </c:ext>
          </c:extLst>
        </c:ser>
        <c:ser>
          <c:idx val="1"/>
          <c:order val="1"/>
          <c:tx>
            <c:v>EJECUTADO</c:v>
          </c:tx>
          <c:spPr>
            <a:ln>
              <a:prstDash val="lgDash"/>
            </a:ln>
          </c:spPr>
          <c:xVal>
            <c:numLit>
              <c:formatCode>General</c:formatCode>
              <c:ptCount val="7"/>
              <c:pt idx="0">
                <c:v>0</c:v>
              </c:pt>
              <c:pt idx="1">
                <c:v>1</c:v>
              </c:pt>
              <c:pt idx="2">
                <c:v>2</c:v>
              </c:pt>
              <c:pt idx="3">
                <c:v>3</c:v>
              </c:pt>
              <c:pt idx="4">
                <c:v>4</c:v>
              </c:pt>
              <c:pt idx="5">
                <c:v>5</c:v>
              </c:pt>
              <c:pt idx="6">
                <c:v>6</c:v>
              </c:pt>
            </c:numLit>
          </c:xVal>
          <c:yVal>
            <c:numLit>
              <c:formatCode>General</c:formatCode>
              <c:ptCount val="7"/>
              <c:pt idx="0">
                <c:v>0</c:v>
              </c:pt>
              <c:pt idx="1">
                <c:v>5</c:v>
              </c:pt>
              <c:pt idx="2">
                <c:v>12</c:v>
              </c:pt>
              <c:pt idx="3">
                <c:v>40</c:v>
              </c:pt>
              <c:pt idx="4">
                <c:v>70</c:v>
              </c:pt>
              <c:pt idx="5">
                <c:v>85</c:v>
              </c:pt>
            </c:numLit>
          </c:yVal>
          <c:smooth val="0"/>
          <c:extLst>
            <c:ext xmlns:c16="http://schemas.microsoft.com/office/drawing/2014/chart" uri="{C3380CC4-5D6E-409C-BE32-E72D297353CC}">
              <c16:uniqueId val="{00000001-4EB7-4B98-998A-A79B0A0A25B8}"/>
            </c:ext>
          </c:extLst>
        </c:ser>
        <c:ser>
          <c:idx val="2"/>
          <c:order val="2"/>
          <c:tx>
            <c:v>PAGADO</c:v>
          </c:tx>
          <c:spPr>
            <a:ln>
              <a:prstDash val="lgDashDot"/>
            </a:ln>
          </c:spPr>
          <c:xVal>
            <c:numLit>
              <c:formatCode>General</c:formatCode>
              <c:ptCount val="7"/>
              <c:pt idx="0">
                <c:v>0</c:v>
              </c:pt>
              <c:pt idx="1">
                <c:v>1</c:v>
              </c:pt>
              <c:pt idx="2">
                <c:v>2</c:v>
              </c:pt>
              <c:pt idx="3">
                <c:v>3</c:v>
              </c:pt>
              <c:pt idx="4">
                <c:v>4</c:v>
              </c:pt>
              <c:pt idx="5">
                <c:v>5</c:v>
              </c:pt>
              <c:pt idx="6">
                <c:v>6</c:v>
              </c:pt>
            </c:numLit>
          </c:xVal>
          <c:yVal>
            <c:numLit>
              <c:formatCode>General</c:formatCode>
              <c:ptCount val="7"/>
              <c:pt idx="0">
                <c:v>0</c:v>
              </c:pt>
              <c:pt idx="1">
                <c:v>5</c:v>
              </c:pt>
              <c:pt idx="2">
                <c:v>5</c:v>
              </c:pt>
              <c:pt idx="3">
                <c:v>40</c:v>
              </c:pt>
              <c:pt idx="4">
                <c:v>52</c:v>
              </c:pt>
            </c:numLit>
          </c:yVal>
          <c:smooth val="0"/>
          <c:extLst>
            <c:ext xmlns:c16="http://schemas.microsoft.com/office/drawing/2014/chart" uri="{C3380CC4-5D6E-409C-BE32-E72D297353CC}">
              <c16:uniqueId val="{00000002-4EB7-4B98-998A-A79B0A0A25B8}"/>
            </c:ext>
          </c:extLst>
        </c:ser>
        <c:dLbls>
          <c:showLegendKey val="0"/>
          <c:showVal val="0"/>
          <c:showCatName val="0"/>
          <c:showSerName val="0"/>
          <c:showPercent val="0"/>
          <c:showBubbleSize val="0"/>
        </c:dLbls>
        <c:axId val="129508096"/>
        <c:axId val="129509632"/>
      </c:scatterChart>
      <c:valAx>
        <c:axId val="129508096"/>
        <c:scaling>
          <c:orientation val="minMax"/>
        </c:scaling>
        <c:delete val="0"/>
        <c:axPos val="b"/>
        <c:majorGridlines/>
        <c:numFmt formatCode="General" sourceLinked="1"/>
        <c:majorTickMark val="out"/>
        <c:minorTickMark val="none"/>
        <c:tickLblPos val="nextTo"/>
        <c:txPr>
          <a:bodyPr rot="0" vert="horz"/>
          <a:lstStyle/>
          <a:p>
            <a:pPr>
              <a:defRPr sz="1400" b="0" i="0" u="none" strike="noStrike" baseline="0">
                <a:solidFill>
                  <a:srgbClr val="000000"/>
                </a:solidFill>
                <a:latin typeface="Arial Narrow"/>
                <a:ea typeface="Arial Narrow"/>
                <a:cs typeface="Arial Narrow"/>
              </a:defRPr>
            </a:pPr>
            <a:endParaRPr lang="es-CO"/>
          </a:p>
        </c:txPr>
        <c:crossAx val="129509632"/>
        <c:crosses val="autoZero"/>
        <c:crossBetween val="midCat"/>
      </c:valAx>
      <c:valAx>
        <c:axId val="129509632"/>
        <c:scaling>
          <c:orientation val="minMax"/>
          <c:max val="100"/>
        </c:scaling>
        <c:delete val="0"/>
        <c:axPos val="l"/>
        <c:majorGridlines/>
        <c:numFmt formatCode="General" sourceLinked="1"/>
        <c:majorTickMark val="out"/>
        <c:minorTickMark val="none"/>
        <c:tickLblPos val="nextTo"/>
        <c:txPr>
          <a:bodyPr rot="0" vert="horz"/>
          <a:lstStyle/>
          <a:p>
            <a:pPr>
              <a:defRPr sz="1400" b="0" i="0" u="none" strike="noStrike" baseline="0">
                <a:solidFill>
                  <a:srgbClr val="000000"/>
                </a:solidFill>
                <a:latin typeface="Arial Narrow"/>
                <a:ea typeface="Arial Narrow"/>
                <a:cs typeface="Arial Narrow"/>
              </a:defRPr>
            </a:pPr>
            <a:endParaRPr lang="es-CO"/>
          </a:p>
        </c:txPr>
        <c:crossAx val="129508096"/>
        <c:crosses val="autoZero"/>
        <c:crossBetween val="midCat"/>
      </c:valAx>
    </c:plotArea>
    <c:legend>
      <c:legendPos val="b"/>
      <c:layout>
        <c:manualLayout>
          <c:xMode val="edge"/>
          <c:yMode val="edge"/>
          <c:x val="0.23145244380269087"/>
          <c:y val="0.88943885663927036"/>
          <c:w val="0.58516386024812794"/>
          <c:h val="6.6692466361412794E-2"/>
        </c:manualLayout>
      </c:layout>
      <c:overlay val="0"/>
      <c:txPr>
        <a:bodyPr/>
        <a:lstStyle/>
        <a:p>
          <a:pPr>
            <a:defRPr sz="995" b="0" i="0" u="none" strike="noStrike" baseline="0">
              <a:solidFill>
                <a:srgbClr val="000000"/>
              </a:solidFill>
              <a:latin typeface="Arial Narrow"/>
              <a:ea typeface="Arial Narrow"/>
              <a:cs typeface="Arial Narrow"/>
            </a:defRPr>
          </a:pPr>
          <a:endParaRPr lang="es-CO"/>
        </a:p>
      </c:txPr>
    </c:legend>
    <c:plotVisOnly val="1"/>
    <c:dispBlanksAs val="gap"/>
    <c:showDLblsOverMax val="0"/>
  </c:chart>
  <c:spPr>
    <a:noFill/>
    <a:ln>
      <a:noFill/>
    </a:ln>
  </c:spPr>
  <c:txPr>
    <a:bodyPr/>
    <a:lstStyle/>
    <a:p>
      <a:pPr>
        <a:defRPr sz="1400" b="0" i="0" u="none" strike="noStrike" baseline="0">
          <a:solidFill>
            <a:srgbClr val="000000"/>
          </a:solidFill>
          <a:latin typeface="Arial Narrow"/>
          <a:ea typeface="Arial Narrow"/>
          <a:cs typeface="Arial Narrow"/>
        </a:defRPr>
      </a:pPr>
      <a:endParaRPr lang="es-CO"/>
    </a:p>
  </c:txPr>
  <c:printSettings>
    <c:headerFooter/>
    <c:pageMargins b="0.75" l="0.7" r="0.7" t="0.75" header="0.3" footer="0.3"/>
    <c:pageSetup paperSize="9" orientation="landscape" horizontalDpi="0" verticalDpi="0"/>
  </c:printSettings>
  <c:userShapes r:id="rId1"/>
</c:chartSpace>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18</xdr:col>
      <xdr:colOff>650876</xdr:colOff>
      <xdr:row>0</xdr:row>
      <xdr:rowOff>0</xdr:rowOff>
    </xdr:from>
    <xdr:to>
      <xdr:col>22</xdr:col>
      <xdr:colOff>206859</xdr:colOff>
      <xdr:row>4</xdr:row>
      <xdr:rowOff>333</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13801" y="0"/>
          <a:ext cx="1632433" cy="8385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650876</xdr:colOff>
      <xdr:row>0</xdr:row>
      <xdr:rowOff>0</xdr:rowOff>
    </xdr:from>
    <xdr:to>
      <xdr:col>22</xdr:col>
      <xdr:colOff>225909</xdr:colOff>
      <xdr:row>4</xdr:row>
      <xdr:rowOff>10917</xdr:rowOff>
    </xdr:to>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10626" y="0"/>
          <a:ext cx="1635608" cy="82583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18</xdr:col>
      <xdr:colOff>762001</xdr:colOff>
      <xdr:row>0</xdr:row>
      <xdr:rowOff>0</xdr:rowOff>
    </xdr:from>
    <xdr:to>
      <xdr:col>23</xdr:col>
      <xdr:colOff>41758</xdr:colOff>
      <xdr:row>3</xdr:row>
      <xdr:rowOff>163619</xdr:rowOff>
    </xdr:to>
    <xdr:pic>
      <xdr:nvPicPr>
        <xdr:cNvPr id="2" name="Imagen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94876" y="0"/>
          <a:ext cx="1597507" cy="82583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27</xdr:col>
      <xdr:colOff>63501</xdr:colOff>
      <xdr:row>0</xdr:row>
      <xdr:rowOff>0</xdr:rowOff>
    </xdr:from>
    <xdr:to>
      <xdr:col>30</xdr:col>
      <xdr:colOff>95734</xdr:colOff>
      <xdr:row>3</xdr:row>
      <xdr:rowOff>62245</xdr:rowOff>
    </xdr:to>
    <xdr:pic>
      <xdr:nvPicPr>
        <xdr:cNvPr id="2" name="Imagen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112751" y="0"/>
          <a:ext cx="1603858" cy="83853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27</xdr:col>
      <xdr:colOff>63501</xdr:colOff>
      <xdr:row>0</xdr:row>
      <xdr:rowOff>0</xdr:rowOff>
    </xdr:from>
    <xdr:to>
      <xdr:col>29</xdr:col>
      <xdr:colOff>219559</xdr:colOff>
      <xdr:row>2</xdr:row>
      <xdr:rowOff>122797</xdr:rowOff>
    </xdr:to>
    <xdr:pic>
      <xdr:nvPicPr>
        <xdr:cNvPr id="2" name="Imagen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284576" y="0"/>
          <a:ext cx="1632433" cy="83853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18</xdr:col>
      <xdr:colOff>650876</xdr:colOff>
      <xdr:row>0</xdr:row>
      <xdr:rowOff>0</xdr:rowOff>
    </xdr:from>
    <xdr:to>
      <xdr:col>22</xdr:col>
      <xdr:colOff>311634</xdr:colOff>
      <xdr:row>2</xdr:row>
      <xdr:rowOff>111458</xdr:rowOff>
    </xdr:to>
    <xdr:pic>
      <xdr:nvPicPr>
        <xdr:cNvPr id="2" name="Imagen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13801" y="0"/>
          <a:ext cx="1613383" cy="83853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18</xdr:col>
      <xdr:colOff>650876</xdr:colOff>
      <xdr:row>0</xdr:row>
      <xdr:rowOff>0</xdr:rowOff>
    </xdr:from>
    <xdr:to>
      <xdr:col>22</xdr:col>
      <xdr:colOff>330684</xdr:colOff>
      <xdr:row>3</xdr:row>
      <xdr:rowOff>143208</xdr:rowOff>
    </xdr:to>
    <xdr:pic>
      <xdr:nvPicPr>
        <xdr:cNvPr id="2" name="Imagen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13801" y="0"/>
          <a:ext cx="1632433" cy="83853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41</xdr:col>
      <xdr:colOff>111126</xdr:colOff>
      <xdr:row>0</xdr:row>
      <xdr:rowOff>0</xdr:rowOff>
    </xdr:from>
    <xdr:to>
      <xdr:col>44</xdr:col>
      <xdr:colOff>279882</xdr:colOff>
      <xdr:row>3</xdr:row>
      <xdr:rowOff>182895</xdr:rowOff>
    </xdr:to>
    <xdr:pic>
      <xdr:nvPicPr>
        <xdr:cNvPr id="2" name="Imagen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065376" y="0"/>
          <a:ext cx="1622908" cy="838533"/>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26</xdr:col>
      <xdr:colOff>63501</xdr:colOff>
      <xdr:row>0</xdr:row>
      <xdr:rowOff>0</xdr:rowOff>
    </xdr:from>
    <xdr:to>
      <xdr:col>28</xdr:col>
      <xdr:colOff>226486</xdr:colOff>
      <xdr:row>3</xdr:row>
      <xdr:rowOff>24145</xdr:rowOff>
    </xdr:to>
    <xdr:pic>
      <xdr:nvPicPr>
        <xdr:cNvPr id="2" name="Imagen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284576" y="0"/>
          <a:ext cx="1613383" cy="83853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18</xdr:col>
      <xdr:colOff>650876</xdr:colOff>
      <xdr:row>0</xdr:row>
      <xdr:rowOff>0</xdr:rowOff>
    </xdr:from>
    <xdr:to>
      <xdr:col>20</xdr:col>
      <xdr:colOff>568809</xdr:colOff>
      <xdr:row>2</xdr:row>
      <xdr:rowOff>75786</xdr:rowOff>
    </xdr:to>
    <xdr:pic>
      <xdr:nvPicPr>
        <xdr:cNvPr id="2" name="Imagen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56676" y="0"/>
          <a:ext cx="1594333" cy="838533"/>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22</xdr:col>
      <xdr:colOff>1</xdr:colOff>
      <xdr:row>0</xdr:row>
      <xdr:rowOff>0</xdr:rowOff>
    </xdr:from>
    <xdr:to>
      <xdr:col>26</xdr:col>
      <xdr:colOff>73508</xdr:colOff>
      <xdr:row>3</xdr:row>
      <xdr:rowOff>185001</xdr:rowOff>
    </xdr:to>
    <xdr:pic>
      <xdr:nvPicPr>
        <xdr:cNvPr id="2" name="Imagen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683751" y="0"/>
          <a:ext cx="1597508" cy="825833"/>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25</xdr:col>
      <xdr:colOff>63501</xdr:colOff>
      <xdr:row>0</xdr:row>
      <xdr:rowOff>0</xdr:rowOff>
    </xdr:from>
    <xdr:to>
      <xdr:col>28</xdr:col>
      <xdr:colOff>48109</xdr:colOff>
      <xdr:row>4</xdr:row>
      <xdr:rowOff>333</xdr:rowOff>
    </xdr:to>
    <xdr:pic>
      <xdr:nvPicPr>
        <xdr:cNvPr id="2" name="Imagen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008351" y="0"/>
          <a:ext cx="1594333" cy="838533"/>
        </a:xfrm>
        <a:prstGeom prst="rect">
          <a:avLst/>
        </a:prstGeom>
      </xdr:spPr>
    </xdr:pic>
    <xdr:clientData/>
  </xdr:twoCellAnchor>
  <xdr:twoCellAnchor>
    <xdr:from>
      <xdr:col>1</xdr:col>
      <xdr:colOff>28575</xdr:colOff>
      <xdr:row>47</xdr:row>
      <xdr:rowOff>161925</xdr:rowOff>
    </xdr:from>
    <xdr:to>
      <xdr:col>26</xdr:col>
      <xdr:colOff>180975</xdr:colOff>
      <xdr:row>65</xdr:row>
      <xdr:rowOff>76200</xdr:rowOff>
    </xdr:to>
    <xdr:graphicFrame macro="">
      <xdr:nvGraphicFramePr>
        <xdr:cNvPr id="3" name="12 Gráfico">
          <a:extLst>
            <a:ext uri="{FF2B5EF4-FFF2-40B4-BE49-F238E27FC236}">
              <a16:creationId xmlns:a16="http://schemas.microsoft.com/office/drawing/2014/main" id="{00000000-0008-0000-0C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3.xml><?xml version="1.0" encoding="utf-8"?>
<c:userShapes xmlns:c="http://schemas.openxmlformats.org/drawingml/2006/chart">
  <cdr:relSizeAnchor xmlns:cdr="http://schemas.openxmlformats.org/drawingml/2006/chartDrawing">
    <cdr:from>
      <cdr:x>0.87795</cdr:x>
      <cdr:y>0.7827</cdr:y>
    </cdr:from>
    <cdr:to>
      <cdr:x>0.99304</cdr:x>
      <cdr:y>0.84186</cdr:y>
    </cdr:to>
    <cdr:sp macro="" textlink="">
      <cdr:nvSpPr>
        <cdr:cNvPr id="2" name="1 CuadroTexto"/>
        <cdr:cNvSpPr txBox="1"/>
      </cdr:nvSpPr>
      <cdr:spPr>
        <a:xfrm xmlns:a="http://schemas.openxmlformats.org/drawingml/2006/main">
          <a:off x="7987780" y="3069647"/>
          <a:ext cx="1062265" cy="217583"/>
        </a:xfrm>
        <a:prstGeom xmlns:a="http://schemas.openxmlformats.org/drawingml/2006/main" prst="rect">
          <a:avLst/>
        </a:prstGeom>
      </cdr:spPr>
      <cdr:txBody>
        <a:bodyPr xmlns:a="http://schemas.openxmlformats.org/drawingml/2006/main" wrap="square" rtlCol="0"/>
        <a:lstStyle xmlns:a="http://schemas.openxmlformats.org/drawingml/2006/main"/>
        <a:p xmlns:a="http://schemas.openxmlformats.org/drawingml/2006/main">
          <a:r>
            <a:rPr lang="es-CO" sz="1100">
              <a:latin typeface="Arial Narrow" pitchFamily="34" charset="0"/>
            </a:rPr>
            <a:t>MESES</a:t>
          </a:r>
          <a:endParaRPr lang="es-CO" sz="1400">
            <a:latin typeface="Arial Narrow" pitchFamily="34" charset="0"/>
          </a:endParaRPr>
        </a:p>
      </cdr:txBody>
    </cdr:sp>
  </cdr:relSizeAnchor>
  <cdr:relSizeAnchor xmlns:cdr="http://schemas.openxmlformats.org/drawingml/2006/chartDrawing">
    <cdr:from>
      <cdr:x>0.00252</cdr:x>
      <cdr:y>0.17759</cdr:y>
    </cdr:from>
    <cdr:to>
      <cdr:x>0.08356</cdr:x>
      <cdr:y>0.59512</cdr:y>
    </cdr:to>
    <cdr:sp macro="" textlink="">
      <cdr:nvSpPr>
        <cdr:cNvPr id="3" name="1 CuadroTexto"/>
        <cdr:cNvSpPr txBox="1"/>
      </cdr:nvSpPr>
      <cdr:spPr>
        <a:xfrm xmlns:a="http://schemas.openxmlformats.org/drawingml/2006/main" rot="16200000">
          <a:off x="-398318" y="1053499"/>
          <a:ext cx="1481900" cy="64436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s-CO" sz="1100">
              <a:latin typeface="Arial Narrow" pitchFamily="34" charset="0"/>
            </a:rPr>
            <a:t>MILLONES DE PESOS</a:t>
          </a:r>
        </a:p>
      </cdr:txBody>
    </cdr:sp>
  </cdr:relSizeAnchor>
</c:userShapes>
</file>

<file path=xl/drawings/drawing14.xml><?xml version="1.0" encoding="utf-8"?>
<xdr:wsDr xmlns:xdr="http://schemas.openxmlformats.org/drawingml/2006/spreadsheetDrawing" xmlns:a="http://schemas.openxmlformats.org/drawingml/2006/main">
  <xdr:twoCellAnchor editAs="oneCell">
    <xdr:from>
      <xdr:col>18</xdr:col>
      <xdr:colOff>650875</xdr:colOff>
      <xdr:row>0</xdr:row>
      <xdr:rowOff>0</xdr:rowOff>
    </xdr:from>
    <xdr:to>
      <xdr:col>21</xdr:col>
      <xdr:colOff>133179</xdr:colOff>
      <xdr:row>5</xdr:row>
      <xdr:rowOff>71437</xdr:rowOff>
    </xdr:to>
    <xdr:pic>
      <xdr:nvPicPr>
        <xdr:cNvPr id="2" name="Imagen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796250" y="0"/>
          <a:ext cx="2839867" cy="1690687"/>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19</xdr:col>
      <xdr:colOff>47626</xdr:colOff>
      <xdr:row>0</xdr:row>
      <xdr:rowOff>0</xdr:rowOff>
    </xdr:from>
    <xdr:to>
      <xdr:col>22</xdr:col>
      <xdr:colOff>521183</xdr:colOff>
      <xdr:row>4</xdr:row>
      <xdr:rowOff>333</xdr:rowOff>
    </xdr:to>
    <xdr:pic>
      <xdr:nvPicPr>
        <xdr:cNvPr id="2" name="Imagen 1">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0751" y="0"/>
          <a:ext cx="1616557" cy="825833"/>
        </a:xfrm>
        <a:prstGeom prst="rect">
          <a:avLst/>
        </a:prstGeom>
      </xdr:spPr>
    </xdr:pic>
    <xdr:clientData/>
  </xdr:twoCellAnchor>
  <xdr:twoCellAnchor>
    <xdr:from>
      <xdr:col>2</xdr:col>
      <xdr:colOff>0</xdr:colOff>
      <xdr:row>50</xdr:row>
      <xdr:rowOff>122464</xdr:rowOff>
    </xdr:from>
    <xdr:to>
      <xdr:col>11</xdr:col>
      <xdr:colOff>302078</xdr:colOff>
      <xdr:row>51</xdr:row>
      <xdr:rowOff>13607</xdr:rowOff>
    </xdr:to>
    <xdr:sp macro="" textlink="">
      <xdr:nvSpPr>
        <xdr:cNvPr id="3" name="2 CuadroTexto">
          <a:extLst>
            <a:ext uri="{FF2B5EF4-FFF2-40B4-BE49-F238E27FC236}">
              <a16:creationId xmlns:a16="http://schemas.microsoft.com/office/drawing/2014/main" id="{00000000-0008-0000-0E00-000003000000}"/>
            </a:ext>
          </a:extLst>
        </xdr:cNvPr>
        <xdr:cNvSpPr txBox="1"/>
      </xdr:nvSpPr>
      <xdr:spPr>
        <a:xfrm>
          <a:off x="762000" y="9769928"/>
          <a:ext cx="4071257" cy="95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r>
            <a:rPr lang="es-CO" sz="700" i="1">
              <a:latin typeface="Arial Narrow" pitchFamily="34" charset="0"/>
            </a:rPr>
            <a:t>"</a:t>
          </a:r>
          <a:r>
            <a:rPr lang="es-CO" sz="700" i="1" baseline="0">
              <a:latin typeface="Arial Narrow" pitchFamily="34" charset="0"/>
            </a:rPr>
            <a:t>EMPLEAR FORMATO DE REGISTRO FOTOGRAFICO </a:t>
          </a:r>
          <a:r>
            <a:rPr lang="es-CO" sz="700" i="1">
              <a:solidFill>
                <a:schemeClr val="dk1"/>
              </a:solidFill>
              <a:latin typeface="Arial Narrow" pitchFamily="34" charset="0"/>
              <a:ea typeface="+mn-ea"/>
              <a:cs typeface="+mn-cs"/>
            </a:rPr>
            <a:t>PARA AMPLIAR REGISTROS</a:t>
          </a:r>
          <a:r>
            <a:rPr lang="es-CO" sz="700" i="1" baseline="0">
              <a:latin typeface="Arial Narrow" pitchFamily="34" charset="0"/>
            </a:rPr>
            <a:t>"</a:t>
          </a:r>
          <a:endParaRPr lang="es-CO" sz="700" i="1">
            <a:latin typeface="Arial Narrow" pitchFamily="34"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21</xdr:col>
      <xdr:colOff>158751</xdr:colOff>
      <xdr:row>0</xdr:row>
      <xdr:rowOff>31750</xdr:rowOff>
    </xdr:from>
    <xdr:to>
      <xdr:col>25</xdr:col>
      <xdr:colOff>251309</xdr:colOff>
      <xdr:row>4</xdr:row>
      <xdr:rowOff>32083</xdr:rowOff>
    </xdr:to>
    <xdr:pic>
      <xdr:nvPicPr>
        <xdr:cNvPr id="2" name="Imagen 1">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45626" y="31750"/>
          <a:ext cx="1616558" cy="825833"/>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18</xdr:col>
      <xdr:colOff>190501</xdr:colOff>
      <xdr:row>0</xdr:row>
      <xdr:rowOff>0</xdr:rowOff>
    </xdr:from>
    <xdr:to>
      <xdr:col>20</xdr:col>
      <xdr:colOff>272739</xdr:colOff>
      <xdr:row>4</xdr:row>
      <xdr:rowOff>38433</xdr:rowOff>
    </xdr:to>
    <xdr:pic>
      <xdr:nvPicPr>
        <xdr:cNvPr id="2" name="Imagen 1">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15351" y="0"/>
          <a:ext cx="1594332" cy="838533"/>
        </a:xfrm>
        <a:prstGeom prst="rect">
          <a:avLst/>
        </a:prstGeom>
      </xdr:spPr>
    </xdr:pic>
    <xdr:clientData/>
  </xdr:twoCellAnchor>
  <xdr:oneCellAnchor>
    <xdr:from>
      <xdr:col>17</xdr:col>
      <xdr:colOff>0</xdr:colOff>
      <xdr:row>58</xdr:row>
      <xdr:rowOff>0</xdr:rowOff>
    </xdr:from>
    <xdr:ext cx="39178" cy="162224"/>
    <xdr:sp macro="" textlink="">
      <xdr:nvSpPr>
        <xdr:cNvPr id="30" name="Rectangle 5">
          <a:extLst>
            <a:ext uri="{FF2B5EF4-FFF2-40B4-BE49-F238E27FC236}">
              <a16:creationId xmlns:a16="http://schemas.microsoft.com/office/drawing/2014/main" id="{00000000-0008-0000-1000-00001E000000}"/>
            </a:ext>
          </a:extLst>
        </xdr:cNvPr>
        <xdr:cNvSpPr>
          <a:spLocks noChangeArrowheads="1"/>
        </xdr:cNvSpPr>
      </xdr:nvSpPr>
      <xdr:spPr bwMode="auto">
        <a:xfrm>
          <a:off x="6648450" y="6505575"/>
          <a:ext cx="39178" cy="162224"/>
        </a:xfrm>
        <a:prstGeom prst="rect">
          <a:avLst/>
        </a:prstGeom>
        <a:noFill/>
        <a:ln w="9525">
          <a:noFill/>
          <a:miter lim="800000"/>
          <a:headEnd/>
          <a:tailEnd/>
        </a:ln>
      </xdr:spPr>
      <xdr:txBody>
        <a:bodyPr wrap="none" lIns="0" tIns="0" rIns="0" bIns="0" anchor="t" upright="1">
          <a:spAutoFit/>
        </a:bodyPr>
        <a:lstStyle/>
        <a:p>
          <a:pPr algn="l" rtl="0">
            <a:defRPr sz="1000"/>
          </a:pPr>
          <a:r>
            <a:rPr lang="es-ES" sz="1100" b="0" i="0" strike="noStrike">
              <a:solidFill>
                <a:srgbClr val="000000"/>
              </a:solidFill>
              <a:latin typeface="Arial"/>
              <a:cs typeface="Arial"/>
            </a:rPr>
            <a:t> </a:t>
          </a:r>
        </a:p>
      </xdr:txBody>
    </xdr:sp>
    <xdr:clientData/>
  </xdr:oneCellAnchor>
  <xdr:oneCellAnchor>
    <xdr:from>
      <xdr:col>17</xdr:col>
      <xdr:colOff>0</xdr:colOff>
      <xdr:row>58</xdr:row>
      <xdr:rowOff>0</xdr:rowOff>
    </xdr:from>
    <xdr:ext cx="32060" cy="132665"/>
    <xdr:sp macro="" textlink="">
      <xdr:nvSpPr>
        <xdr:cNvPr id="31" name="Rectangle 6">
          <a:extLst>
            <a:ext uri="{FF2B5EF4-FFF2-40B4-BE49-F238E27FC236}">
              <a16:creationId xmlns:a16="http://schemas.microsoft.com/office/drawing/2014/main" id="{00000000-0008-0000-1000-00001F000000}"/>
            </a:ext>
          </a:extLst>
        </xdr:cNvPr>
        <xdr:cNvSpPr>
          <a:spLocks noChangeArrowheads="1"/>
        </xdr:cNvSpPr>
      </xdr:nvSpPr>
      <xdr:spPr bwMode="auto">
        <a:xfrm>
          <a:off x="6648450" y="6667500"/>
          <a:ext cx="32060" cy="132665"/>
        </a:xfrm>
        <a:prstGeom prst="rect">
          <a:avLst/>
        </a:prstGeom>
        <a:noFill/>
        <a:ln w="9525">
          <a:noFill/>
          <a:miter lim="800000"/>
          <a:headEnd/>
          <a:tailEnd/>
        </a:ln>
      </xdr:spPr>
      <xdr:txBody>
        <a:bodyPr wrap="none" lIns="0" tIns="0" rIns="0" bIns="0" anchor="t" upright="1">
          <a:spAutoFit/>
        </a:bodyPr>
        <a:lstStyle/>
        <a:p>
          <a:pPr algn="l" rtl="0">
            <a:defRPr sz="1000"/>
          </a:pPr>
          <a:r>
            <a:rPr lang="es-ES" sz="900" b="0" i="0" strike="noStrike">
              <a:solidFill>
                <a:srgbClr val="000000"/>
              </a:solidFill>
              <a:latin typeface="Arial"/>
              <a:cs typeface="Arial"/>
            </a:rPr>
            <a:t> </a:t>
          </a:r>
        </a:p>
      </xdr:txBody>
    </xdr:sp>
    <xdr:clientData/>
  </xdr:oneCellAnchor>
  <xdr:oneCellAnchor>
    <xdr:from>
      <xdr:col>15</xdr:col>
      <xdr:colOff>349250</xdr:colOff>
      <xdr:row>58</xdr:row>
      <xdr:rowOff>0</xdr:rowOff>
    </xdr:from>
    <xdr:ext cx="32060" cy="132665"/>
    <xdr:sp macro="" textlink="">
      <xdr:nvSpPr>
        <xdr:cNvPr id="32" name="Rectangle 7">
          <a:extLst>
            <a:ext uri="{FF2B5EF4-FFF2-40B4-BE49-F238E27FC236}">
              <a16:creationId xmlns:a16="http://schemas.microsoft.com/office/drawing/2014/main" id="{00000000-0008-0000-1000-000020000000}"/>
            </a:ext>
          </a:extLst>
        </xdr:cNvPr>
        <xdr:cNvSpPr>
          <a:spLocks noChangeArrowheads="1"/>
        </xdr:cNvSpPr>
      </xdr:nvSpPr>
      <xdr:spPr bwMode="auto">
        <a:xfrm>
          <a:off x="7863417" y="10162117"/>
          <a:ext cx="32060" cy="132665"/>
        </a:xfrm>
        <a:prstGeom prst="rect">
          <a:avLst/>
        </a:prstGeom>
        <a:noFill/>
        <a:ln w="9525">
          <a:noFill/>
          <a:miter lim="800000"/>
          <a:headEnd/>
          <a:tailEnd/>
        </a:ln>
      </xdr:spPr>
      <xdr:txBody>
        <a:bodyPr wrap="none" lIns="0" tIns="0" rIns="0" bIns="0" anchor="t" upright="1">
          <a:spAutoFit/>
        </a:bodyPr>
        <a:lstStyle/>
        <a:p>
          <a:pPr algn="l" rtl="0">
            <a:defRPr sz="1000"/>
          </a:pPr>
          <a:r>
            <a:rPr lang="es-ES" sz="900" b="0" i="0" strike="noStrike">
              <a:solidFill>
                <a:srgbClr val="000000"/>
              </a:solidFill>
              <a:latin typeface="Arial"/>
              <a:cs typeface="Arial"/>
            </a:rPr>
            <a:t> </a:t>
          </a:r>
        </a:p>
      </xdr:txBody>
    </xdr:sp>
    <xdr:clientData/>
  </xdr:oneCellAnchor>
  <xdr:oneCellAnchor>
    <xdr:from>
      <xdr:col>16</xdr:col>
      <xdr:colOff>0</xdr:colOff>
      <xdr:row>58</xdr:row>
      <xdr:rowOff>0</xdr:rowOff>
    </xdr:from>
    <xdr:ext cx="32060" cy="132665"/>
    <xdr:sp macro="" textlink="">
      <xdr:nvSpPr>
        <xdr:cNvPr id="33" name="Rectangle 8">
          <a:extLst>
            <a:ext uri="{FF2B5EF4-FFF2-40B4-BE49-F238E27FC236}">
              <a16:creationId xmlns:a16="http://schemas.microsoft.com/office/drawing/2014/main" id="{00000000-0008-0000-1000-000021000000}"/>
            </a:ext>
          </a:extLst>
        </xdr:cNvPr>
        <xdr:cNvSpPr>
          <a:spLocks noChangeArrowheads="1"/>
        </xdr:cNvSpPr>
      </xdr:nvSpPr>
      <xdr:spPr bwMode="auto">
        <a:xfrm>
          <a:off x="5991225" y="6667500"/>
          <a:ext cx="32060" cy="132665"/>
        </a:xfrm>
        <a:prstGeom prst="rect">
          <a:avLst/>
        </a:prstGeom>
        <a:noFill/>
        <a:ln w="9525">
          <a:noFill/>
          <a:miter lim="800000"/>
          <a:headEnd/>
          <a:tailEnd/>
        </a:ln>
      </xdr:spPr>
      <xdr:txBody>
        <a:bodyPr wrap="none" lIns="0" tIns="0" rIns="0" bIns="0" anchor="t" upright="1">
          <a:spAutoFit/>
        </a:bodyPr>
        <a:lstStyle/>
        <a:p>
          <a:pPr algn="l" rtl="0">
            <a:defRPr sz="1000"/>
          </a:pPr>
          <a:r>
            <a:rPr lang="es-ES" sz="900" b="0" i="0" strike="noStrike">
              <a:solidFill>
                <a:srgbClr val="000000"/>
              </a:solidFill>
              <a:latin typeface="Arial"/>
              <a:cs typeface="Arial"/>
            </a:rPr>
            <a:t> </a:t>
          </a:r>
        </a:p>
      </xdr:txBody>
    </xdr:sp>
    <xdr:clientData/>
  </xdr:oneCellAnchor>
  <xdr:oneCellAnchor>
    <xdr:from>
      <xdr:col>16</xdr:col>
      <xdr:colOff>0</xdr:colOff>
      <xdr:row>58</xdr:row>
      <xdr:rowOff>0</xdr:rowOff>
    </xdr:from>
    <xdr:ext cx="32060" cy="132665"/>
    <xdr:sp macro="" textlink="">
      <xdr:nvSpPr>
        <xdr:cNvPr id="34" name="Rectangle 9">
          <a:extLst>
            <a:ext uri="{FF2B5EF4-FFF2-40B4-BE49-F238E27FC236}">
              <a16:creationId xmlns:a16="http://schemas.microsoft.com/office/drawing/2014/main" id="{00000000-0008-0000-1000-000022000000}"/>
            </a:ext>
          </a:extLst>
        </xdr:cNvPr>
        <xdr:cNvSpPr>
          <a:spLocks noChangeArrowheads="1"/>
        </xdr:cNvSpPr>
      </xdr:nvSpPr>
      <xdr:spPr bwMode="auto">
        <a:xfrm>
          <a:off x="5991225" y="6667500"/>
          <a:ext cx="32060" cy="132665"/>
        </a:xfrm>
        <a:prstGeom prst="rect">
          <a:avLst/>
        </a:prstGeom>
        <a:noFill/>
        <a:ln w="9525">
          <a:noFill/>
          <a:miter lim="800000"/>
          <a:headEnd/>
          <a:tailEnd/>
        </a:ln>
      </xdr:spPr>
      <xdr:txBody>
        <a:bodyPr wrap="none" lIns="0" tIns="0" rIns="0" bIns="0" anchor="t" upright="1">
          <a:spAutoFit/>
        </a:bodyPr>
        <a:lstStyle/>
        <a:p>
          <a:pPr algn="l" rtl="0">
            <a:defRPr sz="1000"/>
          </a:pPr>
          <a:r>
            <a:rPr lang="es-ES" sz="900" b="0" i="0" strike="noStrike">
              <a:solidFill>
                <a:srgbClr val="000000"/>
              </a:solidFill>
              <a:latin typeface="Arial"/>
              <a:cs typeface="Arial"/>
            </a:rPr>
            <a:t> </a:t>
          </a:r>
        </a:p>
      </xdr:txBody>
    </xdr:sp>
    <xdr:clientData/>
  </xdr:oneCellAnchor>
  <xdr:oneCellAnchor>
    <xdr:from>
      <xdr:col>17</xdr:col>
      <xdr:colOff>0</xdr:colOff>
      <xdr:row>58</xdr:row>
      <xdr:rowOff>0</xdr:rowOff>
    </xdr:from>
    <xdr:ext cx="32060" cy="132665"/>
    <xdr:sp macro="" textlink="">
      <xdr:nvSpPr>
        <xdr:cNvPr id="35" name="Rectangle 10">
          <a:extLst>
            <a:ext uri="{FF2B5EF4-FFF2-40B4-BE49-F238E27FC236}">
              <a16:creationId xmlns:a16="http://schemas.microsoft.com/office/drawing/2014/main" id="{00000000-0008-0000-1000-000023000000}"/>
            </a:ext>
          </a:extLst>
        </xdr:cNvPr>
        <xdr:cNvSpPr>
          <a:spLocks noChangeArrowheads="1"/>
        </xdr:cNvSpPr>
      </xdr:nvSpPr>
      <xdr:spPr bwMode="auto">
        <a:xfrm>
          <a:off x="6648450" y="6667500"/>
          <a:ext cx="32060" cy="132665"/>
        </a:xfrm>
        <a:prstGeom prst="rect">
          <a:avLst/>
        </a:prstGeom>
        <a:noFill/>
        <a:ln w="9525">
          <a:noFill/>
          <a:miter lim="800000"/>
          <a:headEnd/>
          <a:tailEnd/>
        </a:ln>
      </xdr:spPr>
      <xdr:txBody>
        <a:bodyPr wrap="none" lIns="0" tIns="0" rIns="0" bIns="0" anchor="t" upright="1">
          <a:spAutoFit/>
        </a:bodyPr>
        <a:lstStyle/>
        <a:p>
          <a:pPr algn="l" rtl="0">
            <a:defRPr sz="1000"/>
          </a:pPr>
          <a:r>
            <a:rPr lang="es-ES" sz="900" b="0" i="0" strike="noStrike">
              <a:solidFill>
                <a:srgbClr val="000000"/>
              </a:solidFill>
              <a:latin typeface="Arial"/>
              <a:cs typeface="Arial"/>
            </a:rPr>
            <a:t> </a:t>
          </a:r>
        </a:p>
      </xdr:txBody>
    </xdr:sp>
    <xdr:clientData/>
  </xdr:oneCellAnchor>
  <xdr:oneCellAnchor>
    <xdr:from>
      <xdr:col>13</xdr:col>
      <xdr:colOff>219075</xdr:colOff>
      <xdr:row>58</xdr:row>
      <xdr:rowOff>0</xdr:rowOff>
    </xdr:from>
    <xdr:ext cx="32060" cy="132665"/>
    <xdr:sp macro="" textlink="">
      <xdr:nvSpPr>
        <xdr:cNvPr id="37" name="Rectangle 15">
          <a:extLst>
            <a:ext uri="{FF2B5EF4-FFF2-40B4-BE49-F238E27FC236}">
              <a16:creationId xmlns:a16="http://schemas.microsoft.com/office/drawing/2014/main" id="{00000000-0008-0000-1000-000025000000}"/>
            </a:ext>
          </a:extLst>
        </xdr:cNvPr>
        <xdr:cNvSpPr>
          <a:spLocks noChangeArrowheads="1"/>
        </xdr:cNvSpPr>
      </xdr:nvSpPr>
      <xdr:spPr bwMode="auto">
        <a:xfrm>
          <a:off x="1552575" y="6829425"/>
          <a:ext cx="32060" cy="132665"/>
        </a:xfrm>
        <a:prstGeom prst="rect">
          <a:avLst/>
        </a:prstGeom>
        <a:noFill/>
        <a:ln w="9525">
          <a:noFill/>
          <a:miter lim="800000"/>
          <a:headEnd/>
          <a:tailEnd/>
        </a:ln>
      </xdr:spPr>
      <xdr:txBody>
        <a:bodyPr wrap="none" lIns="0" tIns="0" rIns="0" bIns="0" anchor="t" upright="1">
          <a:spAutoFit/>
        </a:bodyPr>
        <a:lstStyle/>
        <a:p>
          <a:pPr algn="l" rtl="0">
            <a:defRPr sz="1000"/>
          </a:pPr>
          <a:r>
            <a:rPr lang="es-ES" sz="900" b="0" i="0" strike="noStrike">
              <a:solidFill>
                <a:srgbClr val="000000"/>
              </a:solidFill>
              <a:latin typeface="Arial"/>
              <a:cs typeface="Arial"/>
            </a:rPr>
            <a:t> </a:t>
          </a:r>
        </a:p>
      </xdr:txBody>
    </xdr:sp>
    <xdr:clientData/>
  </xdr:oneCellAnchor>
  <xdr:oneCellAnchor>
    <xdr:from>
      <xdr:col>12</xdr:col>
      <xdr:colOff>219075</xdr:colOff>
      <xdr:row>58</xdr:row>
      <xdr:rowOff>0</xdr:rowOff>
    </xdr:from>
    <xdr:ext cx="32060" cy="132665"/>
    <xdr:sp macro="" textlink="">
      <xdr:nvSpPr>
        <xdr:cNvPr id="38" name="Rectangle 17">
          <a:extLst>
            <a:ext uri="{FF2B5EF4-FFF2-40B4-BE49-F238E27FC236}">
              <a16:creationId xmlns:a16="http://schemas.microsoft.com/office/drawing/2014/main" id="{00000000-0008-0000-1000-000026000000}"/>
            </a:ext>
          </a:extLst>
        </xdr:cNvPr>
        <xdr:cNvSpPr>
          <a:spLocks noChangeArrowheads="1"/>
        </xdr:cNvSpPr>
      </xdr:nvSpPr>
      <xdr:spPr bwMode="auto">
        <a:xfrm>
          <a:off x="485775" y="6667500"/>
          <a:ext cx="32060" cy="132665"/>
        </a:xfrm>
        <a:prstGeom prst="rect">
          <a:avLst/>
        </a:prstGeom>
        <a:noFill/>
        <a:ln w="9525">
          <a:noFill/>
          <a:miter lim="800000"/>
          <a:headEnd/>
          <a:tailEnd/>
        </a:ln>
      </xdr:spPr>
      <xdr:txBody>
        <a:bodyPr wrap="none" lIns="0" tIns="0" rIns="0" bIns="0" anchor="t" upright="1">
          <a:spAutoFit/>
        </a:bodyPr>
        <a:lstStyle/>
        <a:p>
          <a:pPr algn="l" rtl="0">
            <a:defRPr sz="1000"/>
          </a:pPr>
          <a:r>
            <a:rPr lang="es-ES" sz="900" b="0" i="0" strike="noStrike">
              <a:solidFill>
                <a:srgbClr val="000000"/>
              </a:solidFill>
              <a:latin typeface="Arial"/>
              <a:cs typeface="Arial"/>
            </a:rPr>
            <a:t> </a:t>
          </a:r>
        </a:p>
      </xdr:txBody>
    </xdr:sp>
    <xdr:clientData/>
  </xdr:oneCellAnchor>
  <xdr:oneCellAnchor>
    <xdr:from>
      <xdr:col>0</xdr:col>
      <xdr:colOff>219075</xdr:colOff>
      <xdr:row>60</xdr:row>
      <xdr:rowOff>0</xdr:rowOff>
    </xdr:from>
    <xdr:ext cx="32060" cy="132665"/>
    <xdr:sp macro="" textlink="">
      <xdr:nvSpPr>
        <xdr:cNvPr id="12" name="Rectangle 15">
          <a:extLst>
            <a:ext uri="{FF2B5EF4-FFF2-40B4-BE49-F238E27FC236}">
              <a16:creationId xmlns:a16="http://schemas.microsoft.com/office/drawing/2014/main" id="{00000000-0008-0000-1000-00000C000000}"/>
            </a:ext>
          </a:extLst>
        </xdr:cNvPr>
        <xdr:cNvSpPr>
          <a:spLocks noChangeArrowheads="1"/>
        </xdr:cNvSpPr>
      </xdr:nvSpPr>
      <xdr:spPr bwMode="auto">
        <a:xfrm>
          <a:off x="1552575" y="6829425"/>
          <a:ext cx="32060" cy="132665"/>
        </a:xfrm>
        <a:prstGeom prst="rect">
          <a:avLst/>
        </a:prstGeom>
        <a:noFill/>
        <a:ln w="9525">
          <a:noFill/>
          <a:miter lim="800000"/>
          <a:headEnd/>
          <a:tailEnd/>
        </a:ln>
      </xdr:spPr>
      <xdr:txBody>
        <a:bodyPr wrap="none" lIns="0" tIns="0" rIns="0" bIns="0" anchor="t" upright="1">
          <a:spAutoFit/>
        </a:bodyPr>
        <a:lstStyle/>
        <a:p>
          <a:pPr algn="l" rtl="0">
            <a:defRPr sz="1000"/>
          </a:pPr>
          <a:r>
            <a:rPr lang="es-ES" sz="900" b="0" i="0" strike="noStrike">
              <a:solidFill>
                <a:srgbClr val="000000"/>
              </a:solidFill>
              <a:latin typeface="Arial"/>
              <a:cs typeface="Arial"/>
            </a:rPr>
            <a:t> </a:t>
          </a:r>
        </a:p>
      </xdr:txBody>
    </xdr:sp>
    <xdr:clientData/>
  </xdr:oneCellAnchor>
</xdr:wsDr>
</file>

<file path=xl/drawings/drawing18.xml><?xml version="1.0" encoding="utf-8"?>
<xdr:wsDr xmlns:xdr="http://schemas.openxmlformats.org/drawingml/2006/spreadsheetDrawing" xmlns:a="http://schemas.openxmlformats.org/drawingml/2006/main">
  <xdr:twoCellAnchor editAs="oneCell">
    <xdr:from>
      <xdr:col>36</xdr:col>
      <xdr:colOff>111126</xdr:colOff>
      <xdr:row>0</xdr:row>
      <xdr:rowOff>0</xdr:rowOff>
    </xdr:from>
    <xdr:to>
      <xdr:col>39</xdr:col>
      <xdr:colOff>314809</xdr:colOff>
      <xdr:row>4</xdr:row>
      <xdr:rowOff>333</xdr:rowOff>
    </xdr:to>
    <xdr:pic>
      <xdr:nvPicPr>
        <xdr:cNvPr id="2" name="Imagen 1">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668251" y="0"/>
          <a:ext cx="1616558" cy="825833"/>
        </a:xfrm>
        <a:prstGeom prst="rect">
          <a:avLst/>
        </a:prstGeom>
      </xdr:spPr>
    </xdr:pic>
    <xdr:clientData/>
  </xdr:twoCellAnchor>
  <xdr:twoCellAnchor>
    <xdr:from>
      <xdr:col>0</xdr:col>
      <xdr:colOff>21981</xdr:colOff>
      <xdr:row>51</xdr:row>
      <xdr:rowOff>7327</xdr:rowOff>
    </xdr:from>
    <xdr:to>
      <xdr:col>40</xdr:col>
      <xdr:colOff>219807</xdr:colOff>
      <xdr:row>53</xdr:row>
      <xdr:rowOff>7327</xdr:rowOff>
    </xdr:to>
    <xdr:sp macro="" textlink="">
      <xdr:nvSpPr>
        <xdr:cNvPr id="3" name="6 CuadroTexto">
          <a:extLst>
            <a:ext uri="{FF2B5EF4-FFF2-40B4-BE49-F238E27FC236}">
              <a16:creationId xmlns:a16="http://schemas.microsoft.com/office/drawing/2014/main" id="{00000000-0008-0000-1100-000003000000}"/>
            </a:ext>
          </a:extLst>
        </xdr:cNvPr>
        <xdr:cNvSpPr txBox="1"/>
      </xdr:nvSpPr>
      <xdr:spPr>
        <a:xfrm>
          <a:off x="21981" y="6236677"/>
          <a:ext cx="8589351"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800" b="0" i="0" u="none" strike="noStrike">
              <a:solidFill>
                <a:schemeClr val="accent1">
                  <a:lumMod val="75000"/>
                </a:schemeClr>
              </a:solidFill>
              <a:latin typeface="Arial Narrow" pitchFamily="34" charset="0"/>
              <a:ea typeface="+mn-ea"/>
              <a:cs typeface="+mn-cs"/>
            </a:rPr>
            <a:t>&lt;SEÑALAR LOS ARGUMENTOS PRINCIPALES PARA LA ADICIÓN&gt;</a:t>
          </a:r>
          <a:r>
            <a:rPr lang="es-ES" sz="800">
              <a:solidFill>
                <a:schemeClr val="accent1">
                  <a:lumMod val="75000"/>
                </a:schemeClr>
              </a:solidFill>
              <a:latin typeface="Arial Narrow" pitchFamily="34" charset="0"/>
            </a:rPr>
            <a:t> </a:t>
          </a:r>
        </a:p>
      </xdr:txBody>
    </xdr:sp>
    <xdr:clientData/>
  </xdr:twoCellAnchor>
  <xdr:twoCellAnchor>
    <xdr:from>
      <xdr:col>0</xdr:col>
      <xdr:colOff>7327</xdr:colOff>
      <xdr:row>125</xdr:row>
      <xdr:rowOff>14654</xdr:rowOff>
    </xdr:from>
    <xdr:to>
      <xdr:col>40</xdr:col>
      <xdr:colOff>234461</xdr:colOff>
      <xdr:row>128</xdr:row>
      <xdr:rowOff>14653</xdr:rowOff>
    </xdr:to>
    <xdr:sp macro="" textlink="">
      <xdr:nvSpPr>
        <xdr:cNvPr id="4" name="11 CuadroTexto">
          <a:extLst>
            <a:ext uri="{FF2B5EF4-FFF2-40B4-BE49-F238E27FC236}">
              <a16:creationId xmlns:a16="http://schemas.microsoft.com/office/drawing/2014/main" id="{00000000-0008-0000-1100-000004000000}"/>
            </a:ext>
          </a:extLst>
        </xdr:cNvPr>
        <xdr:cNvSpPr txBox="1"/>
      </xdr:nvSpPr>
      <xdr:spPr>
        <a:xfrm>
          <a:off x="7327" y="18321704"/>
          <a:ext cx="8618659" cy="485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800" b="0" i="0" u="none" strike="noStrike">
              <a:solidFill>
                <a:schemeClr val="accent1">
                  <a:lumMod val="75000"/>
                </a:schemeClr>
              </a:solidFill>
              <a:latin typeface="Arial Narrow" pitchFamily="34" charset="0"/>
              <a:ea typeface="+mn-ea"/>
              <a:cs typeface="+mn-cs"/>
            </a:rPr>
            <a:t>&lt;SEÑALAR LOS ARGUMENTOS PRINCIPALES PARA LA  PRÓRROGA&gt;</a:t>
          </a:r>
          <a:r>
            <a:rPr lang="es-ES" sz="800">
              <a:latin typeface="Arial Narrow" pitchFamily="34" charset="0"/>
            </a:rPr>
            <a:t> </a:t>
          </a: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18</xdr:col>
      <xdr:colOff>650876</xdr:colOff>
      <xdr:row>0</xdr:row>
      <xdr:rowOff>0</xdr:rowOff>
    </xdr:from>
    <xdr:to>
      <xdr:col>22</xdr:col>
      <xdr:colOff>330683</xdr:colOff>
      <xdr:row>4</xdr:row>
      <xdr:rowOff>333</xdr:rowOff>
    </xdr:to>
    <xdr:pic>
      <xdr:nvPicPr>
        <xdr:cNvPr id="2" name="Imagen 1">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13801" y="0"/>
          <a:ext cx="1632433" cy="838533"/>
        </a:xfrm>
        <a:prstGeom prst="rect">
          <a:avLst/>
        </a:prstGeom>
      </xdr:spPr>
    </xdr:pic>
    <xdr:clientData/>
  </xdr:twoCellAnchor>
  <xdr:twoCellAnchor editAs="oneCell">
    <xdr:from>
      <xdr:col>4</xdr:col>
      <xdr:colOff>523875</xdr:colOff>
      <xdr:row>64</xdr:row>
      <xdr:rowOff>0</xdr:rowOff>
    </xdr:from>
    <xdr:to>
      <xdr:col>4</xdr:col>
      <xdr:colOff>590550</xdr:colOff>
      <xdr:row>64</xdr:row>
      <xdr:rowOff>171450</xdr:rowOff>
    </xdr:to>
    <xdr:sp macro="" textlink="">
      <xdr:nvSpPr>
        <xdr:cNvPr id="3" name="Text Box 72">
          <a:extLst>
            <a:ext uri="{FF2B5EF4-FFF2-40B4-BE49-F238E27FC236}">
              <a16:creationId xmlns:a16="http://schemas.microsoft.com/office/drawing/2014/main" id="{00000000-0008-0000-1200-000003000000}"/>
            </a:ext>
          </a:extLst>
        </xdr:cNvPr>
        <xdr:cNvSpPr txBox="1">
          <a:spLocks noChangeArrowheads="1"/>
        </xdr:cNvSpPr>
      </xdr:nvSpPr>
      <xdr:spPr bwMode="auto">
        <a:xfrm>
          <a:off x="4619625" y="9801225"/>
          <a:ext cx="666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523875</xdr:colOff>
      <xdr:row>96</xdr:row>
      <xdr:rowOff>0</xdr:rowOff>
    </xdr:from>
    <xdr:to>
      <xdr:col>1</xdr:col>
      <xdr:colOff>66675</xdr:colOff>
      <xdr:row>96</xdr:row>
      <xdr:rowOff>180975</xdr:rowOff>
    </xdr:to>
    <xdr:sp macro="" textlink="">
      <xdr:nvSpPr>
        <xdr:cNvPr id="4" name="Text Box 120">
          <a:extLst>
            <a:ext uri="{FF2B5EF4-FFF2-40B4-BE49-F238E27FC236}">
              <a16:creationId xmlns:a16="http://schemas.microsoft.com/office/drawing/2014/main" id="{00000000-0008-0000-1200-000004000000}"/>
            </a:ext>
          </a:extLst>
        </xdr:cNvPr>
        <xdr:cNvSpPr txBox="1">
          <a:spLocks noChangeArrowheads="1"/>
        </xdr:cNvSpPr>
      </xdr:nvSpPr>
      <xdr:spPr bwMode="auto">
        <a:xfrm>
          <a:off x="523875" y="17421225"/>
          <a:ext cx="666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523875</xdr:colOff>
      <xdr:row>74</xdr:row>
      <xdr:rowOff>0</xdr:rowOff>
    </xdr:from>
    <xdr:to>
      <xdr:col>4</xdr:col>
      <xdr:colOff>590550</xdr:colOff>
      <xdr:row>74</xdr:row>
      <xdr:rowOff>180975</xdr:rowOff>
    </xdr:to>
    <xdr:sp macro="" textlink="">
      <xdr:nvSpPr>
        <xdr:cNvPr id="5" name="Text Box 121">
          <a:extLst>
            <a:ext uri="{FF2B5EF4-FFF2-40B4-BE49-F238E27FC236}">
              <a16:creationId xmlns:a16="http://schemas.microsoft.com/office/drawing/2014/main" id="{00000000-0008-0000-1200-000005000000}"/>
            </a:ext>
          </a:extLst>
        </xdr:cNvPr>
        <xdr:cNvSpPr txBox="1">
          <a:spLocks noChangeArrowheads="1"/>
        </xdr:cNvSpPr>
      </xdr:nvSpPr>
      <xdr:spPr bwMode="auto">
        <a:xfrm>
          <a:off x="4619625" y="12534900"/>
          <a:ext cx="666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523875</xdr:colOff>
      <xdr:row>89</xdr:row>
      <xdr:rowOff>0</xdr:rowOff>
    </xdr:from>
    <xdr:to>
      <xdr:col>4</xdr:col>
      <xdr:colOff>46264</xdr:colOff>
      <xdr:row>90</xdr:row>
      <xdr:rowOff>2267</xdr:rowOff>
    </xdr:to>
    <xdr:sp macro="" textlink="">
      <xdr:nvSpPr>
        <xdr:cNvPr id="6" name="Text Box 120">
          <a:extLst>
            <a:ext uri="{FF2B5EF4-FFF2-40B4-BE49-F238E27FC236}">
              <a16:creationId xmlns:a16="http://schemas.microsoft.com/office/drawing/2014/main" id="{00000000-0008-0000-1200-000006000000}"/>
            </a:ext>
          </a:extLst>
        </xdr:cNvPr>
        <xdr:cNvSpPr txBox="1">
          <a:spLocks noChangeArrowheads="1"/>
        </xdr:cNvSpPr>
      </xdr:nvSpPr>
      <xdr:spPr bwMode="auto">
        <a:xfrm>
          <a:off x="3495675" y="16392525"/>
          <a:ext cx="666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18</xdr:col>
      <xdr:colOff>650876</xdr:colOff>
      <xdr:row>0</xdr:row>
      <xdr:rowOff>0</xdr:rowOff>
    </xdr:from>
    <xdr:to>
      <xdr:col>22</xdr:col>
      <xdr:colOff>311634</xdr:colOff>
      <xdr:row>4</xdr:row>
      <xdr:rowOff>333</xdr:rowOff>
    </xdr:to>
    <xdr:pic>
      <xdr:nvPicPr>
        <xdr:cNvPr id="2" name="Imagen 1">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75726" y="0"/>
          <a:ext cx="1613382" cy="838533"/>
        </a:xfrm>
        <a:prstGeom prst="rect">
          <a:avLst/>
        </a:prstGeom>
      </xdr:spPr>
    </xdr:pic>
    <xdr:clientData/>
  </xdr:twoCellAnchor>
  <xdr:twoCellAnchor editAs="oneCell">
    <xdr:from>
      <xdr:col>4</xdr:col>
      <xdr:colOff>523875</xdr:colOff>
      <xdr:row>31</xdr:row>
      <xdr:rowOff>0</xdr:rowOff>
    </xdr:from>
    <xdr:to>
      <xdr:col>4</xdr:col>
      <xdr:colOff>590550</xdr:colOff>
      <xdr:row>31</xdr:row>
      <xdr:rowOff>171450</xdr:rowOff>
    </xdr:to>
    <xdr:sp macro="" textlink="">
      <xdr:nvSpPr>
        <xdr:cNvPr id="3" name="Text Box 72">
          <a:extLst>
            <a:ext uri="{FF2B5EF4-FFF2-40B4-BE49-F238E27FC236}">
              <a16:creationId xmlns:a16="http://schemas.microsoft.com/office/drawing/2014/main" id="{00000000-0008-0000-1300-000003000000}"/>
            </a:ext>
          </a:extLst>
        </xdr:cNvPr>
        <xdr:cNvSpPr txBox="1">
          <a:spLocks noChangeArrowheads="1"/>
        </xdr:cNvSpPr>
      </xdr:nvSpPr>
      <xdr:spPr bwMode="auto">
        <a:xfrm>
          <a:off x="2209800" y="15068550"/>
          <a:ext cx="666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523875</xdr:colOff>
      <xdr:row>40</xdr:row>
      <xdr:rowOff>0</xdr:rowOff>
    </xdr:from>
    <xdr:to>
      <xdr:col>1</xdr:col>
      <xdr:colOff>66675</xdr:colOff>
      <xdr:row>40</xdr:row>
      <xdr:rowOff>180975</xdr:rowOff>
    </xdr:to>
    <xdr:sp macro="" textlink="">
      <xdr:nvSpPr>
        <xdr:cNvPr id="4" name="Text Box 120">
          <a:extLst>
            <a:ext uri="{FF2B5EF4-FFF2-40B4-BE49-F238E27FC236}">
              <a16:creationId xmlns:a16="http://schemas.microsoft.com/office/drawing/2014/main" id="{00000000-0008-0000-1300-000004000000}"/>
            </a:ext>
          </a:extLst>
        </xdr:cNvPr>
        <xdr:cNvSpPr txBox="1">
          <a:spLocks noChangeArrowheads="1"/>
        </xdr:cNvSpPr>
      </xdr:nvSpPr>
      <xdr:spPr bwMode="auto">
        <a:xfrm>
          <a:off x="381000" y="21793200"/>
          <a:ext cx="666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523875</xdr:colOff>
      <xdr:row>31</xdr:row>
      <xdr:rowOff>0</xdr:rowOff>
    </xdr:from>
    <xdr:to>
      <xdr:col>4</xdr:col>
      <xdr:colOff>590550</xdr:colOff>
      <xdr:row>31</xdr:row>
      <xdr:rowOff>180975</xdr:rowOff>
    </xdr:to>
    <xdr:sp macro="" textlink="">
      <xdr:nvSpPr>
        <xdr:cNvPr id="5" name="Text Box 121">
          <a:extLst>
            <a:ext uri="{FF2B5EF4-FFF2-40B4-BE49-F238E27FC236}">
              <a16:creationId xmlns:a16="http://schemas.microsoft.com/office/drawing/2014/main" id="{00000000-0008-0000-1300-000005000000}"/>
            </a:ext>
          </a:extLst>
        </xdr:cNvPr>
        <xdr:cNvSpPr txBox="1">
          <a:spLocks noChangeArrowheads="1"/>
        </xdr:cNvSpPr>
      </xdr:nvSpPr>
      <xdr:spPr bwMode="auto">
        <a:xfrm>
          <a:off x="2209800" y="17173575"/>
          <a:ext cx="666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523875</xdr:colOff>
      <xdr:row>33</xdr:row>
      <xdr:rowOff>0</xdr:rowOff>
    </xdr:from>
    <xdr:to>
      <xdr:col>3</xdr:col>
      <xdr:colOff>590550</xdr:colOff>
      <xdr:row>34</xdr:row>
      <xdr:rowOff>11792</xdr:rowOff>
    </xdr:to>
    <xdr:sp macro="" textlink="">
      <xdr:nvSpPr>
        <xdr:cNvPr id="6" name="Text Box 120">
          <a:extLst>
            <a:ext uri="{FF2B5EF4-FFF2-40B4-BE49-F238E27FC236}">
              <a16:creationId xmlns:a16="http://schemas.microsoft.com/office/drawing/2014/main" id="{00000000-0008-0000-1300-000006000000}"/>
            </a:ext>
          </a:extLst>
        </xdr:cNvPr>
        <xdr:cNvSpPr txBox="1">
          <a:spLocks noChangeArrowheads="1"/>
        </xdr:cNvSpPr>
      </xdr:nvSpPr>
      <xdr:spPr bwMode="auto">
        <a:xfrm>
          <a:off x="1666875" y="20326350"/>
          <a:ext cx="65314" cy="2118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18</xdr:col>
      <xdr:colOff>650876</xdr:colOff>
      <xdr:row>0</xdr:row>
      <xdr:rowOff>0</xdr:rowOff>
    </xdr:from>
    <xdr:to>
      <xdr:col>22</xdr:col>
      <xdr:colOff>292584</xdr:colOff>
      <xdr:row>3</xdr:row>
      <xdr:rowOff>155114</xdr:rowOff>
    </xdr:to>
    <xdr:pic>
      <xdr:nvPicPr>
        <xdr:cNvPr id="2" name="Imagen 1">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56676" y="0"/>
          <a:ext cx="1594333" cy="838533"/>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27</xdr:col>
      <xdr:colOff>0</xdr:colOff>
      <xdr:row>0</xdr:row>
      <xdr:rowOff>0</xdr:rowOff>
    </xdr:from>
    <xdr:to>
      <xdr:col>28</xdr:col>
      <xdr:colOff>602144</xdr:colOff>
      <xdr:row>3</xdr:row>
      <xdr:rowOff>182895</xdr:rowOff>
    </xdr:to>
    <xdr:pic>
      <xdr:nvPicPr>
        <xdr:cNvPr id="2" name="Imagen 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114001" y="0"/>
          <a:ext cx="1587982" cy="81154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18</xdr:col>
      <xdr:colOff>650876</xdr:colOff>
      <xdr:row>0</xdr:row>
      <xdr:rowOff>0</xdr:rowOff>
    </xdr:from>
    <xdr:to>
      <xdr:col>20</xdr:col>
      <xdr:colOff>308459</xdr:colOff>
      <xdr:row>3</xdr:row>
      <xdr:rowOff>143208</xdr:rowOff>
    </xdr:to>
    <xdr:pic>
      <xdr:nvPicPr>
        <xdr:cNvPr id="2" name="Imagen 1">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071476" y="0"/>
          <a:ext cx="1594333" cy="838533"/>
        </a:xfrm>
        <a:prstGeom prst="rect">
          <a:avLst/>
        </a:prstGeom>
      </xdr:spPr>
    </xdr:pic>
    <xdr:clientData/>
  </xdr:twoCellAnchor>
  <xdr:twoCellAnchor editAs="oneCell">
    <xdr:from>
      <xdr:col>4</xdr:col>
      <xdr:colOff>523875</xdr:colOff>
      <xdr:row>24</xdr:row>
      <xdr:rowOff>0</xdr:rowOff>
    </xdr:from>
    <xdr:to>
      <xdr:col>4</xdr:col>
      <xdr:colOff>590550</xdr:colOff>
      <xdr:row>24</xdr:row>
      <xdr:rowOff>171450</xdr:rowOff>
    </xdr:to>
    <xdr:sp macro="" textlink="">
      <xdr:nvSpPr>
        <xdr:cNvPr id="3" name="Text Box 72">
          <a:extLst>
            <a:ext uri="{FF2B5EF4-FFF2-40B4-BE49-F238E27FC236}">
              <a16:creationId xmlns:a16="http://schemas.microsoft.com/office/drawing/2014/main" id="{00000000-0008-0000-1600-000003000000}"/>
            </a:ext>
          </a:extLst>
        </xdr:cNvPr>
        <xdr:cNvSpPr txBox="1">
          <a:spLocks noChangeArrowheads="1"/>
        </xdr:cNvSpPr>
      </xdr:nvSpPr>
      <xdr:spPr bwMode="auto">
        <a:xfrm>
          <a:off x="3352800" y="7248525"/>
          <a:ext cx="666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523875</xdr:colOff>
      <xdr:row>24</xdr:row>
      <xdr:rowOff>0</xdr:rowOff>
    </xdr:from>
    <xdr:to>
      <xdr:col>4</xdr:col>
      <xdr:colOff>590550</xdr:colOff>
      <xdr:row>24</xdr:row>
      <xdr:rowOff>180975</xdr:rowOff>
    </xdr:to>
    <xdr:sp macro="" textlink="">
      <xdr:nvSpPr>
        <xdr:cNvPr id="5" name="Text Box 121">
          <a:extLst>
            <a:ext uri="{FF2B5EF4-FFF2-40B4-BE49-F238E27FC236}">
              <a16:creationId xmlns:a16="http://schemas.microsoft.com/office/drawing/2014/main" id="{00000000-0008-0000-1600-000005000000}"/>
            </a:ext>
          </a:extLst>
        </xdr:cNvPr>
        <xdr:cNvSpPr txBox="1">
          <a:spLocks noChangeArrowheads="1"/>
        </xdr:cNvSpPr>
      </xdr:nvSpPr>
      <xdr:spPr bwMode="auto">
        <a:xfrm>
          <a:off x="3352800" y="7248525"/>
          <a:ext cx="666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523875</xdr:colOff>
      <xdr:row>24</xdr:row>
      <xdr:rowOff>0</xdr:rowOff>
    </xdr:from>
    <xdr:to>
      <xdr:col>3</xdr:col>
      <xdr:colOff>590550</xdr:colOff>
      <xdr:row>24</xdr:row>
      <xdr:rowOff>226105</xdr:rowOff>
    </xdr:to>
    <xdr:sp macro="" textlink="">
      <xdr:nvSpPr>
        <xdr:cNvPr id="6" name="Text Box 120">
          <a:extLst>
            <a:ext uri="{FF2B5EF4-FFF2-40B4-BE49-F238E27FC236}">
              <a16:creationId xmlns:a16="http://schemas.microsoft.com/office/drawing/2014/main" id="{00000000-0008-0000-1600-000006000000}"/>
            </a:ext>
          </a:extLst>
        </xdr:cNvPr>
        <xdr:cNvSpPr txBox="1">
          <a:spLocks noChangeArrowheads="1"/>
        </xdr:cNvSpPr>
      </xdr:nvSpPr>
      <xdr:spPr bwMode="auto">
        <a:xfrm>
          <a:off x="1666875" y="7667625"/>
          <a:ext cx="66675" cy="2213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3</xdr:col>
      <xdr:colOff>523875</xdr:colOff>
      <xdr:row>25</xdr:row>
      <xdr:rowOff>0</xdr:rowOff>
    </xdr:from>
    <xdr:ext cx="66675" cy="218167"/>
    <xdr:sp macro="" textlink="">
      <xdr:nvSpPr>
        <xdr:cNvPr id="7" name="Text Box 120">
          <a:extLst>
            <a:ext uri="{FF2B5EF4-FFF2-40B4-BE49-F238E27FC236}">
              <a16:creationId xmlns:a16="http://schemas.microsoft.com/office/drawing/2014/main" id="{00000000-0008-0000-1600-000007000000}"/>
            </a:ext>
          </a:extLst>
        </xdr:cNvPr>
        <xdr:cNvSpPr txBox="1">
          <a:spLocks noChangeArrowheads="1"/>
        </xdr:cNvSpPr>
      </xdr:nvSpPr>
      <xdr:spPr bwMode="auto">
        <a:xfrm>
          <a:off x="1666875" y="4953000"/>
          <a:ext cx="66675" cy="2181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523875</xdr:colOff>
      <xdr:row>26</xdr:row>
      <xdr:rowOff>0</xdr:rowOff>
    </xdr:from>
    <xdr:ext cx="66675" cy="218167"/>
    <xdr:sp macro="" textlink="">
      <xdr:nvSpPr>
        <xdr:cNvPr id="8" name="Text Box 120">
          <a:extLst>
            <a:ext uri="{FF2B5EF4-FFF2-40B4-BE49-F238E27FC236}">
              <a16:creationId xmlns:a16="http://schemas.microsoft.com/office/drawing/2014/main" id="{00000000-0008-0000-1600-000008000000}"/>
            </a:ext>
          </a:extLst>
        </xdr:cNvPr>
        <xdr:cNvSpPr txBox="1">
          <a:spLocks noChangeArrowheads="1"/>
        </xdr:cNvSpPr>
      </xdr:nvSpPr>
      <xdr:spPr bwMode="auto">
        <a:xfrm>
          <a:off x="1666875" y="4953000"/>
          <a:ext cx="66675" cy="2181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523875</xdr:colOff>
      <xdr:row>27</xdr:row>
      <xdr:rowOff>0</xdr:rowOff>
    </xdr:from>
    <xdr:ext cx="66675" cy="218167"/>
    <xdr:sp macro="" textlink="">
      <xdr:nvSpPr>
        <xdr:cNvPr id="9" name="Text Box 120">
          <a:extLst>
            <a:ext uri="{FF2B5EF4-FFF2-40B4-BE49-F238E27FC236}">
              <a16:creationId xmlns:a16="http://schemas.microsoft.com/office/drawing/2014/main" id="{00000000-0008-0000-1600-000009000000}"/>
            </a:ext>
          </a:extLst>
        </xdr:cNvPr>
        <xdr:cNvSpPr txBox="1">
          <a:spLocks noChangeArrowheads="1"/>
        </xdr:cNvSpPr>
      </xdr:nvSpPr>
      <xdr:spPr bwMode="auto">
        <a:xfrm>
          <a:off x="1666875" y="5159375"/>
          <a:ext cx="66675" cy="2181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523875</xdr:colOff>
      <xdr:row>27</xdr:row>
      <xdr:rowOff>0</xdr:rowOff>
    </xdr:from>
    <xdr:ext cx="66675" cy="218167"/>
    <xdr:sp macro="" textlink="">
      <xdr:nvSpPr>
        <xdr:cNvPr id="10" name="Text Box 120">
          <a:extLst>
            <a:ext uri="{FF2B5EF4-FFF2-40B4-BE49-F238E27FC236}">
              <a16:creationId xmlns:a16="http://schemas.microsoft.com/office/drawing/2014/main" id="{00000000-0008-0000-1600-00000A000000}"/>
            </a:ext>
          </a:extLst>
        </xdr:cNvPr>
        <xdr:cNvSpPr txBox="1">
          <a:spLocks noChangeArrowheads="1"/>
        </xdr:cNvSpPr>
      </xdr:nvSpPr>
      <xdr:spPr bwMode="auto">
        <a:xfrm>
          <a:off x="1666875" y="4953000"/>
          <a:ext cx="66675" cy="2181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523875</xdr:colOff>
      <xdr:row>28</xdr:row>
      <xdr:rowOff>0</xdr:rowOff>
    </xdr:from>
    <xdr:ext cx="66675" cy="218167"/>
    <xdr:sp macro="" textlink="">
      <xdr:nvSpPr>
        <xdr:cNvPr id="11" name="Text Box 120">
          <a:extLst>
            <a:ext uri="{FF2B5EF4-FFF2-40B4-BE49-F238E27FC236}">
              <a16:creationId xmlns:a16="http://schemas.microsoft.com/office/drawing/2014/main" id="{00000000-0008-0000-1600-00000B000000}"/>
            </a:ext>
          </a:extLst>
        </xdr:cNvPr>
        <xdr:cNvSpPr txBox="1">
          <a:spLocks noChangeArrowheads="1"/>
        </xdr:cNvSpPr>
      </xdr:nvSpPr>
      <xdr:spPr bwMode="auto">
        <a:xfrm>
          <a:off x="1666875" y="5159375"/>
          <a:ext cx="66675" cy="2181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523875</xdr:colOff>
      <xdr:row>28</xdr:row>
      <xdr:rowOff>0</xdr:rowOff>
    </xdr:from>
    <xdr:ext cx="66675" cy="218167"/>
    <xdr:sp macro="" textlink="">
      <xdr:nvSpPr>
        <xdr:cNvPr id="12" name="Text Box 120">
          <a:extLst>
            <a:ext uri="{FF2B5EF4-FFF2-40B4-BE49-F238E27FC236}">
              <a16:creationId xmlns:a16="http://schemas.microsoft.com/office/drawing/2014/main" id="{00000000-0008-0000-1600-00000C000000}"/>
            </a:ext>
          </a:extLst>
        </xdr:cNvPr>
        <xdr:cNvSpPr txBox="1">
          <a:spLocks noChangeArrowheads="1"/>
        </xdr:cNvSpPr>
      </xdr:nvSpPr>
      <xdr:spPr bwMode="auto">
        <a:xfrm>
          <a:off x="1666875" y="4953000"/>
          <a:ext cx="66675" cy="2181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523875</xdr:colOff>
      <xdr:row>29</xdr:row>
      <xdr:rowOff>0</xdr:rowOff>
    </xdr:from>
    <xdr:ext cx="66675" cy="218167"/>
    <xdr:sp macro="" textlink="">
      <xdr:nvSpPr>
        <xdr:cNvPr id="13" name="Text Box 120">
          <a:extLst>
            <a:ext uri="{FF2B5EF4-FFF2-40B4-BE49-F238E27FC236}">
              <a16:creationId xmlns:a16="http://schemas.microsoft.com/office/drawing/2014/main" id="{00000000-0008-0000-1600-00000D000000}"/>
            </a:ext>
          </a:extLst>
        </xdr:cNvPr>
        <xdr:cNvSpPr txBox="1">
          <a:spLocks noChangeArrowheads="1"/>
        </xdr:cNvSpPr>
      </xdr:nvSpPr>
      <xdr:spPr bwMode="auto">
        <a:xfrm>
          <a:off x="1666875" y="5159375"/>
          <a:ext cx="66675" cy="2181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24.xml><?xml version="1.0" encoding="utf-8"?>
<xdr:wsDr xmlns:xdr="http://schemas.openxmlformats.org/drawingml/2006/spreadsheetDrawing" xmlns:a="http://schemas.openxmlformats.org/drawingml/2006/main">
  <xdr:twoCellAnchor editAs="oneCell">
    <xdr:from>
      <xdr:col>18</xdr:col>
      <xdr:colOff>762001</xdr:colOff>
      <xdr:row>0</xdr:row>
      <xdr:rowOff>0</xdr:rowOff>
    </xdr:from>
    <xdr:to>
      <xdr:col>23</xdr:col>
      <xdr:colOff>22708</xdr:colOff>
      <xdr:row>4</xdr:row>
      <xdr:rowOff>527</xdr:rowOff>
    </xdr:to>
    <xdr:pic>
      <xdr:nvPicPr>
        <xdr:cNvPr id="2" name="Imagen 1">
          <a:extLst>
            <a:ext uri="{FF2B5EF4-FFF2-40B4-BE49-F238E27FC236}">
              <a16:creationId xmlns:a16="http://schemas.microsoft.com/office/drawing/2014/main" id="{00000000-0008-0000-17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01226" y="0"/>
          <a:ext cx="1594332" cy="838533"/>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2</xdr:col>
          <xdr:colOff>28575</xdr:colOff>
          <xdr:row>56</xdr:row>
          <xdr:rowOff>142875</xdr:rowOff>
        </xdr:from>
        <xdr:to>
          <xdr:col>2</xdr:col>
          <xdr:colOff>323850</xdr:colOff>
          <xdr:row>57</xdr:row>
          <xdr:rowOff>171450</xdr:rowOff>
        </xdr:to>
        <xdr:sp macro="" textlink="">
          <xdr:nvSpPr>
            <xdr:cNvPr id="26625" name="Check Box 1" hidden="1">
              <a:extLst>
                <a:ext uri="{63B3BB69-23CF-44E3-9099-C40C66FF867C}">
                  <a14:compatExt spid="_x0000_s26625"/>
                </a:ext>
                <a:ext uri="{FF2B5EF4-FFF2-40B4-BE49-F238E27FC236}">
                  <a16:creationId xmlns:a16="http://schemas.microsoft.com/office/drawing/2014/main" id="{00000000-0008-0000-1700-000001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114300</xdr:colOff>
          <xdr:row>56</xdr:row>
          <xdr:rowOff>161925</xdr:rowOff>
        </xdr:from>
        <xdr:to>
          <xdr:col>10</xdr:col>
          <xdr:colOff>57150</xdr:colOff>
          <xdr:row>57</xdr:row>
          <xdr:rowOff>190500</xdr:rowOff>
        </xdr:to>
        <xdr:sp macro="" textlink="">
          <xdr:nvSpPr>
            <xdr:cNvPr id="26626" name="Check Box 2" hidden="1">
              <a:extLst>
                <a:ext uri="{63B3BB69-23CF-44E3-9099-C40C66FF867C}">
                  <a14:compatExt spid="_x0000_s26626"/>
                </a:ext>
                <a:ext uri="{FF2B5EF4-FFF2-40B4-BE49-F238E27FC236}">
                  <a16:creationId xmlns:a16="http://schemas.microsoft.com/office/drawing/2014/main" id="{00000000-0008-0000-1700-000002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nni/Documents/IDM/URBANO/LISTADO%20UNIFICADO%20MEJOR%202017%20Consolidad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ÁLISIS MANO DE OBRA"/>
      <sheetName val="BASE DE DATOS"/>
      <sheetName val="ITEMS"/>
      <sheetName val="Datos de ejemplo"/>
      <sheetName val="LISTADO"/>
      <sheetName val="ANALISIS UNITARIOS"/>
      <sheetName val="1. CONSUELO DE JESUS BLANDON"/>
      <sheetName val="2. JOSE DE JESUS GUTIERREZ"/>
      <sheetName val="3. RICARDO ANTONIO HURTADO"/>
      <sheetName val="4. ANGEL MARIA RAMIREZ"/>
      <sheetName val="5. OFELIA TORO"/>
      <sheetName val="6. LUZ ADRIANA ALVAREZ"/>
      <sheetName val="7. BALDOINA HINESTROZA"/>
      <sheetName val="8. MARIA EMMA LEAL"/>
      <sheetName val="9. WILLIAM MARIN HERNANDEZ"/>
      <sheetName val="10. MARIA OFIR GARCIA"/>
      <sheetName val="11. MARIA ROSALBA PINEDA"/>
      <sheetName val="12. PEDRO ALFONSO ZAMORA"/>
      <sheetName val="13. DIANA MILENA RAMIREZ"/>
      <sheetName val="14. CARMEN ROSA UTIMA"/>
      <sheetName val="15. LUZ DARI IBARGUEN"/>
      <sheetName val="16. ACENETH DEL CARMEN OSPINA"/>
      <sheetName val="17. REINALDO BERMUDEZ"/>
      <sheetName val="18. CARLOS ENRIQUE GALLEGO"/>
      <sheetName val="19. BEATRIZ ELENA RAMIREZ"/>
      <sheetName val="20. LUZ MARINA CASTRILLON"/>
      <sheetName val="21. MARIELA VARON"/>
      <sheetName val="22. MARIA CONSUELO AGUDELO"/>
      <sheetName val="23. MARIA LENID ALVAREZ"/>
      <sheetName val="24. GLORIA PATRICIA HERNANDEZ"/>
      <sheetName val="25. JORGE NELSON DELGADO"/>
      <sheetName val="26. ALBA MARIA PINEDA"/>
      <sheetName val="27. FRANCISCO MARIN"/>
      <sheetName val="28. CARLOS ALBERTO GOMEZ"/>
      <sheetName val="29. MARIA INES ROJAS"/>
      <sheetName val="30. GERARDO OROZCO"/>
      <sheetName val="31. DORIS LOAIZA"/>
      <sheetName val="32. MARIA FANORY VALENCIA"/>
      <sheetName val="33. MARLENY MONTOYA"/>
      <sheetName val="34. LUZ AMERICA GARZÓN"/>
      <sheetName val="35.MARIA RITA CARDONA"/>
      <sheetName val="36.MARIA TEOTINA OSORIO"/>
      <sheetName val="37.MARIA NANCY LOAIZA"/>
      <sheetName val="38.HUGO TANGARIFE"/>
      <sheetName val="39.MARIA GRACIELA CARVAJAL"/>
      <sheetName val="40.HECTOR BETANCOURT"/>
      <sheetName val="41.MARIA CELINA PATIÑO"/>
      <sheetName val="42.FLOR MARIA DIAZ"/>
      <sheetName val="43.HUMBERTO CORREA"/>
      <sheetName val="44.YONI ZAMBRANO"/>
      <sheetName val="45.BLANCA DOLLY SERNA"/>
      <sheetName val="46.NANCY E, RODRIGUEZ (Arrendo)"/>
      <sheetName val="47.PATRICIA ESPINOZA"/>
      <sheetName val="48.JOSE PARRA RIOS"/>
      <sheetName val="49.NESTOR PRADA"/>
      <sheetName val="50.AMANDA PALACIO (Pres. imc)"/>
      <sheetName val="51.MARGOT VALENCIA"/>
      <sheetName val="52.MORELIA VALENCIA"/>
      <sheetName val="53.AMANDA CARDONA"/>
      <sheetName val="54.JHON JAIRO OROZCO"/>
      <sheetName val="56.BLANCA DORA DIAZ"/>
      <sheetName val="55.DORA MARIN"/>
      <sheetName val="57.ILBA ROSA"/>
      <sheetName val="58.LISIMACO ORTIZ"/>
      <sheetName val="59.MARTA LADINO"/>
      <sheetName val="60.FRANCISCO TORO"/>
      <sheetName val="61.ISABEL RAIGOSA"/>
      <sheetName val="62.JUANA CARDONA"/>
      <sheetName val="63.MARCO MORALES"/>
      <sheetName val="64.ANA DENIS (casa terminada)"/>
      <sheetName val="65.ELVIDA MARULANDA (vendio)"/>
      <sheetName val="66.MARIA CENOVIA"/>
      <sheetName val="67.BLANCA ISABEL"/>
      <sheetName val="68.ANGELICA MUÑOZ"/>
      <sheetName val="70. ROSALBA MONTOYA "/>
      <sheetName val="71.ADIELA CARDONA"/>
      <sheetName val="72.BLANCA ADIELA OSPINA"/>
      <sheetName val="73.MARIA ESTER VANEGAS DE V."/>
      <sheetName val="74.ROBERTO ANTONIO GALLEGO"/>
      <sheetName val="75.CARMEN LILIANA LONDOÑO"/>
      <sheetName val="76.MARIA ERNESTINA CASTAÑO"/>
      <sheetName val="77.ADELA SALAZAR MORENO"/>
      <sheetName val="78.EUCARIS MUÑOZ DE GARCIA"/>
      <sheetName val="79.HUGO FERNANDO SOSA"/>
      <sheetName val="80.JOSE GONZALO LONDOÑO"/>
      <sheetName val="81.JUAN BAUTISTA FERNANDEZ"/>
      <sheetName val="82.LUZ MELBA MEJIA"/>
      <sheetName val="83.MARIA MARIELA MEJIA"/>
      <sheetName val="84.MARIA DEL SOCORRO CARO S"/>
      <sheetName val="85.LUZ AMPARO EUSSE RAMIREZ"/>
      <sheetName val="86.MARIA CAROLA RAMIREZ"/>
      <sheetName val="87.AMPARO DEL SOCORRO SUAREZ"/>
      <sheetName val="88.LUZ MERY DIAZ MEJIA"/>
      <sheetName val="89.MARIA RUBIELA CARDONA"/>
      <sheetName val="90.NELLY VALENCIA"/>
      <sheetName val="91.YOLANDA TORO DE CORREA"/>
      <sheetName val="92.Ma. ANTONIA ALDANA BRITO"/>
      <sheetName val="93.ADELINA GARCIA MARIN"/>
      <sheetName val="94.Ma. BERTALINA VIRGEN"/>
      <sheetName val="95.Ma. OTILIA CARDONA"/>
      <sheetName val="96.DALANIA DE J AGUDELO BEDOYA"/>
      <sheetName val="97.Ma RUBIELA MELCHOR"/>
      <sheetName val="98,LUIS ALBERTO NIETO"/>
      <sheetName val="99.Ma AURELIA GIRALDO"/>
      <sheetName val="100.LUZ ANDREA ECHEVERRY"/>
      <sheetName val="101.ULISES MEDINA"/>
      <sheetName val="Consolidad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2:AQ89" totalsRowShown="0" headerRowDxfId="45" dataDxfId="44" tableBorderDxfId="43">
  <autoFilter ref="A2:AQ89" xr:uid="{00000000-0009-0000-0100-000002000000}"/>
  <sortState xmlns:xlrd2="http://schemas.microsoft.com/office/spreadsheetml/2017/richdata2" ref="A3:BG319">
    <sortCondition ref="F2:F319"/>
  </sortState>
  <tableColumns count="43">
    <tableColumn id="1" xr3:uid="{00000000-0010-0000-0000-000001000000}" name="CONTRATISTA" dataDxfId="42"/>
    <tableColumn id="2" xr3:uid="{00000000-0010-0000-0000-000002000000}" name="REGISTRO PPTAL" dataDxfId="41"/>
    <tableColumn id="3" xr3:uid="{00000000-0010-0000-0000-000003000000}" name="CDP" dataDxfId="40"/>
    <tableColumn id="4" xr3:uid="{00000000-0010-0000-0000-000004000000}" name="RUBRO" dataDxfId="39"/>
    <tableColumn id="5" xr3:uid="{00000000-0010-0000-0000-000005000000}" name="AÑO" dataDxfId="38"/>
    <tableColumn id="6" xr3:uid="{00000000-0010-0000-0000-000006000000}" name="N° CONTRATO" dataDxfId="37"/>
    <tableColumn id="7" xr3:uid="{00000000-0010-0000-0000-000007000000}" name="CONTRATANTE" dataDxfId="36"/>
    <tableColumn id="8" xr3:uid="{00000000-0010-0000-0000-000008000000}" name="DIRECCION " dataDxfId="35"/>
    <tableColumn id="9" xr3:uid="{00000000-0010-0000-0000-000009000000}" name="ORDENADOR DEL GASTO" dataDxfId="34"/>
    <tableColumn id="10" xr3:uid="{00000000-0010-0000-0000-00000A000000}" name="CARGO" dataDxfId="33"/>
    <tableColumn id="11" xr3:uid="{00000000-0010-0000-0000-00000B000000}" name="IDENTIFICACION" dataDxfId="32"/>
    <tableColumn id="12" xr3:uid="{00000000-0010-0000-0000-00000C000000}" name="INTERVENTOR" dataDxfId="31"/>
    <tableColumn id="13" xr3:uid="{00000000-0010-0000-0000-00000D000000}" name="NIT" dataDxfId="30"/>
    <tableColumn id="14" xr3:uid="{00000000-0010-0000-0000-00000E000000}" name=" N° CONTRATO INTERVENTORÍA O DELEGACIÓN " dataDxfId="29"/>
    <tableColumn id="15" xr3:uid="{00000000-0010-0000-0000-00000F000000}" name="FECHA ACTA INICIO CONTRATO INTERVENTORIA O OFICIO DELEG" dataDxfId="28"/>
    <tableColumn id="32" xr3:uid="{00000000-0010-0000-0000-000020000000}" name="REPRESENTANTE LEGAL INTERVENTORÍA" dataDxfId="27"/>
    <tableColumn id="16" xr3:uid="{00000000-0010-0000-0000-000010000000}" name="IDENTIFICACION REPRESENTANTE LEGALINTERVENTOR" dataDxfId="26"/>
    <tableColumn id="33" xr3:uid="{00000000-0010-0000-0000-000021000000}" name="REPRESENTANTE LEGAL " dataDxfId="25"/>
    <tableColumn id="34" xr3:uid="{00000000-0010-0000-0000-000022000000}" name="NIT CONTRATISTA" dataDxfId="24"/>
    <tableColumn id="17" xr3:uid="{00000000-0010-0000-0000-000011000000}" name="IDENTIFICACION REPRESENTANTE LEGALCONTRATISTA " dataDxfId="23"/>
    <tableColumn id="18" xr3:uid="{00000000-0010-0000-0000-000012000000}" name="PERSONA (JURIDCA O NATURAL)" dataDxfId="22"/>
    <tableColumn id="35" xr3:uid="{00000000-0010-0000-0000-000023000000}" name="MODALIDAD" dataDxfId="21"/>
    <tableColumn id="20" xr3:uid="{00000000-0010-0000-0000-000014000000}" name="DIRECCION 4" dataDxfId="20"/>
    <tableColumn id="21" xr3:uid="{00000000-0010-0000-0000-000015000000}" name="TELEFONO CONTRATISTA" dataDxfId="19"/>
    <tableColumn id="23" xr3:uid="{00000000-0010-0000-0000-000017000000}" name="E-MAIL" dataDxfId="18"/>
    <tableColumn id="24" xr3:uid="{00000000-0010-0000-0000-000018000000}" name="FECHA DE INICIO" dataDxfId="17"/>
    <tableColumn id="25" xr3:uid="{00000000-0010-0000-0000-000019000000}" name="FECHA DE TERMINACIÓN INICIAL" dataDxfId="16"/>
    <tableColumn id="42" xr3:uid="{00000000-0010-0000-0000-00002A000000}" name="FECHA DE SUSPENSIÓN 1" dataDxfId="15"/>
    <tableColumn id="41" xr3:uid="{00000000-0010-0000-0000-000029000000}" name="FECHA DE REINICIO" dataDxfId="14"/>
    <tableColumn id="26" xr3:uid="{00000000-0010-0000-0000-00001A000000}" name=" VALOR CONTRATO " dataDxfId="13"/>
    <tableColumn id="36" xr3:uid="{00000000-0010-0000-0000-000024000000}" name=" VALOR CONTRATO ESCRITO" dataDxfId="12"/>
    <tableColumn id="27" xr3:uid="{00000000-0010-0000-0000-00001B000000}" name="DURACION INICIAL EN DÍAS" dataDxfId="11"/>
    <tableColumn id="28" xr3:uid="{00000000-0010-0000-0000-00001C000000}" name="VALOR ADICIÓN 1" dataDxfId="10"/>
    <tableColumn id="29" xr3:uid="{00000000-0010-0000-0000-00001D000000}" name="FECHA ADICIÓN" dataDxfId="9"/>
    <tableColumn id="39" xr3:uid="{00000000-0010-0000-0000-000027000000}" name="PRORROGA 1 EN DÍAS" dataDxfId="8"/>
    <tableColumn id="30" xr3:uid="{00000000-0010-0000-0000-00001E000000}" name="OBJETO" dataDxfId="7"/>
    <tableColumn id="31" xr3:uid="{00000000-0010-0000-0000-00001F000000}" name="FORMA DE PAGO" dataDxfId="6"/>
    <tableColumn id="19" xr3:uid="{00000000-0010-0000-0000-000013000000}" name="FECHA TERMINACIÓN FINAL " dataDxfId="5"/>
    <tableColumn id="37" xr3:uid="{00000000-0010-0000-0000-000025000000}" name="ACTIVACION" dataDxfId="4"/>
    <tableColumn id="38" xr3:uid="{00000000-0010-0000-0000-000026000000}" name="ESTAMPILLAS" dataDxfId="3"/>
    <tableColumn id="57" xr3:uid="{00000000-0010-0000-0000-000039000000}" name="REGIMEN" dataDxfId="2"/>
    <tableColumn id="58" xr3:uid="{00000000-0010-0000-0000-00003A000000}" name="MODALIDAD2" dataDxfId="1"/>
    <tableColumn id="59" xr3:uid="{00000000-0010-0000-0000-00003B000000}" name="RIESGO" dataDxfId="0"/>
  </tableColumns>
  <tableStyleInfo name="TableStyleLight10" showFirstColumn="0" showLastColumn="0" showRowStripes="1" showColumnStripes="0"/>
</table>
</file>

<file path=xl/theme/theme1.xml><?xml version="1.0" encoding="utf-8"?>
<a:theme xmlns:a="http://schemas.openxmlformats.org/drawingml/2006/main" name="Tema de Offic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7.xml"/><Relationship Id="rId1" Type="http://schemas.openxmlformats.org/officeDocument/2006/relationships/printerSettings" Target="../printerSettings/printerSettings16.bin"/><Relationship Id="rId4" Type="http://schemas.openxmlformats.org/officeDocument/2006/relationships/comments" Target="../comments1.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2.xml"/><Relationship Id="rId1" Type="http://schemas.openxmlformats.org/officeDocument/2006/relationships/printerSettings" Target="../printerSettings/printerSettings21.bin"/><Relationship Id="rId4" Type="http://schemas.openxmlformats.org/officeDocument/2006/relationships/comments" Target="../comments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3.xml"/><Relationship Id="rId1" Type="http://schemas.openxmlformats.org/officeDocument/2006/relationships/printerSettings" Target="../printerSettings/printerSettings22.bin"/><Relationship Id="rId4" Type="http://schemas.openxmlformats.org/officeDocument/2006/relationships/comments" Target="../comments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4.xml"/><Relationship Id="rId1" Type="http://schemas.openxmlformats.org/officeDocument/2006/relationships/printerSettings" Target="../printerSettings/printerSettings23.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BA89"/>
  <sheetViews>
    <sheetView zoomScale="70" zoomScaleNormal="70" workbookViewId="0">
      <pane xSplit="1" topLeftCell="B1" activePane="topRight" state="frozen"/>
      <selection pane="topRight" activeCell="F1" sqref="F1"/>
    </sheetView>
  </sheetViews>
  <sheetFormatPr baseColWidth="10" defaultRowHeight="15.75" x14ac:dyDescent="0.25"/>
  <cols>
    <col min="1" max="1" width="14.5" style="41" customWidth="1"/>
    <col min="2" max="2" width="16.875" style="41" customWidth="1"/>
    <col min="3" max="5" width="11" style="41"/>
    <col min="6" max="6" width="14.5" style="41" customWidth="1"/>
    <col min="7" max="7" width="15" style="41" customWidth="1"/>
    <col min="8" max="8" width="12.5" style="41" customWidth="1"/>
    <col min="9" max="9" width="22.625" style="41" customWidth="1"/>
    <col min="10" max="10" width="11" style="41"/>
    <col min="11" max="11" width="15.875" style="41" customWidth="1"/>
    <col min="12" max="12" width="13.5" style="41" customWidth="1"/>
    <col min="13" max="13" width="11" style="41"/>
    <col min="14" max="14" width="14.125" style="41" customWidth="1"/>
    <col min="15" max="16" width="14.875" style="41" customWidth="1"/>
    <col min="17" max="19" width="16.625" style="41" customWidth="1"/>
    <col min="20" max="20" width="23.75" style="41" customWidth="1"/>
    <col min="21" max="22" width="11" style="41" customWidth="1"/>
    <col min="23" max="23" width="13.375" style="41" customWidth="1"/>
    <col min="24" max="24" width="23" style="41" customWidth="1"/>
    <col min="25" max="25" width="11" style="41"/>
    <col min="26" max="26" width="16.375" style="41" customWidth="1"/>
    <col min="27" max="29" width="22.375" style="41" customWidth="1"/>
    <col min="30" max="31" width="19.5" style="41" customWidth="1"/>
    <col min="32" max="32" width="15.625" style="41" customWidth="1"/>
    <col min="33" max="33" width="14" style="41" customWidth="1"/>
    <col min="34" max="35" width="15.5" style="41" customWidth="1"/>
    <col min="36" max="36" width="107.875" style="41" customWidth="1"/>
    <col min="37" max="37" width="90.25" style="41" customWidth="1"/>
    <col min="38" max="38" width="22.25" style="41" customWidth="1"/>
    <col min="39" max="39" width="13" style="41" customWidth="1"/>
    <col min="40" max="40" width="14.125" style="41" customWidth="1"/>
    <col min="41" max="41" width="49.75" style="41" customWidth="1"/>
    <col min="42" max="42" width="82.25" style="41" customWidth="1"/>
    <col min="43" max="43" width="35.375" style="41" customWidth="1"/>
    <col min="44" max="44" width="12.75" style="41" customWidth="1"/>
    <col min="45" max="16384" width="11" style="41"/>
  </cols>
  <sheetData>
    <row r="1" spans="1:53" ht="18" x14ac:dyDescent="0.25">
      <c r="A1" s="11">
        <v>1</v>
      </c>
      <c r="B1" s="11">
        <v>2</v>
      </c>
      <c r="C1" s="11">
        <v>3</v>
      </c>
      <c r="D1" s="11">
        <v>4</v>
      </c>
      <c r="E1" s="11">
        <v>5</v>
      </c>
      <c r="F1" s="11">
        <v>6</v>
      </c>
      <c r="G1" s="11">
        <v>7</v>
      </c>
      <c r="H1" s="11">
        <v>8</v>
      </c>
      <c r="I1" s="11">
        <v>9</v>
      </c>
      <c r="J1" s="11">
        <v>10</v>
      </c>
      <c r="K1" s="11">
        <v>11</v>
      </c>
      <c r="L1" s="11">
        <v>12</v>
      </c>
      <c r="M1" s="11">
        <v>13</v>
      </c>
      <c r="N1" s="12">
        <v>14</v>
      </c>
      <c r="O1" s="11">
        <v>15</v>
      </c>
      <c r="P1" s="11"/>
      <c r="Q1" s="11">
        <v>16</v>
      </c>
      <c r="R1" s="11"/>
      <c r="S1" s="11"/>
      <c r="T1" s="11">
        <v>17</v>
      </c>
      <c r="U1" s="11">
        <v>18</v>
      </c>
      <c r="V1" s="11"/>
      <c r="W1" s="11">
        <v>20</v>
      </c>
      <c r="X1" s="13">
        <v>21</v>
      </c>
      <c r="Y1" s="11">
        <v>23</v>
      </c>
      <c r="Z1" s="11">
        <v>24</v>
      </c>
      <c r="AA1" s="11">
        <v>25</v>
      </c>
      <c r="AB1" s="11"/>
      <c r="AC1" s="11"/>
      <c r="AD1" s="11">
        <v>26</v>
      </c>
      <c r="AE1" s="11"/>
      <c r="AF1" s="13">
        <v>27</v>
      </c>
      <c r="AG1" s="11">
        <v>28</v>
      </c>
      <c r="AH1" s="11">
        <v>29</v>
      </c>
      <c r="AI1" s="11"/>
      <c r="AJ1" s="11">
        <v>30</v>
      </c>
      <c r="AK1" s="11">
        <v>31</v>
      </c>
      <c r="AL1" s="11"/>
      <c r="AM1" s="11">
        <v>32</v>
      </c>
      <c r="AN1" s="11">
        <v>33</v>
      </c>
      <c r="AO1" s="11">
        <v>34</v>
      </c>
      <c r="AP1" s="11">
        <v>35</v>
      </c>
      <c r="AQ1" s="11">
        <v>36</v>
      </c>
      <c r="AR1" s="11">
        <v>37</v>
      </c>
      <c r="AS1" s="11">
        <v>38</v>
      </c>
      <c r="AT1" s="11">
        <v>39</v>
      </c>
      <c r="AU1" s="11">
        <v>40</v>
      </c>
      <c r="AV1" s="11">
        <v>41</v>
      </c>
      <c r="AW1" s="11">
        <v>42</v>
      </c>
      <c r="AX1" s="11">
        <v>47</v>
      </c>
      <c r="AY1" s="11">
        <v>48</v>
      </c>
      <c r="AZ1" s="11">
        <v>49</v>
      </c>
      <c r="BA1" s="11">
        <v>50</v>
      </c>
    </row>
    <row r="2" spans="1:53" ht="77.25" customHeight="1" thickBot="1" x14ac:dyDescent="0.3">
      <c r="A2" s="31" t="s">
        <v>7</v>
      </c>
      <c r="B2" s="32" t="s">
        <v>11</v>
      </c>
      <c r="C2" s="32" t="s">
        <v>17</v>
      </c>
      <c r="D2" s="32" t="s">
        <v>18</v>
      </c>
      <c r="E2" s="33" t="s">
        <v>10</v>
      </c>
      <c r="F2" s="32" t="s">
        <v>94</v>
      </c>
      <c r="G2" s="32" t="s">
        <v>6</v>
      </c>
      <c r="H2" s="34" t="s">
        <v>95</v>
      </c>
      <c r="I2" s="34" t="s">
        <v>8</v>
      </c>
      <c r="J2" s="34" t="s">
        <v>13</v>
      </c>
      <c r="K2" s="452" t="s">
        <v>9</v>
      </c>
      <c r="L2" s="451" t="s">
        <v>808</v>
      </c>
      <c r="M2" s="451" t="s">
        <v>826</v>
      </c>
      <c r="N2" s="451" t="s">
        <v>820</v>
      </c>
      <c r="O2" s="451" t="s">
        <v>819</v>
      </c>
      <c r="P2" s="451" t="s">
        <v>825</v>
      </c>
      <c r="Q2" s="451" t="s">
        <v>822</v>
      </c>
      <c r="R2" s="32" t="s">
        <v>145</v>
      </c>
      <c r="S2" s="32" t="s">
        <v>827</v>
      </c>
      <c r="T2" s="35" t="s">
        <v>821</v>
      </c>
      <c r="U2" s="32" t="s">
        <v>144</v>
      </c>
      <c r="V2" s="32" t="s">
        <v>102</v>
      </c>
      <c r="W2" s="32" t="s">
        <v>96</v>
      </c>
      <c r="X2" s="36" t="s">
        <v>97</v>
      </c>
      <c r="Y2" s="32" t="s">
        <v>16</v>
      </c>
      <c r="Z2" s="32" t="s">
        <v>98</v>
      </c>
      <c r="AA2" s="32" t="s">
        <v>830</v>
      </c>
      <c r="AB2" s="32" t="s">
        <v>832</v>
      </c>
      <c r="AC2" s="32" t="s">
        <v>813</v>
      </c>
      <c r="AD2" s="37" t="s">
        <v>99</v>
      </c>
      <c r="AE2" s="37" t="s">
        <v>831</v>
      </c>
      <c r="AF2" s="32" t="s">
        <v>810</v>
      </c>
      <c r="AG2" s="36" t="s">
        <v>23</v>
      </c>
      <c r="AH2" s="32" t="s">
        <v>100</v>
      </c>
      <c r="AI2" s="32" t="s">
        <v>818</v>
      </c>
      <c r="AJ2" s="38" t="s">
        <v>19</v>
      </c>
      <c r="AK2" s="38" t="s">
        <v>20</v>
      </c>
      <c r="AL2" s="38" t="s">
        <v>833</v>
      </c>
      <c r="AM2" s="32" t="s">
        <v>31</v>
      </c>
      <c r="AN2" s="32" t="s">
        <v>26</v>
      </c>
      <c r="AO2" s="39" t="s">
        <v>101</v>
      </c>
      <c r="AP2" s="39" t="s">
        <v>828</v>
      </c>
      <c r="AQ2" s="40" t="s">
        <v>103</v>
      </c>
      <c r="AR2" s="453" t="s">
        <v>806</v>
      </c>
      <c r="AS2" s="453" t="s">
        <v>148</v>
      </c>
      <c r="AT2" s="453" t="s">
        <v>147</v>
      </c>
      <c r="AU2" s="453" t="s">
        <v>148</v>
      </c>
      <c r="AV2" s="453" t="s">
        <v>150</v>
      </c>
      <c r="AW2" s="453" t="s">
        <v>148</v>
      </c>
      <c r="AX2" s="40"/>
      <c r="AY2" s="40"/>
      <c r="AZ2" s="40"/>
      <c r="BA2" s="40"/>
    </row>
    <row r="3" spans="1:53" ht="44.1" customHeight="1" thickTop="1" x14ac:dyDescent="0.25">
      <c r="A3" s="45">
        <v>1</v>
      </c>
      <c r="B3" s="504" t="s">
        <v>922</v>
      </c>
      <c r="C3" s="504" t="s">
        <v>922</v>
      </c>
      <c r="D3" s="504" t="s">
        <v>922</v>
      </c>
      <c r="E3" s="504" t="s">
        <v>922</v>
      </c>
      <c r="F3" s="504" t="s">
        <v>922</v>
      </c>
      <c r="G3" s="504" t="s">
        <v>922</v>
      </c>
      <c r="H3" s="504" t="s">
        <v>922</v>
      </c>
      <c r="I3" s="504" t="s">
        <v>922</v>
      </c>
      <c r="J3" s="504" t="s">
        <v>922</v>
      </c>
      <c r="K3" s="504" t="s">
        <v>922</v>
      </c>
      <c r="L3" s="504" t="s">
        <v>922</v>
      </c>
      <c r="M3" s="504" t="s">
        <v>922</v>
      </c>
      <c r="N3" s="504" t="s">
        <v>922</v>
      </c>
      <c r="O3" s="504" t="s">
        <v>922</v>
      </c>
      <c r="P3" s="504" t="s">
        <v>922</v>
      </c>
      <c r="Q3" s="504" t="s">
        <v>922</v>
      </c>
      <c r="R3" s="504" t="s">
        <v>922</v>
      </c>
      <c r="S3" s="504" t="s">
        <v>922</v>
      </c>
      <c r="T3" s="504" t="s">
        <v>922</v>
      </c>
      <c r="U3" s="504" t="s">
        <v>922</v>
      </c>
      <c r="V3" s="504" t="s">
        <v>922</v>
      </c>
      <c r="W3" s="504" t="s">
        <v>922</v>
      </c>
      <c r="X3" s="504" t="s">
        <v>922</v>
      </c>
      <c r="Y3" s="504" t="s">
        <v>922</v>
      </c>
      <c r="Z3" s="504" t="s">
        <v>922</v>
      </c>
      <c r="AA3" s="504" t="s">
        <v>922</v>
      </c>
      <c r="AB3" s="504" t="s">
        <v>922</v>
      </c>
      <c r="AC3" s="504" t="s">
        <v>922</v>
      </c>
      <c r="AD3" s="504" t="s">
        <v>922</v>
      </c>
      <c r="AE3" s="504" t="s">
        <v>922</v>
      </c>
      <c r="AF3" s="504" t="s">
        <v>922</v>
      </c>
      <c r="AG3" s="504" t="s">
        <v>922</v>
      </c>
      <c r="AH3" s="504" t="s">
        <v>922</v>
      </c>
      <c r="AI3" s="504" t="s">
        <v>922</v>
      </c>
      <c r="AJ3" s="504" t="s">
        <v>922</v>
      </c>
      <c r="AK3" s="504" t="s">
        <v>922</v>
      </c>
      <c r="AL3" s="504" t="s">
        <v>922</v>
      </c>
      <c r="AM3" s="504" t="s">
        <v>922</v>
      </c>
      <c r="AN3" s="504" t="s">
        <v>922</v>
      </c>
      <c r="AO3" s="504" t="s">
        <v>922</v>
      </c>
      <c r="AP3" s="504" t="s">
        <v>922</v>
      </c>
      <c r="AQ3" s="504" t="s">
        <v>922</v>
      </c>
      <c r="AR3" s="504" t="s">
        <v>922</v>
      </c>
      <c r="AS3" s="504" t="s">
        <v>922</v>
      </c>
      <c r="AT3" s="504" t="s">
        <v>922</v>
      </c>
      <c r="AU3" s="504" t="s">
        <v>922</v>
      </c>
      <c r="AV3" s="504" t="s">
        <v>922</v>
      </c>
      <c r="AW3" s="504" t="s">
        <v>922</v>
      </c>
      <c r="AX3" s="504" t="s">
        <v>922</v>
      </c>
      <c r="AY3" s="504" t="s">
        <v>922</v>
      </c>
      <c r="AZ3" s="504" t="s">
        <v>922</v>
      </c>
      <c r="BA3" s="504" t="s">
        <v>922</v>
      </c>
    </row>
    <row r="4" spans="1:53" x14ac:dyDescent="0.25">
      <c r="A4" s="28">
        <v>2</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448"/>
      <c r="AM4" s="28"/>
      <c r="AN4" s="28"/>
      <c r="AO4" s="28"/>
      <c r="AP4" s="28"/>
      <c r="AQ4" s="28"/>
      <c r="AR4" s="28"/>
      <c r="AS4" s="28"/>
      <c r="AT4" s="28"/>
      <c r="AU4" s="28"/>
      <c r="AV4" s="28"/>
      <c r="AW4" s="28"/>
      <c r="AX4" s="28"/>
      <c r="AY4" s="28"/>
      <c r="AZ4" s="28"/>
      <c r="BA4" s="28">
        <f t="shared" ref="BA4" si="0">BA2</f>
        <v>0</v>
      </c>
    </row>
    <row r="5" spans="1:53" x14ac:dyDescent="0.25">
      <c r="A5" s="449">
        <v>3</v>
      </c>
      <c r="B5" s="17"/>
      <c r="C5" s="17"/>
      <c r="D5" s="17"/>
      <c r="E5" s="17"/>
      <c r="F5" s="17"/>
      <c r="G5" s="17"/>
      <c r="H5" s="17"/>
      <c r="I5" s="17"/>
      <c r="J5" s="17"/>
      <c r="K5" s="17"/>
      <c r="L5" s="17"/>
      <c r="M5" s="17"/>
      <c r="N5" s="17"/>
      <c r="O5" s="17"/>
      <c r="P5" s="17"/>
      <c r="Q5" s="17"/>
      <c r="R5" s="17"/>
      <c r="S5" s="17"/>
      <c r="T5" s="17"/>
      <c r="U5" s="42"/>
      <c r="V5" s="42"/>
      <c r="W5" s="17"/>
      <c r="X5" s="18"/>
      <c r="Y5" s="17"/>
      <c r="Z5" s="14"/>
      <c r="AA5" s="17"/>
      <c r="AB5" s="17"/>
      <c r="AC5" s="17"/>
      <c r="AD5" s="17"/>
      <c r="AE5" s="17"/>
      <c r="AF5" s="18"/>
      <c r="AG5" s="17"/>
      <c r="AH5" s="19"/>
      <c r="AI5" s="19"/>
      <c r="AJ5" s="19"/>
      <c r="AK5" s="19"/>
      <c r="AL5" s="19"/>
      <c r="AM5" s="17"/>
      <c r="AN5" s="17"/>
      <c r="AO5" s="17"/>
      <c r="AP5" s="17"/>
      <c r="AQ5" s="27"/>
      <c r="AR5" s="27"/>
      <c r="AS5" s="27"/>
      <c r="AT5" s="27"/>
      <c r="AU5" s="27"/>
      <c r="AV5" s="27"/>
      <c r="AW5" s="27"/>
      <c r="AX5" s="27"/>
      <c r="AY5" s="27"/>
      <c r="AZ5" s="27"/>
      <c r="BA5" s="27"/>
    </row>
    <row r="6" spans="1:53" x14ac:dyDescent="0.25">
      <c r="A6" s="26">
        <v>4</v>
      </c>
      <c r="B6" s="16"/>
      <c r="C6" s="16"/>
      <c r="D6" s="16"/>
      <c r="E6" s="16"/>
      <c r="F6" s="16"/>
      <c r="G6" s="16"/>
      <c r="H6" s="16"/>
      <c r="I6" s="16"/>
      <c r="J6" s="16"/>
      <c r="K6" s="16"/>
      <c r="L6" s="16"/>
      <c r="M6" s="16"/>
      <c r="N6" s="16"/>
      <c r="O6" s="16"/>
      <c r="P6" s="16"/>
      <c r="Q6" s="16"/>
      <c r="R6" s="16"/>
      <c r="S6" s="16"/>
      <c r="T6" s="16"/>
      <c r="U6" s="43"/>
      <c r="V6" s="43"/>
      <c r="W6" s="16"/>
      <c r="X6" s="20"/>
      <c r="Y6" s="16"/>
      <c r="Z6" s="15"/>
      <c r="AA6" s="16"/>
      <c r="AB6" s="16"/>
      <c r="AC6" s="16"/>
      <c r="AD6" s="16"/>
      <c r="AE6" s="16"/>
      <c r="AF6" s="20"/>
      <c r="AG6" s="16"/>
      <c r="AH6" s="21"/>
      <c r="AI6" s="21"/>
      <c r="AJ6" s="21"/>
      <c r="AK6" s="21"/>
      <c r="AL6" s="21"/>
      <c r="AM6" s="16"/>
      <c r="AN6" s="16"/>
      <c r="AO6" s="16"/>
      <c r="AP6" s="16"/>
      <c r="AQ6" s="28"/>
      <c r="AR6" s="28"/>
      <c r="AS6" s="28"/>
      <c r="AT6" s="28"/>
      <c r="AU6" s="28"/>
      <c r="AV6" s="28"/>
      <c r="AW6" s="28"/>
      <c r="AX6" s="28"/>
      <c r="AY6" s="28"/>
      <c r="AZ6" s="28"/>
      <c r="BA6" s="28"/>
    </row>
    <row r="7" spans="1:53" x14ac:dyDescent="0.25">
      <c r="A7" s="45">
        <v>5</v>
      </c>
      <c r="B7" s="17"/>
      <c r="C7" s="17"/>
      <c r="D7" s="17"/>
      <c r="E7" s="17"/>
      <c r="F7" s="17"/>
      <c r="G7" s="17"/>
      <c r="H7" s="17"/>
      <c r="I7" s="17"/>
      <c r="J7" s="17"/>
      <c r="K7" s="17"/>
      <c r="L7" s="17"/>
      <c r="M7" s="17"/>
      <c r="N7" s="17"/>
      <c r="O7" s="17"/>
      <c r="P7" s="17"/>
      <c r="Q7" s="17"/>
      <c r="R7" s="17"/>
      <c r="S7" s="17"/>
      <c r="T7" s="17"/>
      <c r="U7" s="42"/>
      <c r="V7" s="42"/>
      <c r="W7" s="17"/>
      <c r="X7" s="18"/>
      <c r="Y7" s="17"/>
      <c r="Z7" s="14"/>
      <c r="AA7" s="17"/>
      <c r="AB7" s="17"/>
      <c r="AC7" s="17"/>
      <c r="AD7" s="17"/>
      <c r="AE7" s="17"/>
      <c r="AF7" s="18"/>
      <c r="AG7" s="17"/>
      <c r="AH7" s="19"/>
      <c r="AI7" s="19"/>
      <c r="AJ7" s="19"/>
      <c r="AK7" s="19"/>
      <c r="AL7" s="19"/>
      <c r="AM7" s="17"/>
      <c r="AN7" s="17"/>
      <c r="AO7" s="17"/>
      <c r="AP7" s="17"/>
      <c r="AQ7" s="27"/>
      <c r="AR7" s="27"/>
      <c r="AS7" s="27"/>
      <c r="AT7" s="27"/>
      <c r="AU7" s="27"/>
      <c r="AV7" s="27"/>
      <c r="AW7" s="27"/>
      <c r="AX7" s="27"/>
      <c r="AY7" s="27"/>
      <c r="AZ7" s="27"/>
      <c r="BA7" s="27"/>
    </row>
    <row r="8" spans="1:53" x14ac:dyDescent="0.25">
      <c r="A8" s="26">
        <v>6</v>
      </c>
      <c r="B8" s="16"/>
      <c r="C8" s="16"/>
      <c r="D8" s="16"/>
      <c r="E8" s="16"/>
      <c r="F8" s="16"/>
      <c r="G8" s="16"/>
      <c r="H8" s="16"/>
      <c r="I8" s="16"/>
      <c r="J8" s="16"/>
      <c r="K8" s="16"/>
      <c r="L8" s="16"/>
      <c r="M8" s="16"/>
      <c r="N8" s="16"/>
      <c r="O8" s="16"/>
      <c r="P8" s="16"/>
      <c r="Q8" s="16"/>
      <c r="R8" s="16"/>
      <c r="S8" s="16"/>
      <c r="T8" s="16"/>
      <c r="U8" s="43"/>
      <c r="V8" s="43"/>
      <c r="W8" s="16"/>
      <c r="X8" s="20"/>
      <c r="Y8" s="16"/>
      <c r="Z8" s="15"/>
      <c r="AA8" s="16"/>
      <c r="AB8" s="16"/>
      <c r="AC8" s="16"/>
      <c r="AD8" s="16"/>
      <c r="AE8" s="16"/>
      <c r="AF8" s="20"/>
      <c r="AG8" s="16"/>
      <c r="AH8" s="21"/>
      <c r="AI8" s="21"/>
      <c r="AJ8" s="21"/>
      <c r="AK8" s="21"/>
      <c r="AL8" s="21"/>
      <c r="AM8" s="16"/>
      <c r="AN8" s="16"/>
      <c r="AO8" s="16"/>
      <c r="AP8" s="16"/>
      <c r="AQ8" s="28"/>
      <c r="AR8" s="28"/>
      <c r="AS8" s="28"/>
      <c r="AT8" s="28"/>
      <c r="AU8" s="28"/>
      <c r="AV8" s="28"/>
      <c r="AW8" s="28"/>
      <c r="AX8" s="28"/>
      <c r="AY8" s="28"/>
      <c r="AZ8" s="28"/>
      <c r="BA8" s="28"/>
    </row>
    <row r="9" spans="1:53" x14ac:dyDescent="0.25">
      <c r="A9" s="45">
        <v>7</v>
      </c>
      <c r="B9" s="17"/>
      <c r="C9" s="17"/>
      <c r="D9" s="17"/>
      <c r="E9" s="17"/>
      <c r="F9" s="17"/>
      <c r="G9" s="17"/>
      <c r="H9" s="17"/>
      <c r="I9" s="17"/>
      <c r="J9" s="17"/>
      <c r="K9" s="17"/>
      <c r="L9" s="17"/>
      <c r="M9" s="17"/>
      <c r="N9" s="17"/>
      <c r="O9" s="17"/>
      <c r="P9" s="17"/>
      <c r="Q9" s="17"/>
      <c r="R9" s="17"/>
      <c r="S9" s="17"/>
      <c r="T9" s="17"/>
      <c r="U9" s="42"/>
      <c r="V9" s="42"/>
      <c r="W9" s="17"/>
      <c r="X9" s="18"/>
      <c r="Y9" s="17"/>
      <c r="Z9" s="14"/>
      <c r="AA9" s="17"/>
      <c r="AB9" s="17"/>
      <c r="AC9" s="17"/>
      <c r="AD9" s="17"/>
      <c r="AE9" s="17"/>
      <c r="AF9" s="18"/>
      <c r="AG9" s="17"/>
      <c r="AH9" s="19"/>
      <c r="AI9" s="19"/>
      <c r="AJ9" s="19"/>
      <c r="AK9" s="19"/>
      <c r="AL9" s="19"/>
      <c r="AM9" s="17"/>
      <c r="AN9" s="17"/>
      <c r="AO9" s="17"/>
      <c r="AP9" s="17"/>
      <c r="AQ9" s="27"/>
      <c r="AR9" s="27"/>
      <c r="AS9" s="27"/>
      <c r="AT9" s="27"/>
      <c r="AU9" s="27"/>
      <c r="AV9" s="27"/>
      <c r="AW9" s="27"/>
      <c r="AX9" s="27"/>
      <c r="AY9" s="27"/>
      <c r="AZ9" s="27"/>
      <c r="BA9" s="27"/>
    </row>
    <row r="10" spans="1:53" x14ac:dyDescent="0.25">
      <c r="A10" s="26">
        <v>8</v>
      </c>
      <c r="B10" s="16"/>
      <c r="C10" s="16"/>
      <c r="D10" s="16"/>
      <c r="E10" s="16"/>
      <c r="F10" s="16"/>
      <c r="G10" s="16"/>
      <c r="H10" s="16"/>
      <c r="I10" s="16"/>
      <c r="J10" s="16"/>
      <c r="K10" s="16"/>
      <c r="L10" s="16"/>
      <c r="M10" s="16"/>
      <c r="N10" s="16"/>
      <c r="O10" s="16"/>
      <c r="P10" s="16"/>
      <c r="Q10" s="16"/>
      <c r="R10" s="16"/>
      <c r="S10" s="16"/>
      <c r="T10" s="16"/>
      <c r="U10" s="43"/>
      <c r="V10" s="43"/>
      <c r="W10" s="16"/>
      <c r="X10" s="20"/>
      <c r="Y10" s="16"/>
      <c r="Z10" s="15"/>
      <c r="AA10" s="16"/>
      <c r="AB10" s="16"/>
      <c r="AC10" s="16"/>
      <c r="AD10" s="16"/>
      <c r="AE10" s="16"/>
      <c r="AF10" s="20"/>
      <c r="AG10" s="16"/>
      <c r="AH10" s="21"/>
      <c r="AI10" s="21"/>
      <c r="AJ10" s="21"/>
      <c r="AK10" s="21"/>
      <c r="AL10" s="21"/>
      <c r="AM10" s="16"/>
      <c r="AN10" s="16"/>
      <c r="AO10" s="16"/>
      <c r="AP10" s="16"/>
      <c r="AQ10" s="28"/>
      <c r="AR10" s="28"/>
      <c r="AS10" s="28"/>
      <c r="AT10" s="28"/>
      <c r="AU10" s="28"/>
      <c r="AV10" s="28"/>
      <c r="AW10" s="28"/>
      <c r="AX10" s="28"/>
      <c r="AY10" s="28"/>
      <c r="AZ10" s="28"/>
      <c r="BA10" s="28"/>
    </row>
    <row r="11" spans="1:53" x14ac:dyDescent="0.25">
      <c r="A11" s="45">
        <v>9</v>
      </c>
      <c r="B11" s="17"/>
      <c r="C11" s="17"/>
      <c r="D11" s="17"/>
      <c r="E11" s="17"/>
      <c r="F11" s="17"/>
      <c r="G11" s="17"/>
      <c r="H11" s="17"/>
      <c r="I11" s="17"/>
      <c r="J11" s="17"/>
      <c r="K11" s="17"/>
      <c r="L11" s="17"/>
      <c r="M11" s="17"/>
      <c r="N11" s="17"/>
      <c r="O11" s="17"/>
      <c r="P11" s="17"/>
      <c r="Q11" s="17"/>
      <c r="R11" s="17"/>
      <c r="S11" s="17"/>
      <c r="T11" s="17"/>
      <c r="U11" s="42"/>
      <c r="V11" s="42"/>
      <c r="W11" s="17"/>
      <c r="X11" s="18"/>
      <c r="Y11" s="17"/>
      <c r="Z11" s="14"/>
      <c r="AA11" s="17"/>
      <c r="AB11" s="17"/>
      <c r="AC11" s="17"/>
      <c r="AD11" s="17"/>
      <c r="AE11" s="17"/>
      <c r="AF11" s="18"/>
      <c r="AG11" s="17"/>
      <c r="AH11" s="19"/>
      <c r="AI11" s="19"/>
      <c r="AJ11" s="19"/>
      <c r="AK11" s="19"/>
      <c r="AL11" s="19"/>
      <c r="AM11" s="17"/>
      <c r="AN11" s="17"/>
      <c r="AO11" s="17"/>
      <c r="AP11" s="17"/>
      <c r="AQ11" s="27"/>
      <c r="AR11" s="27"/>
      <c r="AS11" s="27"/>
      <c r="AT11" s="27"/>
      <c r="AU11" s="27"/>
      <c r="AV11" s="27"/>
      <c r="AW11" s="27"/>
      <c r="AX11" s="27"/>
      <c r="AY11" s="27"/>
      <c r="AZ11" s="27"/>
      <c r="BA11" s="27"/>
    </row>
    <row r="12" spans="1:53" x14ac:dyDescent="0.25">
      <c r="A12" s="26">
        <v>10</v>
      </c>
      <c r="B12" s="16"/>
      <c r="C12" s="16"/>
      <c r="D12" s="16"/>
      <c r="E12" s="16"/>
      <c r="F12" s="16"/>
      <c r="G12" s="16"/>
      <c r="H12" s="16"/>
      <c r="I12" s="16"/>
      <c r="J12" s="16"/>
      <c r="K12" s="16"/>
      <c r="L12" s="16"/>
      <c r="M12" s="16"/>
      <c r="N12" s="16"/>
      <c r="O12" s="16"/>
      <c r="P12" s="16"/>
      <c r="Q12" s="16"/>
      <c r="R12" s="16"/>
      <c r="S12" s="16"/>
      <c r="T12" s="16"/>
      <c r="U12" s="43"/>
      <c r="V12" s="43"/>
      <c r="W12" s="16"/>
      <c r="X12" s="20"/>
      <c r="Y12" s="16"/>
      <c r="Z12" s="15"/>
      <c r="AA12" s="16"/>
      <c r="AB12" s="16"/>
      <c r="AC12" s="16"/>
      <c r="AD12" s="16"/>
      <c r="AE12" s="16"/>
      <c r="AF12" s="20"/>
      <c r="AG12" s="16"/>
      <c r="AH12" s="21"/>
      <c r="AI12" s="21"/>
      <c r="AJ12" s="21"/>
      <c r="AK12" s="21"/>
      <c r="AL12" s="21"/>
      <c r="AM12" s="16"/>
      <c r="AN12" s="16"/>
      <c r="AO12" s="16"/>
      <c r="AP12" s="16"/>
      <c r="AQ12" s="28"/>
      <c r="AR12" s="28"/>
      <c r="AS12" s="28"/>
      <c r="AT12" s="28"/>
      <c r="AU12" s="28"/>
      <c r="AV12" s="28"/>
      <c r="AW12" s="28"/>
      <c r="AX12" s="28"/>
      <c r="AY12" s="28"/>
      <c r="AZ12" s="28"/>
      <c r="BA12" s="28"/>
    </row>
    <row r="13" spans="1:53" x14ac:dyDescent="0.25">
      <c r="A13" s="45">
        <v>11</v>
      </c>
      <c r="B13" s="17"/>
      <c r="C13" s="17"/>
      <c r="D13" s="17"/>
      <c r="E13" s="17"/>
      <c r="F13" s="17"/>
      <c r="G13" s="17"/>
      <c r="H13" s="17"/>
      <c r="I13" s="17"/>
      <c r="J13" s="17"/>
      <c r="K13" s="17"/>
      <c r="L13" s="17"/>
      <c r="M13" s="17"/>
      <c r="N13" s="17"/>
      <c r="O13" s="17"/>
      <c r="P13" s="17"/>
      <c r="Q13" s="17"/>
      <c r="R13" s="17"/>
      <c r="S13" s="17"/>
      <c r="T13" s="17"/>
      <c r="U13" s="42"/>
      <c r="V13" s="42"/>
      <c r="W13" s="17"/>
      <c r="X13" s="18"/>
      <c r="Y13" s="17"/>
      <c r="Z13" s="14"/>
      <c r="AA13" s="17"/>
      <c r="AB13" s="17"/>
      <c r="AC13" s="17"/>
      <c r="AD13" s="17"/>
      <c r="AE13" s="17"/>
      <c r="AF13" s="18"/>
      <c r="AG13" s="17"/>
      <c r="AH13" s="19"/>
      <c r="AI13" s="19"/>
      <c r="AJ13" s="19"/>
      <c r="AK13" s="19"/>
      <c r="AL13" s="19"/>
      <c r="AM13" s="17"/>
      <c r="AN13" s="17"/>
      <c r="AO13" s="17"/>
      <c r="AP13" s="17"/>
      <c r="AQ13" s="27"/>
      <c r="AR13" s="27"/>
      <c r="AS13" s="27"/>
      <c r="AT13" s="27"/>
      <c r="AU13" s="27"/>
      <c r="AV13" s="27"/>
      <c r="AW13" s="27"/>
      <c r="AX13" s="27"/>
      <c r="AY13" s="27"/>
      <c r="AZ13" s="27"/>
      <c r="BA13" s="27"/>
    </row>
    <row r="14" spans="1:53" x14ac:dyDescent="0.25">
      <c r="A14" s="26">
        <v>12</v>
      </c>
      <c r="B14" s="16"/>
      <c r="C14" s="16"/>
      <c r="D14" s="16"/>
      <c r="E14" s="16"/>
      <c r="F14" s="16"/>
      <c r="G14" s="16"/>
      <c r="H14" s="16"/>
      <c r="I14" s="16"/>
      <c r="J14" s="16"/>
      <c r="K14" s="16"/>
      <c r="L14" s="16"/>
      <c r="M14" s="16"/>
      <c r="N14" s="16"/>
      <c r="O14" s="16"/>
      <c r="P14" s="16"/>
      <c r="Q14" s="16"/>
      <c r="R14" s="16"/>
      <c r="S14" s="16"/>
      <c r="T14" s="16"/>
      <c r="U14" s="43"/>
      <c r="V14" s="43"/>
      <c r="W14" s="16"/>
      <c r="X14" s="20"/>
      <c r="Y14" s="16"/>
      <c r="Z14" s="15"/>
      <c r="AA14" s="16"/>
      <c r="AB14" s="16"/>
      <c r="AC14" s="16"/>
      <c r="AD14" s="16"/>
      <c r="AE14" s="16"/>
      <c r="AF14" s="20"/>
      <c r="AG14" s="16"/>
      <c r="AH14" s="21"/>
      <c r="AI14" s="21"/>
      <c r="AJ14" s="21"/>
      <c r="AK14" s="21"/>
      <c r="AL14" s="21"/>
      <c r="AM14" s="16"/>
      <c r="AN14" s="16"/>
      <c r="AO14" s="16"/>
      <c r="AP14" s="16"/>
      <c r="AQ14" s="28"/>
      <c r="AR14" s="28"/>
      <c r="AS14" s="28"/>
      <c r="AT14" s="28"/>
      <c r="AU14" s="28"/>
      <c r="AV14" s="28"/>
      <c r="AW14" s="28"/>
      <c r="AX14" s="28"/>
      <c r="AY14" s="28"/>
      <c r="AZ14" s="28"/>
      <c r="BA14" s="28"/>
    </row>
    <row r="15" spans="1:53" x14ac:dyDescent="0.25">
      <c r="A15" s="45">
        <v>13</v>
      </c>
      <c r="B15" s="17"/>
      <c r="C15" s="17"/>
      <c r="D15" s="17"/>
      <c r="E15" s="17"/>
      <c r="F15" s="17"/>
      <c r="G15" s="17"/>
      <c r="H15" s="17"/>
      <c r="I15" s="17"/>
      <c r="J15" s="17"/>
      <c r="K15" s="17"/>
      <c r="L15" s="17"/>
      <c r="M15" s="17"/>
      <c r="N15" s="17"/>
      <c r="O15" s="17"/>
      <c r="P15" s="17"/>
      <c r="Q15" s="17"/>
      <c r="R15" s="17"/>
      <c r="S15" s="17"/>
      <c r="T15" s="17"/>
      <c r="U15" s="42"/>
      <c r="V15" s="42"/>
      <c r="W15" s="17"/>
      <c r="X15" s="18"/>
      <c r="Y15" s="17"/>
      <c r="Z15" s="14"/>
      <c r="AA15" s="17"/>
      <c r="AB15" s="17"/>
      <c r="AC15" s="17"/>
      <c r="AD15" s="17"/>
      <c r="AE15" s="17"/>
      <c r="AF15" s="18"/>
      <c r="AG15" s="17"/>
      <c r="AH15" s="19"/>
      <c r="AI15" s="19"/>
      <c r="AJ15" s="19"/>
      <c r="AK15" s="19"/>
      <c r="AL15" s="19"/>
      <c r="AM15" s="17"/>
      <c r="AN15" s="17"/>
      <c r="AO15" s="17"/>
      <c r="AP15" s="17"/>
      <c r="AQ15" s="27"/>
      <c r="AR15" s="27"/>
      <c r="AS15" s="27"/>
      <c r="AT15" s="27"/>
      <c r="AU15" s="27"/>
      <c r="AV15" s="27"/>
      <c r="AW15" s="27"/>
      <c r="AX15" s="27"/>
      <c r="AY15" s="27"/>
      <c r="AZ15" s="27"/>
      <c r="BA15" s="27"/>
    </row>
    <row r="16" spans="1:53" x14ac:dyDescent="0.25">
      <c r="A16" s="26">
        <v>14</v>
      </c>
      <c r="B16" s="16"/>
      <c r="C16" s="16"/>
      <c r="D16" s="16"/>
      <c r="E16" s="16"/>
      <c r="F16" s="16"/>
      <c r="G16" s="16"/>
      <c r="H16" s="16"/>
      <c r="I16" s="16"/>
      <c r="J16" s="16"/>
      <c r="K16" s="16"/>
      <c r="L16" s="16"/>
      <c r="M16" s="16"/>
      <c r="N16" s="16"/>
      <c r="O16" s="16"/>
      <c r="P16" s="16"/>
      <c r="Q16" s="16"/>
      <c r="R16" s="16"/>
      <c r="S16" s="16"/>
      <c r="T16" s="16"/>
      <c r="U16" s="43"/>
      <c r="V16" s="43"/>
      <c r="W16" s="16"/>
      <c r="X16" s="20"/>
      <c r="Y16" s="16"/>
      <c r="Z16" s="15"/>
      <c r="AA16" s="16"/>
      <c r="AB16" s="16"/>
      <c r="AC16" s="16"/>
      <c r="AD16" s="16"/>
      <c r="AE16" s="16"/>
      <c r="AF16" s="20"/>
      <c r="AG16" s="16"/>
      <c r="AH16" s="21"/>
      <c r="AI16" s="21"/>
      <c r="AJ16" s="21"/>
      <c r="AK16" s="21"/>
      <c r="AL16" s="21"/>
      <c r="AM16" s="16"/>
      <c r="AN16" s="16"/>
      <c r="AO16" s="16"/>
      <c r="AP16" s="16"/>
      <c r="AQ16" s="28"/>
      <c r="AR16" s="28"/>
      <c r="AS16" s="28"/>
      <c r="AT16" s="28"/>
      <c r="AU16" s="28"/>
      <c r="AV16" s="28"/>
      <c r="AW16" s="28"/>
      <c r="AX16" s="28"/>
      <c r="AY16" s="28"/>
      <c r="AZ16" s="28"/>
      <c r="BA16" s="28"/>
    </row>
    <row r="17" spans="1:53" x14ac:dyDescent="0.25">
      <c r="A17" s="45">
        <v>15</v>
      </c>
      <c r="B17" s="17"/>
      <c r="C17" s="17"/>
      <c r="D17" s="17"/>
      <c r="E17" s="17"/>
      <c r="F17" s="17"/>
      <c r="G17" s="17"/>
      <c r="H17" s="17"/>
      <c r="I17" s="17"/>
      <c r="J17" s="17"/>
      <c r="K17" s="17"/>
      <c r="L17" s="17"/>
      <c r="M17" s="17"/>
      <c r="N17" s="17"/>
      <c r="O17" s="17"/>
      <c r="P17" s="17"/>
      <c r="Q17" s="17"/>
      <c r="R17" s="17"/>
      <c r="S17" s="17"/>
      <c r="T17" s="17"/>
      <c r="U17" s="42"/>
      <c r="V17" s="42"/>
      <c r="W17" s="17"/>
      <c r="X17" s="18"/>
      <c r="Y17" s="17"/>
      <c r="Z17" s="14"/>
      <c r="AA17" s="17"/>
      <c r="AB17" s="17"/>
      <c r="AC17" s="17"/>
      <c r="AD17" s="17"/>
      <c r="AE17" s="17"/>
      <c r="AF17" s="18"/>
      <c r="AG17" s="17"/>
      <c r="AH17" s="19"/>
      <c r="AI17" s="19"/>
      <c r="AJ17" s="19"/>
      <c r="AK17" s="19"/>
      <c r="AL17" s="19"/>
      <c r="AM17" s="17"/>
      <c r="AN17" s="17"/>
      <c r="AO17" s="17"/>
      <c r="AP17" s="17"/>
      <c r="AQ17" s="27"/>
      <c r="AR17" s="27"/>
      <c r="AS17" s="27"/>
      <c r="AT17" s="27"/>
      <c r="AU17" s="27"/>
      <c r="AV17" s="27"/>
      <c r="AW17" s="27"/>
      <c r="AX17" s="27"/>
      <c r="AY17" s="27"/>
      <c r="AZ17" s="27"/>
      <c r="BA17" s="27"/>
    </row>
    <row r="18" spans="1:53" x14ac:dyDescent="0.25">
      <c r="A18" s="26">
        <v>16</v>
      </c>
      <c r="B18" s="16"/>
      <c r="C18" s="16"/>
      <c r="D18" s="16"/>
      <c r="E18" s="16"/>
      <c r="F18" s="16"/>
      <c r="G18" s="16"/>
      <c r="H18" s="16"/>
      <c r="I18" s="16"/>
      <c r="J18" s="16"/>
      <c r="K18" s="16"/>
      <c r="L18" s="16"/>
      <c r="M18" s="16"/>
      <c r="N18" s="16"/>
      <c r="O18" s="16"/>
      <c r="P18" s="16"/>
      <c r="Q18" s="16"/>
      <c r="R18" s="16"/>
      <c r="S18" s="16"/>
      <c r="T18" s="16"/>
      <c r="U18" s="43"/>
      <c r="V18" s="43"/>
      <c r="W18" s="16"/>
      <c r="X18" s="20"/>
      <c r="Y18" s="16"/>
      <c r="Z18" s="15"/>
      <c r="AA18" s="16"/>
      <c r="AB18" s="16"/>
      <c r="AC18" s="16"/>
      <c r="AD18" s="16"/>
      <c r="AE18" s="16"/>
      <c r="AF18" s="20"/>
      <c r="AG18" s="16"/>
      <c r="AH18" s="21"/>
      <c r="AI18" s="21"/>
      <c r="AJ18" s="21"/>
      <c r="AK18" s="21"/>
      <c r="AL18" s="21"/>
      <c r="AM18" s="16"/>
      <c r="AN18" s="16"/>
      <c r="AO18" s="16"/>
      <c r="AP18" s="16"/>
      <c r="AQ18" s="28"/>
      <c r="AR18" s="28"/>
      <c r="AS18" s="28"/>
      <c r="AT18" s="28"/>
      <c r="AU18" s="28"/>
      <c r="AV18" s="28"/>
      <c r="AW18" s="28"/>
      <c r="AX18" s="28"/>
      <c r="AY18" s="28"/>
      <c r="AZ18" s="28"/>
      <c r="BA18" s="28"/>
    </row>
    <row r="19" spans="1:53" x14ac:dyDescent="0.25">
      <c r="A19" s="45">
        <v>17</v>
      </c>
      <c r="B19" s="17"/>
      <c r="C19" s="17"/>
      <c r="D19" s="17"/>
      <c r="E19" s="17"/>
      <c r="F19" s="17"/>
      <c r="G19" s="17"/>
      <c r="H19" s="17"/>
      <c r="I19" s="17"/>
      <c r="J19" s="17"/>
      <c r="K19" s="17"/>
      <c r="L19" s="17"/>
      <c r="M19" s="17"/>
      <c r="N19" s="17"/>
      <c r="O19" s="17"/>
      <c r="P19" s="17"/>
      <c r="Q19" s="17"/>
      <c r="R19" s="17"/>
      <c r="S19" s="17"/>
      <c r="T19" s="17"/>
      <c r="U19" s="42"/>
      <c r="V19" s="42"/>
      <c r="W19" s="17"/>
      <c r="X19" s="18"/>
      <c r="Y19" s="17"/>
      <c r="Z19" s="14"/>
      <c r="AA19" s="17"/>
      <c r="AB19" s="17"/>
      <c r="AC19" s="17"/>
      <c r="AD19" s="17"/>
      <c r="AE19" s="17"/>
      <c r="AF19" s="18"/>
      <c r="AG19" s="17"/>
      <c r="AH19" s="19"/>
      <c r="AI19" s="19"/>
      <c r="AJ19" s="19"/>
      <c r="AK19" s="19"/>
      <c r="AL19" s="19"/>
      <c r="AM19" s="17"/>
      <c r="AN19" s="17"/>
      <c r="AO19" s="17"/>
      <c r="AP19" s="17"/>
      <c r="AQ19" s="27"/>
      <c r="AR19" s="27"/>
      <c r="AS19" s="27"/>
      <c r="AT19" s="27"/>
      <c r="AU19" s="27"/>
      <c r="AV19" s="27"/>
      <c r="AW19" s="27"/>
      <c r="AX19" s="27"/>
      <c r="AY19" s="27"/>
      <c r="AZ19" s="27"/>
      <c r="BA19" s="27"/>
    </row>
    <row r="20" spans="1:53" x14ac:dyDescent="0.25">
      <c r="A20" s="26">
        <v>18</v>
      </c>
      <c r="B20" s="16"/>
      <c r="C20" s="16"/>
      <c r="D20" s="16"/>
      <c r="E20" s="16"/>
      <c r="F20" s="16"/>
      <c r="G20" s="16"/>
      <c r="H20" s="16"/>
      <c r="I20" s="16"/>
      <c r="J20" s="16"/>
      <c r="K20" s="16"/>
      <c r="L20" s="16"/>
      <c r="M20" s="16"/>
      <c r="N20" s="16"/>
      <c r="O20" s="16"/>
      <c r="P20" s="16"/>
      <c r="Q20" s="16"/>
      <c r="R20" s="16"/>
      <c r="S20" s="16"/>
      <c r="T20" s="16"/>
      <c r="U20" s="43"/>
      <c r="V20" s="43"/>
      <c r="W20" s="16"/>
      <c r="X20" s="20"/>
      <c r="Y20" s="16"/>
      <c r="Z20" s="15"/>
      <c r="AA20" s="16"/>
      <c r="AB20" s="16"/>
      <c r="AC20" s="16"/>
      <c r="AD20" s="16"/>
      <c r="AE20" s="16"/>
      <c r="AF20" s="20"/>
      <c r="AG20" s="16"/>
      <c r="AH20" s="21"/>
      <c r="AI20" s="21"/>
      <c r="AJ20" s="21"/>
      <c r="AK20" s="21"/>
      <c r="AL20" s="21"/>
      <c r="AM20" s="16"/>
      <c r="AN20" s="16"/>
      <c r="AO20" s="16"/>
      <c r="AP20" s="16"/>
      <c r="AQ20" s="28"/>
      <c r="AR20" s="28"/>
      <c r="AS20" s="28"/>
      <c r="AT20" s="28"/>
      <c r="AU20" s="28"/>
      <c r="AV20" s="28"/>
      <c r="AW20" s="28"/>
      <c r="AX20" s="28"/>
      <c r="AY20" s="28"/>
      <c r="AZ20" s="28"/>
      <c r="BA20" s="28"/>
    </row>
    <row r="21" spans="1:53" x14ac:dyDescent="0.25">
      <c r="A21" s="45">
        <v>19</v>
      </c>
      <c r="B21" s="17"/>
      <c r="C21" s="17"/>
      <c r="D21" s="17"/>
      <c r="E21" s="17"/>
      <c r="F21" s="17"/>
      <c r="G21" s="17"/>
      <c r="H21" s="17"/>
      <c r="I21" s="17"/>
      <c r="J21" s="17"/>
      <c r="K21" s="17"/>
      <c r="L21" s="17"/>
      <c r="M21" s="17"/>
      <c r="N21" s="17"/>
      <c r="O21" s="17"/>
      <c r="P21" s="17"/>
      <c r="Q21" s="17"/>
      <c r="R21" s="17"/>
      <c r="S21" s="17"/>
      <c r="T21" s="17"/>
      <c r="U21" s="42"/>
      <c r="V21" s="42"/>
      <c r="W21" s="17"/>
      <c r="X21" s="18"/>
      <c r="Y21" s="17"/>
      <c r="Z21" s="14"/>
      <c r="AA21" s="17"/>
      <c r="AB21" s="17"/>
      <c r="AC21" s="17"/>
      <c r="AD21" s="17"/>
      <c r="AE21" s="17"/>
      <c r="AF21" s="18"/>
      <c r="AG21" s="17"/>
      <c r="AH21" s="19"/>
      <c r="AI21" s="19"/>
      <c r="AJ21" s="19"/>
      <c r="AK21" s="19"/>
      <c r="AL21" s="19"/>
      <c r="AM21" s="17"/>
      <c r="AN21" s="17"/>
      <c r="AO21" s="17"/>
      <c r="AP21" s="17"/>
      <c r="AQ21" s="27"/>
      <c r="AR21" s="27"/>
      <c r="AS21" s="27"/>
      <c r="AT21" s="27"/>
      <c r="AU21" s="27"/>
      <c r="AV21" s="27"/>
      <c r="AW21" s="27"/>
      <c r="AX21" s="27"/>
      <c r="AY21" s="27"/>
      <c r="AZ21" s="27"/>
      <c r="BA21" s="27"/>
    </row>
    <row r="22" spans="1:53" x14ac:dyDescent="0.25">
      <c r="A22" s="26">
        <v>20</v>
      </c>
      <c r="B22" s="16"/>
      <c r="C22" s="16"/>
      <c r="D22" s="16"/>
      <c r="E22" s="16"/>
      <c r="F22" s="16"/>
      <c r="G22" s="16"/>
      <c r="H22" s="16"/>
      <c r="I22" s="16"/>
      <c r="J22" s="16"/>
      <c r="K22" s="16"/>
      <c r="L22" s="16"/>
      <c r="M22" s="16"/>
      <c r="N22" s="16"/>
      <c r="O22" s="16"/>
      <c r="P22" s="16"/>
      <c r="Q22" s="16"/>
      <c r="R22" s="16"/>
      <c r="S22" s="16"/>
      <c r="T22" s="16"/>
      <c r="U22" s="43"/>
      <c r="V22" s="43"/>
      <c r="W22" s="16"/>
      <c r="X22" s="20"/>
      <c r="Y22" s="16"/>
      <c r="Z22" s="15"/>
      <c r="AA22" s="16"/>
      <c r="AB22" s="16"/>
      <c r="AC22" s="16"/>
      <c r="AD22" s="16"/>
      <c r="AE22" s="16"/>
      <c r="AF22" s="20"/>
      <c r="AG22" s="16"/>
      <c r="AH22" s="21"/>
      <c r="AI22" s="21"/>
      <c r="AJ22" s="21"/>
      <c r="AK22" s="21"/>
      <c r="AL22" s="21"/>
      <c r="AM22" s="16"/>
      <c r="AN22" s="16"/>
      <c r="AO22" s="16"/>
      <c r="AP22" s="16"/>
      <c r="AQ22" s="28"/>
      <c r="AR22" s="28"/>
      <c r="AS22" s="28"/>
      <c r="AT22" s="28"/>
      <c r="AU22" s="28"/>
      <c r="AV22" s="28"/>
      <c r="AW22" s="28"/>
      <c r="AX22" s="28"/>
      <c r="AY22" s="28"/>
      <c r="AZ22" s="28"/>
      <c r="BA22" s="28"/>
    </row>
    <row r="23" spans="1:53" x14ac:dyDescent="0.25">
      <c r="A23" s="45">
        <v>21</v>
      </c>
      <c r="B23" s="17"/>
      <c r="C23" s="17"/>
      <c r="D23" s="17"/>
      <c r="E23" s="17"/>
      <c r="F23" s="17"/>
      <c r="G23" s="17"/>
      <c r="H23" s="17"/>
      <c r="I23" s="17"/>
      <c r="J23" s="17"/>
      <c r="K23" s="17"/>
      <c r="L23" s="17"/>
      <c r="M23" s="17"/>
      <c r="N23" s="17"/>
      <c r="O23" s="17"/>
      <c r="P23" s="17"/>
      <c r="Q23" s="17"/>
      <c r="R23" s="17"/>
      <c r="S23" s="17"/>
      <c r="T23" s="17"/>
      <c r="U23" s="42"/>
      <c r="V23" s="42"/>
      <c r="W23" s="17"/>
      <c r="X23" s="18"/>
      <c r="Y23" s="17"/>
      <c r="Z23" s="14"/>
      <c r="AA23" s="17"/>
      <c r="AB23" s="17"/>
      <c r="AC23" s="17"/>
      <c r="AD23" s="17"/>
      <c r="AE23" s="17"/>
      <c r="AF23" s="18"/>
      <c r="AG23" s="17"/>
      <c r="AH23" s="19"/>
      <c r="AI23" s="19"/>
      <c r="AJ23" s="19"/>
      <c r="AK23" s="19"/>
      <c r="AL23" s="19"/>
      <c r="AM23" s="17"/>
      <c r="AN23" s="17"/>
      <c r="AO23" s="17"/>
      <c r="AP23" s="17"/>
      <c r="AQ23" s="27"/>
      <c r="AR23" s="27"/>
      <c r="AS23" s="27"/>
      <c r="AT23" s="27"/>
      <c r="AU23" s="27"/>
      <c r="AV23" s="27"/>
      <c r="AW23" s="27"/>
      <c r="AX23" s="27"/>
      <c r="AY23" s="27"/>
      <c r="AZ23" s="27"/>
      <c r="BA23" s="27"/>
    </row>
    <row r="24" spans="1:53" x14ac:dyDescent="0.25">
      <c r="A24" s="26">
        <v>22</v>
      </c>
      <c r="B24" s="16"/>
      <c r="C24" s="16"/>
      <c r="D24" s="16"/>
      <c r="E24" s="16"/>
      <c r="F24" s="16"/>
      <c r="G24" s="16"/>
      <c r="H24" s="16"/>
      <c r="I24" s="16"/>
      <c r="J24" s="16"/>
      <c r="K24" s="16"/>
      <c r="L24" s="16"/>
      <c r="M24" s="16"/>
      <c r="N24" s="16"/>
      <c r="O24" s="16"/>
      <c r="P24" s="16"/>
      <c r="Q24" s="16"/>
      <c r="R24" s="16"/>
      <c r="S24" s="16"/>
      <c r="T24" s="16"/>
      <c r="U24" s="43"/>
      <c r="V24" s="43"/>
      <c r="W24" s="16"/>
      <c r="X24" s="20"/>
      <c r="Y24" s="16"/>
      <c r="Z24" s="15"/>
      <c r="AA24" s="16"/>
      <c r="AB24" s="16"/>
      <c r="AC24" s="16"/>
      <c r="AD24" s="16"/>
      <c r="AE24" s="16"/>
      <c r="AF24" s="20"/>
      <c r="AG24" s="16"/>
      <c r="AH24" s="21"/>
      <c r="AI24" s="21"/>
      <c r="AJ24" s="21"/>
      <c r="AK24" s="21"/>
      <c r="AL24" s="21"/>
      <c r="AM24" s="16"/>
      <c r="AN24" s="16"/>
      <c r="AO24" s="16"/>
      <c r="AP24" s="16"/>
      <c r="AQ24" s="28"/>
      <c r="AR24" s="28"/>
      <c r="AS24" s="28"/>
      <c r="AT24" s="28"/>
      <c r="AU24" s="28"/>
      <c r="AV24" s="28"/>
      <c r="AW24" s="28"/>
      <c r="AX24" s="28"/>
      <c r="AY24" s="28"/>
      <c r="AZ24" s="28"/>
      <c r="BA24" s="28"/>
    </row>
    <row r="25" spans="1:53" x14ac:dyDescent="0.25">
      <c r="A25" s="45">
        <v>23</v>
      </c>
      <c r="B25" s="17"/>
      <c r="C25" s="17"/>
      <c r="D25" s="17"/>
      <c r="E25" s="17"/>
      <c r="F25" s="17"/>
      <c r="G25" s="17"/>
      <c r="H25" s="17"/>
      <c r="I25" s="17"/>
      <c r="J25" s="17"/>
      <c r="K25" s="17"/>
      <c r="L25" s="17"/>
      <c r="M25" s="17"/>
      <c r="N25" s="17"/>
      <c r="O25" s="17"/>
      <c r="P25" s="17"/>
      <c r="Q25" s="17"/>
      <c r="R25" s="17"/>
      <c r="S25" s="17"/>
      <c r="T25" s="17"/>
      <c r="U25" s="42"/>
      <c r="V25" s="42"/>
      <c r="W25" s="17"/>
      <c r="X25" s="18"/>
      <c r="Y25" s="17"/>
      <c r="Z25" s="14"/>
      <c r="AA25" s="17"/>
      <c r="AB25" s="17"/>
      <c r="AC25" s="17"/>
      <c r="AD25" s="17"/>
      <c r="AE25" s="17"/>
      <c r="AF25" s="18"/>
      <c r="AG25" s="17"/>
      <c r="AH25" s="19"/>
      <c r="AI25" s="19"/>
      <c r="AJ25" s="19"/>
      <c r="AK25" s="19"/>
      <c r="AL25" s="19"/>
      <c r="AM25" s="17"/>
      <c r="AN25" s="17"/>
      <c r="AO25" s="17"/>
      <c r="AP25" s="17"/>
      <c r="AQ25" s="27"/>
      <c r="AR25" s="27"/>
      <c r="AS25" s="27"/>
      <c r="AT25" s="27"/>
      <c r="AU25" s="27"/>
      <c r="AV25" s="27"/>
      <c r="AW25" s="27"/>
      <c r="AX25" s="27"/>
      <c r="AY25" s="27"/>
      <c r="AZ25" s="27"/>
      <c r="BA25" s="27"/>
    </row>
    <row r="26" spans="1:53" x14ac:dyDescent="0.25">
      <c r="A26" s="26">
        <v>24</v>
      </c>
      <c r="B26" s="16"/>
      <c r="C26" s="16"/>
      <c r="D26" s="16"/>
      <c r="E26" s="16"/>
      <c r="F26" s="16"/>
      <c r="G26" s="16"/>
      <c r="H26" s="16"/>
      <c r="I26" s="16"/>
      <c r="J26" s="16"/>
      <c r="K26" s="16"/>
      <c r="L26" s="16"/>
      <c r="M26" s="16"/>
      <c r="N26" s="16"/>
      <c r="O26" s="16"/>
      <c r="P26" s="16"/>
      <c r="Q26" s="16"/>
      <c r="R26" s="16"/>
      <c r="S26" s="16"/>
      <c r="T26" s="16"/>
      <c r="U26" s="43"/>
      <c r="V26" s="43"/>
      <c r="W26" s="16"/>
      <c r="X26" s="20"/>
      <c r="Y26" s="16"/>
      <c r="Z26" s="15"/>
      <c r="AA26" s="16"/>
      <c r="AB26" s="16"/>
      <c r="AC26" s="16"/>
      <c r="AD26" s="16"/>
      <c r="AE26" s="16"/>
      <c r="AF26" s="20"/>
      <c r="AG26" s="16"/>
      <c r="AH26" s="21"/>
      <c r="AI26" s="21"/>
      <c r="AJ26" s="21"/>
      <c r="AK26" s="21"/>
      <c r="AL26" s="21"/>
      <c r="AM26" s="16"/>
      <c r="AN26" s="16"/>
      <c r="AO26" s="16"/>
      <c r="AP26" s="16"/>
      <c r="AQ26" s="28"/>
      <c r="AR26" s="28"/>
      <c r="AS26" s="28"/>
      <c r="AT26" s="28"/>
      <c r="AU26" s="28"/>
      <c r="AV26" s="28"/>
      <c r="AW26" s="28"/>
      <c r="AX26" s="28"/>
      <c r="AY26" s="28"/>
      <c r="AZ26" s="28"/>
      <c r="BA26" s="28"/>
    </row>
    <row r="27" spans="1:53" x14ac:dyDescent="0.25">
      <c r="A27" s="45">
        <v>25</v>
      </c>
      <c r="B27" s="17"/>
      <c r="C27" s="17"/>
      <c r="D27" s="17"/>
      <c r="E27" s="17"/>
      <c r="F27" s="17"/>
      <c r="G27" s="17"/>
      <c r="H27" s="17"/>
      <c r="I27" s="17"/>
      <c r="J27" s="17"/>
      <c r="K27" s="17"/>
      <c r="L27" s="17"/>
      <c r="M27" s="17"/>
      <c r="N27" s="17"/>
      <c r="O27" s="17"/>
      <c r="P27" s="17"/>
      <c r="Q27" s="17"/>
      <c r="R27" s="17"/>
      <c r="S27" s="17"/>
      <c r="T27" s="17"/>
      <c r="U27" s="42"/>
      <c r="V27" s="42"/>
      <c r="W27" s="17"/>
      <c r="X27" s="18"/>
      <c r="Y27" s="17"/>
      <c r="Z27" s="14"/>
      <c r="AA27" s="17"/>
      <c r="AB27" s="17"/>
      <c r="AC27" s="17"/>
      <c r="AD27" s="17"/>
      <c r="AE27" s="17"/>
      <c r="AF27" s="18"/>
      <c r="AG27" s="17"/>
      <c r="AH27" s="19"/>
      <c r="AI27" s="19"/>
      <c r="AJ27" s="19"/>
      <c r="AK27" s="19"/>
      <c r="AL27" s="19"/>
      <c r="AM27" s="17"/>
      <c r="AN27" s="17"/>
      <c r="AO27" s="17"/>
      <c r="AP27" s="17"/>
      <c r="AQ27" s="27"/>
      <c r="AR27" s="27"/>
      <c r="AS27" s="27"/>
      <c r="AT27" s="27"/>
      <c r="AU27" s="27"/>
      <c r="AV27" s="27"/>
      <c r="AW27" s="27"/>
      <c r="AX27" s="27"/>
      <c r="AY27" s="27"/>
      <c r="AZ27" s="27"/>
      <c r="BA27" s="27"/>
    </row>
    <row r="28" spans="1:53" x14ac:dyDescent="0.25">
      <c r="A28" s="26">
        <v>26</v>
      </c>
      <c r="B28" s="16"/>
      <c r="C28" s="16"/>
      <c r="D28" s="16"/>
      <c r="E28" s="16"/>
      <c r="F28" s="16"/>
      <c r="G28" s="16"/>
      <c r="H28" s="16"/>
      <c r="I28" s="16"/>
      <c r="J28" s="16"/>
      <c r="K28" s="16"/>
      <c r="L28" s="16"/>
      <c r="M28" s="16"/>
      <c r="N28" s="16"/>
      <c r="O28" s="16"/>
      <c r="P28" s="16"/>
      <c r="Q28" s="16"/>
      <c r="R28" s="16"/>
      <c r="S28" s="16"/>
      <c r="T28" s="16"/>
      <c r="U28" s="43"/>
      <c r="V28" s="43"/>
      <c r="W28" s="16"/>
      <c r="X28" s="20"/>
      <c r="Y28" s="16"/>
      <c r="Z28" s="15"/>
      <c r="AA28" s="16"/>
      <c r="AB28" s="16"/>
      <c r="AC28" s="16"/>
      <c r="AD28" s="16"/>
      <c r="AE28" s="16"/>
      <c r="AF28" s="20"/>
      <c r="AG28" s="16"/>
      <c r="AH28" s="21"/>
      <c r="AI28" s="21"/>
      <c r="AJ28" s="21"/>
      <c r="AK28" s="21"/>
      <c r="AL28" s="21"/>
      <c r="AM28" s="16"/>
      <c r="AN28" s="16"/>
      <c r="AO28" s="16"/>
      <c r="AP28" s="16"/>
      <c r="AQ28" s="28"/>
      <c r="AR28" s="28"/>
      <c r="AS28" s="28"/>
      <c r="AT28" s="28"/>
      <c r="AU28" s="28"/>
      <c r="AV28" s="28"/>
      <c r="AW28" s="28"/>
      <c r="AX28" s="28"/>
      <c r="AY28" s="28"/>
      <c r="AZ28" s="28"/>
      <c r="BA28" s="28"/>
    </row>
    <row r="29" spans="1:53" x14ac:dyDescent="0.25">
      <c r="A29" s="45">
        <v>27</v>
      </c>
      <c r="B29" s="17"/>
      <c r="C29" s="17"/>
      <c r="D29" s="17"/>
      <c r="E29" s="17"/>
      <c r="F29" s="17"/>
      <c r="G29" s="17"/>
      <c r="H29" s="17"/>
      <c r="I29" s="17"/>
      <c r="J29" s="17"/>
      <c r="K29" s="17"/>
      <c r="L29" s="17"/>
      <c r="M29" s="17"/>
      <c r="N29" s="17"/>
      <c r="O29" s="17"/>
      <c r="P29" s="17"/>
      <c r="Q29" s="17"/>
      <c r="R29" s="17"/>
      <c r="S29" s="17"/>
      <c r="T29" s="17"/>
      <c r="U29" s="42"/>
      <c r="V29" s="42"/>
      <c r="W29" s="17"/>
      <c r="X29" s="18"/>
      <c r="Y29" s="17"/>
      <c r="Z29" s="14"/>
      <c r="AA29" s="17"/>
      <c r="AB29" s="17"/>
      <c r="AC29" s="17"/>
      <c r="AD29" s="17"/>
      <c r="AE29" s="17"/>
      <c r="AF29" s="18"/>
      <c r="AG29" s="17"/>
      <c r="AH29" s="19"/>
      <c r="AI29" s="19"/>
      <c r="AJ29" s="19"/>
      <c r="AK29" s="19"/>
      <c r="AL29" s="19"/>
      <c r="AM29" s="17"/>
      <c r="AN29" s="17"/>
      <c r="AO29" s="17"/>
      <c r="AP29" s="17"/>
      <c r="AQ29" s="27"/>
      <c r="AR29" s="27"/>
      <c r="AS29" s="27"/>
      <c r="AT29" s="27"/>
      <c r="AU29" s="27"/>
      <c r="AV29" s="27"/>
      <c r="AW29" s="27"/>
      <c r="AX29" s="27"/>
      <c r="AY29" s="27"/>
      <c r="AZ29" s="27"/>
      <c r="BA29" s="27"/>
    </row>
    <row r="30" spans="1:53" x14ac:dyDescent="0.25">
      <c r="A30" s="26">
        <v>28</v>
      </c>
      <c r="B30" s="16"/>
      <c r="C30" s="16"/>
      <c r="D30" s="16"/>
      <c r="E30" s="16"/>
      <c r="F30" s="16"/>
      <c r="G30" s="16"/>
      <c r="H30" s="16"/>
      <c r="I30" s="16"/>
      <c r="J30" s="16"/>
      <c r="K30" s="16"/>
      <c r="L30" s="16"/>
      <c r="M30" s="16"/>
      <c r="N30" s="16"/>
      <c r="O30" s="16"/>
      <c r="P30" s="16"/>
      <c r="Q30" s="16"/>
      <c r="R30" s="16"/>
      <c r="S30" s="16"/>
      <c r="T30" s="16"/>
      <c r="U30" s="43"/>
      <c r="V30" s="43"/>
      <c r="W30" s="16"/>
      <c r="X30" s="20"/>
      <c r="Y30" s="16"/>
      <c r="Z30" s="15"/>
      <c r="AA30" s="16"/>
      <c r="AB30" s="16"/>
      <c r="AC30" s="16"/>
      <c r="AD30" s="16"/>
      <c r="AE30" s="16"/>
      <c r="AF30" s="20"/>
      <c r="AG30" s="16"/>
      <c r="AH30" s="21"/>
      <c r="AI30" s="21"/>
      <c r="AJ30" s="21"/>
      <c r="AK30" s="21"/>
      <c r="AL30" s="21"/>
      <c r="AM30" s="16"/>
      <c r="AN30" s="16"/>
      <c r="AO30" s="16"/>
      <c r="AP30" s="16"/>
      <c r="AQ30" s="28"/>
      <c r="AR30" s="28"/>
      <c r="AS30" s="28"/>
      <c r="AT30" s="28"/>
      <c r="AU30" s="28"/>
      <c r="AV30" s="28"/>
      <c r="AW30" s="28"/>
      <c r="AX30" s="28"/>
      <c r="AY30" s="28"/>
      <c r="AZ30" s="28"/>
      <c r="BA30" s="28"/>
    </row>
    <row r="31" spans="1:53" x14ac:dyDescent="0.25">
      <c r="A31" s="45">
        <v>29</v>
      </c>
      <c r="B31" s="17"/>
      <c r="C31" s="17"/>
      <c r="D31" s="17"/>
      <c r="E31" s="17"/>
      <c r="F31" s="17"/>
      <c r="G31" s="17"/>
      <c r="H31" s="17"/>
      <c r="I31" s="17"/>
      <c r="J31" s="17"/>
      <c r="K31" s="17"/>
      <c r="L31" s="17"/>
      <c r="M31" s="17"/>
      <c r="N31" s="17"/>
      <c r="O31" s="17"/>
      <c r="P31" s="17"/>
      <c r="Q31" s="17"/>
      <c r="R31" s="17"/>
      <c r="S31" s="17"/>
      <c r="T31" s="17"/>
      <c r="U31" s="42"/>
      <c r="V31" s="42"/>
      <c r="W31" s="17"/>
      <c r="X31" s="18"/>
      <c r="Y31" s="17"/>
      <c r="Z31" s="14"/>
      <c r="AA31" s="17"/>
      <c r="AB31" s="17"/>
      <c r="AC31" s="17"/>
      <c r="AD31" s="17"/>
      <c r="AE31" s="17"/>
      <c r="AF31" s="18"/>
      <c r="AG31" s="17"/>
      <c r="AH31" s="19"/>
      <c r="AI31" s="19"/>
      <c r="AJ31" s="19"/>
      <c r="AK31" s="19"/>
      <c r="AL31" s="19"/>
      <c r="AM31" s="17"/>
      <c r="AN31" s="17"/>
      <c r="AO31" s="17"/>
      <c r="AP31" s="17"/>
      <c r="AQ31" s="27"/>
      <c r="AR31" s="27"/>
      <c r="AS31" s="27"/>
      <c r="AT31" s="27"/>
      <c r="AU31" s="27"/>
      <c r="AV31" s="27"/>
      <c r="AW31" s="27"/>
      <c r="AX31" s="27"/>
      <c r="AY31" s="27"/>
      <c r="AZ31" s="27"/>
      <c r="BA31" s="27"/>
    </row>
    <row r="32" spans="1:53" x14ac:dyDescent="0.25">
      <c r="A32" s="26">
        <v>30</v>
      </c>
      <c r="B32" s="16"/>
      <c r="C32" s="16"/>
      <c r="D32" s="16"/>
      <c r="E32" s="16"/>
      <c r="F32" s="16"/>
      <c r="G32" s="16"/>
      <c r="H32" s="16"/>
      <c r="I32" s="16"/>
      <c r="J32" s="16"/>
      <c r="K32" s="16"/>
      <c r="L32" s="16"/>
      <c r="M32" s="16"/>
      <c r="N32" s="16"/>
      <c r="O32" s="16"/>
      <c r="P32" s="16"/>
      <c r="Q32" s="16"/>
      <c r="R32" s="16"/>
      <c r="S32" s="16"/>
      <c r="T32" s="16"/>
      <c r="U32" s="43"/>
      <c r="V32" s="43"/>
      <c r="W32" s="16"/>
      <c r="X32" s="20"/>
      <c r="Y32" s="16"/>
      <c r="Z32" s="15"/>
      <c r="AA32" s="16"/>
      <c r="AB32" s="16"/>
      <c r="AC32" s="16"/>
      <c r="AD32" s="16"/>
      <c r="AE32" s="16"/>
      <c r="AF32" s="20"/>
      <c r="AG32" s="16"/>
      <c r="AH32" s="21"/>
      <c r="AI32" s="21"/>
      <c r="AJ32" s="21"/>
      <c r="AK32" s="21"/>
      <c r="AL32" s="21"/>
      <c r="AM32" s="16"/>
      <c r="AN32" s="16"/>
      <c r="AO32" s="16"/>
      <c r="AP32" s="16"/>
      <c r="AQ32" s="28"/>
      <c r="AR32" s="28"/>
      <c r="AS32" s="28"/>
      <c r="AT32" s="28"/>
      <c r="AU32" s="28"/>
      <c r="AV32" s="28"/>
      <c r="AW32" s="28"/>
      <c r="AX32" s="28"/>
      <c r="AY32" s="28"/>
      <c r="AZ32" s="28"/>
      <c r="BA32" s="28"/>
    </row>
    <row r="33" spans="1:53" x14ac:dyDescent="0.25">
      <c r="A33" s="45">
        <v>31</v>
      </c>
      <c r="B33" s="17"/>
      <c r="C33" s="17"/>
      <c r="D33" s="17"/>
      <c r="E33" s="17"/>
      <c r="F33" s="17"/>
      <c r="G33" s="17"/>
      <c r="H33" s="17"/>
      <c r="I33" s="17"/>
      <c r="J33" s="17"/>
      <c r="K33" s="17"/>
      <c r="L33" s="17"/>
      <c r="M33" s="17"/>
      <c r="N33" s="17"/>
      <c r="O33" s="17"/>
      <c r="P33" s="17"/>
      <c r="Q33" s="17"/>
      <c r="R33" s="17"/>
      <c r="S33" s="17"/>
      <c r="T33" s="17"/>
      <c r="U33" s="42"/>
      <c r="V33" s="42"/>
      <c r="W33" s="17"/>
      <c r="X33" s="18"/>
      <c r="Y33" s="17"/>
      <c r="Z33" s="14"/>
      <c r="AA33" s="17"/>
      <c r="AB33" s="17"/>
      <c r="AC33" s="17"/>
      <c r="AD33" s="17"/>
      <c r="AE33" s="17"/>
      <c r="AF33" s="18"/>
      <c r="AG33" s="17"/>
      <c r="AH33" s="19"/>
      <c r="AI33" s="19"/>
      <c r="AJ33" s="19"/>
      <c r="AK33" s="19"/>
      <c r="AL33" s="19"/>
      <c r="AM33" s="17"/>
      <c r="AN33" s="17"/>
      <c r="AO33" s="17"/>
      <c r="AP33" s="17"/>
      <c r="AQ33" s="27"/>
      <c r="AR33" s="27"/>
      <c r="AS33" s="27"/>
      <c r="AT33" s="27"/>
      <c r="AU33" s="27"/>
      <c r="AV33" s="27"/>
      <c r="AW33" s="27"/>
      <c r="AX33" s="27"/>
      <c r="AY33" s="27"/>
      <c r="AZ33" s="27"/>
      <c r="BA33" s="27"/>
    </row>
    <row r="34" spans="1:53" x14ac:dyDescent="0.25">
      <c r="A34" s="26">
        <v>32</v>
      </c>
      <c r="B34" s="16"/>
      <c r="C34" s="16"/>
      <c r="D34" s="16"/>
      <c r="E34" s="16"/>
      <c r="F34" s="16"/>
      <c r="G34" s="16"/>
      <c r="H34" s="16"/>
      <c r="I34" s="16"/>
      <c r="J34" s="16"/>
      <c r="K34" s="16"/>
      <c r="L34" s="16"/>
      <c r="M34" s="16"/>
      <c r="N34" s="16"/>
      <c r="O34" s="16"/>
      <c r="P34" s="16"/>
      <c r="Q34" s="16"/>
      <c r="R34" s="16"/>
      <c r="S34" s="16"/>
      <c r="T34" s="16"/>
      <c r="U34" s="43"/>
      <c r="V34" s="43"/>
      <c r="W34" s="16"/>
      <c r="X34" s="20"/>
      <c r="Y34" s="16"/>
      <c r="Z34" s="15"/>
      <c r="AA34" s="16"/>
      <c r="AB34" s="16"/>
      <c r="AC34" s="16"/>
      <c r="AD34" s="16"/>
      <c r="AE34" s="16"/>
      <c r="AF34" s="20"/>
      <c r="AG34" s="16"/>
      <c r="AH34" s="21"/>
      <c r="AI34" s="21"/>
      <c r="AJ34" s="21"/>
      <c r="AK34" s="21"/>
      <c r="AL34" s="21"/>
      <c r="AM34" s="16"/>
      <c r="AN34" s="16"/>
      <c r="AO34" s="16"/>
      <c r="AP34" s="16"/>
      <c r="AQ34" s="28"/>
      <c r="AR34" s="28"/>
      <c r="AS34" s="28"/>
      <c r="AT34" s="28"/>
      <c r="AU34" s="28"/>
      <c r="AV34" s="28"/>
      <c r="AW34" s="28"/>
      <c r="AX34" s="28"/>
      <c r="AY34" s="28"/>
      <c r="AZ34" s="28"/>
      <c r="BA34" s="28"/>
    </row>
    <row r="35" spans="1:53" x14ac:dyDescent="0.25">
      <c r="A35" s="45">
        <v>33</v>
      </c>
      <c r="B35" s="17"/>
      <c r="C35" s="17"/>
      <c r="D35" s="17"/>
      <c r="E35" s="17"/>
      <c r="F35" s="17"/>
      <c r="G35" s="17"/>
      <c r="H35" s="17"/>
      <c r="I35" s="17"/>
      <c r="J35" s="17"/>
      <c r="K35" s="17"/>
      <c r="L35" s="17"/>
      <c r="M35" s="17"/>
      <c r="N35" s="17"/>
      <c r="O35" s="17"/>
      <c r="P35" s="17"/>
      <c r="Q35" s="17"/>
      <c r="R35" s="17"/>
      <c r="S35" s="17"/>
      <c r="T35" s="17"/>
      <c r="U35" s="42"/>
      <c r="V35" s="42"/>
      <c r="W35" s="17"/>
      <c r="X35" s="18"/>
      <c r="Y35" s="17"/>
      <c r="Z35" s="14"/>
      <c r="AA35" s="17"/>
      <c r="AB35" s="17"/>
      <c r="AC35" s="17"/>
      <c r="AD35" s="17"/>
      <c r="AE35" s="17"/>
      <c r="AF35" s="18"/>
      <c r="AG35" s="17"/>
      <c r="AH35" s="19"/>
      <c r="AI35" s="19"/>
      <c r="AJ35" s="19"/>
      <c r="AK35" s="19"/>
      <c r="AL35" s="19"/>
      <c r="AM35" s="17"/>
      <c r="AN35" s="17"/>
      <c r="AO35" s="17"/>
      <c r="AP35" s="17"/>
      <c r="AQ35" s="27"/>
      <c r="AR35" s="27"/>
      <c r="AS35" s="27"/>
      <c r="AT35" s="27"/>
      <c r="AU35" s="27"/>
      <c r="AV35" s="27"/>
      <c r="AW35" s="27"/>
      <c r="AX35" s="27"/>
      <c r="AY35" s="27"/>
      <c r="AZ35" s="27"/>
      <c r="BA35" s="27"/>
    </row>
    <row r="36" spans="1:53" x14ac:dyDescent="0.25">
      <c r="A36" s="26">
        <v>34</v>
      </c>
      <c r="B36" s="16"/>
      <c r="C36" s="16"/>
      <c r="D36" s="16"/>
      <c r="E36" s="16"/>
      <c r="F36" s="16"/>
      <c r="G36" s="16"/>
      <c r="H36" s="16"/>
      <c r="I36" s="16"/>
      <c r="J36" s="16"/>
      <c r="K36" s="16"/>
      <c r="L36" s="16"/>
      <c r="M36" s="16"/>
      <c r="N36" s="16"/>
      <c r="O36" s="16"/>
      <c r="P36" s="16"/>
      <c r="Q36" s="16"/>
      <c r="R36" s="16"/>
      <c r="S36" s="16"/>
      <c r="T36" s="16"/>
      <c r="U36" s="43"/>
      <c r="V36" s="43"/>
      <c r="W36" s="16"/>
      <c r="X36" s="20"/>
      <c r="Y36" s="16"/>
      <c r="Z36" s="15"/>
      <c r="AA36" s="16"/>
      <c r="AB36" s="16"/>
      <c r="AC36" s="16"/>
      <c r="AD36" s="16"/>
      <c r="AE36" s="16"/>
      <c r="AF36" s="20"/>
      <c r="AG36" s="16"/>
      <c r="AH36" s="21"/>
      <c r="AI36" s="21"/>
      <c r="AJ36" s="21"/>
      <c r="AK36" s="21"/>
      <c r="AL36" s="21"/>
      <c r="AM36" s="16"/>
      <c r="AN36" s="16"/>
      <c r="AO36" s="16"/>
      <c r="AP36" s="16"/>
      <c r="AQ36" s="28"/>
      <c r="AR36" s="28"/>
      <c r="AS36" s="28"/>
      <c r="AT36" s="28"/>
      <c r="AU36" s="28"/>
      <c r="AV36" s="28"/>
      <c r="AW36" s="28"/>
      <c r="AX36" s="28"/>
      <c r="AY36" s="28"/>
      <c r="AZ36" s="28"/>
      <c r="BA36" s="28"/>
    </row>
    <row r="37" spans="1:53" x14ac:dyDescent="0.25">
      <c r="A37" s="45">
        <v>35</v>
      </c>
      <c r="B37" s="17"/>
      <c r="C37" s="17"/>
      <c r="D37" s="17"/>
      <c r="E37" s="17"/>
      <c r="F37" s="17"/>
      <c r="G37" s="17"/>
      <c r="H37" s="17"/>
      <c r="I37" s="17"/>
      <c r="J37" s="17"/>
      <c r="K37" s="17"/>
      <c r="L37" s="17"/>
      <c r="M37" s="17"/>
      <c r="N37" s="17"/>
      <c r="O37" s="17"/>
      <c r="P37" s="17"/>
      <c r="Q37" s="17"/>
      <c r="R37" s="17"/>
      <c r="S37" s="17"/>
      <c r="T37" s="17"/>
      <c r="U37" s="42"/>
      <c r="V37" s="42"/>
      <c r="W37" s="17"/>
      <c r="X37" s="18"/>
      <c r="Y37" s="17"/>
      <c r="Z37" s="14"/>
      <c r="AA37" s="17"/>
      <c r="AB37" s="17"/>
      <c r="AC37" s="17"/>
      <c r="AD37" s="17"/>
      <c r="AE37" s="17"/>
      <c r="AF37" s="18"/>
      <c r="AG37" s="17"/>
      <c r="AH37" s="19"/>
      <c r="AI37" s="19"/>
      <c r="AJ37" s="19"/>
      <c r="AK37" s="19"/>
      <c r="AL37" s="19"/>
      <c r="AM37" s="17"/>
      <c r="AN37" s="17"/>
      <c r="AO37" s="17"/>
      <c r="AP37" s="17"/>
      <c r="AQ37" s="27"/>
      <c r="AR37" s="27"/>
      <c r="AS37" s="27"/>
      <c r="AT37" s="27"/>
      <c r="AU37" s="27"/>
      <c r="AV37" s="27"/>
      <c r="AW37" s="27"/>
      <c r="AX37" s="27"/>
      <c r="AY37" s="27"/>
      <c r="AZ37" s="27"/>
      <c r="BA37" s="27"/>
    </row>
    <row r="38" spans="1:53" x14ac:dyDescent="0.25">
      <c r="A38" s="26">
        <v>36</v>
      </c>
      <c r="B38" s="16"/>
      <c r="C38" s="16"/>
      <c r="D38" s="16"/>
      <c r="E38" s="16"/>
      <c r="F38" s="16"/>
      <c r="G38" s="16"/>
      <c r="H38" s="16"/>
      <c r="I38" s="16"/>
      <c r="J38" s="16"/>
      <c r="K38" s="16"/>
      <c r="L38" s="16"/>
      <c r="M38" s="16"/>
      <c r="N38" s="16"/>
      <c r="O38" s="16"/>
      <c r="P38" s="16"/>
      <c r="Q38" s="16"/>
      <c r="R38" s="16"/>
      <c r="S38" s="16"/>
      <c r="T38" s="16"/>
      <c r="U38" s="43"/>
      <c r="V38" s="43"/>
      <c r="W38" s="16"/>
      <c r="X38" s="20"/>
      <c r="Y38" s="16"/>
      <c r="Z38" s="15"/>
      <c r="AA38" s="16"/>
      <c r="AB38" s="16"/>
      <c r="AC38" s="16"/>
      <c r="AD38" s="16"/>
      <c r="AE38" s="16"/>
      <c r="AF38" s="20"/>
      <c r="AG38" s="16"/>
      <c r="AH38" s="21"/>
      <c r="AI38" s="21"/>
      <c r="AJ38" s="21"/>
      <c r="AK38" s="21"/>
      <c r="AL38" s="21"/>
      <c r="AM38" s="16"/>
      <c r="AN38" s="16"/>
      <c r="AO38" s="16"/>
      <c r="AP38" s="16"/>
      <c r="AQ38" s="28"/>
      <c r="AR38" s="28"/>
      <c r="AS38" s="28"/>
      <c r="AT38" s="28"/>
      <c r="AU38" s="28"/>
      <c r="AV38" s="28"/>
      <c r="AW38" s="28"/>
      <c r="AX38" s="28"/>
      <c r="AY38" s="28"/>
      <c r="AZ38" s="28"/>
      <c r="BA38" s="28"/>
    </row>
    <row r="39" spans="1:53" x14ac:dyDescent="0.25">
      <c r="A39" s="45">
        <v>37</v>
      </c>
      <c r="B39" s="17"/>
      <c r="C39" s="17"/>
      <c r="D39" s="17"/>
      <c r="E39" s="17"/>
      <c r="F39" s="17"/>
      <c r="G39" s="17"/>
      <c r="H39" s="17"/>
      <c r="I39" s="17"/>
      <c r="J39" s="17"/>
      <c r="K39" s="17"/>
      <c r="L39" s="17"/>
      <c r="M39" s="17"/>
      <c r="N39" s="17"/>
      <c r="O39" s="17"/>
      <c r="P39" s="17"/>
      <c r="Q39" s="17"/>
      <c r="R39" s="17"/>
      <c r="S39" s="17"/>
      <c r="T39" s="17"/>
      <c r="U39" s="42"/>
      <c r="V39" s="42"/>
      <c r="W39" s="17"/>
      <c r="X39" s="18"/>
      <c r="Y39" s="17"/>
      <c r="Z39" s="14"/>
      <c r="AA39" s="17"/>
      <c r="AB39" s="17"/>
      <c r="AC39" s="17"/>
      <c r="AD39" s="17"/>
      <c r="AE39" s="17"/>
      <c r="AF39" s="18"/>
      <c r="AG39" s="17"/>
      <c r="AH39" s="19"/>
      <c r="AI39" s="19"/>
      <c r="AJ39" s="19"/>
      <c r="AK39" s="19"/>
      <c r="AL39" s="19"/>
      <c r="AM39" s="17"/>
      <c r="AN39" s="17"/>
      <c r="AO39" s="17"/>
      <c r="AP39" s="17"/>
      <c r="AQ39" s="27"/>
      <c r="AR39" s="27"/>
      <c r="AS39" s="27"/>
      <c r="AT39" s="27"/>
      <c r="AU39" s="27"/>
      <c r="AV39" s="27"/>
      <c r="AW39" s="27"/>
      <c r="AX39" s="27"/>
      <c r="AY39" s="27"/>
      <c r="AZ39" s="27"/>
      <c r="BA39" s="27"/>
    </row>
    <row r="40" spans="1:53" x14ac:dyDescent="0.25">
      <c r="A40" s="26">
        <v>38</v>
      </c>
      <c r="B40" s="16"/>
      <c r="C40" s="16"/>
      <c r="D40" s="16"/>
      <c r="E40" s="16"/>
      <c r="F40" s="16"/>
      <c r="G40" s="16"/>
      <c r="H40" s="16"/>
      <c r="I40" s="16"/>
      <c r="J40" s="16"/>
      <c r="K40" s="16"/>
      <c r="L40" s="16"/>
      <c r="M40" s="16"/>
      <c r="N40" s="16"/>
      <c r="O40" s="16"/>
      <c r="P40" s="16"/>
      <c r="Q40" s="16"/>
      <c r="R40" s="16"/>
      <c r="S40" s="16"/>
      <c r="T40" s="16"/>
      <c r="U40" s="43"/>
      <c r="V40" s="43"/>
      <c r="W40" s="16"/>
      <c r="X40" s="20"/>
      <c r="Y40" s="16"/>
      <c r="Z40" s="15"/>
      <c r="AA40" s="16"/>
      <c r="AB40" s="16"/>
      <c r="AC40" s="16"/>
      <c r="AD40" s="16"/>
      <c r="AE40" s="16"/>
      <c r="AF40" s="20"/>
      <c r="AG40" s="16"/>
      <c r="AH40" s="21"/>
      <c r="AI40" s="21"/>
      <c r="AJ40" s="21"/>
      <c r="AK40" s="21"/>
      <c r="AL40" s="21"/>
      <c r="AM40" s="16"/>
      <c r="AN40" s="16"/>
      <c r="AO40" s="16"/>
      <c r="AP40" s="16"/>
      <c r="AQ40" s="28"/>
      <c r="AR40" s="28"/>
      <c r="AS40" s="28"/>
      <c r="AT40" s="28"/>
      <c r="AU40" s="28"/>
      <c r="AV40" s="28"/>
      <c r="AW40" s="28"/>
      <c r="AX40" s="28"/>
      <c r="AY40" s="28"/>
      <c r="AZ40" s="28"/>
      <c r="BA40" s="28"/>
    </row>
    <row r="41" spans="1:53" x14ac:dyDescent="0.25">
      <c r="A41" s="45">
        <v>39</v>
      </c>
      <c r="B41" s="17"/>
      <c r="C41" s="17"/>
      <c r="D41" s="17"/>
      <c r="E41" s="17"/>
      <c r="F41" s="17"/>
      <c r="G41" s="17"/>
      <c r="H41" s="17"/>
      <c r="I41" s="17"/>
      <c r="J41" s="17"/>
      <c r="K41" s="17"/>
      <c r="L41" s="17"/>
      <c r="M41" s="17"/>
      <c r="N41" s="17"/>
      <c r="O41" s="17"/>
      <c r="P41" s="17"/>
      <c r="Q41" s="17"/>
      <c r="R41" s="17"/>
      <c r="S41" s="17"/>
      <c r="T41" s="17"/>
      <c r="U41" s="42"/>
      <c r="V41" s="42"/>
      <c r="W41" s="17"/>
      <c r="X41" s="18"/>
      <c r="Y41" s="17"/>
      <c r="Z41" s="14"/>
      <c r="AA41" s="17"/>
      <c r="AB41" s="17"/>
      <c r="AC41" s="17"/>
      <c r="AD41" s="17"/>
      <c r="AE41" s="17"/>
      <c r="AF41" s="18"/>
      <c r="AG41" s="17"/>
      <c r="AH41" s="19"/>
      <c r="AI41" s="19"/>
      <c r="AJ41" s="19"/>
      <c r="AK41" s="19"/>
      <c r="AL41" s="19"/>
      <c r="AM41" s="17"/>
      <c r="AN41" s="17"/>
      <c r="AO41" s="17"/>
      <c r="AP41" s="17"/>
      <c r="AQ41" s="27"/>
      <c r="AR41" s="27"/>
      <c r="AS41" s="27"/>
      <c r="AT41" s="27"/>
      <c r="AU41" s="27"/>
      <c r="AV41" s="27"/>
      <c r="AW41" s="27"/>
      <c r="AX41" s="27"/>
      <c r="AY41" s="27"/>
      <c r="AZ41" s="27"/>
      <c r="BA41" s="27"/>
    </row>
    <row r="42" spans="1:53" x14ac:dyDescent="0.25">
      <c r="A42" s="26">
        <v>40</v>
      </c>
      <c r="B42" s="16"/>
      <c r="C42" s="16"/>
      <c r="D42" s="16"/>
      <c r="E42" s="16"/>
      <c r="F42" s="16"/>
      <c r="G42" s="16"/>
      <c r="H42" s="16"/>
      <c r="I42" s="16"/>
      <c r="J42" s="16"/>
      <c r="K42" s="16"/>
      <c r="L42" s="16"/>
      <c r="M42" s="16"/>
      <c r="N42" s="16"/>
      <c r="O42" s="16"/>
      <c r="P42" s="16"/>
      <c r="Q42" s="16"/>
      <c r="R42" s="16"/>
      <c r="S42" s="16"/>
      <c r="T42" s="16"/>
      <c r="U42" s="43"/>
      <c r="V42" s="43"/>
      <c r="W42" s="16"/>
      <c r="X42" s="20"/>
      <c r="Y42" s="16"/>
      <c r="Z42" s="15"/>
      <c r="AA42" s="16"/>
      <c r="AB42" s="16"/>
      <c r="AC42" s="16"/>
      <c r="AD42" s="16"/>
      <c r="AE42" s="16"/>
      <c r="AF42" s="20"/>
      <c r="AG42" s="16"/>
      <c r="AH42" s="21"/>
      <c r="AI42" s="21"/>
      <c r="AJ42" s="21"/>
      <c r="AK42" s="21"/>
      <c r="AL42" s="21"/>
      <c r="AM42" s="16"/>
      <c r="AN42" s="16"/>
      <c r="AO42" s="16"/>
      <c r="AP42" s="16"/>
      <c r="AQ42" s="28"/>
      <c r="AR42" s="28"/>
      <c r="AS42" s="28"/>
      <c r="AT42" s="28"/>
      <c r="AU42" s="28"/>
      <c r="AV42" s="28"/>
      <c r="AW42" s="28"/>
      <c r="AX42" s="28"/>
      <c r="AY42" s="28"/>
      <c r="AZ42" s="28"/>
      <c r="BA42" s="28"/>
    </row>
    <row r="43" spans="1:53" x14ac:dyDescent="0.25">
      <c r="A43" s="45">
        <v>41</v>
      </c>
      <c r="B43" s="17"/>
      <c r="C43" s="17"/>
      <c r="D43" s="17"/>
      <c r="E43" s="17"/>
      <c r="F43" s="17"/>
      <c r="G43" s="17"/>
      <c r="H43" s="17"/>
      <c r="I43" s="17"/>
      <c r="J43" s="17"/>
      <c r="K43" s="17"/>
      <c r="L43" s="17"/>
      <c r="M43" s="17"/>
      <c r="N43" s="17"/>
      <c r="O43" s="17"/>
      <c r="P43" s="17"/>
      <c r="Q43" s="17"/>
      <c r="R43" s="17"/>
      <c r="S43" s="17"/>
      <c r="T43" s="17"/>
      <c r="U43" s="42"/>
      <c r="V43" s="42"/>
      <c r="W43" s="17"/>
      <c r="X43" s="18"/>
      <c r="Y43" s="17"/>
      <c r="Z43" s="14"/>
      <c r="AA43" s="17"/>
      <c r="AB43" s="17"/>
      <c r="AC43" s="17"/>
      <c r="AD43" s="17"/>
      <c r="AE43" s="17"/>
      <c r="AF43" s="18"/>
      <c r="AG43" s="17"/>
      <c r="AH43" s="19"/>
      <c r="AI43" s="19"/>
      <c r="AJ43" s="19"/>
      <c r="AK43" s="19"/>
      <c r="AL43" s="19"/>
      <c r="AM43" s="17"/>
      <c r="AN43" s="17"/>
      <c r="AO43" s="17"/>
      <c r="AP43" s="17"/>
      <c r="AQ43" s="27"/>
      <c r="AR43" s="27"/>
      <c r="AS43" s="27"/>
      <c r="AT43" s="27"/>
      <c r="AU43" s="27"/>
      <c r="AV43" s="27"/>
      <c r="AW43" s="27"/>
      <c r="AX43" s="27"/>
      <c r="AY43" s="27"/>
      <c r="AZ43" s="27"/>
      <c r="BA43" s="27"/>
    </row>
    <row r="44" spans="1:53" x14ac:dyDescent="0.25">
      <c r="A44" s="26">
        <v>42</v>
      </c>
      <c r="B44" s="16"/>
      <c r="C44" s="16"/>
      <c r="D44" s="16"/>
      <c r="E44" s="16"/>
      <c r="F44" s="16"/>
      <c r="G44" s="16"/>
      <c r="H44" s="16"/>
      <c r="I44" s="16"/>
      <c r="J44" s="16"/>
      <c r="K44" s="16"/>
      <c r="L44" s="16"/>
      <c r="M44" s="16"/>
      <c r="N44" s="16"/>
      <c r="O44" s="16"/>
      <c r="P44" s="16"/>
      <c r="Q44" s="16"/>
      <c r="R44" s="16"/>
      <c r="S44" s="16"/>
      <c r="T44" s="16"/>
      <c r="U44" s="43"/>
      <c r="V44" s="43"/>
      <c r="W44" s="16"/>
      <c r="X44" s="20"/>
      <c r="Y44" s="16"/>
      <c r="Z44" s="15"/>
      <c r="AA44" s="16"/>
      <c r="AB44" s="16"/>
      <c r="AC44" s="16"/>
      <c r="AD44" s="16"/>
      <c r="AE44" s="16"/>
      <c r="AF44" s="20"/>
      <c r="AG44" s="16"/>
      <c r="AH44" s="21"/>
      <c r="AI44" s="21"/>
      <c r="AJ44" s="21"/>
      <c r="AK44" s="21"/>
      <c r="AL44" s="21"/>
      <c r="AM44" s="16"/>
      <c r="AN44" s="16"/>
      <c r="AO44" s="16"/>
      <c r="AP44" s="16"/>
      <c r="AQ44" s="28"/>
      <c r="AR44" s="28"/>
      <c r="AS44" s="28"/>
      <c r="AT44" s="28"/>
      <c r="AU44" s="28"/>
      <c r="AV44" s="28"/>
      <c r="AW44" s="28"/>
      <c r="AX44" s="28"/>
      <c r="AY44" s="28"/>
      <c r="AZ44" s="28"/>
      <c r="BA44" s="28"/>
    </row>
    <row r="45" spans="1:53" x14ac:dyDescent="0.25">
      <c r="A45" s="45">
        <v>43</v>
      </c>
      <c r="B45" s="17"/>
      <c r="C45" s="17"/>
      <c r="D45" s="17"/>
      <c r="E45" s="17"/>
      <c r="F45" s="17"/>
      <c r="G45" s="17"/>
      <c r="H45" s="17"/>
      <c r="I45" s="17"/>
      <c r="J45" s="17"/>
      <c r="K45" s="17"/>
      <c r="L45" s="17"/>
      <c r="M45" s="17"/>
      <c r="N45" s="17"/>
      <c r="O45" s="17"/>
      <c r="P45" s="17"/>
      <c r="Q45" s="17"/>
      <c r="R45" s="17"/>
      <c r="S45" s="17"/>
      <c r="T45" s="17"/>
      <c r="U45" s="42"/>
      <c r="V45" s="42"/>
      <c r="W45" s="17"/>
      <c r="X45" s="18"/>
      <c r="Y45" s="17"/>
      <c r="Z45" s="14"/>
      <c r="AA45" s="17"/>
      <c r="AB45" s="17"/>
      <c r="AC45" s="17"/>
      <c r="AD45" s="17"/>
      <c r="AE45" s="17"/>
      <c r="AF45" s="18"/>
      <c r="AG45" s="17"/>
      <c r="AH45" s="19"/>
      <c r="AI45" s="19"/>
      <c r="AJ45" s="19"/>
      <c r="AK45" s="19"/>
      <c r="AL45" s="19"/>
      <c r="AM45" s="17"/>
      <c r="AN45" s="17"/>
      <c r="AO45" s="17"/>
      <c r="AP45" s="17"/>
      <c r="AQ45" s="27"/>
      <c r="AR45" s="27"/>
      <c r="AS45" s="27"/>
      <c r="AT45" s="27"/>
      <c r="AU45" s="27"/>
      <c r="AV45" s="27"/>
      <c r="AW45" s="27"/>
      <c r="AX45" s="27"/>
      <c r="AY45" s="27"/>
      <c r="AZ45" s="27"/>
      <c r="BA45" s="27"/>
    </row>
    <row r="46" spans="1:53" x14ac:dyDescent="0.25">
      <c r="A46" s="26">
        <v>44</v>
      </c>
      <c r="B46" s="16"/>
      <c r="C46" s="16"/>
      <c r="D46" s="16"/>
      <c r="E46" s="16"/>
      <c r="F46" s="16"/>
      <c r="G46" s="16"/>
      <c r="H46" s="16"/>
      <c r="I46" s="16"/>
      <c r="J46" s="16"/>
      <c r="K46" s="16"/>
      <c r="L46" s="16"/>
      <c r="M46" s="16"/>
      <c r="N46" s="16"/>
      <c r="O46" s="16"/>
      <c r="P46" s="16"/>
      <c r="Q46" s="16"/>
      <c r="R46" s="16"/>
      <c r="S46" s="16"/>
      <c r="T46" s="16"/>
      <c r="U46" s="43"/>
      <c r="V46" s="43"/>
      <c r="W46" s="16"/>
      <c r="X46" s="20"/>
      <c r="Y46" s="16"/>
      <c r="Z46" s="15"/>
      <c r="AA46" s="16"/>
      <c r="AB46" s="16"/>
      <c r="AC46" s="16"/>
      <c r="AD46" s="16"/>
      <c r="AE46" s="16"/>
      <c r="AF46" s="20"/>
      <c r="AG46" s="16"/>
      <c r="AH46" s="21"/>
      <c r="AI46" s="21"/>
      <c r="AJ46" s="21"/>
      <c r="AK46" s="21"/>
      <c r="AL46" s="21"/>
      <c r="AM46" s="16"/>
      <c r="AN46" s="16"/>
      <c r="AO46" s="16"/>
      <c r="AP46" s="16"/>
      <c r="AQ46" s="28"/>
      <c r="AR46" s="28"/>
      <c r="AS46" s="28"/>
      <c r="AT46" s="28"/>
      <c r="AU46" s="28"/>
      <c r="AV46" s="28"/>
      <c r="AW46" s="28"/>
      <c r="AX46" s="28"/>
      <c r="AY46" s="28"/>
      <c r="AZ46" s="28"/>
      <c r="BA46" s="28"/>
    </row>
    <row r="47" spans="1:53" x14ac:dyDescent="0.25">
      <c r="A47" s="45">
        <v>45</v>
      </c>
      <c r="B47" s="17"/>
      <c r="C47" s="17"/>
      <c r="D47" s="17"/>
      <c r="E47" s="17"/>
      <c r="F47" s="17"/>
      <c r="G47" s="17"/>
      <c r="H47" s="17"/>
      <c r="I47" s="17"/>
      <c r="J47" s="17"/>
      <c r="K47" s="17"/>
      <c r="L47" s="17"/>
      <c r="M47" s="17"/>
      <c r="N47" s="17"/>
      <c r="O47" s="17"/>
      <c r="P47" s="17"/>
      <c r="Q47" s="17"/>
      <c r="R47" s="17"/>
      <c r="S47" s="17"/>
      <c r="T47" s="17"/>
      <c r="U47" s="42"/>
      <c r="V47" s="42"/>
      <c r="W47" s="17"/>
      <c r="X47" s="18"/>
      <c r="Y47" s="17"/>
      <c r="Z47" s="14"/>
      <c r="AA47" s="17"/>
      <c r="AB47" s="17"/>
      <c r="AC47" s="17"/>
      <c r="AD47" s="17"/>
      <c r="AE47" s="17"/>
      <c r="AF47" s="18"/>
      <c r="AG47" s="17"/>
      <c r="AH47" s="19"/>
      <c r="AI47" s="19"/>
      <c r="AJ47" s="19"/>
      <c r="AK47" s="19"/>
      <c r="AL47" s="19"/>
      <c r="AM47" s="17"/>
      <c r="AN47" s="17"/>
      <c r="AO47" s="17"/>
      <c r="AP47" s="17"/>
      <c r="AQ47" s="27"/>
      <c r="AR47" s="27"/>
      <c r="AS47" s="27"/>
      <c r="AT47" s="27"/>
      <c r="AU47" s="27"/>
      <c r="AV47" s="27"/>
      <c r="AW47" s="27"/>
      <c r="AX47" s="27"/>
      <c r="AY47" s="27"/>
      <c r="AZ47" s="27"/>
      <c r="BA47" s="27"/>
    </row>
    <row r="48" spans="1:53" x14ac:dyDescent="0.25">
      <c r="A48" s="26">
        <v>46</v>
      </c>
      <c r="B48" s="16"/>
      <c r="C48" s="16"/>
      <c r="D48" s="16"/>
      <c r="E48" s="16"/>
      <c r="F48" s="16"/>
      <c r="G48" s="16"/>
      <c r="H48" s="16"/>
      <c r="I48" s="16"/>
      <c r="J48" s="16"/>
      <c r="K48" s="16"/>
      <c r="L48" s="16"/>
      <c r="M48" s="16"/>
      <c r="N48" s="16"/>
      <c r="O48" s="16"/>
      <c r="P48" s="16"/>
      <c r="Q48" s="16"/>
      <c r="R48" s="16"/>
      <c r="S48" s="16"/>
      <c r="T48" s="16"/>
      <c r="U48" s="43"/>
      <c r="V48" s="43"/>
      <c r="W48" s="16"/>
      <c r="X48" s="20"/>
      <c r="Y48" s="16"/>
      <c r="Z48" s="15"/>
      <c r="AA48" s="16"/>
      <c r="AB48" s="16"/>
      <c r="AC48" s="16"/>
      <c r="AD48" s="16"/>
      <c r="AE48" s="16"/>
      <c r="AF48" s="20"/>
      <c r="AG48" s="16"/>
      <c r="AH48" s="21"/>
      <c r="AI48" s="21"/>
      <c r="AJ48" s="21"/>
      <c r="AK48" s="21"/>
      <c r="AL48" s="21"/>
      <c r="AM48" s="16"/>
      <c r="AN48" s="16"/>
      <c r="AO48" s="16"/>
      <c r="AP48" s="16"/>
      <c r="AQ48" s="28"/>
      <c r="AR48" s="28"/>
      <c r="AS48" s="28"/>
      <c r="AT48" s="28"/>
      <c r="AU48" s="28"/>
      <c r="AV48" s="28"/>
      <c r="AW48" s="28"/>
      <c r="AX48" s="28"/>
      <c r="AY48" s="28"/>
      <c r="AZ48" s="28"/>
      <c r="BA48" s="28"/>
    </row>
    <row r="49" spans="1:53" x14ac:dyDescent="0.25">
      <c r="A49" s="45">
        <v>47</v>
      </c>
      <c r="B49" s="17"/>
      <c r="C49" s="17"/>
      <c r="D49" s="17"/>
      <c r="E49" s="17"/>
      <c r="F49" s="17"/>
      <c r="G49" s="17"/>
      <c r="H49" s="17"/>
      <c r="I49" s="17"/>
      <c r="J49" s="17"/>
      <c r="K49" s="17"/>
      <c r="L49" s="17"/>
      <c r="M49" s="17"/>
      <c r="N49" s="17"/>
      <c r="O49" s="17"/>
      <c r="P49" s="17"/>
      <c r="Q49" s="17"/>
      <c r="R49" s="17"/>
      <c r="S49" s="17"/>
      <c r="T49" s="17"/>
      <c r="U49" s="42"/>
      <c r="V49" s="42"/>
      <c r="W49" s="17"/>
      <c r="X49" s="18"/>
      <c r="Y49" s="17"/>
      <c r="Z49" s="14"/>
      <c r="AA49" s="17"/>
      <c r="AB49" s="17"/>
      <c r="AC49" s="17"/>
      <c r="AD49" s="17"/>
      <c r="AE49" s="17"/>
      <c r="AF49" s="18"/>
      <c r="AG49" s="17"/>
      <c r="AH49" s="19"/>
      <c r="AI49" s="19"/>
      <c r="AJ49" s="19"/>
      <c r="AK49" s="19"/>
      <c r="AL49" s="19"/>
      <c r="AM49" s="17"/>
      <c r="AN49" s="17"/>
      <c r="AO49" s="17"/>
      <c r="AP49" s="17"/>
      <c r="AQ49" s="27"/>
      <c r="AR49" s="27"/>
      <c r="AS49" s="27"/>
      <c r="AT49" s="27"/>
      <c r="AU49" s="27"/>
      <c r="AV49" s="27"/>
      <c r="AW49" s="27"/>
      <c r="AX49" s="27"/>
      <c r="AY49" s="27"/>
      <c r="AZ49" s="27"/>
      <c r="BA49" s="27"/>
    </row>
    <row r="50" spans="1:53" x14ac:dyDescent="0.25">
      <c r="A50" s="26">
        <v>48</v>
      </c>
      <c r="B50" s="16"/>
      <c r="C50" s="16"/>
      <c r="D50" s="16"/>
      <c r="E50" s="16"/>
      <c r="F50" s="16"/>
      <c r="G50" s="16"/>
      <c r="H50" s="16"/>
      <c r="I50" s="16"/>
      <c r="J50" s="16"/>
      <c r="K50" s="16"/>
      <c r="L50" s="16"/>
      <c r="M50" s="16"/>
      <c r="N50" s="16"/>
      <c r="O50" s="16"/>
      <c r="P50" s="16"/>
      <c r="Q50" s="16"/>
      <c r="R50" s="16"/>
      <c r="S50" s="16"/>
      <c r="T50" s="16"/>
      <c r="U50" s="43"/>
      <c r="V50" s="43"/>
      <c r="W50" s="16"/>
      <c r="X50" s="20"/>
      <c r="Y50" s="16"/>
      <c r="Z50" s="15"/>
      <c r="AA50" s="16"/>
      <c r="AB50" s="16"/>
      <c r="AC50" s="16"/>
      <c r="AD50" s="16"/>
      <c r="AE50" s="16"/>
      <c r="AF50" s="20"/>
      <c r="AG50" s="16"/>
      <c r="AH50" s="21"/>
      <c r="AI50" s="21"/>
      <c r="AJ50" s="21"/>
      <c r="AK50" s="21"/>
      <c r="AL50" s="21"/>
      <c r="AM50" s="16"/>
      <c r="AN50" s="16"/>
      <c r="AO50" s="16"/>
      <c r="AP50" s="16"/>
      <c r="AQ50" s="28"/>
      <c r="AR50" s="28"/>
      <c r="AS50" s="28"/>
      <c r="AT50" s="28"/>
      <c r="AU50" s="28"/>
      <c r="AV50" s="28"/>
      <c r="AW50" s="28"/>
      <c r="AX50" s="28"/>
      <c r="AY50" s="28"/>
      <c r="AZ50" s="28"/>
      <c r="BA50" s="28"/>
    </row>
    <row r="51" spans="1:53" x14ac:dyDescent="0.25">
      <c r="A51" s="45">
        <v>49</v>
      </c>
      <c r="B51" s="17"/>
      <c r="C51" s="17"/>
      <c r="D51" s="17"/>
      <c r="E51" s="17"/>
      <c r="F51" s="17"/>
      <c r="G51" s="17"/>
      <c r="H51" s="17"/>
      <c r="I51" s="17"/>
      <c r="J51" s="17"/>
      <c r="K51" s="17"/>
      <c r="L51" s="17"/>
      <c r="M51" s="17"/>
      <c r="N51" s="17"/>
      <c r="O51" s="17"/>
      <c r="P51" s="17"/>
      <c r="Q51" s="17"/>
      <c r="R51" s="17"/>
      <c r="S51" s="17"/>
      <c r="T51" s="17"/>
      <c r="U51" s="42"/>
      <c r="V51" s="42"/>
      <c r="W51" s="17"/>
      <c r="X51" s="18"/>
      <c r="Y51" s="17"/>
      <c r="Z51" s="14"/>
      <c r="AA51" s="17"/>
      <c r="AB51" s="17"/>
      <c r="AC51" s="17"/>
      <c r="AD51" s="17"/>
      <c r="AE51" s="17"/>
      <c r="AF51" s="18"/>
      <c r="AG51" s="17"/>
      <c r="AH51" s="19"/>
      <c r="AI51" s="19"/>
      <c r="AJ51" s="19"/>
      <c r="AK51" s="19"/>
      <c r="AL51" s="19"/>
      <c r="AM51" s="17"/>
      <c r="AN51" s="17"/>
      <c r="AO51" s="17"/>
      <c r="AP51" s="17"/>
      <c r="AQ51" s="27"/>
      <c r="AR51" s="27"/>
      <c r="AS51" s="27"/>
      <c r="AT51" s="27"/>
      <c r="AU51" s="27"/>
      <c r="AV51" s="27"/>
      <c r="AW51" s="27"/>
      <c r="AX51" s="27"/>
      <c r="AY51" s="27"/>
      <c r="AZ51" s="27"/>
      <c r="BA51" s="27"/>
    </row>
    <row r="52" spans="1:53" x14ac:dyDescent="0.25">
      <c r="A52" s="26">
        <v>50</v>
      </c>
      <c r="B52" s="16"/>
      <c r="C52" s="16"/>
      <c r="D52" s="16"/>
      <c r="E52" s="16"/>
      <c r="F52" s="16"/>
      <c r="G52" s="16"/>
      <c r="H52" s="16"/>
      <c r="I52" s="16"/>
      <c r="J52" s="16"/>
      <c r="K52" s="16"/>
      <c r="L52" s="16"/>
      <c r="M52" s="16"/>
      <c r="N52" s="16"/>
      <c r="O52" s="16"/>
      <c r="P52" s="16"/>
      <c r="Q52" s="16"/>
      <c r="R52" s="16"/>
      <c r="S52" s="16"/>
      <c r="T52" s="16"/>
      <c r="U52" s="43"/>
      <c r="V52" s="43"/>
      <c r="W52" s="16"/>
      <c r="X52" s="20"/>
      <c r="Y52" s="16"/>
      <c r="Z52" s="15"/>
      <c r="AA52" s="16"/>
      <c r="AB52" s="16"/>
      <c r="AC52" s="16"/>
      <c r="AD52" s="16"/>
      <c r="AE52" s="16"/>
      <c r="AF52" s="20"/>
      <c r="AG52" s="16"/>
      <c r="AH52" s="21"/>
      <c r="AI52" s="21"/>
      <c r="AJ52" s="21"/>
      <c r="AK52" s="21"/>
      <c r="AL52" s="21"/>
      <c r="AM52" s="16"/>
      <c r="AN52" s="16"/>
      <c r="AO52" s="16"/>
      <c r="AP52" s="16"/>
      <c r="AQ52" s="28"/>
      <c r="AR52" s="28"/>
      <c r="AS52" s="28"/>
      <c r="AT52" s="28"/>
      <c r="AU52" s="28"/>
      <c r="AV52" s="28"/>
      <c r="AW52" s="28"/>
      <c r="AX52" s="28"/>
      <c r="AY52" s="28"/>
      <c r="AZ52" s="28"/>
      <c r="BA52" s="28"/>
    </row>
    <row r="53" spans="1:53" x14ac:dyDescent="0.25">
      <c r="A53" s="45">
        <v>51</v>
      </c>
      <c r="B53" s="17"/>
      <c r="C53" s="17"/>
      <c r="D53" s="17"/>
      <c r="E53" s="17"/>
      <c r="F53" s="17"/>
      <c r="G53" s="17"/>
      <c r="H53" s="17"/>
      <c r="I53" s="17"/>
      <c r="J53" s="17"/>
      <c r="K53" s="17"/>
      <c r="L53" s="17"/>
      <c r="M53" s="17"/>
      <c r="N53" s="17"/>
      <c r="O53" s="17"/>
      <c r="P53" s="17"/>
      <c r="Q53" s="17"/>
      <c r="R53" s="17"/>
      <c r="S53" s="17"/>
      <c r="T53" s="17"/>
      <c r="U53" s="42"/>
      <c r="V53" s="42"/>
      <c r="W53" s="17"/>
      <c r="X53" s="18"/>
      <c r="Y53" s="17"/>
      <c r="Z53" s="14"/>
      <c r="AA53" s="17"/>
      <c r="AB53" s="17"/>
      <c r="AC53" s="17"/>
      <c r="AD53" s="17"/>
      <c r="AE53" s="17"/>
      <c r="AF53" s="18"/>
      <c r="AG53" s="17"/>
      <c r="AH53" s="19"/>
      <c r="AI53" s="19"/>
      <c r="AJ53" s="19"/>
      <c r="AK53" s="19"/>
      <c r="AL53" s="19"/>
      <c r="AM53" s="17"/>
      <c r="AN53" s="17"/>
      <c r="AO53" s="17"/>
      <c r="AP53" s="17"/>
      <c r="AQ53" s="27"/>
      <c r="AR53" s="27"/>
      <c r="AS53" s="27"/>
      <c r="AT53" s="27"/>
      <c r="AU53" s="27"/>
      <c r="AV53" s="27"/>
      <c r="AW53" s="27"/>
      <c r="AX53" s="27"/>
      <c r="AY53" s="27"/>
      <c r="AZ53" s="27"/>
      <c r="BA53" s="27"/>
    </row>
    <row r="54" spans="1:53" x14ac:dyDescent="0.25">
      <c r="A54" s="26">
        <v>52</v>
      </c>
      <c r="B54" s="16"/>
      <c r="C54" s="16"/>
      <c r="D54" s="16"/>
      <c r="E54" s="16"/>
      <c r="F54" s="16"/>
      <c r="G54" s="16"/>
      <c r="H54" s="16"/>
      <c r="I54" s="16"/>
      <c r="J54" s="16"/>
      <c r="K54" s="16"/>
      <c r="L54" s="16"/>
      <c r="M54" s="16"/>
      <c r="N54" s="16"/>
      <c r="O54" s="16"/>
      <c r="P54" s="16"/>
      <c r="Q54" s="16"/>
      <c r="R54" s="16"/>
      <c r="S54" s="16"/>
      <c r="T54" s="16"/>
      <c r="U54" s="43"/>
      <c r="V54" s="43"/>
      <c r="W54" s="16"/>
      <c r="X54" s="20"/>
      <c r="Y54" s="16"/>
      <c r="Z54" s="15"/>
      <c r="AA54" s="16"/>
      <c r="AB54" s="16"/>
      <c r="AC54" s="16"/>
      <c r="AD54" s="16"/>
      <c r="AE54" s="16"/>
      <c r="AF54" s="20"/>
      <c r="AG54" s="16"/>
      <c r="AH54" s="21"/>
      <c r="AI54" s="21"/>
      <c r="AJ54" s="21"/>
      <c r="AK54" s="21"/>
      <c r="AL54" s="21"/>
      <c r="AM54" s="16"/>
      <c r="AN54" s="16"/>
      <c r="AO54" s="16"/>
      <c r="AP54" s="16"/>
      <c r="AQ54" s="28"/>
      <c r="AR54" s="28"/>
      <c r="AS54" s="28"/>
      <c r="AT54" s="28"/>
      <c r="AU54" s="28"/>
      <c r="AV54" s="28"/>
      <c r="AW54" s="28"/>
      <c r="AX54" s="28"/>
      <c r="AY54" s="28"/>
      <c r="AZ54" s="28"/>
      <c r="BA54" s="28"/>
    </row>
    <row r="55" spans="1:53" x14ac:dyDescent="0.25">
      <c r="A55" s="45">
        <v>53</v>
      </c>
      <c r="B55" s="17"/>
      <c r="C55" s="17"/>
      <c r="D55" s="17"/>
      <c r="E55" s="17"/>
      <c r="F55" s="17"/>
      <c r="G55" s="17"/>
      <c r="H55" s="17"/>
      <c r="I55" s="17"/>
      <c r="J55" s="17"/>
      <c r="K55" s="17"/>
      <c r="L55" s="17"/>
      <c r="M55" s="17"/>
      <c r="N55" s="17"/>
      <c r="O55" s="17"/>
      <c r="P55" s="17"/>
      <c r="Q55" s="17"/>
      <c r="R55" s="17"/>
      <c r="S55" s="17"/>
      <c r="T55" s="17"/>
      <c r="U55" s="42"/>
      <c r="V55" s="42"/>
      <c r="W55" s="17"/>
      <c r="X55" s="18"/>
      <c r="Y55" s="17"/>
      <c r="Z55" s="14"/>
      <c r="AA55" s="17"/>
      <c r="AB55" s="17"/>
      <c r="AC55" s="17"/>
      <c r="AD55" s="17"/>
      <c r="AE55" s="17"/>
      <c r="AF55" s="18"/>
      <c r="AG55" s="17"/>
      <c r="AH55" s="19"/>
      <c r="AI55" s="19"/>
      <c r="AJ55" s="19"/>
      <c r="AK55" s="19"/>
      <c r="AL55" s="19"/>
      <c r="AM55" s="17"/>
      <c r="AN55" s="17"/>
      <c r="AO55" s="17"/>
      <c r="AP55" s="17"/>
      <c r="AQ55" s="27"/>
      <c r="AR55" s="27"/>
      <c r="AS55" s="27"/>
      <c r="AT55" s="27"/>
      <c r="AU55" s="27"/>
      <c r="AV55" s="27"/>
      <c r="AW55" s="27"/>
      <c r="AX55" s="27"/>
      <c r="AY55" s="27"/>
      <c r="AZ55" s="27"/>
      <c r="BA55" s="27"/>
    </row>
    <row r="56" spans="1:53" x14ac:dyDescent="0.25">
      <c r="A56" s="26">
        <v>54</v>
      </c>
      <c r="B56" s="16"/>
      <c r="C56" s="16"/>
      <c r="D56" s="16"/>
      <c r="E56" s="16"/>
      <c r="F56" s="16"/>
      <c r="G56" s="16"/>
      <c r="H56" s="16"/>
      <c r="I56" s="16"/>
      <c r="J56" s="16"/>
      <c r="K56" s="16"/>
      <c r="L56" s="16"/>
      <c r="M56" s="16"/>
      <c r="N56" s="16"/>
      <c r="O56" s="16"/>
      <c r="P56" s="16"/>
      <c r="Q56" s="16"/>
      <c r="R56" s="16"/>
      <c r="S56" s="16"/>
      <c r="T56" s="16"/>
      <c r="U56" s="43"/>
      <c r="V56" s="43"/>
      <c r="W56" s="16"/>
      <c r="X56" s="20"/>
      <c r="Y56" s="16"/>
      <c r="Z56" s="15"/>
      <c r="AA56" s="16"/>
      <c r="AB56" s="16"/>
      <c r="AC56" s="16"/>
      <c r="AD56" s="16"/>
      <c r="AE56" s="16"/>
      <c r="AF56" s="20"/>
      <c r="AG56" s="16"/>
      <c r="AH56" s="21"/>
      <c r="AI56" s="21"/>
      <c r="AJ56" s="21"/>
      <c r="AK56" s="21"/>
      <c r="AL56" s="21"/>
      <c r="AM56" s="16"/>
      <c r="AN56" s="16"/>
      <c r="AO56" s="16"/>
      <c r="AP56" s="16"/>
      <c r="AQ56" s="28"/>
      <c r="AR56" s="28"/>
      <c r="AS56" s="28"/>
      <c r="AT56" s="28"/>
      <c r="AU56" s="28"/>
      <c r="AV56" s="28"/>
      <c r="AW56" s="28"/>
      <c r="AX56" s="28"/>
      <c r="AY56" s="28"/>
      <c r="AZ56" s="28"/>
      <c r="BA56" s="28"/>
    </row>
    <row r="57" spans="1:53" x14ac:dyDescent="0.25">
      <c r="A57" s="45">
        <v>55</v>
      </c>
      <c r="B57" s="17"/>
      <c r="C57" s="17"/>
      <c r="D57" s="17"/>
      <c r="E57" s="17"/>
      <c r="F57" s="17"/>
      <c r="G57" s="17"/>
      <c r="H57" s="17"/>
      <c r="I57" s="17"/>
      <c r="J57" s="17"/>
      <c r="K57" s="17"/>
      <c r="L57" s="17"/>
      <c r="M57" s="17"/>
      <c r="N57" s="17"/>
      <c r="O57" s="17"/>
      <c r="P57" s="17"/>
      <c r="Q57" s="17"/>
      <c r="R57" s="17"/>
      <c r="S57" s="17"/>
      <c r="T57" s="17"/>
      <c r="U57" s="42"/>
      <c r="V57" s="42"/>
      <c r="W57" s="17"/>
      <c r="X57" s="18"/>
      <c r="Y57" s="17"/>
      <c r="Z57" s="14"/>
      <c r="AA57" s="17"/>
      <c r="AB57" s="17"/>
      <c r="AC57" s="17"/>
      <c r="AD57" s="17"/>
      <c r="AE57" s="17"/>
      <c r="AF57" s="18"/>
      <c r="AG57" s="17"/>
      <c r="AH57" s="19"/>
      <c r="AI57" s="19"/>
      <c r="AJ57" s="19"/>
      <c r="AK57" s="19"/>
      <c r="AL57" s="19"/>
      <c r="AM57" s="17"/>
      <c r="AN57" s="17"/>
      <c r="AO57" s="17"/>
      <c r="AP57" s="17"/>
      <c r="AQ57" s="27"/>
      <c r="AR57" s="27"/>
      <c r="AS57" s="27"/>
      <c r="AT57" s="27"/>
      <c r="AU57" s="27"/>
      <c r="AV57" s="27"/>
      <c r="AW57" s="27"/>
      <c r="AX57" s="27"/>
      <c r="AY57" s="27"/>
      <c r="AZ57" s="27"/>
      <c r="BA57" s="27"/>
    </row>
    <row r="58" spans="1:53" x14ac:dyDescent="0.25">
      <c r="A58" s="26">
        <v>56</v>
      </c>
      <c r="B58" s="16"/>
      <c r="C58" s="16"/>
      <c r="D58" s="16"/>
      <c r="E58" s="16"/>
      <c r="F58" s="16"/>
      <c r="G58" s="16"/>
      <c r="H58" s="16"/>
      <c r="I58" s="16"/>
      <c r="J58" s="16"/>
      <c r="K58" s="16"/>
      <c r="L58" s="16"/>
      <c r="M58" s="16"/>
      <c r="N58" s="16"/>
      <c r="O58" s="16"/>
      <c r="P58" s="16"/>
      <c r="Q58" s="16"/>
      <c r="R58" s="16"/>
      <c r="S58" s="16"/>
      <c r="T58" s="16"/>
      <c r="U58" s="43"/>
      <c r="V58" s="43"/>
      <c r="W58" s="16"/>
      <c r="X58" s="20"/>
      <c r="Y58" s="16"/>
      <c r="Z58" s="15"/>
      <c r="AA58" s="16"/>
      <c r="AB58" s="16"/>
      <c r="AC58" s="16"/>
      <c r="AD58" s="16"/>
      <c r="AE58" s="16"/>
      <c r="AF58" s="20"/>
      <c r="AG58" s="16"/>
      <c r="AH58" s="21"/>
      <c r="AI58" s="21"/>
      <c r="AJ58" s="21"/>
      <c r="AK58" s="21"/>
      <c r="AL58" s="21"/>
      <c r="AM58" s="16"/>
      <c r="AN58" s="16"/>
      <c r="AO58" s="16"/>
      <c r="AP58" s="16"/>
      <c r="AQ58" s="28"/>
      <c r="AR58" s="28"/>
      <c r="AS58" s="28"/>
      <c r="AT58" s="28"/>
      <c r="AU58" s="28"/>
      <c r="AV58" s="28"/>
      <c r="AW58" s="28"/>
      <c r="AX58" s="28"/>
      <c r="AY58" s="28"/>
      <c r="AZ58" s="28"/>
      <c r="BA58" s="28"/>
    </row>
    <row r="59" spans="1:53" x14ac:dyDescent="0.25">
      <c r="A59" s="45">
        <v>57</v>
      </c>
      <c r="B59" s="17"/>
      <c r="C59" s="17"/>
      <c r="D59" s="17"/>
      <c r="E59" s="17"/>
      <c r="F59" s="17"/>
      <c r="G59" s="17"/>
      <c r="H59" s="17"/>
      <c r="I59" s="17"/>
      <c r="J59" s="17"/>
      <c r="K59" s="17"/>
      <c r="L59" s="17"/>
      <c r="M59" s="17"/>
      <c r="N59" s="17"/>
      <c r="O59" s="17"/>
      <c r="P59" s="17"/>
      <c r="Q59" s="17"/>
      <c r="R59" s="17"/>
      <c r="S59" s="17"/>
      <c r="T59" s="17"/>
      <c r="U59" s="42"/>
      <c r="V59" s="42"/>
      <c r="W59" s="17"/>
      <c r="X59" s="18"/>
      <c r="Y59" s="17"/>
      <c r="Z59" s="14"/>
      <c r="AA59" s="17"/>
      <c r="AB59" s="17"/>
      <c r="AC59" s="17"/>
      <c r="AD59" s="17"/>
      <c r="AE59" s="17"/>
      <c r="AF59" s="18"/>
      <c r="AG59" s="17"/>
      <c r="AH59" s="19"/>
      <c r="AI59" s="19"/>
      <c r="AJ59" s="19"/>
      <c r="AK59" s="19"/>
      <c r="AL59" s="19"/>
      <c r="AM59" s="17"/>
      <c r="AN59" s="17"/>
      <c r="AO59" s="17"/>
      <c r="AP59" s="17"/>
      <c r="AQ59" s="27"/>
      <c r="AR59" s="27"/>
      <c r="AS59" s="27"/>
      <c r="AT59" s="27"/>
      <c r="AU59" s="27"/>
      <c r="AV59" s="27"/>
      <c r="AW59" s="27"/>
      <c r="AX59" s="27"/>
      <c r="AY59" s="27"/>
      <c r="AZ59" s="27"/>
      <c r="BA59" s="27"/>
    </row>
    <row r="60" spans="1:53" x14ac:dyDescent="0.25">
      <c r="A60" s="26">
        <v>58</v>
      </c>
      <c r="B60" s="16"/>
      <c r="C60" s="16"/>
      <c r="D60" s="16"/>
      <c r="E60" s="16"/>
      <c r="F60" s="16"/>
      <c r="G60" s="16"/>
      <c r="H60" s="16"/>
      <c r="I60" s="16"/>
      <c r="J60" s="16"/>
      <c r="K60" s="16"/>
      <c r="L60" s="16"/>
      <c r="M60" s="16"/>
      <c r="N60" s="16"/>
      <c r="O60" s="16"/>
      <c r="P60" s="16"/>
      <c r="Q60" s="16"/>
      <c r="R60" s="16"/>
      <c r="S60" s="16"/>
      <c r="T60" s="16"/>
      <c r="U60" s="43"/>
      <c r="V60" s="43"/>
      <c r="W60" s="16"/>
      <c r="X60" s="20"/>
      <c r="Y60" s="16"/>
      <c r="Z60" s="15"/>
      <c r="AA60" s="16"/>
      <c r="AB60" s="16"/>
      <c r="AC60" s="16"/>
      <c r="AD60" s="16"/>
      <c r="AE60" s="16"/>
      <c r="AF60" s="20"/>
      <c r="AG60" s="16"/>
      <c r="AH60" s="21"/>
      <c r="AI60" s="21"/>
      <c r="AJ60" s="21"/>
      <c r="AK60" s="21"/>
      <c r="AL60" s="21"/>
      <c r="AM60" s="16"/>
      <c r="AN60" s="16"/>
      <c r="AO60" s="16"/>
      <c r="AP60" s="16"/>
      <c r="AQ60" s="28"/>
      <c r="AR60" s="28"/>
      <c r="AS60" s="28"/>
      <c r="AT60" s="28"/>
      <c r="AU60" s="28"/>
      <c r="AV60" s="28"/>
      <c r="AW60" s="28"/>
      <c r="AX60" s="28"/>
      <c r="AY60" s="28"/>
      <c r="AZ60" s="28"/>
      <c r="BA60" s="28"/>
    </row>
    <row r="61" spans="1:53" x14ac:dyDescent="0.25">
      <c r="A61" s="45">
        <v>59</v>
      </c>
      <c r="B61" s="17"/>
      <c r="C61" s="17"/>
      <c r="D61" s="17"/>
      <c r="E61" s="17"/>
      <c r="F61" s="17"/>
      <c r="G61" s="17"/>
      <c r="H61" s="17"/>
      <c r="I61" s="17"/>
      <c r="J61" s="17"/>
      <c r="K61" s="17"/>
      <c r="L61" s="17"/>
      <c r="M61" s="17"/>
      <c r="N61" s="17"/>
      <c r="O61" s="17"/>
      <c r="P61" s="17"/>
      <c r="Q61" s="17"/>
      <c r="R61" s="17"/>
      <c r="S61" s="17"/>
      <c r="T61" s="17"/>
      <c r="U61" s="42"/>
      <c r="V61" s="42"/>
      <c r="W61" s="17"/>
      <c r="X61" s="18"/>
      <c r="Y61" s="17"/>
      <c r="Z61" s="14"/>
      <c r="AA61" s="17"/>
      <c r="AB61" s="17"/>
      <c r="AC61" s="17"/>
      <c r="AD61" s="17"/>
      <c r="AE61" s="17"/>
      <c r="AF61" s="18"/>
      <c r="AG61" s="17"/>
      <c r="AH61" s="19"/>
      <c r="AI61" s="19"/>
      <c r="AJ61" s="19"/>
      <c r="AK61" s="19"/>
      <c r="AL61" s="19"/>
      <c r="AM61" s="17"/>
      <c r="AN61" s="17"/>
      <c r="AO61" s="17"/>
      <c r="AP61" s="17"/>
      <c r="AQ61" s="27"/>
      <c r="AR61" s="27"/>
      <c r="AS61" s="27"/>
      <c r="AT61" s="27"/>
      <c r="AU61" s="27"/>
      <c r="AV61" s="27"/>
      <c r="AW61" s="27"/>
      <c r="AX61" s="27"/>
      <c r="AY61" s="27"/>
      <c r="AZ61" s="27"/>
      <c r="BA61" s="27"/>
    </row>
    <row r="62" spans="1:53" x14ac:dyDescent="0.25">
      <c r="A62" s="26">
        <v>60</v>
      </c>
      <c r="B62" s="16"/>
      <c r="C62" s="16"/>
      <c r="D62" s="16"/>
      <c r="E62" s="16"/>
      <c r="F62" s="16"/>
      <c r="G62" s="16"/>
      <c r="H62" s="16"/>
      <c r="I62" s="16"/>
      <c r="J62" s="16"/>
      <c r="K62" s="16"/>
      <c r="L62" s="16"/>
      <c r="M62" s="16"/>
      <c r="N62" s="16"/>
      <c r="O62" s="16"/>
      <c r="P62" s="16"/>
      <c r="Q62" s="16"/>
      <c r="R62" s="16"/>
      <c r="S62" s="16"/>
      <c r="T62" s="16"/>
      <c r="U62" s="43"/>
      <c r="V62" s="43"/>
      <c r="W62" s="16"/>
      <c r="X62" s="20"/>
      <c r="Y62" s="16"/>
      <c r="Z62" s="15"/>
      <c r="AA62" s="16"/>
      <c r="AB62" s="16"/>
      <c r="AC62" s="16"/>
      <c r="AD62" s="16"/>
      <c r="AE62" s="16"/>
      <c r="AF62" s="20"/>
      <c r="AG62" s="16"/>
      <c r="AH62" s="21"/>
      <c r="AI62" s="21"/>
      <c r="AJ62" s="21"/>
      <c r="AK62" s="21"/>
      <c r="AL62" s="21"/>
      <c r="AM62" s="16"/>
      <c r="AN62" s="16"/>
      <c r="AO62" s="16"/>
      <c r="AP62" s="16"/>
      <c r="AQ62" s="28"/>
      <c r="AR62" s="28"/>
      <c r="AS62" s="28"/>
      <c r="AT62" s="28"/>
      <c r="AU62" s="28"/>
      <c r="AV62" s="28"/>
      <c r="AW62" s="28"/>
      <c r="AX62" s="28"/>
      <c r="AY62" s="28"/>
      <c r="AZ62" s="28"/>
      <c r="BA62" s="28"/>
    </row>
    <row r="63" spans="1:53" x14ac:dyDescent="0.25">
      <c r="A63" s="45">
        <v>61</v>
      </c>
      <c r="B63" s="17"/>
      <c r="C63" s="17"/>
      <c r="D63" s="17"/>
      <c r="E63" s="17"/>
      <c r="F63" s="17"/>
      <c r="G63" s="17"/>
      <c r="H63" s="17"/>
      <c r="I63" s="17"/>
      <c r="J63" s="17"/>
      <c r="K63" s="17"/>
      <c r="L63" s="17"/>
      <c r="M63" s="17"/>
      <c r="N63" s="17"/>
      <c r="O63" s="17"/>
      <c r="P63" s="17"/>
      <c r="Q63" s="17"/>
      <c r="R63" s="17"/>
      <c r="S63" s="17"/>
      <c r="T63" s="17"/>
      <c r="U63" s="42"/>
      <c r="V63" s="42"/>
      <c r="W63" s="17"/>
      <c r="X63" s="18"/>
      <c r="Y63" s="17"/>
      <c r="Z63" s="14"/>
      <c r="AA63" s="17"/>
      <c r="AB63" s="17"/>
      <c r="AC63" s="17"/>
      <c r="AD63" s="17"/>
      <c r="AE63" s="17"/>
      <c r="AF63" s="18"/>
      <c r="AG63" s="17"/>
      <c r="AH63" s="19"/>
      <c r="AI63" s="19"/>
      <c r="AJ63" s="19"/>
      <c r="AK63" s="19"/>
      <c r="AL63" s="19"/>
      <c r="AM63" s="17"/>
      <c r="AN63" s="17"/>
      <c r="AO63" s="17"/>
      <c r="AP63" s="17"/>
      <c r="AQ63" s="27"/>
      <c r="AR63" s="27"/>
      <c r="AS63" s="27"/>
      <c r="AT63" s="27"/>
      <c r="AU63" s="27"/>
      <c r="AV63" s="27"/>
      <c r="AW63" s="27"/>
      <c r="AX63" s="27"/>
      <c r="AY63" s="27"/>
      <c r="AZ63" s="27"/>
      <c r="BA63" s="27"/>
    </row>
    <row r="64" spans="1:53" x14ac:dyDescent="0.25">
      <c r="A64" s="26">
        <v>62</v>
      </c>
      <c r="B64" s="16"/>
      <c r="C64" s="16"/>
      <c r="D64" s="16"/>
      <c r="E64" s="16"/>
      <c r="F64" s="16"/>
      <c r="G64" s="16"/>
      <c r="H64" s="16"/>
      <c r="I64" s="16"/>
      <c r="J64" s="16"/>
      <c r="K64" s="16"/>
      <c r="L64" s="16"/>
      <c r="M64" s="16"/>
      <c r="N64" s="16"/>
      <c r="O64" s="16"/>
      <c r="P64" s="16"/>
      <c r="Q64" s="16"/>
      <c r="R64" s="16"/>
      <c r="S64" s="16"/>
      <c r="T64" s="16"/>
      <c r="U64" s="43"/>
      <c r="V64" s="43"/>
      <c r="W64" s="16"/>
      <c r="X64" s="20"/>
      <c r="Y64" s="16"/>
      <c r="Z64" s="15"/>
      <c r="AA64" s="16"/>
      <c r="AB64" s="16"/>
      <c r="AC64" s="16"/>
      <c r="AD64" s="16"/>
      <c r="AE64" s="16"/>
      <c r="AF64" s="20"/>
      <c r="AG64" s="16"/>
      <c r="AH64" s="21"/>
      <c r="AI64" s="21"/>
      <c r="AJ64" s="21"/>
      <c r="AK64" s="21"/>
      <c r="AL64" s="21"/>
      <c r="AM64" s="16"/>
      <c r="AN64" s="16"/>
      <c r="AO64" s="16"/>
      <c r="AP64" s="16"/>
      <c r="AQ64" s="28"/>
      <c r="AR64" s="28"/>
      <c r="AS64" s="28"/>
      <c r="AT64" s="28"/>
      <c r="AU64" s="28"/>
      <c r="AV64" s="28"/>
      <c r="AW64" s="28"/>
      <c r="AX64" s="28"/>
      <c r="AY64" s="28"/>
      <c r="AZ64" s="28"/>
      <c r="BA64" s="28"/>
    </row>
    <row r="65" spans="1:53" x14ac:dyDescent="0.25">
      <c r="A65" s="45">
        <v>63</v>
      </c>
      <c r="B65" s="17"/>
      <c r="C65" s="17"/>
      <c r="D65" s="17"/>
      <c r="E65" s="17"/>
      <c r="F65" s="17"/>
      <c r="G65" s="17"/>
      <c r="H65" s="17"/>
      <c r="I65" s="17"/>
      <c r="J65" s="17"/>
      <c r="K65" s="17"/>
      <c r="L65" s="17"/>
      <c r="M65" s="17"/>
      <c r="N65" s="17"/>
      <c r="O65" s="17"/>
      <c r="P65" s="17"/>
      <c r="Q65" s="17"/>
      <c r="R65" s="17"/>
      <c r="S65" s="17"/>
      <c r="T65" s="17"/>
      <c r="U65" s="42"/>
      <c r="V65" s="42"/>
      <c r="W65" s="17"/>
      <c r="X65" s="18"/>
      <c r="Y65" s="17"/>
      <c r="Z65" s="14"/>
      <c r="AA65" s="17"/>
      <c r="AB65" s="17"/>
      <c r="AC65" s="17"/>
      <c r="AD65" s="17"/>
      <c r="AE65" s="17"/>
      <c r="AF65" s="18"/>
      <c r="AG65" s="17"/>
      <c r="AH65" s="19"/>
      <c r="AI65" s="19"/>
      <c r="AJ65" s="19"/>
      <c r="AK65" s="19"/>
      <c r="AL65" s="19"/>
      <c r="AM65" s="17"/>
      <c r="AN65" s="17"/>
      <c r="AO65" s="17"/>
      <c r="AP65" s="17"/>
      <c r="AQ65" s="27"/>
      <c r="AR65" s="27"/>
      <c r="AS65" s="27"/>
      <c r="AT65" s="27"/>
      <c r="AU65" s="27"/>
      <c r="AV65" s="27"/>
      <c r="AW65" s="27"/>
      <c r="AX65" s="27"/>
      <c r="AY65" s="27"/>
      <c r="AZ65" s="27"/>
      <c r="BA65" s="27"/>
    </row>
    <row r="66" spans="1:53" x14ac:dyDescent="0.25">
      <c r="A66" s="26">
        <v>64</v>
      </c>
      <c r="B66" s="16"/>
      <c r="C66" s="16"/>
      <c r="D66" s="16"/>
      <c r="E66" s="16"/>
      <c r="F66" s="16"/>
      <c r="G66" s="16"/>
      <c r="H66" s="16"/>
      <c r="I66" s="16"/>
      <c r="J66" s="16"/>
      <c r="K66" s="16"/>
      <c r="L66" s="16"/>
      <c r="M66" s="16"/>
      <c r="N66" s="16"/>
      <c r="O66" s="16"/>
      <c r="P66" s="16"/>
      <c r="Q66" s="16"/>
      <c r="R66" s="16"/>
      <c r="S66" s="16"/>
      <c r="T66" s="16"/>
      <c r="U66" s="43"/>
      <c r="V66" s="43"/>
      <c r="W66" s="16"/>
      <c r="X66" s="20"/>
      <c r="Y66" s="16"/>
      <c r="Z66" s="15"/>
      <c r="AA66" s="16"/>
      <c r="AB66" s="16"/>
      <c r="AC66" s="16"/>
      <c r="AD66" s="16"/>
      <c r="AE66" s="16"/>
      <c r="AF66" s="20"/>
      <c r="AG66" s="16"/>
      <c r="AH66" s="21"/>
      <c r="AI66" s="21"/>
      <c r="AJ66" s="21"/>
      <c r="AK66" s="21"/>
      <c r="AL66" s="21"/>
      <c r="AM66" s="16"/>
      <c r="AN66" s="16"/>
      <c r="AO66" s="16"/>
      <c r="AP66" s="16"/>
      <c r="AQ66" s="28"/>
      <c r="AR66" s="28"/>
      <c r="AS66" s="28"/>
      <c r="AT66" s="28"/>
      <c r="AU66" s="28"/>
      <c r="AV66" s="28"/>
      <c r="AW66" s="28"/>
      <c r="AX66" s="28"/>
      <c r="AY66" s="28"/>
      <c r="AZ66" s="28"/>
      <c r="BA66" s="28"/>
    </row>
    <row r="67" spans="1:53" x14ac:dyDescent="0.25">
      <c r="A67" s="45">
        <v>65</v>
      </c>
      <c r="B67" s="17"/>
      <c r="C67" s="17"/>
      <c r="D67" s="17"/>
      <c r="E67" s="17"/>
      <c r="F67" s="17"/>
      <c r="G67" s="17"/>
      <c r="H67" s="17"/>
      <c r="I67" s="17"/>
      <c r="J67" s="17"/>
      <c r="K67" s="17"/>
      <c r="L67" s="17"/>
      <c r="M67" s="17"/>
      <c r="N67" s="17"/>
      <c r="O67" s="17"/>
      <c r="P67" s="17"/>
      <c r="Q67" s="17"/>
      <c r="R67" s="17"/>
      <c r="S67" s="17"/>
      <c r="T67" s="17"/>
      <c r="U67" s="42"/>
      <c r="V67" s="42"/>
      <c r="W67" s="17"/>
      <c r="X67" s="18"/>
      <c r="Y67" s="17"/>
      <c r="Z67" s="14"/>
      <c r="AA67" s="17"/>
      <c r="AB67" s="17"/>
      <c r="AC67" s="17"/>
      <c r="AD67" s="17"/>
      <c r="AE67" s="17"/>
      <c r="AF67" s="18"/>
      <c r="AG67" s="17"/>
      <c r="AH67" s="19"/>
      <c r="AI67" s="19"/>
      <c r="AJ67" s="19"/>
      <c r="AK67" s="19"/>
      <c r="AL67" s="19"/>
      <c r="AM67" s="17"/>
      <c r="AN67" s="17"/>
      <c r="AO67" s="17"/>
      <c r="AP67" s="17"/>
      <c r="AQ67" s="27"/>
      <c r="AR67" s="27"/>
      <c r="AS67" s="27"/>
      <c r="AT67" s="27"/>
      <c r="AU67" s="27"/>
      <c r="AV67" s="27"/>
      <c r="AW67" s="27"/>
      <c r="AX67" s="27"/>
      <c r="AY67" s="27"/>
      <c r="AZ67" s="27"/>
      <c r="BA67" s="27"/>
    </row>
    <row r="68" spans="1:53" x14ac:dyDescent="0.25">
      <c r="A68" s="26">
        <v>66</v>
      </c>
      <c r="B68" s="16"/>
      <c r="C68" s="16"/>
      <c r="D68" s="16"/>
      <c r="E68" s="16"/>
      <c r="F68" s="16"/>
      <c r="G68" s="16"/>
      <c r="H68" s="16"/>
      <c r="I68" s="16"/>
      <c r="J68" s="16"/>
      <c r="K68" s="16"/>
      <c r="L68" s="16"/>
      <c r="M68" s="16"/>
      <c r="N68" s="16"/>
      <c r="O68" s="16"/>
      <c r="P68" s="16"/>
      <c r="Q68" s="16"/>
      <c r="R68" s="16"/>
      <c r="S68" s="16"/>
      <c r="T68" s="16"/>
      <c r="U68" s="43"/>
      <c r="V68" s="43"/>
      <c r="W68" s="16"/>
      <c r="X68" s="20"/>
      <c r="Y68" s="16"/>
      <c r="Z68" s="15"/>
      <c r="AA68" s="16"/>
      <c r="AB68" s="16"/>
      <c r="AC68" s="16"/>
      <c r="AD68" s="16"/>
      <c r="AE68" s="16"/>
      <c r="AF68" s="20"/>
      <c r="AG68" s="16"/>
      <c r="AH68" s="21"/>
      <c r="AI68" s="21"/>
      <c r="AJ68" s="21"/>
      <c r="AK68" s="21"/>
      <c r="AL68" s="21"/>
      <c r="AM68" s="16"/>
      <c r="AN68" s="16"/>
      <c r="AO68" s="16"/>
      <c r="AP68" s="16"/>
      <c r="AQ68" s="28"/>
      <c r="AR68" s="28"/>
      <c r="AS68" s="28"/>
      <c r="AT68" s="28"/>
      <c r="AU68" s="28"/>
      <c r="AV68" s="28"/>
      <c r="AW68" s="28"/>
      <c r="AX68" s="28"/>
      <c r="AY68" s="28"/>
      <c r="AZ68" s="28"/>
      <c r="BA68" s="28"/>
    </row>
    <row r="69" spans="1:53" x14ac:dyDescent="0.25">
      <c r="A69" s="45">
        <v>67</v>
      </c>
      <c r="B69" s="17"/>
      <c r="C69" s="17"/>
      <c r="D69" s="17"/>
      <c r="E69" s="17"/>
      <c r="F69" s="17"/>
      <c r="G69" s="17"/>
      <c r="H69" s="17"/>
      <c r="I69" s="17"/>
      <c r="J69" s="17"/>
      <c r="K69" s="17"/>
      <c r="L69" s="17"/>
      <c r="M69" s="17"/>
      <c r="N69" s="17"/>
      <c r="O69" s="17"/>
      <c r="P69" s="17"/>
      <c r="Q69" s="17"/>
      <c r="R69" s="17"/>
      <c r="S69" s="17"/>
      <c r="T69" s="17"/>
      <c r="U69" s="42"/>
      <c r="V69" s="42"/>
      <c r="W69" s="17"/>
      <c r="X69" s="18"/>
      <c r="Y69" s="17"/>
      <c r="Z69" s="14"/>
      <c r="AA69" s="17"/>
      <c r="AB69" s="17"/>
      <c r="AC69" s="17"/>
      <c r="AD69" s="17"/>
      <c r="AE69" s="17"/>
      <c r="AF69" s="18"/>
      <c r="AG69" s="17"/>
      <c r="AH69" s="19"/>
      <c r="AI69" s="19"/>
      <c r="AJ69" s="19"/>
      <c r="AK69" s="19"/>
      <c r="AL69" s="19"/>
      <c r="AM69" s="17"/>
      <c r="AN69" s="17"/>
      <c r="AO69" s="17"/>
      <c r="AP69" s="17"/>
      <c r="AQ69" s="27"/>
      <c r="AR69" s="27"/>
      <c r="AS69" s="27"/>
      <c r="AT69" s="27"/>
      <c r="AU69" s="27"/>
      <c r="AV69" s="27"/>
      <c r="AW69" s="27"/>
      <c r="AX69" s="27"/>
      <c r="AY69" s="27"/>
      <c r="AZ69" s="27"/>
      <c r="BA69" s="27"/>
    </row>
    <row r="70" spans="1:53" x14ac:dyDescent="0.25">
      <c r="A70" s="26">
        <v>68</v>
      </c>
      <c r="B70" s="16"/>
      <c r="C70" s="16"/>
      <c r="D70" s="16"/>
      <c r="E70" s="16"/>
      <c r="F70" s="16"/>
      <c r="G70" s="16"/>
      <c r="H70" s="16"/>
      <c r="I70" s="16"/>
      <c r="J70" s="16"/>
      <c r="K70" s="16"/>
      <c r="L70" s="16"/>
      <c r="M70" s="16"/>
      <c r="N70" s="16"/>
      <c r="O70" s="16"/>
      <c r="P70" s="16"/>
      <c r="Q70" s="16"/>
      <c r="R70" s="16"/>
      <c r="S70" s="16"/>
      <c r="T70" s="16"/>
      <c r="U70" s="43"/>
      <c r="V70" s="43"/>
      <c r="W70" s="16"/>
      <c r="X70" s="20"/>
      <c r="Y70" s="16"/>
      <c r="Z70" s="15"/>
      <c r="AA70" s="16"/>
      <c r="AB70" s="16"/>
      <c r="AC70" s="16"/>
      <c r="AD70" s="16"/>
      <c r="AE70" s="16"/>
      <c r="AF70" s="20"/>
      <c r="AG70" s="16"/>
      <c r="AH70" s="21"/>
      <c r="AI70" s="21"/>
      <c r="AJ70" s="21"/>
      <c r="AK70" s="21"/>
      <c r="AL70" s="21"/>
      <c r="AM70" s="16"/>
      <c r="AN70" s="16"/>
      <c r="AO70" s="16"/>
      <c r="AP70" s="16"/>
      <c r="AQ70" s="28"/>
      <c r="AR70" s="28"/>
      <c r="AS70" s="28"/>
      <c r="AT70" s="28"/>
      <c r="AU70" s="28"/>
      <c r="AV70" s="28"/>
      <c r="AW70" s="28"/>
      <c r="AX70" s="28"/>
      <c r="AY70" s="28"/>
      <c r="AZ70" s="28"/>
      <c r="BA70" s="28"/>
    </row>
    <row r="71" spans="1:53" x14ac:dyDescent="0.25">
      <c r="A71" s="45">
        <v>69</v>
      </c>
      <c r="B71" s="17"/>
      <c r="C71" s="17"/>
      <c r="D71" s="17"/>
      <c r="E71" s="17"/>
      <c r="F71" s="17"/>
      <c r="G71" s="17"/>
      <c r="H71" s="17"/>
      <c r="I71" s="17"/>
      <c r="J71" s="17"/>
      <c r="K71" s="17"/>
      <c r="L71" s="17"/>
      <c r="M71" s="17"/>
      <c r="N71" s="17"/>
      <c r="O71" s="17"/>
      <c r="P71" s="17"/>
      <c r="Q71" s="17"/>
      <c r="R71" s="17"/>
      <c r="S71" s="17"/>
      <c r="T71" s="17"/>
      <c r="U71" s="42"/>
      <c r="V71" s="42"/>
      <c r="W71" s="17"/>
      <c r="X71" s="18"/>
      <c r="Y71" s="17"/>
      <c r="Z71" s="14"/>
      <c r="AA71" s="17"/>
      <c r="AB71" s="17"/>
      <c r="AC71" s="17"/>
      <c r="AD71" s="17"/>
      <c r="AE71" s="17"/>
      <c r="AF71" s="18"/>
      <c r="AG71" s="17"/>
      <c r="AH71" s="19"/>
      <c r="AI71" s="19"/>
      <c r="AJ71" s="19"/>
      <c r="AK71" s="19"/>
      <c r="AL71" s="19"/>
      <c r="AM71" s="17"/>
      <c r="AN71" s="17"/>
      <c r="AO71" s="17"/>
      <c r="AP71" s="17"/>
      <c r="AQ71" s="27"/>
      <c r="AR71" s="27"/>
      <c r="AS71" s="27"/>
      <c r="AT71" s="27"/>
      <c r="AU71" s="27"/>
      <c r="AV71" s="27"/>
      <c r="AW71" s="27"/>
      <c r="AX71" s="27"/>
      <c r="AY71" s="27"/>
      <c r="AZ71" s="27"/>
      <c r="BA71" s="27"/>
    </row>
    <row r="72" spans="1:53" x14ac:dyDescent="0.25">
      <c r="A72" s="26">
        <v>70</v>
      </c>
      <c r="B72" s="16"/>
      <c r="C72" s="16"/>
      <c r="D72" s="16"/>
      <c r="E72" s="16"/>
      <c r="F72" s="16"/>
      <c r="G72" s="16"/>
      <c r="H72" s="16"/>
      <c r="I72" s="16"/>
      <c r="J72" s="16"/>
      <c r="K72" s="16"/>
      <c r="L72" s="16"/>
      <c r="M72" s="16"/>
      <c r="N72" s="16"/>
      <c r="O72" s="16"/>
      <c r="P72" s="16"/>
      <c r="Q72" s="16"/>
      <c r="R72" s="16"/>
      <c r="S72" s="16"/>
      <c r="T72" s="16"/>
      <c r="U72" s="43"/>
      <c r="V72" s="43"/>
      <c r="W72" s="16"/>
      <c r="X72" s="20"/>
      <c r="Y72" s="16"/>
      <c r="Z72" s="15"/>
      <c r="AA72" s="16"/>
      <c r="AB72" s="16"/>
      <c r="AC72" s="16"/>
      <c r="AD72" s="16"/>
      <c r="AE72" s="16"/>
      <c r="AF72" s="20"/>
      <c r="AG72" s="16"/>
      <c r="AH72" s="21"/>
      <c r="AI72" s="21"/>
      <c r="AJ72" s="21"/>
      <c r="AK72" s="21"/>
      <c r="AL72" s="21"/>
      <c r="AM72" s="16"/>
      <c r="AN72" s="16"/>
      <c r="AO72" s="16"/>
      <c r="AP72" s="16"/>
      <c r="AQ72" s="28"/>
      <c r="AR72" s="28"/>
      <c r="AS72" s="28"/>
      <c r="AT72" s="28"/>
      <c r="AU72" s="28"/>
      <c r="AV72" s="28"/>
      <c r="AW72" s="28"/>
      <c r="AX72" s="28"/>
      <c r="AY72" s="28"/>
      <c r="AZ72" s="28"/>
      <c r="BA72" s="28"/>
    </row>
    <row r="73" spans="1:53" x14ac:dyDescent="0.25">
      <c r="A73" s="45">
        <v>71</v>
      </c>
      <c r="B73" s="17"/>
      <c r="C73" s="17"/>
      <c r="D73" s="17"/>
      <c r="E73" s="17"/>
      <c r="F73" s="17"/>
      <c r="G73" s="17"/>
      <c r="H73" s="17"/>
      <c r="I73" s="17"/>
      <c r="J73" s="17"/>
      <c r="K73" s="17"/>
      <c r="L73" s="17"/>
      <c r="M73" s="17"/>
      <c r="N73" s="17"/>
      <c r="O73" s="17"/>
      <c r="P73" s="17"/>
      <c r="Q73" s="17"/>
      <c r="R73" s="17"/>
      <c r="S73" s="17"/>
      <c r="T73" s="17"/>
      <c r="U73" s="42"/>
      <c r="V73" s="42"/>
      <c r="W73" s="17"/>
      <c r="X73" s="18"/>
      <c r="Y73" s="17"/>
      <c r="Z73" s="14"/>
      <c r="AA73" s="17"/>
      <c r="AB73" s="17"/>
      <c r="AC73" s="17"/>
      <c r="AD73" s="17"/>
      <c r="AE73" s="17"/>
      <c r="AF73" s="18"/>
      <c r="AG73" s="17"/>
      <c r="AH73" s="19"/>
      <c r="AI73" s="19"/>
      <c r="AJ73" s="19"/>
      <c r="AK73" s="19"/>
      <c r="AL73" s="19"/>
      <c r="AM73" s="17"/>
      <c r="AN73" s="17"/>
      <c r="AO73" s="17"/>
      <c r="AP73" s="17"/>
      <c r="AQ73" s="27"/>
      <c r="AR73" s="27"/>
      <c r="AS73" s="27"/>
      <c r="AT73" s="27"/>
      <c r="AU73" s="27"/>
      <c r="AV73" s="27"/>
      <c r="AW73" s="27"/>
      <c r="AX73" s="27"/>
      <c r="AY73" s="27"/>
      <c r="AZ73" s="27"/>
      <c r="BA73" s="27"/>
    </row>
    <row r="74" spans="1:53" x14ac:dyDescent="0.25">
      <c r="A74" s="26">
        <v>72</v>
      </c>
      <c r="B74" s="16"/>
      <c r="C74" s="16"/>
      <c r="D74" s="16"/>
      <c r="E74" s="16"/>
      <c r="F74" s="16"/>
      <c r="G74" s="16"/>
      <c r="H74" s="16"/>
      <c r="I74" s="16"/>
      <c r="J74" s="16"/>
      <c r="K74" s="16"/>
      <c r="L74" s="16"/>
      <c r="M74" s="16"/>
      <c r="N74" s="16"/>
      <c r="O74" s="16"/>
      <c r="P74" s="16"/>
      <c r="Q74" s="16"/>
      <c r="R74" s="16"/>
      <c r="S74" s="16"/>
      <c r="T74" s="16"/>
      <c r="U74" s="43"/>
      <c r="V74" s="43"/>
      <c r="W74" s="16"/>
      <c r="X74" s="20"/>
      <c r="Y74" s="16"/>
      <c r="Z74" s="15"/>
      <c r="AA74" s="16"/>
      <c r="AB74" s="16"/>
      <c r="AC74" s="16"/>
      <c r="AD74" s="16"/>
      <c r="AE74" s="16"/>
      <c r="AF74" s="20"/>
      <c r="AG74" s="16"/>
      <c r="AH74" s="21"/>
      <c r="AI74" s="21"/>
      <c r="AJ74" s="21"/>
      <c r="AK74" s="21"/>
      <c r="AL74" s="21"/>
      <c r="AM74" s="16"/>
      <c r="AN74" s="16"/>
      <c r="AO74" s="16"/>
      <c r="AP74" s="16"/>
      <c r="AQ74" s="28"/>
      <c r="AR74" s="28"/>
      <c r="AS74" s="28"/>
      <c r="AT74" s="28"/>
      <c r="AU74" s="28"/>
      <c r="AV74" s="28"/>
      <c r="AW74" s="28"/>
      <c r="AX74" s="28"/>
      <c r="AY74" s="28"/>
      <c r="AZ74" s="28"/>
      <c r="BA74" s="28"/>
    </row>
    <row r="75" spans="1:53" x14ac:dyDescent="0.25">
      <c r="A75" s="45">
        <v>73</v>
      </c>
      <c r="B75" s="17"/>
      <c r="C75" s="17"/>
      <c r="D75" s="17"/>
      <c r="E75" s="17"/>
      <c r="F75" s="17"/>
      <c r="G75" s="17"/>
      <c r="H75" s="17"/>
      <c r="I75" s="17"/>
      <c r="J75" s="17"/>
      <c r="K75" s="17"/>
      <c r="L75" s="17"/>
      <c r="M75" s="17"/>
      <c r="N75" s="17"/>
      <c r="O75" s="17"/>
      <c r="P75" s="17"/>
      <c r="Q75" s="17"/>
      <c r="R75" s="17"/>
      <c r="S75" s="17"/>
      <c r="T75" s="17"/>
      <c r="U75" s="42"/>
      <c r="V75" s="42"/>
      <c r="W75" s="17"/>
      <c r="X75" s="18"/>
      <c r="Y75" s="17"/>
      <c r="Z75" s="14"/>
      <c r="AA75" s="17"/>
      <c r="AB75" s="17"/>
      <c r="AC75" s="17"/>
      <c r="AD75" s="17"/>
      <c r="AE75" s="17"/>
      <c r="AF75" s="18"/>
      <c r="AG75" s="17"/>
      <c r="AH75" s="19"/>
      <c r="AI75" s="19"/>
      <c r="AJ75" s="19"/>
      <c r="AK75" s="19"/>
      <c r="AL75" s="19"/>
      <c r="AM75" s="17"/>
      <c r="AN75" s="17"/>
      <c r="AO75" s="17"/>
      <c r="AP75" s="17"/>
      <c r="AQ75" s="27"/>
      <c r="AR75" s="27"/>
      <c r="AS75" s="27"/>
      <c r="AT75" s="27"/>
      <c r="AU75" s="27"/>
      <c r="AV75" s="27"/>
      <c r="AW75" s="27"/>
      <c r="AX75" s="27"/>
      <c r="AY75" s="27"/>
      <c r="AZ75" s="27"/>
      <c r="BA75" s="27"/>
    </row>
    <row r="76" spans="1:53" x14ac:dyDescent="0.25">
      <c r="A76" s="26">
        <v>74</v>
      </c>
      <c r="B76" s="16"/>
      <c r="C76" s="16"/>
      <c r="D76" s="16"/>
      <c r="E76" s="16"/>
      <c r="F76" s="16"/>
      <c r="G76" s="16"/>
      <c r="H76" s="16"/>
      <c r="I76" s="16"/>
      <c r="J76" s="16"/>
      <c r="K76" s="16"/>
      <c r="L76" s="16"/>
      <c r="M76" s="16"/>
      <c r="N76" s="16"/>
      <c r="O76" s="16"/>
      <c r="P76" s="16"/>
      <c r="Q76" s="16"/>
      <c r="R76" s="16"/>
      <c r="S76" s="16"/>
      <c r="T76" s="16"/>
      <c r="U76" s="43"/>
      <c r="V76" s="43"/>
      <c r="W76" s="16"/>
      <c r="X76" s="20"/>
      <c r="Y76" s="16"/>
      <c r="Z76" s="15"/>
      <c r="AA76" s="16"/>
      <c r="AB76" s="16"/>
      <c r="AC76" s="16"/>
      <c r="AD76" s="16"/>
      <c r="AE76" s="16"/>
      <c r="AF76" s="20"/>
      <c r="AG76" s="16"/>
      <c r="AH76" s="21"/>
      <c r="AI76" s="21"/>
      <c r="AJ76" s="21"/>
      <c r="AK76" s="21"/>
      <c r="AL76" s="21"/>
      <c r="AM76" s="16"/>
      <c r="AN76" s="16"/>
      <c r="AO76" s="16"/>
      <c r="AP76" s="16"/>
      <c r="AQ76" s="28"/>
      <c r="AR76" s="28"/>
      <c r="AS76" s="28"/>
      <c r="AT76" s="28"/>
      <c r="AU76" s="28"/>
      <c r="AV76" s="28"/>
      <c r="AW76" s="28"/>
      <c r="AX76" s="28"/>
      <c r="AY76" s="28"/>
      <c r="AZ76" s="28"/>
      <c r="BA76" s="28"/>
    </row>
    <row r="77" spans="1:53" x14ac:dyDescent="0.25">
      <c r="A77" s="45">
        <v>75</v>
      </c>
      <c r="B77" s="17"/>
      <c r="C77" s="17"/>
      <c r="D77" s="17"/>
      <c r="E77" s="17"/>
      <c r="F77" s="17"/>
      <c r="G77" s="17"/>
      <c r="H77" s="17"/>
      <c r="I77" s="17"/>
      <c r="J77" s="17"/>
      <c r="K77" s="17"/>
      <c r="L77" s="17"/>
      <c r="M77" s="17"/>
      <c r="N77" s="17"/>
      <c r="O77" s="17"/>
      <c r="P77" s="17"/>
      <c r="Q77" s="17"/>
      <c r="R77" s="17"/>
      <c r="S77" s="17"/>
      <c r="T77" s="17"/>
      <c r="U77" s="42"/>
      <c r="V77" s="42"/>
      <c r="W77" s="17"/>
      <c r="X77" s="18"/>
      <c r="Y77" s="17"/>
      <c r="Z77" s="14"/>
      <c r="AA77" s="17"/>
      <c r="AB77" s="17"/>
      <c r="AC77" s="17"/>
      <c r="AD77" s="17"/>
      <c r="AE77" s="17"/>
      <c r="AF77" s="18"/>
      <c r="AG77" s="17"/>
      <c r="AH77" s="19"/>
      <c r="AI77" s="19"/>
      <c r="AJ77" s="19"/>
      <c r="AK77" s="19"/>
      <c r="AL77" s="19"/>
      <c r="AM77" s="17"/>
      <c r="AN77" s="17"/>
      <c r="AO77" s="17"/>
      <c r="AP77" s="17"/>
      <c r="AQ77" s="27"/>
      <c r="AR77" s="27"/>
      <c r="AS77" s="27"/>
      <c r="AT77" s="27"/>
      <c r="AU77" s="27"/>
      <c r="AV77" s="27"/>
      <c r="AW77" s="27"/>
      <c r="AX77" s="27"/>
      <c r="AY77" s="27"/>
      <c r="AZ77" s="27"/>
      <c r="BA77" s="27"/>
    </row>
    <row r="78" spans="1:53" x14ac:dyDescent="0.25">
      <c r="A78" s="26">
        <v>76</v>
      </c>
      <c r="B78" s="16"/>
      <c r="C78" s="16"/>
      <c r="D78" s="16"/>
      <c r="E78" s="16"/>
      <c r="F78" s="16"/>
      <c r="G78" s="16"/>
      <c r="H78" s="16"/>
      <c r="I78" s="16"/>
      <c r="J78" s="16"/>
      <c r="K78" s="16"/>
      <c r="L78" s="16"/>
      <c r="M78" s="16"/>
      <c r="N78" s="16"/>
      <c r="O78" s="16"/>
      <c r="P78" s="16"/>
      <c r="Q78" s="16"/>
      <c r="R78" s="16"/>
      <c r="S78" s="16"/>
      <c r="T78" s="16"/>
      <c r="U78" s="43"/>
      <c r="V78" s="43"/>
      <c r="W78" s="16"/>
      <c r="X78" s="20"/>
      <c r="Y78" s="16"/>
      <c r="Z78" s="15"/>
      <c r="AA78" s="16"/>
      <c r="AB78" s="16"/>
      <c r="AC78" s="16"/>
      <c r="AD78" s="16"/>
      <c r="AE78" s="16"/>
      <c r="AF78" s="20"/>
      <c r="AG78" s="16"/>
      <c r="AH78" s="21"/>
      <c r="AI78" s="21"/>
      <c r="AJ78" s="21"/>
      <c r="AK78" s="21"/>
      <c r="AL78" s="21"/>
      <c r="AM78" s="16"/>
      <c r="AN78" s="16"/>
      <c r="AO78" s="16"/>
      <c r="AP78" s="16"/>
      <c r="AQ78" s="28"/>
      <c r="AR78" s="28"/>
      <c r="AS78" s="28"/>
      <c r="AT78" s="28"/>
      <c r="AU78" s="28"/>
      <c r="AV78" s="28"/>
      <c r="AW78" s="28"/>
      <c r="AX78" s="28"/>
      <c r="AY78" s="28"/>
      <c r="AZ78" s="28"/>
      <c r="BA78" s="28"/>
    </row>
    <row r="79" spans="1:53" x14ac:dyDescent="0.25">
      <c r="A79" s="45">
        <v>77</v>
      </c>
      <c r="B79" s="17"/>
      <c r="C79" s="17"/>
      <c r="D79" s="17"/>
      <c r="E79" s="17"/>
      <c r="F79" s="17"/>
      <c r="G79" s="17"/>
      <c r="H79" s="17"/>
      <c r="I79" s="17"/>
      <c r="J79" s="17"/>
      <c r="K79" s="17"/>
      <c r="L79" s="17"/>
      <c r="M79" s="17"/>
      <c r="N79" s="17"/>
      <c r="O79" s="17"/>
      <c r="P79" s="17"/>
      <c r="Q79" s="17"/>
      <c r="R79" s="17"/>
      <c r="S79" s="17"/>
      <c r="T79" s="17"/>
      <c r="U79" s="42"/>
      <c r="V79" s="42"/>
      <c r="W79" s="17"/>
      <c r="X79" s="18"/>
      <c r="Y79" s="17"/>
      <c r="Z79" s="14"/>
      <c r="AA79" s="17"/>
      <c r="AB79" s="17"/>
      <c r="AC79" s="17"/>
      <c r="AD79" s="17"/>
      <c r="AE79" s="17"/>
      <c r="AF79" s="18"/>
      <c r="AG79" s="17"/>
      <c r="AH79" s="19"/>
      <c r="AI79" s="19"/>
      <c r="AJ79" s="19"/>
      <c r="AK79" s="19"/>
      <c r="AL79" s="19"/>
      <c r="AM79" s="17"/>
      <c r="AN79" s="17"/>
      <c r="AO79" s="17"/>
      <c r="AP79" s="17"/>
      <c r="AQ79" s="27"/>
      <c r="AR79" s="27"/>
      <c r="AS79" s="27"/>
      <c r="AT79" s="27"/>
      <c r="AU79" s="27"/>
      <c r="AV79" s="27"/>
      <c r="AW79" s="27"/>
      <c r="AX79" s="27"/>
      <c r="AY79" s="27"/>
      <c r="AZ79" s="27"/>
      <c r="BA79" s="27"/>
    </row>
    <row r="80" spans="1:53" x14ac:dyDescent="0.25">
      <c r="A80" s="26">
        <v>78</v>
      </c>
      <c r="B80" s="16"/>
      <c r="C80" s="16"/>
      <c r="D80" s="16"/>
      <c r="E80" s="16"/>
      <c r="F80" s="16"/>
      <c r="G80" s="16"/>
      <c r="H80" s="16"/>
      <c r="I80" s="16"/>
      <c r="J80" s="16"/>
      <c r="K80" s="16"/>
      <c r="L80" s="16"/>
      <c r="M80" s="16"/>
      <c r="N80" s="16"/>
      <c r="O80" s="16"/>
      <c r="P80" s="16"/>
      <c r="Q80" s="16"/>
      <c r="R80" s="16"/>
      <c r="S80" s="16"/>
      <c r="T80" s="16"/>
      <c r="U80" s="43"/>
      <c r="V80" s="43"/>
      <c r="W80" s="16"/>
      <c r="X80" s="20"/>
      <c r="Y80" s="16"/>
      <c r="Z80" s="15"/>
      <c r="AA80" s="16"/>
      <c r="AB80" s="16"/>
      <c r="AC80" s="16"/>
      <c r="AD80" s="16"/>
      <c r="AE80" s="16"/>
      <c r="AF80" s="20"/>
      <c r="AG80" s="16"/>
      <c r="AH80" s="21"/>
      <c r="AI80" s="21"/>
      <c r="AJ80" s="21"/>
      <c r="AK80" s="21"/>
      <c r="AL80" s="21"/>
      <c r="AM80" s="16"/>
      <c r="AN80" s="16"/>
      <c r="AO80" s="16"/>
      <c r="AP80" s="16"/>
      <c r="AQ80" s="28"/>
      <c r="AR80" s="28"/>
      <c r="AS80" s="28"/>
      <c r="AT80" s="28"/>
      <c r="AU80" s="28"/>
      <c r="AV80" s="28"/>
      <c r="AW80" s="28"/>
      <c r="AX80" s="28"/>
      <c r="AY80" s="28"/>
      <c r="AZ80" s="28"/>
      <c r="BA80" s="28"/>
    </row>
    <row r="81" spans="1:53" x14ac:dyDescent="0.25">
      <c r="A81" s="45">
        <v>79</v>
      </c>
      <c r="B81" s="17"/>
      <c r="C81" s="17"/>
      <c r="D81" s="17"/>
      <c r="E81" s="17"/>
      <c r="F81" s="17"/>
      <c r="G81" s="17"/>
      <c r="H81" s="17"/>
      <c r="I81" s="17"/>
      <c r="J81" s="17"/>
      <c r="K81" s="17"/>
      <c r="L81" s="17"/>
      <c r="M81" s="17"/>
      <c r="N81" s="17"/>
      <c r="O81" s="17"/>
      <c r="P81" s="17"/>
      <c r="Q81" s="17"/>
      <c r="R81" s="17"/>
      <c r="S81" s="17"/>
      <c r="T81" s="17"/>
      <c r="U81" s="42"/>
      <c r="V81" s="42"/>
      <c r="W81" s="17"/>
      <c r="X81" s="18"/>
      <c r="Y81" s="17"/>
      <c r="Z81" s="14"/>
      <c r="AA81" s="17"/>
      <c r="AB81" s="17"/>
      <c r="AC81" s="17"/>
      <c r="AD81" s="17"/>
      <c r="AE81" s="17"/>
      <c r="AF81" s="18"/>
      <c r="AG81" s="17"/>
      <c r="AH81" s="19"/>
      <c r="AI81" s="19"/>
      <c r="AJ81" s="19"/>
      <c r="AK81" s="19"/>
      <c r="AL81" s="19"/>
      <c r="AM81" s="17"/>
      <c r="AN81" s="17"/>
      <c r="AO81" s="17"/>
      <c r="AP81" s="17"/>
      <c r="AQ81" s="27"/>
      <c r="AR81" s="27"/>
      <c r="AS81" s="27"/>
      <c r="AT81" s="27"/>
      <c r="AU81" s="27"/>
      <c r="AV81" s="27"/>
      <c r="AW81" s="27"/>
      <c r="AX81" s="27"/>
      <c r="AY81" s="27"/>
      <c r="AZ81" s="27"/>
      <c r="BA81" s="27"/>
    </row>
    <row r="82" spans="1:53" x14ac:dyDescent="0.25">
      <c r="A82" s="26">
        <v>80</v>
      </c>
      <c r="B82" s="16"/>
      <c r="C82" s="16"/>
      <c r="D82" s="16"/>
      <c r="E82" s="16"/>
      <c r="F82" s="16"/>
      <c r="G82" s="16"/>
      <c r="H82" s="16"/>
      <c r="I82" s="16"/>
      <c r="J82" s="16"/>
      <c r="K82" s="16"/>
      <c r="L82" s="16"/>
      <c r="M82" s="16"/>
      <c r="N82" s="16"/>
      <c r="O82" s="16"/>
      <c r="P82" s="16"/>
      <c r="Q82" s="16"/>
      <c r="R82" s="16"/>
      <c r="S82" s="16"/>
      <c r="T82" s="16"/>
      <c r="U82" s="43"/>
      <c r="V82" s="43"/>
      <c r="W82" s="16"/>
      <c r="X82" s="20"/>
      <c r="Y82" s="16"/>
      <c r="Z82" s="15"/>
      <c r="AA82" s="16"/>
      <c r="AB82" s="16"/>
      <c r="AC82" s="16"/>
      <c r="AD82" s="16"/>
      <c r="AE82" s="16"/>
      <c r="AF82" s="20"/>
      <c r="AG82" s="16"/>
      <c r="AH82" s="21"/>
      <c r="AI82" s="21"/>
      <c r="AJ82" s="21"/>
      <c r="AK82" s="21"/>
      <c r="AL82" s="21"/>
      <c r="AM82" s="16"/>
      <c r="AN82" s="16"/>
      <c r="AO82" s="16"/>
      <c r="AP82" s="16"/>
      <c r="AQ82" s="28"/>
      <c r="AR82" s="28"/>
      <c r="AS82" s="28"/>
      <c r="AT82" s="28"/>
      <c r="AU82" s="28"/>
      <c r="AV82" s="28"/>
      <c r="AW82" s="28"/>
      <c r="AX82" s="28"/>
      <c r="AY82" s="28"/>
      <c r="AZ82" s="28"/>
      <c r="BA82" s="28"/>
    </row>
    <row r="83" spans="1:53" x14ac:dyDescent="0.25">
      <c r="A83" s="45">
        <v>81</v>
      </c>
      <c r="B83" s="17"/>
      <c r="C83" s="17"/>
      <c r="D83" s="17"/>
      <c r="E83" s="17"/>
      <c r="F83" s="17"/>
      <c r="G83" s="17"/>
      <c r="H83" s="17"/>
      <c r="I83" s="17"/>
      <c r="J83" s="17"/>
      <c r="K83" s="17"/>
      <c r="L83" s="17"/>
      <c r="M83" s="17"/>
      <c r="N83" s="17"/>
      <c r="O83" s="17"/>
      <c r="P83" s="17"/>
      <c r="Q83" s="17"/>
      <c r="R83" s="17"/>
      <c r="S83" s="17"/>
      <c r="T83" s="17"/>
      <c r="U83" s="42"/>
      <c r="V83" s="42"/>
      <c r="W83" s="17"/>
      <c r="X83" s="18"/>
      <c r="Y83" s="17"/>
      <c r="Z83" s="14"/>
      <c r="AA83" s="17"/>
      <c r="AB83" s="17"/>
      <c r="AC83" s="17"/>
      <c r="AD83" s="17"/>
      <c r="AE83" s="17"/>
      <c r="AF83" s="18"/>
      <c r="AG83" s="17"/>
      <c r="AH83" s="19"/>
      <c r="AI83" s="19"/>
      <c r="AJ83" s="19"/>
      <c r="AK83" s="19"/>
      <c r="AL83" s="19"/>
      <c r="AM83" s="17"/>
      <c r="AN83" s="17"/>
      <c r="AO83" s="17"/>
      <c r="AP83" s="17"/>
      <c r="AQ83" s="27"/>
      <c r="AR83" s="27"/>
      <c r="AS83" s="27"/>
      <c r="AT83" s="27"/>
      <c r="AU83" s="27"/>
      <c r="AV83" s="27"/>
      <c r="AW83" s="27"/>
      <c r="AX83" s="27"/>
      <c r="AY83" s="27"/>
      <c r="AZ83" s="27"/>
      <c r="BA83" s="27"/>
    </row>
    <row r="84" spans="1:53" x14ac:dyDescent="0.25">
      <c r="A84" s="26">
        <v>82</v>
      </c>
      <c r="B84" s="16"/>
      <c r="C84" s="16"/>
      <c r="D84" s="16"/>
      <c r="E84" s="16"/>
      <c r="F84" s="16"/>
      <c r="G84" s="16"/>
      <c r="H84" s="16"/>
      <c r="I84" s="16"/>
      <c r="J84" s="16"/>
      <c r="K84" s="16"/>
      <c r="L84" s="16"/>
      <c r="M84" s="16"/>
      <c r="N84" s="16"/>
      <c r="O84" s="16"/>
      <c r="P84" s="16"/>
      <c r="Q84" s="16"/>
      <c r="R84" s="16"/>
      <c r="S84" s="16"/>
      <c r="T84" s="16"/>
      <c r="U84" s="43"/>
      <c r="V84" s="43"/>
      <c r="W84" s="16"/>
      <c r="X84" s="20"/>
      <c r="Y84" s="16"/>
      <c r="Z84" s="15"/>
      <c r="AA84" s="16"/>
      <c r="AB84" s="16"/>
      <c r="AC84" s="16"/>
      <c r="AD84" s="16"/>
      <c r="AE84" s="16"/>
      <c r="AF84" s="20"/>
      <c r="AG84" s="16"/>
      <c r="AH84" s="21"/>
      <c r="AI84" s="21"/>
      <c r="AJ84" s="21"/>
      <c r="AK84" s="21"/>
      <c r="AL84" s="21"/>
      <c r="AM84" s="16"/>
      <c r="AN84" s="16"/>
      <c r="AO84" s="16"/>
      <c r="AP84" s="16"/>
      <c r="AQ84" s="28"/>
      <c r="AR84" s="28"/>
      <c r="AS84" s="28"/>
      <c r="AT84" s="28"/>
      <c r="AU84" s="28"/>
      <c r="AV84" s="28"/>
      <c r="AW84" s="28"/>
      <c r="AX84" s="28"/>
      <c r="AY84" s="28"/>
      <c r="AZ84" s="28"/>
      <c r="BA84" s="28"/>
    </row>
    <row r="85" spans="1:53" x14ac:dyDescent="0.25">
      <c r="A85" s="45">
        <v>83</v>
      </c>
      <c r="B85" s="17"/>
      <c r="C85" s="17"/>
      <c r="D85" s="17"/>
      <c r="E85" s="17"/>
      <c r="F85" s="17"/>
      <c r="G85" s="17"/>
      <c r="H85" s="17"/>
      <c r="I85" s="17"/>
      <c r="J85" s="17"/>
      <c r="K85" s="17"/>
      <c r="L85" s="17"/>
      <c r="M85" s="17"/>
      <c r="N85" s="17"/>
      <c r="O85" s="17"/>
      <c r="P85" s="17"/>
      <c r="Q85" s="17"/>
      <c r="R85" s="17"/>
      <c r="S85" s="17"/>
      <c r="T85" s="17"/>
      <c r="U85" s="42"/>
      <c r="V85" s="42"/>
      <c r="W85" s="17"/>
      <c r="X85" s="18"/>
      <c r="Y85" s="17"/>
      <c r="Z85" s="14"/>
      <c r="AA85" s="17"/>
      <c r="AB85" s="17"/>
      <c r="AC85" s="17"/>
      <c r="AD85" s="17"/>
      <c r="AE85" s="17"/>
      <c r="AF85" s="18"/>
      <c r="AG85" s="17"/>
      <c r="AH85" s="19"/>
      <c r="AI85" s="19"/>
      <c r="AJ85" s="19"/>
      <c r="AK85" s="19"/>
      <c r="AL85" s="19"/>
      <c r="AM85" s="17"/>
      <c r="AN85" s="17"/>
      <c r="AO85" s="17"/>
      <c r="AP85" s="17"/>
      <c r="AQ85" s="27"/>
      <c r="AR85" s="27"/>
      <c r="AS85" s="27"/>
      <c r="AT85" s="27"/>
      <c r="AU85" s="27"/>
      <c r="AV85" s="27"/>
      <c r="AW85" s="27"/>
      <c r="AX85" s="27"/>
      <c r="AY85" s="27"/>
      <c r="AZ85" s="27"/>
      <c r="BA85" s="27"/>
    </row>
    <row r="86" spans="1:53" x14ac:dyDescent="0.25">
      <c r="A86" s="26">
        <v>84</v>
      </c>
      <c r="B86" s="16"/>
      <c r="C86" s="16"/>
      <c r="D86" s="16"/>
      <c r="E86" s="16"/>
      <c r="F86" s="16"/>
      <c r="G86" s="16"/>
      <c r="H86" s="16"/>
      <c r="I86" s="16"/>
      <c r="J86" s="16"/>
      <c r="K86" s="16"/>
      <c r="L86" s="16"/>
      <c r="M86" s="16"/>
      <c r="N86" s="16"/>
      <c r="O86" s="16"/>
      <c r="P86" s="16"/>
      <c r="Q86" s="16"/>
      <c r="R86" s="16"/>
      <c r="S86" s="16"/>
      <c r="T86" s="16"/>
      <c r="U86" s="43"/>
      <c r="V86" s="43"/>
      <c r="W86" s="16"/>
      <c r="X86" s="20"/>
      <c r="Y86" s="16"/>
      <c r="Z86" s="15"/>
      <c r="AA86" s="16"/>
      <c r="AB86" s="16"/>
      <c r="AC86" s="16"/>
      <c r="AD86" s="16"/>
      <c r="AE86" s="16"/>
      <c r="AF86" s="20"/>
      <c r="AG86" s="16"/>
      <c r="AH86" s="21"/>
      <c r="AI86" s="21"/>
      <c r="AJ86" s="21"/>
      <c r="AK86" s="21"/>
      <c r="AL86" s="21"/>
      <c r="AM86" s="16"/>
      <c r="AN86" s="16"/>
      <c r="AO86" s="16"/>
      <c r="AP86" s="16"/>
      <c r="AQ86" s="28"/>
      <c r="AR86" s="28"/>
      <c r="AS86" s="28"/>
      <c r="AT86" s="28"/>
      <c r="AU86" s="28"/>
      <c r="AV86" s="28"/>
      <c r="AW86" s="28"/>
      <c r="AX86" s="28"/>
      <c r="AY86" s="28"/>
      <c r="AZ86" s="28"/>
      <c r="BA86" s="28"/>
    </row>
    <row r="87" spans="1:53" x14ac:dyDescent="0.25">
      <c r="A87" s="45">
        <v>85</v>
      </c>
      <c r="B87" s="17"/>
      <c r="C87" s="17"/>
      <c r="D87" s="17"/>
      <c r="E87" s="17"/>
      <c r="F87" s="17"/>
      <c r="G87" s="17"/>
      <c r="H87" s="17"/>
      <c r="I87" s="17"/>
      <c r="J87" s="17"/>
      <c r="K87" s="17"/>
      <c r="L87" s="17"/>
      <c r="M87" s="17"/>
      <c r="N87" s="17"/>
      <c r="O87" s="17"/>
      <c r="P87" s="17"/>
      <c r="Q87" s="17"/>
      <c r="R87" s="17"/>
      <c r="S87" s="17"/>
      <c r="T87" s="17"/>
      <c r="U87" s="42"/>
      <c r="V87" s="42"/>
      <c r="W87" s="17"/>
      <c r="X87" s="18"/>
      <c r="Y87" s="17"/>
      <c r="Z87" s="14"/>
      <c r="AA87" s="17"/>
      <c r="AB87" s="17"/>
      <c r="AC87" s="17"/>
      <c r="AD87" s="17"/>
      <c r="AE87" s="17"/>
      <c r="AF87" s="18"/>
      <c r="AG87" s="17"/>
      <c r="AH87" s="19"/>
      <c r="AI87" s="19"/>
      <c r="AJ87" s="19"/>
      <c r="AK87" s="19"/>
      <c r="AL87" s="19"/>
      <c r="AM87" s="17"/>
      <c r="AN87" s="17"/>
      <c r="AO87" s="17"/>
      <c r="AP87" s="17"/>
      <c r="AQ87" s="27"/>
      <c r="AR87" s="27"/>
      <c r="AS87" s="27"/>
      <c r="AT87" s="27"/>
      <c r="AU87" s="27"/>
      <c r="AV87" s="27"/>
      <c r="AW87" s="27"/>
      <c r="AX87" s="27"/>
      <c r="AY87" s="27"/>
      <c r="AZ87" s="27"/>
      <c r="BA87" s="27"/>
    </row>
    <row r="88" spans="1:53" x14ac:dyDescent="0.25">
      <c r="A88" s="26"/>
      <c r="B88" s="16"/>
      <c r="C88" s="16"/>
      <c r="D88" s="16"/>
      <c r="E88" s="16"/>
      <c r="F88" s="16"/>
      <c r="G88" s="16"/>
      <c r="H88" s="16"/>
      <c r="I88" s="16"/>
      <c r="J88" s="16"/>
      <c r="K88" s="16"/>
      <c r="L88" s="16"/>
      <c r="M88" s="16"/>
      <c r="N88" s="16"/>
      <c r="O88" s="16"/>
      <c r="P88" s="16"/>
      <c r="Q88" s="16"/>
      <c r="R88" s="16"/>
      <c r="S88" s="16"/>
      <c r="T88" s="16"/>
      <c r="U88" s="43"/>
      <c r="V88" s="43"/>
      <c r="W88" s="16"/>
      <c r="X88" s="20"/>
      <c r="Y88" s="16"/>
      <c r="Z88" s="15"/>
      <c r="AA88" s="16"/>
      <c r="AB88" s="16"/>
      <c r="AC88" s="16"/>
      <c r="AD88" s="16"/>
      <c r="AE88" s="16"/>
      <c r="AF88" s="20"/>
      <c r="AG88" s="16"/>
      <c r="AH88" s="21"/>
      <c r="AI88" s="21"/>
      <c r="AJ88" s="21"/>
      <c r="AK88" s="21"/>
      <c r="AL88" s="21"/>
      <c r="AM88" s="16"/>
      <c r="AN88" s="16"/>
      <c r="AO88" s="16"/>
      <c r="AP88" s="16"/>
      <c r="AQ88" s="28"/>
      <c r="AR88" s="28"/>
      <c r="AS88" s="28"/>
      <c r="AT88" s="28"/>
      <c r="AU88" s="28"/>
      <c r="AV88" s="28"/>
      <c r="AW88" s="28"/>
      <c r="AX88" s="28"/>
      <c r="AY88" s="28"/>
      <c r="AZ88" s="28"/>
      <c r="BA88" s="28"/>
    </row>
    <row r="89" spans="1:53" x14ac:dyDescent="0.25">
      <c r="A89" s="29"/>
      <c r="B89" s="22"/>
      <c r="C89" s="22"/>
      <c r="D89" s="22"/>
      <c r="E89" s="22"/>
      <c r="F89" s="22"/>
      <c r="G89" s="22"/>
      <c r="H89" s="22"/>
      <c r="I89" s="22"/>
      <c r="J89" s="22"/>
      <c r="K89" s="22"/>
      <c r="L89" s="22"/>
      <c r="M89" s="22"/>
      <c r="N89" s="22"/>
      <c r="O89" s="22"/>
      <c r="P89" s="22"/>
      <c r="Q89" s="22"/>
      <c r="R89" s="22"/>
      <c r="S89" s="22"/>
      <c r="T89" s="22"/>
      <c r="U89" s="44"/>
      <c r="V89" s="44"/>
      <c r="W89" s="22"/>
      <c r="X89" s="23"/>
      <c r="Y89" s="22"/>
      <c r="Z89" s="24"/>
      <c r="AA89" s="22"/>
      <c r="AB89" s="22"/>
      <c r="AC89" s="22"/>
      <c r="AD89" s="22"/>
      <c r="AE89" s="22"/>
      <c r="AF89" s="23"/>
      <c r="AG89" s="22"/>
      <c r="AH89" s="25"/>
      <c r="AI89" s="25"/>
      <c r="AJ89" s="25"/>
      <c r="AK89" s="25"/>
      <c r="AL89" s="25"/>
      <c r="AM89" s="22"/>
      <c r="AN89" s="22"/>
      <c r="AO89" s="22"/>
      <c r="AP89" s="22"/>
      <c r="AQ89" s="30"/>
      <c r="AR89" s="30"/>
      <c r="AS89" s="30"/>
      <c r="AT89" s="30"/>
      <c r="AU89" s="30"/>
      <c r="AV89" s="30"/>
      <c r="AW89" s="30"/>
      <c r="AX89" s="30"/>
      <c r="AY89" s="30"/>
      <c r="AZ89" s="30"/>
      <c r="BA89" s="30"/>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A1:AD25"/>
  <sheetViews>
    <sheetView topLeftCell="A6" workbookViewId="0">
      <selection activeCell="L26" sqref="L26"/>
    </sheetView>
  </sheetViews>
  <sheetFormatPr baseColWidth="10" defaultColWidth="10.875" defaultRowHeight="16.5" x14ac:dyDescent="0.3"/>
  <cols>
    <col min="1" max="4" width="5" style="2" customWidth="1"/>
    <col min="5" max="5" width="8.5" style="2" customWidth="1"/>
    <col min="6" max="7" width="5" style="2" customWidth="1"/>
    <col min="8" max="8" width="5.875" style="2" customWidth="1"/>
    <col min="9" max="11" width="5" style="2" customWidth="1"/>
    <col min="12" max="12" width="17.75" style="2" customWidth="1"/>
    <col min="13" max="18" width="5" style="2" customWidth="1"/>
    <col min="19" max="19" width="10.375" style="2" customWidth="1"/>
    <col min="20" max="20" width="5" style="2" customWidth="1"/>
    <col min="21" max="21" width="6.625" style="2" customWidth="1"/>
    <col min="22" max="24" width="5" style="2" customWidth="1"/>
    <col min="25" max="25" width="8.625" style="2" customWidth="1"/>
    <col min="26" max="27" width="5" style="2" customWidth="1"/>
    <col min="28" max="28" width="10.875" style="2" customWidth="1"/>
    <col min="29" max="29" width="10.875" style="2"/>
    <col min="30" max="30" width="11.375" style="2" bestFit="1" customWidth="1"/>
    <col min="31" max="16384" width="10.875" style="2"/>
  </cols>
  <sheetData>
    <row r="1" spans="1:30" x14ac:dyDescent="0.3">
      <c r="A1" s="625" t="s">
        <v>4</v>
      </c>
      <c r="B1" s="626"/>
      <c r="C1" s="626"/>
      <c r="D1" s="626"/>
      <c r="E1" s="626"/>
      <c r="F1" s="626"/>
      <c r="G1" s="626"/>
      <c r="H1" s="626"/>
      <c r="I1" s="626"/>
      <c r="J1" s="626"/>
      <c r="K1" s="626"/>
      <c r="L1" s="626"/>
      <c r="M1" s="626"/>
      <c r="N1" s="626"/>
      <c r="O1" s="627"/>
      <c r="P1" s="628"/>
      <c r="Q1" s="629"/>
      <c r="R1" s="629"/>
      <c r="S1" s="629"/>
      <c r="T1" s="629"/>
      <c r="U1" s="629"/>
      <c r="V1" s="629"/>
      <c r="W1" s="629"/>
      <c r="X1" s="629"/>
      <c r="Y1" s="629"/>
      <c r="Z1" s="629"/>
      <c r="AA1" s="630"/>
    </row>
    <row r="2" spans="1:30" x14ac:dyDescent="0.3">
      <c r="A2" s="634" t="s">
        <v>3</v>
      </c>
      <c r="B2" s="635"/>
      <c r="C2" s="635"/>
      <c r="D2" s="635"/>
      <c r="E2" s="635"/>
      <c r="F2" s="635"/>
      <c r="G2" s="635"/>
      <c r="H2" s="635"/>
      <c r="I2" s="635"/>
      <c r="J2" s="635"/>
      <c r="K2" s="635"/>
      <c r="L2" s="635"/>
      <c r="M2" s="635"/>
      <c r="N2" s="635"/>
      <c r="O2" s="636"/>
      <c r="P2" s="631"/>
      <c r="Q2" s="632"/>
      <c r="R2" s="632"/>
      <c r="S2" s="632"/>
      <c r="T2" s="632"/>
      <c r="U2" s="632"/>
      <c r="V2" s="632"/>
      <c r="W2" s="632"/>
      <c r="X2" s="632"/>
      <c r="Y2" s="632"/>
      <c r="Z2" s="632"/>
      <c r="AA2" s="633"/>
    </row>
    <row r="3" spans="1:30" x14ac:dyDescent="0.3">
      <c r="A3" s="634" t="s">
        <v>2</v>
      </c>
      <c r="B3" s="635"/>
      <c r="C3" s="635"/>
      <c r="D3" s="635"/>
      <c r="E3" s="635"/>
      <c r="F3" s="637"/>
      <c r="G3" s="637"/>
      <c r="H3" s="637"/>
      <c r="I3" s="637"/>
      <c r="J3" s="637"/>
      <c r="K3" s="637"/>
      <c r="L3" s="637"/>
      <c r="M3" s="637"/>
      <c r="N3" s="637"/>
      <c r="O3" s="638"/>
      <c r="P3" s="631"/>
      <c r="Q3" s="632"/>
      <c r="R3" s="632"/>
      <c r="S3" s="632"/>
      <c r="T3" s="632"/>
      <c r="U3" s="632"/>
      <c r="V3" s="632"/>
      <c r="W3" s="632"/>
      <c r="X3" s="632"/>
      <c r="Y3" s="632"/>
      <c r="Z3" s="632"/>
      <c r="AA3" s="633"/>
    </row>
    <row r="4" spans="1:30" x14ac:dyDescent="0.3">
      <c r="A4" s="639" t="s">
        <v>1</v>
      </c>
      <c r="B4" s="640"/>
      <c r="C4" s="640"/>
      <c r="D4" s="640"/>
      <c r="E4" s="640"/>
      <c r="F4" s="640"/>
      <c r="G4" s="640"/>
      <c r="H4" s="640"/>
      <c r="I4" s="640"/>
      <c r="J4" s="640"/>
      <c r="K4" s="640"/>
      <c r="L4" s="640"/>
      <c r="M4" s="640"/>
      <c r="N4" s="640"/>
      <c r="O4" s="641"/>
      <c r="P4" s="631"/>
      <c r="Q4" s="632"/>
      <c r="R4" s="632"/>
      <c r="S4" s="632"/>
      <c r="T4" s="632"/>
      <c r="U4" s="632"/>
      <c r="V4" s="632"/>
      <c r="W4" s="632"/>
      <c r="X4" s="632"/>
      <c r="Y4" s="632"/>
      <c r="Z4" s="632"/>
      <c r="AA4" s="633"/>
    </row>
    <row r="5" spans="1:30" x14ac:dyDescent="0.3">
      <c r="A5" s="615"/>
      <c r="B5" s="616"/>
      <c r="C5" s="616"/>
      <c r="D5" s="616"/>
      <c r="E5" s="616"/>
      <c r="F5" s="616"/>
      <c r="G5" s="616"/>
      <c r="H5" s="616"/>
      <c r="I5" s="616"/>
      <c r="J5" s="616"/>
      <c r="K5" s="616"/>
      <c r="L5" s="616"/>
      <c r="M5" s="616"/>
      <c r="N5" s="616"/>
      <c r="O5" s="616"/>
      <c r="P5" s="617"/>
      <c r="Q5" s="617"/>
      <c r="R5" s="617"/>
      <c r="S5" s="617"/>
      <c r="T5" s="617"/>
      <c r="U5" s="617"/>
      <c r="V5" s="617"/>
      <c r="W5" s="617"/>
      <c r="X5" s="617"/>
      <c r="Y5" s="617"/>
      <c r="Z5" s="617"/>
      <c r="AA5" s="618"/>
    </row>
    <row r="6" spans="1:30" ht="18.75" x14ac:dyDescent="0.3">
      <c r="A6" s="619" t="s">
        <v>5</v>
      </c>
      <c r="B6" s="620"/>
      <c r="C6" s="620"/>
      <c r="D6" s="620"/>
      <c r="E6" s="620"/>
      <c r="F6" s="621" t="s">
        <v>834</v>
      </c>
      <c r="G6" s="621"/>
      <c r="H6" s="621"/>
      <c r="I6" s="621"/>
      <c r="J6" s="621"/>
      <c r="K6" s="621"/>
      <c r="L6" s="621"/>
      <c r="M6" s="621"/>
      <c r="N6" s="621"/>
      <c r="O6" s="621"/>
      <c r="P6" s="621"/>
      <c r="Q6" s="621"/>
      <c r="R6" s="621"/>
      <c r="S6" s="621"/>
      <c r="T6" s="621"/>
      <c r="U6" s="621"/>
      <c r="V6" s="621"/>
      <c r="W6" s="622" t="s">
        <v>143</v>
      </c>
      <c r="X6" s="622"/>
      <c r="Y6" s="622"/>
      <c r="Z6" s="623">
        <v>1</v>
      </c>
      <c r="AA6" s="624"/>
    </row>
    <row r="7" spans="1:30" x14ac:dyDescent="0.3">
      <c r="A7" s="619"/>
      <c r="B7" s="620"/>
      <c r="C7" s="620"/>
      <c r="D7" s="620"/>
      <c r="E7" s="620"/>
      <c r="F7" s="620" t="s">
        <v>107</v>
      </c>
      <c r="G7" s="620"/>
      <c r="H7" s="620"/>
      <c r="I7" s="620"/>
      <c r="J7" s="620"/>
      <c r="K7" s="620"/>
      <c r="L7" s="620"/>
      <c r="M7" s="620"/>
      <c r="N7" s="620"/>
      <c r="O7" s="620"/>
      <c r="P7" s="620"/>
      <c r="Q7" s="620"/>
      <c r="R7" s="620"/>
      <c r="S7" s="620"/>
      <c r="T7" s="620"/>
      <c r="U7" s="620"/>
      <c r="V7" s="620"/>
      <c r="W7" s="622"/>
      <c r="X7" s="622"/>
      <c r="Y7" s="622"/>
      <c r="Z7" s="623"/>
      <c r="AA7" s="624"/>
    </row>
    <row r="8" spans="1:30" x14ac:dyDescent="0.3">
      <c r="A8" s="606"/>
      <c r="B8" s="607"/>
      <c r="C8" s="607"/>
      <c r="D8" s="607"/>
      <c r="E8" s="607"/>
      <c r="F8" s="607"/>
      <c r="G8" s="607"/>
      <c r="H8" s="607"/>
      <c r="I8" s="607"/>
      <c r="J8" s="607"/>
      <c r="K8" s="607"/>
      <c r="L8" s="607"/>
      <c r="M8" s="607"/>
      <c r="N8" s="607"/>
      <c r="O8" s="607"/>
      <c r="P8" s="607"/>
      <c r="Q8" s="607"/>
      <c r="R8" s="607"/>
      <c r="S8" s="607"/>
      <c r="T8" s="607"/>
      <c r="U8" s="607"/>
      <c r="V8" s="607"/>
      <c r="W8" s="607"/>
      <c r="X8" s="607"/>
      <c r="Y8" s="607"/>
      <c r="Z8" s="607"/>
      <c r="AA8" s="608"/>
    </row>
    <row r="9" spans="1:30" ht="16.5" customHeight="1" x14ac:dyDescent="0.3">
      <c r="A9" s="195">
        <v>1</v>
      </c>
      <c r="B9" s="609" t="s">
        <v>30</v>
      </c>
      <c r="C9" s="609"/>
      <c r="D9" s="609"/>
      <c r="E9" s="609"/>
      <c r="F9" s="609"/>
      <c r="G9" s="609"/>
      <c r="H9" s="609"/>
      <c r="I9" s="609"/>
      <c r="J9" s="609"/>
      <c r="K9" s="609"/>
      <c r="L9" s="609"/>
      <c r="M9" s="609"/>
      <c r="N9" s="609"/>
      <c r="O9" s="609"/>
      <c r="P9" s="610"/>
      <c r="Q9" s="610"/>
      <c r="R9" s="610"/>
      <c r="S9" s="610"/>
      <c r="T9" s="610"/>
      <c r="U9" s="610"/>
      <c r="V9" s="610"/>
      <c r="W9" s="610"/>
      <c r="X9" s="610"/>
      <c r="Y9" s="610"/>
      <c r="Z9" s="611" t="str">
        <f>VLOOKUP($F$15,CONTRA,6,FALSE)</f>
        <v>N° CONTRATO</v>
      </c>
      <c r="AA9" s="612"/>
    </row>
    <row r="10" spans="1:30" ht="16.5" customHeight="1" x14ac:dyDescent="0.3">
      <c r="A10" s="563" t="s">
        <v>11</v>
      </c>
      <c r="B10" s="564"/>
      <c r="C10" s="564"/>
      <c r="D10" s="564"/>
      <c r="E10" s="564"/>
      <c r="F10" s="566" t="str">
        <f>VLOOKUP($F$15,CONTRA,2,FALSE)</f>
        <v>REGISTRO PPTAL</v>
      </c>
      <c r="G10" s="566"/>
      <c r="H10" s="55" t="s">
        <v>17</v>
      </c>
      <c r="I10" s="566" t="str">
        <f>VLOOKUP($F$15,CONTRA,3,FALSE)</f>
        <v>CDP</v>
      </c>
      <c r="J10" s="566"/>
      <c r="K10" s="576" t="s">
        <v>18</v>
      </c>
      <c r="L10" s="577"/>
      <c r="M10" s="566" t="str">
        <f>VLOOKUP($F$15,CONTRA,4,FALSE)</f>
        <v>RUBRO</v>
      </c>
      <c r="N10" s="566"/>
      <c r="O10" s="566"/>
      <c r="P10" s="564" t="s">
        <v>10</v>
      </c>
      <c r="Q10" s="564"/>
      <c r="R10" s="564"/>
      <c r="S10" s="564"/>
      <c r="T10" s="595" t="str">
        <f>VLOOKUP($F$15,CONTRA,5,FALSE)</f>
        <v>AÑO</v>
      </c>
      <c r="U10" s="595"/>
      <c r="V10" s="595"/>
      <c r="W10" s="594" t="s">
        <v>829</v>
      </c>
      <c r="X10" s="594"/>
      <c r="Y10" s="594"/>
      <c r="Z10" s="613"/>
      <c r="AA10" s="614"/>
    </row>
    <row r="11" spans="1:30" x14ac:dyDescent="0.3">
      <c r="A11" s="563" t="s">
        <v>6</v>
      </c>
      <c r="B11" s="564"/>
      <c r="C11" s="564"/>
      <c r="D11" s="564"/>
      <c r="E11" s="564"/>
      <c r="F11" s="595" t="str">
        <f>VLOOKUP($F$15,CONTRA,7,FALSE)</f>
        <v>CONTRATANTE</v>
      </c>
      <c r="G11" s="595"/>
      <c r="H11" s="595"/>
      <c r="I11" s="595"/>
      <c r="J11" s="595"/>
      <c r="K11" s="595"/>
      <c r="L11" s="595"/>
      <c r="M11" s="595"/>
      <c r="N11" s="595"/>
      <c r="O11" s="595"/>
      <c r="P11" s="564" t="s">
        <v>12</v>
      </c>
      <c r="Q11" s="564"/>
      <c r="R11" s="564"/>
      <c r="S11" s="564"/>
      <c r="T11" s="595" t="str">
        <f>VLOOKUP($F$15,CONTRA,8,FALSE)</f>
        <v xml:space="preserve">DIRECCION </v>
      </c>
      <c r="U11" s="595"/>
      <c r="V11" s="595"/>
      <c r="W11" s="595"/>
      <c r="X11" s="595"/>
      <c r="Y11" s="595"/>
      <c r="Z11" s="595"/>
      <c r="AA11" s="599"/>
    </row>
    <row r="12" spans="1:30" ht="16.5" customHeight="1" x14ac:dyDescent="0.3">
      <c r="A12" s="602" t="s">
        <v>8</v>
      </c>
      <c r="B12" s="598"/>
      <c r="C12" s="598"/>
      <c r="D12" s="598"/>
      <c r="E12" s="598"/>
      <c r="F12" s="595" t="str">
        <f>VLOOKUP($F$15,CONTRA,9,FALSE)</f>
        <v>ORDENADOR DEL GASTO</v>
      </c>
      <c r="G12" s="595"/>
      <c r="H12" s="595"/>
      <c r="I12" s="595"/>
      <c r="J12" s="595"/>
      <c r="K12" s="576" t="s">
        <v>13</v>
      </c>
      <c r="L12" s="577"/>
      <c r="M12" s="595" t="str">
        <f>VLOOKUP($F$15,CONTRA,10,FALSE)</f>
        <v>CARGO</v>
      </c>
      <c r="N12" s="595"/>
      <c r="O12" s="595"/>
      <c r="P12" s="564" t="s">
        <v>9</v>
      </c>
      <c r="Q12" s="564"/>
      <c r="R12" s="564"/>
      <c r="S12" s="564"/>
      <c r="T12" s="603" t="str">
        <f>VLOOKUP($F$15,CONTRA,11,FALSE)</f>
        <v>IDENTIFICACION</v>
      </c>
      <c r="U12" s="603"/>
      <c r="V12" s="604"/>
      <c r="W12" s="604"/>
      <c r="X12" s="604"/>
      <c r="Y12" s="604"/>
      <c r="Z12" s="604"/>
      <c r="AA12" s="605"/>
      <c r="AD12" s="2" t="s">
        <v>808</v>
      </c>
    </row>
    <row r="13" spans="1:30" ht="33" customHeight="1" x14ac:dyDescent="0.3">
      <c r="A13" s="593" t="s">
        <v>807</v>
      </c>
      <c r="B13" s="594"/>
      <c r="C13" s="594"/>
      <c r="D13" s="594"/>
      <c r="E13" s="594"/>
      <c r="F13" s="595" t="str">
        <f>VLOOKUP($F$15,CONTRA,12,FALSE)</f>
        <v>INTERVENTOR</v>
      </c>
      <c r="G13" s="595"/>
      <c r="H13" s="595"/>
      <c r="I13" s="595"/>
      <c r="J13" s="595"/>
      <c r="K13" s="596" t="s">
        <v>826</v>
      </c>
      <c r="L13" s="597"/>
      <c r="M13" s="595" t="str">
        <f>VLOOKUP($F$15,CONTRA,13,FALSE)</f>
        <v>NIT</v>
      </c>
      <c r="N13" s="595"/>
      <c r="O13" s="595"/>
      <c r="P13" s="598" t="str">
        <f>+BDC!N2</f>
        <v xml:space="preserve"> N° CONTRATO INTERVENTORÍA O DELEGACIÓN </v>
      </c>
      <c r="Q13" s="598"/>
      <c r="R13" s="598"/>
      <c r="S13" s="590"/>
      <c r="T13" s="566" t="str">
        <f>VLOOKUP($F$15,CONTRA,14,FALSE)</f>
        <v xml:space="preserve"> N° CONTRATO INTERVENTORÍA O DELEGACIÓN </v>
      </c>
      <c r="U13" s="566"/>
      <c r="V13" s="600" t="str">
        <f>+Tabla2[[#Headers],[FECHA ACTA INICIO CONTRATO INTERVENTORIA O OFICIO DELEG]]</f>
        <v>FECHA ACTA INICIO CONTRATO INTERVENTORIA O OFICIO DELEG</v>
      </c>
      <c r="W13" s="600"/>
      <c r="X13" s="600"/>
      <c r="Y13" s="601"/>
      <c r="Z13" s="583" t="str">
        <f>VLOOKUP($F$15,CONTRA,15,FALSE)</f>
        <v>FECHA ACTA INICIO CONTRATO INTERVENTORIA O OFICIO DELEG</v>
      </c>
      <c r="AA13" s="586"/>
    </row>
    <row r="14" spans="1:30" ht="16.5" customHeight="1" x14ac:dyDescent="0.3">
      <c r="A14" s="587" t="s">
        <v>825</v>
      </c>
      <c r="B14" s="588"/>
      <c r="C14" s="588"/>
      <c r="D14" s="588"/>
      <c r="E14" s="589"/>
      <c r="F14" s="583" t="str">
        <f>VLOOKUP($F$15,BDC!A2:BA18,16,FALSE)</f>
        <v>REPRESENTANTE LEGAL INTERVENTORÍA</v>
      </c>
      <c r="G14" s="584"/>
      <c r="H14" s="584"/>
      <c r="I14" s="584"/>
      <c r="J14" s="584"/>
      <c r="K14" s="584"/>
      <c r="L14" s="584"/>
      <c r="M14" s="584"/>
      <c r="N14" s="584"/>
      <c r="O14" s="585"/>
      <c r="P14" s="590" t="s">
        <v>9</v>
      </c>
      <c r="Q14" s="591"/>
      <c r="R14" s="591"/>
      <c r="S14" s="592"/>
      <c r="T14" s="552" t="str">
        <f>VLOOKUP($F$15,BDC!A2:BA18,17,FALSE)</f>
        <v>IDENTIFICACION REPRESENTANTE LEGALINTERVENTOR</v>
      </c>
      <c r="U14" s="553"/>
      <c r="V14" s="553"/>
      <c r="W14" s="553"/>
      <c r="X14" s="553"/>
      <c r="Y14" s="553"/>
      <c r="Z14" s="553"/>
      <c r="AA14" s="567"/>
    </row>
    <row r="15" spans="1:30" x14ac:dyDescent="0.3">
      <c r="A15" s="563" t="s">
        <v>7</v>
      </c>
      <c r="B15" s="564"/>
      <c r="C15" s="564"/>
      <c r="D15" s="564"/>
      <c r="E15" s="564"/>
      <c r="F15" s="580" t="s">
        <v>7</v>
      </c>
      <c r="G15" s="581"/>
      <c r="H15" s="581"/>
      <c r="I15" s="581"/>
      <c r="J15" s="581"/>
      <c r="K15" s="581"/>
      <c r="L15" s="581"/>
      <c r="M15" s="581"/>
      <c r="N15" s="581"/>
      <c r="O15" s="582"/>
      <c r="P15" s="564" t="s">
        <v>824</v>
      </c>
      <c r="Q15" s="564"/>
      <c r="R15" s="564"/>
      <c r="S15" s="564"/>
      <c r="T15" s="552" t="e">
        <f>VLOOKUP($F$15,BDC!A3:BA19,19,FALSE)</f>
        <v>#N/A</v>
      </c>
      <c r="U15" s="553"/>
      <c r="V15" s="553"/>
      <c r="W15" s="553"/>
      <c r="X15" s="553"/>
      <c r="Y15" s="553"/>
      <c r="Z15" s="553"/>
      <c r="AA15" s="567"/>
    </row>
    <row r="16" spans="1:30" x14ac:dyDescent="0.3">
      <c r="A16" s="551" t="s">
        <v>823</v>
      </c>
      <c r="B16" s="546"/>
      <c r="C16" s="546"/>
      <c r="D16" s="546"/>
      <c r="E16" s="547"/>
      <c r="F16" s="583" t="str">
        <f>VLOOKUP($F$15,BDC!A2:BA18,18,FALSE)</f>
        <v xml:space="preserve">REPRESENTANTE LEGAL </v>
      </c>
      <c r="G16" s="584"/>
      <c r="H16" s="584"/>
      <c r="I16" s="584"/>
      <c r="J16" s="584"/>
      <c r="K16" s="584"/>
      <c r="L16" s="584"/>
      <c r="M16" s="584"/>
      <c r="N16" s="584"/>
      <c r="O16" s="585"/>
      <c r="P16" s="545" t="s">
        <v>9</v>
      </c>
      <c r="Q16" s="546"/>
      <c r="R16" s="546"/>
      <c r="S16" s="547"/>
      <c r="T16" s="583" t="e">
        <f>VLOOKUP($F$15,BDC!A3:BA19,20,FALSE)</f>
        <v>#N/A</v>
      </c>
      <c r="U16" s="584"/>
      <c r="V16" s="584"/>
      <c r="W16" s="584"/>
      <c r="X16" s="584"/>
      <c r="Y16" s="584"/>
      <c r="Z16" s="584"/>
      <c r="AA16" s="586"/>
    </row>
    <row r="17" spans="1:27" ht="16.5" customHeight="1" x14ac:dyDescent="0.3">
      <c r="A17" s="563" t="s">
        <v>21</v>
      </c>
      <c r="B17" s="564"/>
      <c r="C17" s="564"/>
      <c r="D17" s="564"/>
      <c r="E17" s="564"/>
      <c r="F17" s="568" t="str">
        <f>VLOOKUP($F$15,BDC!A2:BA18,26,FALSE)</f>
        <v>FECHA DE INICIO</v>
      </c>
      <c r="G17" s="569"/>
      <c r="H17" s="569"/>
      <c r="I17" s="569"/>
      <c r="J17" s="569"/>
      <c r="K17" s="569"/>
      <c r="L17" s="569"/>
      <c r="M17" s="569"/>
      <c r="N17" s="569"/>
      <c r="O17" s="579"/>
      <c r="P17" s="564" t="s">
        <v>811</v>
      </c>
      <c r="Q17" s="564"/>
      <c r="R17" s="564"/>
      <c r="S17" s="564"/>
      <c r="T17" s="568" t="str">
        <f>VLOOKUP($F$15,CONTRA,27,FALSE)</f>
        <v>FECHA DE TERMINACIÓN INICIAL</v>
      </c>
      <c r="U17" s="569"/>
      <c r="V17" s="569"/>
      <c r="W17" s="569"/>
      <c r="X17" s="569"/>
      <c r="Y17" s="569"/>
      <c r="Z17" s="569"/>
      <c r="AA17" s="570"/>
    </row>
    <row r="18" spans="1:27" x14ac:dyDescent="0.3">
      <c r="A18" s="551" t="s">
        <v>817</v>
      </c>
      <c r="B18" s="546"/>
      <c r="C18" s="546"/>
      <c r="D18" s="546"/>
      <c r="E18" s="547"/>
      <c r="F18" s="552" t="str">
        <f>VLOOKUP($F$15,CONTRA,28,FALSE)</f>
        <v>FECHA DE SUSPENSIÓN 1</v>
      </c>
      <c r="G18" s="553"/>
      <c r="H18" s="553"/>
      <c r="I18" s="553"/>
      <c r="J18" s="553"/>
      <c r="K18" s="553"/>
      <c r="L18" s="553"/>
      <c r="M18" s="553"/>
      <c r="N18" s="553"/>
      <c r="O18" s="554"/>
      <c r="P18" s="545" t="s">
        <v>814</v>
      </c>
      <c r="Q18" s="546"/>
      <c r="R18" s="546"/>
      <c r="S18" s="547"/>
      <c r="T18" s="552" t="str">
        <f>VLOOKUP($F$15,CONTRA,29,FALSE)</f>
        <v>FECHA DE REINICIO</v>
      </c>
      <c r="U18" s="553"/>
      <c r="V18" s="553"/>
      <c r="W18" s="553"/>
      <c r="X18" s="553"/>
      <c r="Y18" s="553"/>
      <c r="Z18" s="553"/>
      <c r="AA18" s="567"/>
    </row>
    <row r="19" spans="1:27" x14ac:dyDescent="0.3">
      <c r="A19" s="563" t="s">
        <v>22</v>
      </c>
      <c r="B19" s="564"/>
      <c r="C19" s="564"/>
      <c r="D19" s="564"/>
      <c r="E19" s="564"/>
      <c r="F19" s="575" t="str">
        <f>VLOOKUP($F$15,CONTRA,30,FALSE)</f>
        <v xml:space="preserve"> VALOR CONTRATO </v>
      </c>
      <c r="G19" s="575"/>
      <c r="H19" s="575"/>
      <c r="I19" s="575"/>
      <c r="J19" s="575"/>
      <c r="K19" s="566" t="str">
        <f>VLOOKUP($F$15,CONTRA,31,FALSE)</f>
        <v xml:space="preserve"> VALOR CONTRATO ESCRITO</v>
      </c>
      <c r="L19" s="566"/>
      <c r="M19" s="566"/>
      <c r="N19" s="566"/>
      <c r="O19" s="566"/>
      <c r="P19" s="564" t="s">
        <v>810</v>
      </c>
      <c r="Q19" s="564"/>
      <c r="R19" s="564"/>
      <c r="S19" s="564"/>
      <c r="T19" s="566" t="str">
        <f>VLOOKUP($F$15,CONTRA,32,FALSE)</f>
        <v>DURACION INICIAL EN DÍAS</v>
      </c>
      <c r="U19" s="566"/>
      <c r="V19" s="566"/>
      <c r="W19" s="566"/>
      <c r="X19" s="566"/>
      <c r="Y19" s="566"/>
      <c r="Z19" s="566"/>
      <c r="AA19" s="574"/>
    </row>
    <row r="20" spans="1:27" x14ac:dyDescent="0.3">
      <c r="A20" s="563" t="s">
        <v>23</v>
      </c>
      <c r="B20" s="564"/>
      <c r="C20" s="564"/>
      <c r="D20" s="564"/>
      <c r="E20" s="564"/>
      <c r="F20" s="575" t="str">
        <f>VLOOKUP($F$15,CONTRA,33,FALSE)</f>
        <v>VALOR ADICIÓN 1</v>
      </c>
      <c r="G20" s="575"/>
      <c r="H20" s="575"/>
      <c r="I20" s="575"/>
      <c r="J20" s="575"/>
      <c r="K20" s="576" t="s">
        <v>0</v>
      </c>
      <c r="L20" s="577"/>
      <c r="M20" s="578" t="str">
        <f>VLOOKUP($F$15,CONTRA,34,FALSE)</f>
        <v>FECHA ADICIÓN</v>
      </c>
      <c r="N20" s="578"/>
      <c r="O20" s="578"/>
      <c r="P20" s="564" t="s">
        <v>815</v>
      </c>
      <c r="Q20" s="564"/>
      <c r="R20" s="564"/>
      <c r="S20" s="564"/>
      <c r="T20" s="566" t="str">
        <f>VLOOKUP($F$15,CONTRA,35,FALSE)</f>
        <v>PRORROGA 1 EN DÍAS</v>
      </c>
      <c r="U20" s="566"/>
      <c r="V20" s="566"/>
      <c r="W20" s="566"/>
      <c r="X20" s="566"/>
      <c r="Y20" s="566"/>
      <c r="Z20" s="566"/>
      <c r="AA20" s="574"/>
    </row>
    <row r="21" spans="1:27" x14ac:dyDescent="0.3">
      <c r="A21" s="563" t="s">
        <v>24</v>
      </c>
      <c r="B21" s="564"/>
      <c r="C21" s="564"/>
      <c r="D21" s="564"/>
      <c r="E21" s="564"/>
      <c r="F21" s="565">
        <f>SUM(F19:J20)</f>
        <v>0</v>
      </c>
      <c r="G21" s="553"/>
      <c r="H21" s="553"/>
      <c r="I21" s="553"/>
      <c r="J21" s="554"/>
      <c r="K21" s="566"/>
      <c r="L21" s="566"/>
      <c r="M21" s="566"/>
      <c r="N21" s="566"/>
      <c r="O21" s="566"/>
      <c r="P21" s="564" t="s">
        <v>25</v>
      </c>
      <c r="Q21" s="564"/>
      <c r="R21" s="564"/>
      <c r="S21" s="564"/>
      <c r="T21" s="552" t="e">
        <f>+T19+T20</f>
        <v>#VALUE!</v>
      </c>
      <c r="U21" s="553"/>
      <c r="V21" s="553"/>
      <c r="W21" s="553"/>
      <c r="X21" s="553"/>
      <c r="Y21" s="553"/>
      <c r="Z21" s="553"/>
      <c r="AA21" s="567"/>
    </row>
    <row r="22" spans="1:27" x14ac:dyDescent="0.3">
      <c r="A22" s="558" t="s">
        <v>19</v>
      </c>
      <c r="B22" s="559"/>
      <c r="C22" s="559"/>
      <c r="D22" s="559"/>
      <c r="E22" s="559"/>
      <c r="F22" s="571" t="str">
        <f>VLOOKUP($F$15,CONTRA,36,FALSE)</f>
        <v>OBJETO</v>
      </c>
      <c r="G22" s="572"/>
      <c r="H22" s="572"/>
      <c r="I22" s="572"/>
      <c r="J22" s="572"/>
      <c r="K22" s="572"/>
      <c r="L22" s="572"/>
      <c r="M22" s="572"/>
      <c r="N22" s="572"/>
      <c r="O22" s="573"/>
      <c r="P22" s="564" t="s">
        <v>812</v>
      </c>
      <c r="Q22" s="564"/>
      <c r="R22" s="564"/>
      <c r="S22" s="564"/>
      <c r="T22" s="568" t="str">
        <f>VLOOKUP($F$15,BDC!1:1048576,38,FALSE)</f>
        <v xml:space="preserve">FECHA TERMINACIÓN FINAL </v>
      </c>
      <c r="U22" s="569"/>
      <c r="V22" s="569"/>
      <c r="W22" s="569"/>
      <c r="X22" s="569"/>
      <c r="Y22" s="569"/>
      <c r="Z22" s="569"/>
      <c r="AA22" s="570"/>
    </row>
    <row r="23" spans="1:27" x14ac:dyDescent="0.3">
      <c r="A23" s="558" t="s">
        <v>20</v>
      </c>
      <c r="B23" s="559"/>
      <c r="C23" s="559"/>
      <c r="D23" s="559"/>
      <c r="E23" s="559"/>
      <c r="F23" s="560" t="str">
        <f>VLOOKUP($F$15,CONTRA,37,FALSE)</f>
        <v>FORMA DE PAGO</v>
      </c>
      <c r="G23" s="561"/>
      <c r="H23" s="561"/>
      <c r="I23" s="561"/>
      <c r="J23" s="561"/>
      <c r="K23" s="561"/>
      <c r="L23" s="561"/>
      <c r="M23" s="561"/>
      <c r="N23" s="561"/>
      <c r="O23" s="561"/>
      <c r="P23" s="561"/>
      <c r="Q23" s="561"/>
      <c r="R23" s="561"/>
      <c r="S23" s="561"/>
      <c r="T23" s="561"/>
      <c r="U23" s="561"/>
      <c r="V23" s="561"/>
      <c r="W23" s="561"/>
      <c r="X23" s="561"/>
      <c r="Y23" s="561"/>
      <c r="Z23" s="561"/>
      <c r="AA23" s="562"/>
    </row>
    <row r="24" spans="1:27" x14ac:dyDescent="0.3">
      <c r="A24" s="551" t="s">
        <v>14</v>
      </c>
      <c r="B24" s="546"/>
      <c r="C24" s="546"/>
      <c r="D24" s="546"/>
      <c r="E24" s="547"/>
      <c r="F24" s="552" t="str">
        <f>VLOOKUP($F$15,CONTRA,21,FALSE)</f>
        <v>PERSONA (JURIDCA O NATURAL)</v>
      </c>
      <c r="G24" s="553"/>
      <c r="H24" s="553"/>
      <c r="I24" s="553"/>
      <c r="J24" s="554"/>
      <c r="K24" s="552" t="str">
        <f>VLOOKUP($F$15,CONTRA,22,FALSE)</f>
        <v>MODALIDAD</v>
      </c>
      <c r="L24" s="553"/>
      <c r="M24" s="553"/>
      <c r="N24" s="553"/>
      <c r="O24" s="554"/>
      <c r="P24" s="545" t="s">
        <v>12</v>
      </c>
      <c r="Q24" s="546"/>
      <c r="R24" s="546"/>
      <c r="S24" s="547"/>
      <c r="T24" s="548" t="str">
        <f>VLOOKUP($F$15,CONTRA,23,FALSE)</f>
        <v>DIRECCION 4</v>
      </c>
      <c r="U24" s="549"/>
      <c r="V24" s="549"/>
      <c r="W24" s="549"/>
      <c r="X24" s="549"/>
      <c r="Y24" s="549"/>
      <c r="Z24" s="549"/>
      <c r="AA24" s="550"/>
    </row>
    <row r="25" spans="1:27" ht="16.5" customHeight="1" x14ac:dyDescent="0.3">
      <c r="A25" s="551" t="s">
        <v>15</v>
      </c>
      <c r="B25" s="546"/>
      <c r="C25" s="546"/>
      <c r="D25" s="546"/>
      <c r="E25" s="547"/>
      <c r="F25" s="555" t="str">
        <f>VLOOKUP($F$15,CONTRA,24,FALSE)</f>
        <v>TELEFONO CONTRATISTA</v>
      </c>
      <c r="G25" s="556"/>
      <c r="H25" s="556"/>
      <c r="I25" s="556"/>
      <c r="J25" s="556"/>
      <c r="K25" s="556"/>
      <c r="L25" s="556"/>
      <c r="M25" s="556"/>
      <c r="N25" s="556"/>
      <c r="O25" s="557"/>
      <c r="P25" s="545" t="s">
        <v>16</v>
      </c>
      <c r="Q25" s="546"/>
      <c r="R25" s="546"/>
      <c r="S25" s="547"/>
      <c r="T25" s="548" t="str">
        <f>VLOOKUP($F$15,CONTRA,25,FALSE)</f>
        <v>E-MAIL</v>
      </c>
      <c r="U25" s="549"/>
      <c r="V25" s="549"/>
      <c r="W25" s="549"/>
      <c r="X25" s="549"/>
      <c r="Y25" s="549"/>
      <c r="Z25" s="549"/>
      <c r="AA25" s="550"/>
    </row>
  </sheetData>
  <mergeCells count="96">
    <mergeCell ref="A1:E1"/>
    <mergeCell ref="F1:O1"/>
    <mergeCell ref="P1:AA4"/>
    <mergeCell ref="A2:E2"/>
    <mergeCell ref="F2:O2"/>
    <mergeCell ref="A3:E3"/>
    <mergeCell ref="F3:O3"/>
    <mergeCell ref="A4:E4"/>
    <mergeCell ref="F4:O4"/>
    <mergeCell ref="A5:AA5"/>
    <mergeCell ref="A6:E7"/>
    <mergeCell ref="F6:V6"/>
    <mergeCell ref="W6:Y7"/>
    <mergeCell ref="Z6:AA7"/>
    <mergeCell ref="F7:V7"/>
    <mergeCell ref="A8:AA8"/>
    <mergeCell ref="B9:O9"/>
    <mergeCell ref="P9:Y9"/>
    <mergeCell ref="Z9:AA10"/>
    <mergeCell ref="A10:E10"/>
    <mergeCell ref="F10:G10"/>
    <mergeCell ref="I10:J10"/>
    <mergeCell ref="M10:O10"/>
    <mergeCell ref="P10:S10"/>
    <mergeCell ref="T10:V10"/>
    <mergeCell ref="W10:Y10"/>
    <mergeCell ref="K10:L10"/>
    <mergeCell ref="A11:E11"/>
    <mergeCell ref="F11:O11"/>
    <mergeCell ref="P11:S11"/>
    <mergeCell ref="T11:AA11"/>
    <mergeCell ref="V13:Y13"/>
    <mergeCell ref="Z13:AA13"/>
    <mergeCell ref="K12:L12"/>
    <mergeCell ref="A12:E12"/>
    <mergeCell ref="F12:J12"/>
    <mergeCell ref="M12:O12"/>
    <mergeCell ref="P12:S12"/>
    <mergeCell ref="T12:AA12"/>
    <mergeCell ref="A14:E14"/>
    <mergeCell ref="F14:O14"/>
    <mergeCell ref="P14:S14"/>
    <mergeCell ref="T14:AA14"/>
    <mergeCell ref="A13:E13"/>
    <mergeCell ref="F13:J13"/>
    <mergeCell ref="K13:L13"/>
    <mergeCell ref="M13:O13"/>
    <mergeCell ref="P13:S13"/>
    <mergeCell ref="T13:U13"/>
    <mergeCell ref="A15:E15"/>
    <mergeCell ref="F15:O15"/>
    <mergeCell ref="P15:S15"/>
    <mergeCell ref="T15:AA15"/>
    <mergeCell ref="A16:E16"/>
    <mergeCell ref="F16:O16"/>
    <mergeCell ref="P16:S16"/>
    <mergeCell ref="T16:AA16"/>
    <mergeCell ref="T17:AA17"/>
    <mergeCell ref="A18:E18"/>
    <mergeCell ref="P18:S18"/>
    <mergeCell ref="T18:AA18"/>
    <mergeCell ref="A17:E17"/>
    <mergeCell ref="P17:S17"/>
    <mergeCell ref="F17:O17"/>
    <mergeCell ref="F18:O18"/>
    <mergeCell ref="A19:E19"/>
    <mergeCell ref="P19:S19"/>
    <mergeCell ref="T19:AA19"/>
    <mergeCell ref="A20:E20"/>
    <mergeCell ref="P20:S20"/>
    <mergeCell ref="T20:AA20"/>
    <mergeCell ref="F19:J19"/>
    <mergeCell ref="K19:O19"/>
    <mergeCell ref="F20:J20"/>
    <mergeCell ref="K20:L20"/>
    <mergeCell ref="M20:O20"/>
    <mergeCell ref="A23:E23"/>
    <mergeCell ref="F23:AA23"/>
    <mergeCell ref="A21:E21"/>
    <mergeCell ref="F21:J21"/>
    <mergeCell ref="K21:O21"/>
    <mergeCell ref="P21:S21"/>
    <mergeCell ref="T21:AA21"/>
    <mergeCell ref="A22:E22"/>
    <mergeCell ref="P22:S22"/>
    <mergeCell ref="T22:AA22"/>
    <mergeCell ref="F22:O22"/>
    <mergeCell ref="P24:S24"/>
    <mergeCell ref="T24:AA24"/>
    <mergeCell ref="A25:E25"/>
    <mergeCell ref="P25:S25"/>
    <mergeCell ref="T25:AA25"/>
    <mergeCell ref="F24:J24"/>
    <mergeCell ref="F25:O25"/>
    <mergeCell ref="K24:O24"/>
    <mergeCell ref="A24:E24"/>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BDC!$A$3:$A$30</xm:f>
          </x14:formula1>
          <xm:sqref>F15:O15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pageSetUpPr fitToPage="1"/>
  </sheetPr>
  <dimension ref="A1:AG125"/>
  <sheetViews>
    <sheetView view="pageBreakPreview" zoomScale="90" zoomScaleNormal="100" zoomScaleSheetLayoutView="90" zoomScalePageLayoutView="50" workbookViewId="0">
      <selection activeCell="A3" sqref="A3:E3"/>
    </sheetView>
  </sheetViews>
  <sheetFormatPr baseColWidth="10" defaultColWidth="10.875" defaultRowHeight="16.5" x14ac:dyDescent="0.3"/>
  <cols>
    <col min="1" max="4" width="5" style="2" customWidth="1"/>
    <col min="5" max="5" width="11.75" style="2" customWidth="1"/>
    <col min="6" max="7" width="5" style="2" customWidth="1"/>
    <col min="8" max="8" width="5.875" style="2" customWidth="1"/>
    <col min="9" max="10" width="5" style="2" customWidth="1"/>
    <col min="11" max="11" width="6.5" style="2" customWidth="1"/>
    <col min="12" max="12" width="17.75" style="2" customWidth="1"/>
    <col min="13" max="18" width="5" style="2" customWidth="1"/>
    <col min="19" max="19" width="10.375" style="2" customWidth="1"/>
    <col min="20" max="20" width="5" style="2" customWidth="1"/>
    <col min="21" max="21" width="6.625" style="2" customWidth="1"/>
    <col min="22" max="24" width="5" style="2" customWidth="1"/>
    <col min="25" max="25" width="9.375" style="2" customWidth="1"/>
    <col min="26" max="27" width="5" style="2" customWidth="1"/>
    <col min="28" max="28" width="10.875" style="2" customWidth="1"/>
    <col min="29" max="29" width="10.875" style="2"/>
    <col min="30" max="30" width="11.375" style="2" bestFit="1" customWidth="1"/>
    <col min="31" max="16384" width="10.875" style="2"/>
  </cols>
  <sheetData>
    <row r="1" spans="1:30" ht="16.5" customHeight="1" x14ac:dyDescent="0.3">
      <c r="A1" s="625" t="s">
        <v>913</v>
      </c>
      <c r="B1" s="626"/>
      <c r="C1" s="626"/>
      <c r="D1" s="626"/>
      <c r="E1" s="626"/>
      <c r="F1" s="626"/>
      <c r="G1" s="626"/>
      <c r="H1" s="626"/>
      <c r="I1" s="626"/>
      <c r="J1" s="626"/>
      <c r="K1" s="626"/>
      <c r="L1" s="626"/>
      <c r="M1" s="626"/>
      <c r="N1" s="626"/>
      <c r="O1" s="627"/>
      <c r="P1" s="628"/>
      <c r="Q1" s="629"/>
      <c r="R1" s="629"/>
      <c r="S1" s="629"/>
      <c r="T1" s="629"/>
      <c r="U1" s="629"/>
      <c r="V1" s="629"/>
      <c r="W1" s="629"/>
      <c r="X1" s="629"/>
      <c r="Y1" s="629"/>
      <c r="Z1" s="629"/>
      <c r="AA1" s="630"/>
    </row>
    <row r="2" spans="1:30" ht="15.75" customHeight="1" x14ac:dyDescent="0.3">
      <c r="A2" s="509" t="s">
        <v>914</v>
      </c>
      <c r="B2" s="510"/>
      <c r="C2" s="510"/>
      <c r="D2" s="510"/>
      <c r="E2" s="510"/>
      <c r="F2" s="6"/>
      <c r="G2" s="6"/>
      <c r="H2" s="6"/>
      <c r="I2" s="6"/>
      <c r="J2" s="6"/>
      <c r="K2" s="6"/>
      <c r="L2" s="6"/>
      <c r="M2" s="6"/>
      <c r="N2" s="6"/>
      <c r="O2" s="511"/>
      <c r="P2" s="631"/>
      <c r="Q2" s="632"/>
      <c r="R2" s="632"/>
      <c r="S2" s="632"/>
      <c r="T2" s="632"/>
      <c r="U2" s="632"/>
      <c r="V2" s="632"/>
      <c r="W2" s="632"/>
      <c r="X2" s="632"/>
      <c r="Y2" s="632"/>
      <c r="Z2" s="632"/>
      <c r="AA2" s="633"/>
    </row>
    <row r="3" spans="1:30" x14ac:dyDescent="0.3">
      <c r="A3" s="634" t="s">
        <v>915</v>
      </c>
      <c r="B3" s="635"/>
      <c r="C3" s="635"/>
      <c r="D3" s="635"/>
      <c r="E3" s="635"/>
      <c r="F3" s="637"/>
      <c r="G3" s="637"/>
      <c r="H3" s="637"/>
      <c r="I3" s="637"/>
      <c r="J3" s="637"/>
      <c r="K3" s="637"/>
      <c r="L3" s="637"/>
      <c r="M3" s="637"/>
      <c r="N3" s="637"/>
      <c r="O3" s="638"/>
      <c r="P3" s="631"/>
      <c r="Q3" s="632"/>
      <c r="R3" s="632"/>
      <c r="S3" s="632"/>
      <c r="T3" s="632"/>
      <c r="U3" s="632"/>
      <c r="V3" s="632"/>
      <c r="W3" s="632"/>
      <c r="X3" s="632"/>
      <c r="Y3" s="632"/>
      <c r="Z3" s="632"/>
      <c r="AA3" s="633"/>
    </row>
    <row r="4" spans="1:30" x14ac:dyDescent="0.3">
      <c r="A4" s="639" t="s">
        <v>916</v>
      </c>
      <c r="B4" s="640"/>
      <c r="C4" s="640"/>
      <c r="D4" s="640"/>
      <c r="E4" s="640"/>
      <c r="F4" s="640"/>
      <c r="G4" s="640"/>
      <c r="H4" s="640"/>
      <c r="I4" s="640"/>
      <c r="J4" s="640"/>
      <c r="K4" s="640"/>
      <c r="L4" s="640"/>
      <c r="M4" s="640"/>
      <c r="N4" s="640"/>
      <c r="O4" s="641"/>
      <c r="P4" s="631"/>
      <c r="Q4" s="632"/>
      <c r="R4" s="632"/>
      <c r="S4" s="632"/>
      <c r="T4" s="632"/>
      <c r="U4" s="632"/>
      <c r="V4" s="632"/>
      <c r="W4" s="632"/>
      <c r="X4" s="632"/>
      <c r="Y4" s="632"/>
      <c r="Z4" s="632"/>
      <c r="AA4" s="633"/>
    </row>
    <row r="5" spans="1:30" x14ac:dyDescent="0.3">
      <c r="A5" s="615"/>
      <c r="B5" s="616"/>
      <c r="C5" s="616"/>
      <c r="D5" s="616"/>
      <c r="E5" s="616"/>
      <c r="F5" s="616"/>
      <c r="G5" s="616"/>
      <c r="H5" s="616"/>
      <c r="I5" s="616"/>
      <c r="J5" s="616"/>
      <c r="K5" s="616"/>
      <c r="L5" s="616"/>
      <c r="M5" s="616"/>
      <c r="N5" s="616"/>
      <c r="O5" s="616"/>
      <c r="P5" s="617"/>
      <c r="Q5" s="617"/>
      <c r="R5" s="617"/>
      <c r="S5" s="617"/>
      <c r="T5" s="617"/>
      <c r="U5" s="617"/>
      <c r="V5" s="617"/>
      <c r="W5" s="617"/>
      <c r="X5" s="617"/>
      <c r="Y5" s="617"/>
      <c r="Z5" s="617"/>
      <c r="AA5" s="618"/>
    </row>
    <row r="6" spans="1:30" ht="18" customHeight="1" x14ac:dyDescent="0.3">
      <c r="A6" s="619" t="s">
        <v>5</v>
      </c>
      <c r="B6" s="620"/>
      <c r="C6" s="620"/>
      <c r="D6" s="620"/>
      <c r="E6" s="620"/>
      <c r="F6" s="621" t="s">
        <v>917</v>
      </c>
      <c r="G6" s="621"/>
      <c r="H6" s="621"/>
      <c r="I6" s="621"/>
      <c r="J6" s="621"/>
      <c r="K6" s="621"/>
      <c r="L6" s="621"/>
      <c r="M6" s="621"/>
      <c r="N6" s="621"/>
      <c r="O6" s="621"/>
      <c r="P6" s="621"/>
      <c r="Q6" s="621"/>
      <c r="R6" s="621"/>
      <c r="S6" s="621"/>
      <c r="T6" s="621"/>
      <c r="U6" s="621"/>
      <c r="V6" s="621"/>
      <c r="W6" s="622" t="s">
        <v>867</v>
      </c>
      <c r="X6" s="622"/>
      <c r="Y6" s="622"/>
      <c r="Z6" s="623">
        <v>1</v>
      </c>
      <c r="AA6" s="624"/>
    </row>
    <row r="7" spans="1:30" ht="15.95" customHeight="1" x14ac:dyDescent="0.3">
      <c r="A7" s="619"/>
      <c r="B7" s="620"/>
      <c r="C7" s="620"/>
      <c r="D7" s="620"/>
      <c r="E7" s="620"/>
      <c r="F7" s="620" t="s">
        <v>107</v>
      </c>
      <c r="G7" s="620"/>
      <c r="H7" s="620"/>
      <c r="I7" s="620"/>
      <c r="J7" s="620"/>
      <c r="K7" s="620"/>
      <c r="L7" s="620"/>
      <c r="M7" s="620"/>
      <c r="N7" s="620"/>
      <c r="O7" s="620"/>
      <c r="P7" s="620"/>
      <c r="Q7" s="620"/>
      <c r="R7" s="620"/>
      <c r="S7" s="620"/>
      <c r="T7" s="620"/>
      <c r="U7" s="620"/>
      <c r="V7" s="620"/>
      <c r="W7" s="622"/>
      <c r="X7" s="622"/>
      <c r="Y7" s="622"/>
      <c r="Z7" s="623"/>
      <c r="AA7" s="624"/>
    </row>
    <row r="8" spans="1:30" ht="3.95" customHeight="1" x14ac:dyDescent="0.3">
      <c r="A8" s="606"/>
      <c r="B8" s="607"/>
      <c r="C8" s="607"/>
      <c r="D8" s="607"/>
      <c r="E8" s="607"/>
      <c r="F8" s="607"/>
      <c r="G8" s="607"/>
      <c r="H8" s="607"/>
      <c r="I8" s="607"/>
      <c r="J8" s="607"/>
      <c r="K8" s="607"/>
      <c r="L8" s="607"/>
      <c r="M8" s="607"/>
      <c r="N8" s="607"/>
      <c r="O8" s="607"/>
      <c r="P8" s="607"/>
      <c r="Q8" s="607"/>
      <c r="R8" s="607"/>
      <c r="S8" s="607"/>
      <c r="T8" s="607"/>
      <c r="U8" s="607"/>
      <c r="V8" s="607"/>
      <c r="W8" s="607"/>
      <c r="X8" s="607"/>
      <c r="Y8" s="607"/>
      <c r="Z8" s="607"/>
      <c r="AA8" s="608"/>
    </row>
    <row r="9" spans="1:30" ht="15.95" customHeight="1" x14ac:dyDescent="0.3">
      <c r="A9" s="434">
        <v>1</v>
      </c>
      <c r="B9" s="737" t="s">
        <v>30</v>
      </c>
      <c r="C9" s="737"/>
      <c r="D9" s="737"/>
      <c r="E9" s="737"/>
      <c r="F9" s="737"/>
      <c r="G9" s="737"/>
      <c r="H9" s="737"/>
      <c r="I9" s="737"/>
      <c r="J9" s="737"/>
      <c r="K9" s="737"/>
      <c r="L9" s="737"/>
      <c r="M9" s="737"/>
      <c r="N9" s="737"/>
      <c r="O9" s="737"/>
      <c r="P9" s="738"/>
      <c r="Q9" s="738"/>
      <c r="R9" s="738"/>
      <c r="S9" s="738"/>
      <c r="T9" s="738"/>
      <c r="U9" s="738"/>
      <c r="V9" s="738"/>
      <c r="W9" s="738"/>
      <c r="X9" s="738"/>
      <c r="Y9" s="738"/>
      <c r="Z9" s="739">
        <f>VLOOKUP($F$15,CONTRA,6,FALSE)</f>
        <v>6</v>
      </c>
      <c r="AA9" s="740"/>
    </row>
    <row r="10" spans="1:30" x14ac:dyDescent="0.3">
      <c r="A10" s="655" t="s">
        <v>11</v>
      </c>
      <c r="B10" s="656"/>
      <c r="C10" s="656"/>
      <c r="D10" s="656"/>
      <c r="E10" s="656"/>
      <c r="F10" s="688">
        <f>VLOOKUP($F$15,CONTRA,2,FALSE)</f>
        <v>2</v>
      </c>
      <c r="G10" s="688"/>
      <c r="H10" s="435" t="s">
        <v>17</v>
      </c>
      <c r="I10" s="688">
        <f>VLOOKUP($F$15,CONTRA,3,FALSE)</f>
        <v>3</v>
      </c>
      <c r="J10" s="688"/>
      <c r="K10" s="653" t="s">
        <v>18</v>
      </c>
      <c r="L10" s="654"/>
      <c r="M10" s="688">
        <f>VLOOKUP($F$15,CONTRA,4,FALSE)</f>
        <v>4</v>
      </c>
      <c r="N10" s="688"/>
      <c r="O10" s="688"/>
      <c r="P10" s="656" t="s">
        <v>10</v>
      </c>
      <c r="Q10" s="656"/>
      <c r="R10" s="656"/>
      <c r="S10" s="656"/>
      <c r="T10" s="708">
        <f>VLOOKUP($F$15,CONTRA,5,FALSE)</f>
        <v>5</v>
      </c>
      <c r="U10" s="708"/>
      <c r="V10" s="708"/>
      <c r="W10" s="723" t="s">
        <v>829</v>
      </c>
      <c r="X10" s="723"/>
      <c r="Y10" s="723"/>
      <c r="Z10" s="741"/>
      <c r="AA10" s="742"/>
    </row>
    <row r="11" spans="1:30" x14ac:dyDescent="0.3">
      <c r="A11" s="655" t="s">
        <v>6</v>
      </c>
      <c r="B11" s="656"/>
      <c r="C11" s="656"/>
      <c r="D11" s="656"/>
      <c r="E11" s="656"/>
      <c r="F11" s="708">
        <f>VLOOKUP($F$15,CONTRA,7,FALSE)</f>
        <v>7</v>
      </c>
      <c r="G11" s="708"/>
      <c r="H11" s="708"/>
      <c r="I11" s="708"/>
      <c r="J11" s="708"/>
      <c r="K11" s="708"/>
      <c r="L11" s="708"/>
      <c r="M11" s="708"/>
      <c r="N11" s="708"/>
      <c r="O11" s="708"/>
      <c r="P11" s="656" t="s">
        <v>12</v>
      </c>
      <c r="Q11" s="656"/>
      <c r="R11" s="656"/>
      <c r="S11" s="656"/>
      <c r="T11" s="708">
        <f>VLOOKUP($F$15,CONTRA,8,FALSE)</f>
        <v>8</v>
      </c>
      <c r="U11" s="708"/>
      <c r="V11" s="708"/>
      <c r="W11" s="708"/>
      <c r="X11" s="708"/>
      <c r="Y11" s="708"/>
      <c r="Z11" s="708"/>
      <c r="AA11" s="732"/>
    </row>
    <row r="12" spans="1:30" x14ac:dyDescent="0.3">
      <c r="A12" s="733" t="s">
        <v>8</v>
      </c>
      <c r="B12" s="709"/>
      <c r="C12" s="709"/>
      <c r="D12" s="709"/>
      <c r="E12" s="709"/>
      <c r="F12" s="708">
        <f>VLOOKUP($F$15,CONTRA,9,FALSE)</f>
        <v>9</v>
      </c>
      <c r="G12" s="708"/>
      <c r="H12" s="708"/>
      <c r="I12" s="708"/>
      <c r="J12" s="708"/>
      <c r="K12" s="653" t="s">
        <v>13</v>
      </c>
      <c r="L12" s="654"/>
      <c r="M12" s="708">
        <f>VLOOKUP($F$15,CONTRA,10,FALSE)</f>
        <v>10</v>
      </c>
      <c r="N12" s="708"/>
      <c r="O12" s="708"/>
      <c r="P12" s="656" t="s">
        <v>9</v>
      </c>
      <c r="Q12" s="656"/>
      <c r="R12" s="656"/>
      <c r="S12" s="656"/>
      <c r="T12" s="734">
        <f>VLOOKUP($F$15,CONTRA,11,FALSE)</f>
        <v>11</v>
      </c>
      <c r="U12" s="734"/>
      <c r="V12" s="735"/>
      <c r="W12" s="735"/>
      <c r="X12" s="735"/>
      <c r="Y12" s="735"/>
      <c r="Z12" s="735"/>
      <c r="AA12" s="736"/>
      <c r="AD12" s="2" t="s">
        <v>808</v>
      </c>
    </row>
    <row r="13" spans="1:30" ht="39" customHeight="1" x14ac:dyDescent="0.3">
      <c r="A13" s="722" t="s">
        <v>807</v>
      </c>
      <c r="B13" s="723"/>
      <c r="C13" s="723"/>
      <c r="D13" s="723"/>
      <c r="E13" s="723"/>
      <c r="F13" s="708">
        <f>VLOOKUP($F$15,CONTRA,12,FALSE)</f>
        <v>12</v>
      </c>
      <c r="G13" s="708"/>
      <c r="H13" s="708"/>
      <c r="I13" s="708"/>
      <c r="J13" s="708"/>
      <c r="K13" s="720" t="s">
        <v>826</v>
      </c>
      <c r="L13" s="721"/>
      <c r="M13" s="708">
        <f>VLOOKUP($F$15,CONTRA,13,FALSE)</f>
        <v>13</v>
      </c>
      <c r="N13" s="708"/>
      <c r="O13" s="708"/>
      <c r="P13" s="709" t="str">
        <f>+BDC!N2</f>
        <v xml:space="preserve"> N° CONTRATO INTERVENTORÍA O DELEGACIÓN </v>
      </c>
      <c r="Q13" s="709"/>
      <c r="R13" s="709"/>
      <c r="S13" s="710"/>
      <c r="T13" s="688">
        <f>VLOOKUP($F$15,CONTRA,14,FALSE)</f>
        <v>14</v>
      </c>
      <c r="U13" s="688"/>
      <c r="V13" s="715" t="str">
        <f>+Tabla2[[#Headers],[FECHA ACTA INICIO CONTRATO INTERVENTORIA O OFICIO DELEG]]</f>
        <v>FECHA ACTA INICIO CONTRATO INTERVENTORIA O OFICIO DELEG</v>
      </c>
      <c r="W13" s="715"/>
      <c r="X13" s="715"/>
      <c r="Y13" s="716"/>
      <c r="Z13" s="711">
        <f>VLOOKUP($F$15,CONTRA,15,FALSE)</f>
        <v>15</v>
      </c>
      <c r="AA13" s="712"/>
    </row>
    <row r="14" spans="1:30" ht="27" customHeight="1" x14ac:dyDescent="0.3">
      <c r="A14" s="717" t="s">
        <v>825</v>
      </c>
      <c r="B14" s="718"/>
      <c r="C14" s="718"/>
      <c r="D14" s="718"/>
      <c r="E14" s="719"/>
      <c r="F14" s="711" t="str">
        <f>VLOOKUP($F$15,BDC!A2:BA18,16,FALSE)</f>
        <v>XXX</v>
      </c>
      <c r="G14" s="713"/>
      <c r="H14" s="713"/>
      <c r="I14" s="713"/>
      <c r="J14" s="713"/>
      <c r="K14" s="713"/>
      <c r="L14" s="713"/>
      <c r="M14" s="713"/>
      <c r="N14" s="713"/>
      <c r="O14" s="714"/>
      <c r="P14" s="710" t="s">
        <v>9</v>
      </c>
      <c r="Q14" s="724"/>
      <c r="R14" s="724"/>
      <c r="S14" s="725"/>
      <c r="T14" s="645" t="str">
        <f>VLOOKUP($F$15,BDC!A2:BA18,17,FALSE)</f>
        <v>XXX</v>
      </c>
      <c r="U14" s="646"/>
      <c r="V14" s="646"/>
      <c r="W14" s="646"/>
      <c r="X14" s="646"/>
      <c r="Y14" s="646"/>
      <c r="Z14" s="646"/>
      <c r="AA14" s="649"/>
    </row>
    <row r="15" spans="1:30" ht="15.95" customHeight="1" x14ac:dyDescent="0.3">
      <c r="A15" s="655" t="s">
        <v>7</v>
      </c>
      <c r="B15" s="656"/>
      <c r="C15" s="656"/>
      <c r="D15" s="656"/>
      <c r="E15" s="656"/>
      <c r="F15" s="726">
        <v>1</v>
      </c>
      <c r="G15" s="727"/>
      <c r="H15" s="727"/>
      <c r="I15" s="727"/>
      <c r="J15" s="727"/>
      <c r="K15" s="727"/>
      <c r="L15" s="727"/>
      <c r="M15" s="727"/>
      <c r="N15" s="727"/>
      <c r="O15" s="728"/>
      <c r="P15" s="656" t="s">
        <v>824</v>
      </c>
      <c r="Q15" s="656"/>
      <c r="R15" s="656"/>
      <c r="S15" s="656"/>
      <c r="T15" s="645" t="str">
        <f>VLOOKUP($F$15,BDC!A3:BA19,19,FALSE)</f>
        <v>XXX</v>
      </c>
      <c r="U15" s="646"/>
      <c r="V15" s="646"/>
      <c r="W15" s="646"/>
      <c r="X15" s="646"/>
      <c r="Y15" s="646"/>
      <c r="Z15" s="646"/>
      <c r="AA15" s="649"/>
    </row>
    <row r="16" spans="1:30" ht="15.95" customHeight="1" x14ac:dyDescent="0.3">
      <c r="A16" s="642" t="s">
        <v>823</v>
      </c>
      <c r="B16" s="643"/>
      <c r="C16" s="643"/>
      <c r="D16" s="643"/>
      <c r="E16" s="644"/>
      <c r="F16" s="711" t="str">
        <f>VLOOKUP($F$15,BDC!A2:BA18,18,FALSE)</f>
        <v>XXX</v>
      </c>
      <c r="G16" s="713"/>
      <c r="H16" s="713"/>
      <c r="I16" s="713"/>
      <c r="J16" s="713"/>
      <c r="K16" s="713"/>
      <c r="L16" s="713"/>
      <c r="M16" s="713"/>
      <c r="N16" s="713"/>
      <c r="O16" s="714"/>
      <c r="P16" s="648" t="s">
        <v>9</v>
      </c>
      <c r="Q16" s="643"/>
      <c r="R16" s="643"/>
      <c r="S16" s="644"/>
      <c r="T16" s="711" t="str">
        <f>VLOOKUP($F$15,BDC!A3:BA19,20,FALSE)</f>
        <v>XXX</v>
      </c>
      <c r="U16" s="713"/>
      <c r="V16" s="713"/>
      <c r="W16" s="713"/>
      <c r="X16" s="713"/>
      <c r="Y16" s="713"/>
      <c r="Z16" s="713"/>
      <c r="AA16" s="712"/>
    </row>
    <row r="17" spans="1:32" ht="15.95" customHeight="1" x14ac:dyDescent="0.3">
      <c r="A17" s="655" t="s">
        <v>21</v>
      </c>
      <c r="B17" s="656"/>
      <c r="C17" s="656"/>
      <c r="D17" s="656"/>
      <c r="E17" s="656"/>
      <c r="F17" s="650" t="str">
        <f>VLOOKUP($F$15,BDC!A2:BA18,26,FALSE)</f>
        <v>XXX</v>
      </c>
      <c r="G17" s="651"/>
      <c r="H17" s="651"/>
      <c r="I17" s="651"/>
      <c r="J17" s="651"/>
      <c r="K17" s="651"/>
      <c r="L17" s="651"/>
      <c r="M17" s="651"/>
      <c r="N17" s="651"/>
      <c r="O17" s="652"/>
      <c r="P17" s="656" t="s">
        <v>811</v>
      </c>
      <c r="Q17" s="656"/>
      <c r="R17" s="656"/>
      <c r="S17" s="656"/>
      <c r="T17" s="650">
        <f>VLOOKUP($F$15,CONTRA,27,FALSE)</f>
        <v>25</v>
      </c>
      <c r="U17" s="651"/>
      <c r="V17" s="651"/>
      <c r="W17" s="651"/>
      <c r="X17" s="651"/>
      <c r="Y17" s="651"/>
      <c r="Z17" s="651"/>
      <c r="AA17" s="657"/>
    </row>
    <row r="18" spans="1:32" ht="18" customHeight="1" x14ac:dyDescent="0.3">
      <c r="A18" s="642" t="s">
        <v>817</v>
      </c>
      <c r="B18" s="643"/>
      <c r="C18" s="643"/>
      <c r="D18" s="643"/>
      <c r="E18" s="644"/>
      <c r="F18" s="645">
        <f>VLOOKUP($F$15,CONTRA,28,FALSE)</f>
        <v>0</v>
      </c>
      <c r="G18" s="646"/>
      <c r="H18" s="646"/>
      <c r="I18" s="646"/>
      <c r="J18" s="646"/>
      <c r="K18" s="646"/>
      <c r="L18" s="646"/>
      <c r="M18" s="646"/>
      <c r="N18" s="646"/>
      <c r="O18" s="647"/>
      <c r="P18" s="648" t="s">
        <v>814</v>
      </c>
      <c r="Q18" s="643"/>
      <c r="R18" s="643"/>
      <c r="S18" s="644"/>
      <c r="T18" s="645">
        <f>VLOOKUP($F$15,CONTRA,29,FALSE)</f>
        <v>0</v>
      </c>
      <c r="U18" s="646"/>
      <c r="V18" s="646"/>
      <c r="W18" s="646"/>
      <c r="X18" s="646"/>
      <c r="Y18" s="646"/>
      <c r="Z18" s="646"/>
      <c r="AA18" s="649"/>
    </row>
    <row r="19" spans="1:32" x14ac:dyDescent="0.3">
      <c r="A19" s="655" t="s">
        <v>22</v>
      </c>
      <c r="B19" s="656"/>
      <c r="C19" s="656"/>
      <c r="D19" s="656"/>
      <c r="E19" s="656"/>
      <c r="F19" s="690">
        <f>VLOOKUP($F$15,CONTRA,30,FALSE)</f>
        <v>26</v>
      </c>
      <c r="G19" s="690"/>
      <c r="H19" s="690"/>
      <c r="I19" s="690"/>
      <c r="J19" s="690"/>
      <c r="K19" s="688">
        <f>VLOOKUP($F$15,CONTRA,31,FALSE)</f>
        <v>0</v>
      </c>
      <c r="L19" s="688"/>
      <c r="M19" s="688"/>
      <c r="N19" s="688"/>
      <c r="O19" s="688"/>
      <c r="P19" s="656" t="s">
        <v>810</v>
      </c>
      <c r="Q19" s="656"/>
      <c r="R19" s="656"/>
      <c r="S19" s="656"/>
      <c r="T19" s="688">
        <f>VLOOKUP($F$15,CONTRA,32,FALSE)</f>
        <v>27</v>
      </c>
      <c r="U19" s="688"/>
      <c r="V19" s="688"/>
      <c r="W19" s="688"/>
      <c r="X19" s="688"/>
      <c r="Y19" s="688"/>
      <c r="Z19" s="688"/>
      <c r="AA19" s="689"/>
    </row>
    <row r="20" spans="1:32" x14ac:dyDescent="0.3">
      <c r="A20" s="655" t="s">
        <v>23</v>
      </c>
      <c r="B20" s="656"/>
      <c r="C20" s="656"/>
      <c r="D20" s="656"/>
      <c r="E20" s="656"/>
      <c r="F20" s="690">
        <f>VLOOKUP($F$15,CONTRA,33,FALSE)</f>
        <v>28</v>
      </c>
      <c r="G20" s="690"/>
      <c r="H20" s="690"/>
      <c r="I20" s="690"/>
      <c r="J20" s="690"/>
      <c r="K20" s="653" t="s">
        <v>0</v>
      </c>
      <c r="L20" s="654"/>
      <c r="M20" s="691">
        <f>VLOOKUP($F$15,CONTRA,34,FALSE)</f>
        <v>29</v>
      </c>
      <c r="N20" s="691"/>
      <c r="O20" s="691"/>
      <c r="P20" s="656" t="s">
        <v>815</v>
      </c>
      <c r="Q20" s="656"/>
      <c r="R20" s="656"/>
      <c r="S20" s="656"/>
      <c r="T20" s="688">
        <f>VLOOKUP($F$15,CONTRA,35,FALSE)</f>
        <v>0</v>
      </c>
      <c r="U20" s="688"/>
      <c r="V20" s="688"/>
      <c r="W20" s="688"/>
      <c r="X20" s="688"/>
      <c r="Y20" s="688"/>
      <c r="Z20" s="688"/>
      <c r="AA20" s="689"/>
    </row>
    <row r="21" spans="1:32" ht="15.95" customHeight="1" x14ac:dyDescent="0.3">
      <c r="A21" s="655" t="s">
        <v>24</v>
      </c>
      <c r="B21" s="656"/>
      <c r="C21" s="656"/>
      <c r="D21" s="656"/>
      <c r="E21" s="656"/>
      <c r="F21" s="701">
        <f>SUM(F19:J20)</f>
        <v>54</v>
      </c>
      <c r="G21" s="646"/>
      <c r="H21" s="646"/>
      <c r="I21" s="646"/>
      <c r="J21" s="647"/>
      <c r="K21" s="688"/>
      <c r="L21" s="688"/>
      <c r="M21" s="688"/>
      <c r="N21" s="688"/>
      <c r="O21" s="688"/>
      <c r="P21" s="656" t="s">
        <v>25</v>
      </c>
      <c r="Q21" s="656"/>
      <c r="R21" s="656"/>
      <c r="S21" s="656"/>
      <c r="T21" s="645">
        <f>+T19+T20</f>
        <v>27</v>
      </c>
      <c r="U21" s="646"/>
      <c r="V21" s="646"/>
      <c r="W21" s="646"/>
      <c r="X21" s="646"/>
      <c r="Y21" s="646"/>
      <c r="Z21" s="646"/>
      <c r="AA21" s="649"/>
    </row>
    <row r="22" spans="1:32" x14ac:dyDescent="0.3">
      <c r="A22" s="696" t="s">
        <v>19</v>
      </c>
      <c r="B22" s="697"/>
      <c r="C22" s="697"/>
      <c r="D22" s="697"/>
      <c r="E22" s="697"/>
      <c r="F22" s="729">
        <f>VLOOKUP($F$15,CONTRA,36,FALSE)</f>
        <v>30</v>
      </c>
      <c r="G22" s="730"/>
      <c r="H22" s="730"/>
      <c r="I22" s="730"/>
      <c r="J22" s="730"/>
      <c r="K22" s="730"/>
      <c r="L22" s="730"/>
      <c r="M22" s="730"/>
      <c r="N22" s="730"/>
      <c r="O22" s="731"/>
      <c r="P22" s="656" t="s">
        <v>812</v>
      </c>
      <c r="Q22" s="656"/>
      <c r="R22" s="656"/>
      <c r="S22" s="656"/>
      <c r="T22" s="650">
        <f>VLOOKUP($F$15,BDC!1:1048576,38,FALSE)</f>
        <v>0</v>
      </c>
      <c r="U22" s="651"/>
      <c r="V22" s="651"/>
      <c r="W22" s="651"/>
      <c r="X22" s="651"/>
      <c r="Y22" s="651"/>
      <c r="Z22" s="651"/>
      <c r="AA22" s="657"/>
      <c r="AF22" s="46"/>
    </row>
    <row r="23" spans="1:32" x14ac:dyDescent="0.3">
      <c r="A23" s="696" t="s">
        <v>20</v>
      </c>
      <c r="B23" s="697"/>
      <c r="C23" s="697"/>
      <c r="D23" s="697"/>
      <c r="E23" s="697"/>
      <c r="F23" s="698">
        <f>VLOOKUP($F$15,CONTRA,37,FALSE)</f>
        <v>31</v>
      </c>
      <c r="G23" s="699"/>
      <c r="H23" s="699"/>
      <c r="I23" s="699"/>
      <c r="J23" s="699"/>
      <c r="K23" s="699"/>
      <c r="L23" s="699"/>
      <c r="M23" s="699"/>
      <c r="N23" s="699"/>
      <c r="O23" s="699"/>
      <c r="P23" s="699"/>
      <c r="Q23" s="699"/>
      <c r="R23" s="699"/>
      <c r="S23" s="699"/>
      <c r="T23" s="699"/>
      <c r="U23" s="699"/>
      <c r="V23" s="699"/>
      <c r="W23" s="699"/>
      <c r="X23" s="699"/>
      <c r="Y23" s="699"/>
      <c r="Z23" s="699"/>
      <c r="AA23" s="700"/>
    </row>
    <row r="24" spans="1:32" ht="15.95" customHeight="1" x14ac:dyDescent="0.3">
      <c r="A24" s="331">
        <v>2</v>
      </c>
      <c r="B24" s="702" t="s">
        <v>117</v>
      </c>
      <c r="C24" s="703"/>
      <c r="D24" s="703"/>
      <c r="E24" s="703"/>
      <c r="F24" s="703"/>
      <c r="G24" s="703"/>
      <c r="H24" s="703"/>
      <c r="I24" s="703"/>
      <c r="J24" s="703"/>
      <c r="K24" s="703"/>
      <c r="L24" s="703"/>
      <c r="M24" s="703"/>
      <c r="N24" s="703"/>
      <c r="O24" s="703"/>
      <c r="P24" s="703"/>
      <c r="Q24" s="703"/>
      <c r="R24" s="703"/>
      <c r="S24" s="703"/>
      <c r="T24" s="703"/>
      <c r="U24" s="703"/>
      <c r="V24" s="703"/>
      <c r="W24" s="703"/>
      <c r="X24" s="703"/>
      <c r="Y24" s="703"/>
      <c r="Z24" s="703"/>
      <c r="AA24" s="704"/>
    </row>
    <row r="25" spans="1:32" ht="38.25" customHeight="1" x14ac:dyDescent="0.3">
      <c r="A25" s="692" t="s">
        <v>118</v>
      </c>
      <c r="B25" s="662"/>
      <c r="C25" s="662"/>
      <c r="D25" s="662"/>
      <c r="E25" s="662"/>
      <c r="F25" s="662"/>
      <c r="G25" s="662"/>
      <c r="H25" s="662"/>
      <c r="I25" s="662"/>
      <c r="J25" s="662"/>
      <c r="K25" s="662"/>
      <c r="L25" s="662"/>
      <c r="M25" s="663"/>
      <c r="N25" s="693" t="s">
        <v>119</v>
      </c>
      <c r="O25" s="694"/>
      <c r="P25" s="694"/>
      <c r="Q25" s="695"/>
      <c r="R25" s="705" t="s">
        <v>27</v>
      </c>
      <c r="S25" s="706"/>
      <c r="T25" s="706"/>
      <c r="U25" s="706"/>
      <c r="V25" s="706"/>
      <c r="W25" s="706"/>
      <c r="X25" s="706"/>
      <c r="Y25" s="706"/>
      <c r="Z25" s="706"/>
      <c r="AA25" s="707"/>
      <c r="AB25" s="3"/>
      <c r="AD25"/>
    </row>
    <row r="26" spans="1:32" x14ac:dyDescent="0.3">
      <c r="A26" s="677" t="s">
        <v>120</v>
      </c>
      <c r="B26" s="678"/>
      <c r="C26" s="678"/>
      <c r="D26" s="678"/>
      <c r="E26" s="678"/>
      <c r="F26" s="678"/>
      <c r="G26" s="678"/>
      <c r="H26" s="678"/>
      <c r="I26" s="678"/>
      <c r="J26" s="678"/>
      <c r="K26" s="678"/>
      <c r="L26" s="678"/>
      <c r="M26" s="679"/>
      <c r="N26" s="661"/>
      <c r="O26" s="662"/>
      <c r="P26" s="662"/>
      <c r="Q26" s="663"/>
      <c r="R26" s="658"/>
      <c r="S26" s="659"/>
      <c r="T26" s="659"/>
      <c r="U26" s="659"/>
      <c r="V26" s="659"/>
      <c r="W26" s="659"/>
      <c r="X26" s="659"/>
      <c r="Y26" s="659"/>
      <c r="Z26" s="659"/>
      <c r="AA26" s="660"/>
      <c r="AB26" s="3"/>
      <c r="AD26" s="3"/>
      <c r="AE26" s="3"/>
    </row>
    <row r="27" spans="1:32" x14ac:dyDescent="0.3">
      <c r="A27" s="677" t="s">
        <v>121</v>
      </c>
      <c r="B27" s="678"/>
      <c r="C27" s="678"/>
      <c r="D27" s="678"/>
      <c r="E27" s="678"/>
      <c r="F27" s="678"/>
      <c r="G27" s="678"/>
      <c r="H27" s="678"/>
      <c r="I27" s="678"/>
      <c r="J27" s="678"/>
      <c r="K27" s="678"/>
      <c r="L27" s="678"/>
      <c r="M27" s="679"/>
      <c r="N27" s="661"/>
      <c r="O27" s="662"/>
      <c r="P27" s="662"/>
      <c r="Q27" s="663"/>
      <c r="R27" s="658"/>
      <c r="S27" s="659"/>
      <c r="T27" s="659"/>
      <c r="U27" s="659"/>
      <c r="V27" s="659"/>
      <c r="W27" s="659"/>
      <c r="X27" s="659"/>
      <c r="Y27" s="659"/>
      <c r="Z27" s="659"/>
      <c r="AA27" s="660"/>
      <c r="AB27" s="3"/>
      <c r="AD27" s="1"/>
    </row>
    <row r="28" spans="1:32" x14ac:dyDescent="0.3">
      <c r="A28" s="677" t="s">
        <v>122</v>
      </c>
      <c r="B28" s="678"/>
      <c r="C28" s="678"/>
      <c r="D28" s="678"/>
      <c r="E28" s="678"/>
      <c r="F28" s="678"/>
      <c r="G28" s="678"/>
      <c r="H28" s="678"/>
      <c r="I28" s="678"/>
      <c r="J28" s="678"/>
      <c r="K28" s="678"/>
      <c r="L28" s="678"/>
      <c r="M28" s="679"/>
      <c r="N28" s="661"/>
      <c r="O28" s="662"/>
      <c r="P28" s="662"/>
      <c r="Q28" s="663"/>
      <c r="R28" s="658"/>
      <c r="S28" s="659"/>
      <c r="T28" s="659"/>
      <c r="U28" s="659"/>
      <c r="V28" s="659"/>
      <c r="W28" s="659"/>
      <c r="X28" s="659"/>
      <c r="Y28" s="659"/>
      <c r="Z28" s="659"/>
      <c r="AA28" s="660"/>
      <c r="AD28" s="1"/>
    </row>
    <row r="29" spans="1:32" x14ac:dyDescent="0.3">
      <c r="A29" s="677" t="s">
        <v>123</v>
      </c>
      <c r="B29" s="678"/>
      <c r="C29" s="678"/>
      <c r="D29" s="678"/>
      <c r="E29" s="678"/>
      <c r="F29" s="678"/>
      <c r="G29" s="678"/>
      <c r="H29" s="678"/>
      <c r="I29" s="678"/>
      <c r="J29" s="678"/>
      <c r="K29" s="678"/>
      <c r="L29" s="678"/>
      <c r="M29" s="679"/>
      <c r="N29" s="661"/>
      <c r="O29" s="662"/>
      <c r="P29" s="662"/>
      <c r="Q29" s="663"/>
      <c r="R29" s="658"/>
      <c r="S29" s="659"/>
      <c r="T29" s="659"/>
      <c r="U29" s="659"/>
      <c r="V29" s="659"/>
      <c r="W29" s="659"/>
      <c r="X29" s="659"/>
      <c r="Y29" s="659"/>
      <c r="Z29" s="659"/>
      <c r="AA29" s="660"/>
    </row>
    <row r="30" spans="1:32" x14ac:dyDescent="0.3">
      <c r="A30" s="677" t="s">
        <v>124</v>
      </c>
      <c r="B30" s="678"/>
      <c r="C30" s="678"/>
      <c r="D30" s="678"/>
      <c r="E30" s="678"/>
      <c r="F30" s="678"/>
      <c r="G30" s="678"/>
      <c r="H30" s="678"/>
      <c r="I30" s="678"/>
      <c r="J30" s="678"/>
      <c r="K30" s="678"/>
      <c r="L30" s="678"/>
      <c r="M30" s="679"/>
      <c r="N30" s="661"/>
      <c r="O30" s="662"/>
      <c r="P30" s="662"/>
      <c r="Q30" s="663"/>
      <c r="R30" s="658"/>
      <c r="S30" s="659"/>
      <c r="T30" s="659"/>
      <c r="U30" s="659"/>
      <c r="V30" s="659"/>
      <c r="W30" s="659"/>
      <c r="X30" s="659"/>
      <c r="Y30" s="659"/>
      <c r="Z30" s="659"/>
      <c r="AA30" s="660"/>
    </row>
    <row r="31" spans="1:32" x14ac:dyDescent="0.3">
      <c r="A31" s="677" t="s">
        <v>125</v>
      </c>
      <c r="B31" s="678"/>
      <c r="C31" s="678"/>
      <c r="D31" s="678"/>
      <c r="E31" s="678"/>
      <c r="F31" s="678"/>
      <c r="G31" s="678"/>
      <c r="H31" s="678"/>
      <c r="I31" s="678"/>
      <c r="J31" s="678"/>
      <c r="K31" s="678"/>
      <c r="L31" s="678"/>
      <c r="M31" s="679"/>
      <c r="N31" s="661"/>
      <c r="O31" s="662"/>
      <c r="P31" s="662"/>
      <c r="Q31" s="663"/>
      <c r="R31" s="658"/>
      <c r="S31" s="659"/>
      <c r="T31" s="659"/>
      <c r="U31" s="659"/>
      <c r="V31" s="659"/>
      <c r="W31" s="659"/>
      <c r="X31" s="659"/>
      <c r="Y31" s="659"/>
      <c r="Z31" s="659"/>
      <c r="AA31" s="660"/>
    </row>
    <row r="32" spans="1:32" ht="31.5" customHeight="1" x14ac:dyDescent="0.3">
      <c r="A32" s="677" t="s">
        <v>126</v>
      </c>
      <c r="B32" s="678"/>
      <c r="C32" s="678"/>
      <c r="D32" s="678"/>
      <c r="E32" s="678"/>
      <c r="F32" s="678"/>
      <c r="G32" s="678"/>
      <c r="H32" s="678"/>
      <c r="I32" s="678"/>
      <c r="J32" s="678"/>
      <c r="K32" s="678"/>
      <c r="L32" s="678"/>
      <c r="M32" s="679"/>
      <c r="N32" s="661"/>
      <c r="O32" s="662"/>
      <c r="P32" s="662"/>
      <c r="Q32" s="663"/>
      <c r="R32" s="658"/>
      <c r="S32" s="659"/>
      <c r="T32" s="659"/>
      <c r="U32" s="659"/>
      <c r="V32" s="659"/>
      <c r="W32" s="659"/>
      <c r="X32" s="659"/>
      <c r="Y32" s="659"/>
      <c r="Z32" s="659"/>
      <c r="AA32" s="660"/>
    </row>
    <row r="33" spans="1:33" x14ac:dyDescent="0.3">
      <c r="A33" s="677" t="s">
        <v>127</v>
      </c>
      <c r="B33" s="678"/>
      <c r="C33" s="678"/>
      <c r="D33" s="678"/>
      <c r="E33" s="678"/>
      <c r="F33" s="678"/>
      <c r="G33" s="678"/>
      <c r="H33" s="678"/>
      <c r="I33" s="678"/>
      <c r="J33" s="678"/>
      <c r="K33" s="678"/>
      <c r="L33" s="678"/>
      <c r="M33" s="679"/>
      <c r="N33" s="661"/>
      <c r="O33" s="662"/>
      <c r="P33" s="662"/>
      <c r="Q33" s="663"/>
      <c r="R33" s="658"/>
      <c r="S33" s="659"/>
      <c r="T33" s="659"/>
      <c r="U33" s="659"/>
      <c r="V33" s="659"/>
      <c r="W33" s="659"/>
      <c r="X33" s="659"/>
      <c r="Y33" s="659"/>
      <c r="Z33" s="659"/>
      <c r="AA33" s="660"/>
    </row>
    <row r="34" spans="1:33" x14ac:dyDescent="0.3">
      <c r="A34" s="677" t="s">
        <v>139</v>
      </c>
      <c r="B34" s="678"/>
      <c r="C34" s="678"/>
      <c r="D34" s="678"/>
      <c r="E34" s="678"/>
      <c r="F34" s="678"/>
      <c r="G34" s="678"/>
      <c r="H34" s="678"/>
      <c r="I34" s="678"/>
      <c r="J34" s="678"/>
      <c r="K34" s="678"/>
      <c r="L34" s="678"/>
      <c r="M34" s="679"/>
      <c r="N34" s="661"/>
      <c r="O34" s="662"/>
      <c r="P34" s="662"/>
      <c r="Q34" s="663"/>
      <c r="R34" s="658"/>
      <c r="S34" s="659"/>
      <c r="T34" s="659"/>
      <c r="U34" s="659"/>
      <c r="V34" s="659"/>
      <c r="W34" s="659"/>
      <c r="X34" s="659"/>
      <c r="Y34" s="659"/>
      <c r="Z34" s="659"/>
      <c r="AA34" s="660"/>
    </row>
    <row r="35" spans="1:33" x14ac:dyDescent="0.3">
      <c r="A35" s="677" t="s">
        <v>128</v>
      </c>
      <c r="B35" s="678"/>
      <c r="C35" s="678"/>
      <c r="D35" s="678"/>
      <c r="E35" s="678"/>
      <c r="F35" s="678"/>
      <c r="G35" s="678"/>
      <c r="H35" s="678"/>
      <c r="I35" s="678"/>
      <c r="J35" s="678"/>
      <c r="K35" s="678"/>
      <c r="L35" s="678"/>
      <c r="M35" s="679"/>
      <c r="N35" s="661"/>
      <c r="O35" s="662"/>
      <c r="P35" s="662"/>
      <c r="Q35" s="663"/>
      <c r="R35" s="658"/>
      <c r="S35" s="659"/>
      <c r="T35" s="659"/>
      <c r="U35" s="659"/>
      <c r="V35" s="659"/>
      <c r="W35" s="659"/>
      <c r="X35" s="659"/>
      <c r="Y35" s="659"/>
      <c r="Z35" s="659"/>
      <c r="AA35" s="660"/>
    </row>
    <row r="36" spans="1:33" x14ac:dyDescent="0.3">
      <c r="A36" s="677" t="s">
        <v>129</v>
      </c>
      <c r="B36" s="678"/>
      <c r="C36" s="678"/>
      <c r="D36" s="678"/>
      <c r="E36" s="678"/>
      <c r="F36" s="678"/>
      <c r="G36" s="678"/>
      <c r="H36" s="678"/>
      <c r="I36" s="678"/>
      <c r="J36" s="678"/>
      <c r="K36" s="678"/>
      <c r="L36" s="678"/>
      <c r="M36" s="679"/>
      <c r="N36" s="661"/>
      <c r="O36" s="662"/>
      <c r="P36" s="662"/>
      <c r="Q36" s="663"/>
      <c r="R36" s="658"/>
      <c r="S36" s="659"/>
      <c r="T36" s="659"/>
      <c r="U36" s="659"/>
      <c r="V36" s="659"/>
      <c r="W36" s="659"/>
      <c r="X36" s="659"/>
      <c r="Y36" s="659"/>
      <c r="Z36" s="659"/>
      <c r="AA36" s="660"/>
    </row>
    <row r="37" spans="1:33" x14ac:dyDescent="0.3">
      <c r="A37" s="677" t="s">
        <v>130</v>
      </c>
      <c r="B37" s="678"/>
      <c r="C37" s="678"/>
      <c r="D37" s="678"/>
      <c r="E37" s="678"/>
      <c r="F37" s="678"/>
      <c r="G37" s="678"/>
      <c r="H37" s="678"/>
      <c r="I37" s="678"/>
      <c r="J37" s="678"/>
      <c r="K37" s="678"/>
      <c r="L37" s="678"/>
      <c r="M37" s="679"/>
      <c r="N37" s="661"/>
      <c r="O37" s="662"/>
      <c r="P37" s="662"/>
      <c r="Q37" s="663"/>
      <c r="R37" s="658"/>
      <c r="S37" s="659"/>
      <c r="T37" s="659"/>
      <c r="U37" s="659"/>
      <c r="V37" s="659"/>
      <c r="W37" s="659"/>
      <c r="X37" s="659"/>
      <c r="Y37" s="659"/>
      <c r="Z37" s="659"/>
      <c r="AA37" s="660"/>
      <c r="AE37" s="3"/>
      <c r="AF37" s="10"/>
    </row>
    <row r="38" spans="1:33" x14ac:dyDescent="0.3">
      <c r="A38" s="677" t="s">
        <v>131</v>
      </c>
      <c r="B38" s="678"/>
      <c r="C38" s="678"/>
      <c r="D38" s="678"/>
      <c r="E38" s="678"/>
      <c r="F38" s="678"/>
      <c r="G38" s="678"/>
      <c r="H38" s="678"/>
      <c r="I38" s="678"/>
      <c r="J38" s="678"/>
      <c r="K38" s="678"/>
      <c r="L38" s="678"/>
      <c r="M38" s="679"/>
      <c r="N38" s="661"/>
      <c r="O38" s="662"/>
      <c r="P38" s="662"/>
      <c r="Q38" s="663"/>
      <c r="R38" s="658"/>
      <c r="S38" s="659"/>
      <c r="T38" s="659"/>
      <c r="U38" s="659"/>
      <c r="V38" s="659"/>
      <c r="W38" s="659"/>
      <c r="X38" s="659"/>
      <c r="Y38" s="659"/>
      <c r="Z38" s="659"/>
      <c r="AA38" s="660"/>
      <c r="AD38" s="7"/>
      <c r="AE38" s="3"/>
      <c r="AF38" s="3"/>
      <c r="AG38" s="3"/>
    </row>
    <row r="39" spans="1:33" x14ac:dyDescent="0.3">
      <c r="A39" s="677" t="s">
        <v>132</v>
      </c>
      <c r="B39" s="678"/>
      <c r="C39" s="678"/>
      <c r="D39" s="678"/>
      <c r="E39" s="678"/>
      <c r="F39" s="678"/>
      <c r="G39" s="678"/>
      <c r="H39" s="678"/>
      <c r="I39" s="678"/>
      <c r="J39" s="678"/>
      <c r="K39" s="678"/>
      <c r="L39" s="678"/>
      <c r="M39" s="679"/>
      <c r="N39" s="661"/>
      <c r="O39" s="662"/>
      <c r="P39" s="662"/>
      <c r="Q39" s="663"/>
      <c r="R39" s="658"/>
      <c r="S39" s="659"/>
      <c r="T39" s="659"/>
      <c r="U39" s="659"/>
      <c r="V39" s="659"/>
      <c r="W39" s="659"/>
      <c r="X39" s="659"/>
      <c r="Y39" s="659"/>
      <c r="Z39" s="659"/>
      <c r="AA39" s="660"/>
      <c r="AD39" s="7"/>
      <c r="AE39" s="3"/>
      <c r="AF39" s="3"/>
      <c r="AG39" s="3"/>
    </row>
    <row r="40" spans="1:33" x14ac:dyDescent="0.3">
      <c r="A40" s="677" t="s">
        <v>133</v>
      </c>
      <c r="B40" s="678"/>
      <c r="C40" s="678"/>
      <c r="D40" s="678"/>
      <c r="E40" s="678"/>
      <c r="F40" s="678"/>
      <c r="G40" s="678"/>
      <c r="H40" s="678"/>
      <c r="I40" s="678"/>
      <c r="J40" s="678"/>
      <c r="K40" s="678"/>
      <c r="L40" s="678"/>
      <c r="M40" s="679"/>
      <c r="N40" s="661"/>
      <c r="O40" s="662"/>
      <c r="P40" s="662"/>
      <c r="Q40" s="663"/>
      <c r="R40" s="658"/>
      <c r="S40" s="659"/>
      <c r="T40" s="659"/>
      <c r="U40" s="659"/>
      <c r="V40" s="659"/>
      <c r="W40" s="659"/>
      <c r="X40" s="659"/>
      <c r="Y40" s="659"/>
      <c r="Z40" s="659"/>
      <c r="AA40" s="660"/>
    </row>
    <row r="41" spans="1:33" x14ac:dyDescent="0.3">
      <c r="A41" s="677" t="s">
        <v>134</v>
      </c>
      <c r="B41" s="678"/>
      <c r="C41" s="678"/>
      <c r="D41" s="678"/>
      <c r="E41" s="678"/>
      <c r="F41" s="678"/>
      <c r="G41" s="678"/>
      <c r="H41" s="678"/>
      <c r="I41" s="678"/>
      <c r="J41" s="678"/>
      <c r="K41" s="678"/>
      <c r="L41" s="678"/>
      <c r="M41" s="679"/>
      <c r="N41" s="661"/>
      <c r="O41" s="662"/>
      <c r="P41" s="662"/>
      <c r="Q41" s="663"/>
      <c r="R41" s="658"/>
      <c r="S41" s="659"/>
      <c r="T41" s="659"/>
      <c r="U41" s="659"/>
      <c r="V41" s="659"/>
      <c r="W41" s="659"/>
      <c r="X41" s="659"/>
      <c r="Y41" s="659"/>
      <c r="Z41" s="659"/>
      <c r="AA41" s="660"/>
    </row>
    <row r="42" spans="1:33" x14ac:dyDescent="0.3">
      <c r="A42" s="677" t="s">
        <v>135</v>
      </c>
      <c r="B42" s="678"/>
      <c r="C42" s="678"/>
      <c r="D42" s="678"/>
      <c r="E42" s="678"/>
      <c r="F42" s="678"/>
      <c r="G42" s="678"/>
      <c r="H42" s="678"/>
      <c r="I42" s="678"/>
      <c r="J42" s="678"/>
      <c r="K42" s="678"/>
      <c r="L42" s="678"/>
      <c r="M42" s="679"/>
      <c r="N42" s="661"/>
      <c r="O42" s="662"/>
      <c r="P42" s="662"/>
      <c r="Q42" s="663"/>
      <c r="R42" s="658"/>
      <c r="S42" s="659"/>
      <c r="T42" s="659"/>
      <c r="U42" s="659"/>
      <c r="V42" s="659"/>
      <c r="W42" s="659"/>
      <c r="X42" s="659"/>
      <c r="Y42" s="659"/>
      <c r="Z42" s="659"/>
      <c r="AA42" s="660"/>
    </row>
    <row r="43" spans="1:33" x14ac:dyDescent="0.3">
      <c r="A43" s="677" t="s">
        <v>136</v>
      </c>
      <c r="B43" s="678"/>
      <c r="C43" s="678"/>
      <c r="D43" s="678"/>
      <c r="E43" s="678"/>
      <c r="F43" s="678"/>
      <c r="G43" s="678"/>
      <c r="H43" s="678"/>
      <c r="I43" s="678"/>
      <c r="J43" s="678"/>
      <c r="K43" s="678"/>
      <c r="L43" s="678"/>
      <c r="M43" s="679"/>
      <c r="N43" s="661"/>
      <c r="O43" s="662"/>
      <c r="P43" s="662"/>
      <c r="Q43" s="663"/>
      <c r="R43" s="658"/>
      <c r="S43" s="659"/>
      <c r="T43" s="659"/>
      <c r="U43" s="659"/>
      <c r="V43" s="659"/>
      <c r="W43" s="659"/>
      <c r="X43" s="659"/>
      <c r="Y43" s="659"/>
      <c r="Z43" s="659"/>
      <c r="AA43" s="660"/>
    </row>
    <row r="44" spans="1:33" x14ac:dyDescent="0.3">
      <c r="A44" s="677" t="s">
        <v>137</v>
      </c>
      <c r="B44" s="678"/>
      <c r="C44" s="678"/>
      <c r="D44" s="678"/>
      <c r="E44" s="678"/>
      <c r="F44" s="678"/>
      <c r="G44" s="678"/>
      <c r="H44" s="678"/>
      <c r="I44" s="678"/>
      <c r="J44" s="678"/>
      <c r="K44" s="678"/>
      <c r="L44" s="678"/>
      <c r="M44" s="679"/>
      <c r="N44" s="661"/>
      <c r="O44" s="662"/>
      <c r="P44" s="662"/>
      <c r="Q44" s="663"/>
      <c r="R44" s="658"/>
      <c r="S44" s="659"/>
      <c r="T44" s="659"/>
      <c r="U44" s="659"/>
      <c r="V44" s="659"/>
      <c r="W44" s="659"/>
      <c r="X44" s="659"/>
      <c r="Y44" s="659"/>
      <c r="Z44" s="659"/>
      <c r="AA44" s="660"/>
    </row>
    <row r="45" spans="1:33" x14ac:dyDescent="0.3">
      <c r="A45" s="677" t="s">
        <v>138</v>
      </c>
      <c r="B45" s="678"/>
      <c r="C45" s="678"/>
      <c r="D45" s="678"/>
      <c r="E45" s="678"/>
      <c r="F45" s="678"/>
      <c r="G45" s="678"/>
      <c r="H45" s="678"/>
      <c r="I45" s="678"/>
      <c r="J45" s="678"/>
      <c r="K45" s="678"/>
      <c r="L45" s="678"/>
      <c r="M45" s="679"/>
      <c r="N45" s="661"/>
      <c r="O45" s="662"/>
      <c r="P45" s="662"/>
      <c r="Q45" s="663"/>
      <c r="R45" s="658"/>
      <c r="S45" s="659"/>
      <c r="T45" s="659"/>
      <c r="U45" s="659"/>
      <c r="V45" s="659"/>
      <c r="W45" s="659"/>
      <c r="X45" s="659"/>
      <c r="Y45" s="659"/>
      <c r="Z45" s="659"/>
      <c r="AA45" s="660"/>
    </row>
    <row r="46" spans="1:33" x14ac:dyDescent="0.3">
      <c r="A46" s="677" t="s">
        <v>140</v>
      </c>
      <c r="B46" s="678"/>
      <c r="C46" s="678"/>
      <c r="D46" s="678"/>
      <c r="E46" s="678"/>
      <c r="F46" s="678"/>
      <c r="G46" s="678"/>
      <c r="H46" s="678"/>
      <c r="I46" s="678"/>
      <c r="J46" s="678"/>
      <c r="K46" s="678"/>
      <c r="L46" s="678"/>
      <c r="M46" s="679"/>
      <c r="N46" s="661"/>
      <c r="O46" s="662"/>
      <c r="P46" s="662"/>
      <c r="Q46" s="663"/>
      <c r="R46" s="658"/>
      <c r="S46" s="659"/>
      <c r="T46" s="659"/>
      <c r="U46" s="659"/>
      <c r="V46" s="659"/>
      <c r="W46" s="659"/>
      <c r="X46" s="659"/>
      <c r="Y46" s="659"/>
      <c r="Z46" s="659"/>
      <c r="AA46" s="660"/>
    </row>
    <row r="47" spans="1:33" ht="3.95" customHeight="1" x14ac:dyDescent="0.3">
      <c r="A47" s="681"/>
      <c r="B47" s="682"/>
      <c r="C47" s="682"/>
      <c r="D47" s="682"/>
      <c r="E47" s="682"/>
      <c r="F47" s="682"/>
      <c r="G47" s="682"/>
      <c r="H47" s="682"/>
      <c r="I47" s="682"/>
      <c r="J47" s="682"/>
      <c r="K47" s="682"/>
      <c r="L47" s="682"/>
      <c r="M47" s="682"/>
      <c r="N47" s="682"/>
      <c r="O47" s="682"/>
      <c r="P47" s="682"/>
      <c r="Q47" s="682"/>
      <c r="R47" s="682"/>
      <c r="S47" s="682"/>
      <c r="T47" s="682"/>
      <c r="U47" s="682"/>
      <c r="V47" s="682"/>
      <c r="W47" s="682"/>
      <c r="X47" s="682"/>
      <c r="Y47" s="682"/>
      <c r="Z47" s="682"/>
      <c r="AA47" s="683"/>
    </row>
    <row r="48" spans="1:33" ht="26.25" customHeight="1" x14ac:dyDescent="0.3">
      <c r="A48" s="669" t="s">
        <v>141</v>
      </c>
      <c r="B48" s="670"/>
      <c r="C48" s="6"/>
      <c r="D48" s="6"/>
      <c r="E48" s="6"/>
      <c r="F48" s="6"/>
      <c r="G48" s="6"/>
      <c r="H48" s="6"/>
      <c r="I48" s="6"/>
      <c r="J48" s="6"/>
      <c r="K48" s="6"/>
      <c r="L48" s="6"/>
      <c r="M48" s="6"/>
      <c r="N48" s="6"/>
      <c r="O48" s="684"/>
      <c r="P48" s="684"/>
      <c r="Q48" s="684"/>
      <c r="R48" s="6"/>
      <c r="S48" s="6"/>
      <c r="T48" s="6"/>
      <c r="U48" s="6"/>
      <c r="V48" s="6"/>
      <c r="W48" s="6"/>
      <c r="X48" s="6"/>
      <c r="Y48" s="6"/>
      <c r="Z48" s="6"/>
      <c r="AA48" s="310"/>
    </row>
    <row r="49" spans="1:27" ht="25.5" customHeight="1" x14ac:dyDescent="0.3">
      <c r="A49" s="685" t="s">
        <v>142</v>
      </c>
      <c r="B49" s="686"/>
      <c r="C49" s="686"/>
      <c r="D49" s="686"/>
      <c r="E49" s="686"/>
      <c r="F49" s="686"/>
      <c r="G49" s="686"/>
      <c r="H49" s="686"/>
      <c r="I49" s="686"/>
      <c r="J49" s="686"/>
      <c r="K49" s="686"/>
      <c r="L49" s="686"/>
      <c r="M49" s="686"/>
      <c r="N49" s="686"/>
      <c r="O49" s="686"/>
      <c r="P49" s="686"/>
      <c r="Q49" s="686"/>
      <c r="R49" s="686"/>
      <c r="S49" s="686"/>
      <c r="T49" s="686"/>
      <c r="U49" s="686"/>
      <c r="V49" s="686"/>
      <c r="W49" s="686"/>
      <c r="X49" s="686"/>
      <c r="Y49" s="686"/>
      <c r="Z49" s="686"/>
      <c r="AA49" s="687"/>
    </row>
    <row r="50" spans="1:27" x14ac:dyDescent="0.3">
      <c r="A50" s="311"/>
      <c r="B50" s="6"/>
      <c r="C50" s="6"/>
      <c r="D50" s="6"/>
      <c r="E50" s="6"/>
      <c r="F50" s="6"/>
      <c r="G50" s="6"/>
      <c r="H50" s="6"/>
      <c r="I50" s="6"/>
      <c r="J50" s="6"/>
      <c r="K50" s="6"/>
      <c r="L50" s="6"/>
      <c r="M50" s="6"/>
      <c r="N50" s="6"/>
      <c r="O50" s="6"/>
      <c r="P50" s="6"/>
      <c r="Q50" s="6"/>
      <c r="R50" s="6"/>
      <c r="S50" s="6"/>
      <c r="T50" s="6"/>
      <c r="U50" s="6"/>
      <c r="V50" s="6"/>
      <c r="W50" s="6"/>
      <c r="X50" s="6"/>
      <c r="Y50" s="6"/>
      <c r="Z50" s="6"/>
      <c r="AA50" s="310"/>
    </row>
    <row r="51" spans="1:27" x14ac:dyDescent="0.3">
      <c r="A51" s="311"/>
      <c r="B51" s="6"/>
      <c r="C51" s="6"/>
      <c r="D51" s="6"/>
      <c r="E51" s="6"/>
      <c r="F51" s="6"/>
      <c r="G51" s="6"/>
      <c r="H51" s="6"/>
      <c r="I51" s="6"/>
      <c r="J51" s="6"/>
      <c r="K51" s="6"/>
      <c r="L51" s="6"/>
      <c r="M51" s="6"/>
      <c r="N51" s="6"/>
      <c r="O51" s="6"/>
      <c r="P51" s="6"/>
      <c r="Q51" s="6"/>
      <c r="R51" s="6"/>
      <c r="S51" s="6"/>
      <c r="T51" s="6"/>
      <c r="U51" s="6"/>
      <c r="V51" s="6"/>
      <c r="W51" s="6"/>
      <c r="X51" s="6"/>
      <c r="Y51" s="6"/>
      <c r="Z51" s="6"/>
      <c r="AA51" s="310"/>
    </row>
    <row r="52" spans="1:27" x14ac:dyDescent="0.3">
      <c r="A52" s="311"/>
      <c r="B52" s="6"/>
      <c r="C52" s="6"/>
      <c r="D52" s="6"/>
      <c r="E52" s="6"/>
      <c r="F52" s="6"/>
      <c r="G52" s="6"/>
      <c r="H52" s="6"/>
      <c r="I52" s="6"/>
      <c r="J52" s="6"/>
      <c r="K52" s="6"/>
      <c r="L52" s="6"/>
      <c r="M52" s="6"/>
      <c r="N52" s="6"/>
      <c r="O52" s="6"/>
      <c r="P52" s="6"/>
      <c r="Q52" s="6"/>
      <c r="R52" s="6"/>
      <c r="S52" s="6"/>
      <c r="T52" s="6"/>
      <c r="U52" s="6"/>
      <c r="V52" s="6"/>
      <c r="W52" s="6"/>
      <c r="X52" s="6"/>
      <c r="Y52" s="6"/>
      <c r="Z52" s="6"/>
      <c r="AA52" s="310"/>
    </row>
    <row r="53" spans="1:27" x14ac:dyDescent="0.3">
      <c r="A53" s="311"/>
      <c r="B53" s="6"/>
      <c r="C53" s="6"/>
      <c r="D53" s="6"/>
      <c r="E53" s="6"/>
      <c r="F53" s="6"/>
      <c r="G53" s="6"/>
      <c r="H53" s="6"/>
      <c r="I53" s="6"/>
      <c r="J53" s="6"/>
      <c r="K53" s="6"/>
      <c r="L53" s="6"/>
      <c r="M53" s="6"/>
      <c r="N53" s="6"/>
      <c r="O53" s="6"/>
      <c r="P53" s="6"/>
      <c r="Q53" s="6"/>
      <c r="R53" s="6"/>
      <c r="S53" s="6"/>
      <c r="T53" s="6"/>
      <c r="U53" s="6"/>
      <c r="V53" s="6"/>
      <c r="W53" s="6"/>
      <c r="X53" s="6"/>
      <c r="Y53" s="6"/>
      <c r="Z53" s="6"/>
      <c r="AA53" s="310"/>
    </row>
    <row r="54" spans="1:27" x14ac:dyDescent="0.3">
      <c r="A54" s="283" t="s">
        <v>146</v>
      </c>
      <c r="B54" s="6"/>
      <c r="C54" s="6"/>
      <c r="D54" s="667">
        <f>VLOOKUP($F$15,CONTRA,46,FALSE)</f>
        <v>39</v>
      </c>
      <c r="E54" s="667"/>
      <c r="F54" s="667"/>
      <c r="G54" s="667"/>
      <c r="H54" s="667"/>
      <c r="I54" s="6"/>
      <c r="J54" s="6"/>
      <c r="K54" s="49" t="s">
        <v>146</v>
      </c>
      <c r="L54" s="667">
        <f>VLOOKUP($F$15,CONTRA,44,FALSE)</f>
        <v>37</v>
      </c>
      <c r="M54" s="667"/>
      <c r="N54" s="667"/>
      <c r="O54" s="667"/>
      <c r="P54" s="667"/>
      <c r="Q54" s="667"/>
      <c r="R54" s="668"/>
      <c r="S54" s="49" t="s">
        <v>146</v>
      </c>
      <c r="T54" s="667">
        <f>VLOOKUP($F$15,CONTRA,48,FALSE)</f>
        <v>41</v>
      </c>
      <c r="U54" s="667"/>
      <c r="V54" s="667"/>
      <c r="W54" s="667"/>
      <c r="X54" s="667"/>
      <c r="Y54" s="667"/>
      <c r="Z54" s="667"/>
      <c r="AA54" s="310"/>
    </row>
    <row r="55" spans="1:27" x14ac:dyDescent="0.3">
      <c r="A55" s="283" t="s">
        <v>147</v>
      </c>
      <c r="B55" s="6"/>
      <c r="C55" s="6"/>
      <c r="D55" s="49"/>
      <c r="E55" s="49"/>
      <c r="F55" s="49"/>
      <c r="G55" s="49"/>
      <c r="H55" s="49"/>
      <c r="I55" s="6"/>
      <c r="J55" s="6"/>
      <c r="K55" s="49" t="s">
        <v>149</v>
      </c>
      <c r="L55" s="6"/>
      <c r="M55" s="6"/>
      <c r="N55" s="6"/>
      <c r="O55" s="6"/>
      <c r="P55" s="6"/>
      <c r="Q55" s="6"/>
      <c r="R55" s="6"/>
      <c r="S55" s="49" t="s">
        <v>150</v>
      </c>
      <c r="T55" s="6"/>
      <c r="U55" s="6"/>
      <c r="V55" s="6"/>
      <c r="W55" s="6"/>
      <c r="X55" s="6"/>
      <c r="Y55" s="6"/>
      <c r="Z55" s="6"/>
      <c r="AA55" s="310"/>
    </row>
    <row r="56" spans="1:27" x14ac:dyDescent="0.3">
      <c r="A56" s="283" t="s">
        <v>148</v>
      </c>
      <c r="B56" s="6"/>
      <c r="C56" s="6"/>
      <c r="D56" s="49"/>
      <c r="E56" s="668">
        <f>VLOOKUP($F$15,CONTRA,47,FALSE)</f>
        <v>40</v>
      </c>
      <c r="F56" s="668"/>
      <c r="G56" s="668"/>
      <c r="H56" s="668"/>
      <c r="I56" s="6"/>
      <c r="J56" s="6"/>
      <c r="K56" s="49" t="s">
        <v>148</v>
      </c>
      <c r="L56" s="6"/>
      <c r="M56" s="6">
        <f>VLOOKUP($F$15,CONTRA,45,FALSE)</f>
        <v>38</v>
      </c>
      <c r="N56" s="6"/>
      <c r="O56" s="6"/>
      <c r="P56" s="6"/>
      <c r="Q56" s="6"/>
      <c r="R56" s="6"/>
      <c r="S56" s="49" t="s">
        <v>148</v>
      </c>
      <c r="T56" s="6"/>
      <c r="U56" s="6"/>
      <c r="V56" s="6"/>
      <c r="W56" s="6">
        <f>VLOOKUP($F$15,CONTRA,49,FALSE)</f>
        <v>42</v>
      </c>
      <c r="X56" s="6"/>
      <c r="Y56" s="6"/>
      <c r="Z56" s="6"/>
      <c r="AA56" s="310"/>
    </row>
    <row r="57" spans="1:27" x14ac:dyDescent="0.3">
      <c r="A57" s="311"/>
      <c r="B57" s="6"/>
      <c r="C57" s="6"/>
      <c r="D57" s="6"/>
      <c r="E57" s="6"/>
      <c r="F57" s="6"/>
      <c r="G57" s="6"/>
      <c r="H57" s="6"/>
      <c r="I57" s="6"/>
      <c r="J57" s="6"/>
      <c r="K57" s="6"/>
      <c r="L57" s="6"/>
      <c r="M57" s="6"/>
      <c r="N57" s="6"/>
      <c r="O57" s="6"/>
      <c r="P57" s="6"/>
      <c r="Q57" s="6"/>
      <c r="R57" s="6"/>
      <c r="S57" s="6"/>
      <c r="T57" s="6"/>
      <c r="U57" s="6"/>
      <c r="V57" s="6"/>
      <c r="W57" s="6"/>
      <c r="X57" s="6"/>
      <c r="Y57" s="6"/>
      <c r="Z57" s="6"/>
      <c r="AA57" s="310"/>
    </row>
    <row r="58" spans="1:27" ht="17.25" thickBot="1" x14ac:dyDescent="0.35">
      <c r="A58" s="379"/>
      <c r="B58" s="9"/>
      <c r="C58" s="9"/>
      <c r="D58" s="9"/>
      <c r="E58" s="9"/>
      <c r="F58" s="9"/>
      <c r="G58" s="9"/>
      <c r="H58" s="9"/>
      <c r="I58" s="9"/>
      <c r="J58" s="9"/>
      <c r="K58" s="9"/>
      <c r="L58" s="9"/>
      <c r="M58" s="9"/>
      <c r="N58" s="9"/>
      <c r="O58" s="9"/>
      <c r="P58" s="9"/>
      <c r="Q58" s="9"/>
      <c r="R58" s="9"/>
      <c r="S58" s="9"/>
      <c r="T58" s="9"/>
      <c r="U58" s="9"/>
      <c r="V58" s="9"/>
      <c r="W58" s="9"/>
      <c r="X58" s="9"/>
      <c r="Y58" s="9"/>
      <c r="Z58" s="9"/>
      <c r="AA58" s="380"/>
    </row>
    <row r="59" spans="1:27" ht="16.5" customHeight="1" x14ac:dyDescent="0.3">
      <c r="A59" s="671" t="s">
        <v>215</v>
      </c>
      <c r="B59" s="672"/>
      <c r="C59" s="672"/>
      <c r="D59" s="672"/>
      <c r="E59" s="672"/>
      <c r="F59" s="672"/>
      <c r="G59" s="672"/>
      <c r="H59" s="672"/>
      <c r="I59" s="672"/>
      <c r="J59" s="671" t="s">
        <v>216</v>
      </c>
      <c r="K59" s="672"/>
      <c r="L59" s="672"/>
      <c r="M59" s="672"/>
      <c r="N59" s="672"/>
      <c r="O59" s="672"/>
      <c r="P59" s="672"/>
      <c r="Q59" s="672"/>
      <c r="R59" s="671" t="s">
        <v>218</v>
      </c>
      <c r="S59" s="672"/>
      <c r="T59" s="672"/>
      <c r="U59" s="672"/>
      <c r="V59" s="672"/>
      <c r="W59" s="672"/>
      <c r="X59" s="672"/>
      <c r="Y59" s="672"/>
      <c r="Z59" s="672"/>
      <c r="AA59" s="673"/>
    </row>
    <row r="60" spans="1:27" ht="16.5" customHeight="1" thickBot="1" x14ac:dyDescent="0.35">
      <c r="A60" s="674" t="s">
        <v>862</v>
      </c>
      <c r="B60" s="675"/>
      <c r="C60" s="675"/>
      <c r="D60" s="675"/>
      <c r="E60" s="675"/>
      <c r="F60" s="675"/>
      <c r="G60" s="675"/>
      <c r="H60" s="675"/>
      <c r="I60" s="675"/>
      <c r="J60" s="674" t="s">
        <v>217</v>
      </c>
      <c r="K60" s="675"/>
      <c r="L60" s="675"/>
      <c r="M60" s="675"/>
      <c r="N60" s="675"/>
      <c r="O60" s="675"/>
      <c r="P60" s="675"/>
      <c r="Q60" s="675"/>
      <c r="R60" s="674" t="s">
        <v>219</v>
      </c>
      <c r="S60" s="675"/>
      <c r="T60" s="675"/>
      <c r="U60" s="675"/>
      <c r="V60" s="675"/>
      <c r="W60" s="675"/>
      <c r="X60" s="675"/>
      <c r="Y60" s="675"/>
      <c r="Z60" s="675"/>
      <c r="AA60" s="676"/>
    </row>
    <row r="61" spans="1:27" ht="16.5" customHeight="1" x14ac:dyDescent="0.3">
      <c r="A61" s="671" t="s">
        <v>220</v>
      </c>
      <c r="B61" s="672"/>
      <c r="C61" s="672"/>
      <c r="D61" s="672"/>
      <c r="E61" s="672"/>
      <c r="F61" s="672"/>
      <c r="G61" s="672"/>
      <c r="H61" s="672"/>
      <c r="I61" s="672"/>
      <c r="J61" s="671" t="s">
        <v>220</v>
      </c>
      <c r="K61" s="672"/>
      <c r="L61" s="672"/>
      <c r="M61" s="672"/>
      <c r="N61" s="672"/>
      <c r="O61" s="672"/>
      <c r="P61" s="672"/>
      <c r="Q61" s="672"/>
      <c r="R61" s="671" t="s">
        <v>220</v>
      </c>
      <c r="S61" s="672"/>
      <c r="T61" s="672"/>
      <c r="U61" s="672"/>
      <c r="V61" s="672"/>
      <c r="W61" s="672"/>
      <c r="X61" s="672"/>
      <c r="Y61" s="672"/>
      <c r="Z61" s="672"/>
      <c r="AA61" s="673"/>
    </row>
    <row r="62" spans="1:27" ht="17.25" customHeight="1" thickBot="1" x14ac:dyDescent="0.35">
      <c r="A62" s="664" t="s">
        <v>863</v>
      </c>
      <c r="B62" s="665"/>
      <c r="C62" s="665"/>
      <c r="D62" s="665"/>
      <c r="E62" s="665"/>
      <c r="F62" s="665"/>
      <c r="G62" s="665"/>
      <c r="H62" s="665"/>
      <c r="I62" s="665"/>
      <c r="J62" s="664" t="s">
        <v>222</v>
      </c>
      <c r="K62" s="665"/>
      <c r="L62" s="665"/>
      <c r="M62" s="665"/>
      <c r="N62" s="665"/>
      <c r="O62" s="665"/>
      <c r="P62" s="665"/>
      <c r="Q62" s="665"/>
      <c r="R62" s="664" t="s">
        <v>223</v>
      </c>
      <c r="S62" s="665"/>
      <c r="T62" s="665"/>
      <c r="U62" s="665"/>
      <c r="V62" s="665"/>
      <c r="W62" s="665"/>
      <c r="X62" s="665"/>
      <c r="Y62" s="665"/>
      <c r="Z62" s="665"/>
      <c r="AA62" s="666"/>
    </row>
    <row r="76" spans="1:12" hidden="1" x14ac:dyDescent="0.3">
      <c r="A76" s="8" t="s">
        <v>32</v>
      </c>
      <c r="B76" s="8"/>
      <c r="D76" s="680" t="e">
        <f>+#REF!</f>
        <v>#REF!</v>
      </c>
      <c r="E76" s="680"/>
      <c r="F76" s="680"/>
      <c r="G76" s="8" t="s">
        <v>33</v>
      </c>
      <c r="H76" s="8"/>
      <c r="I76" s="8"/>
      <c r="J76" s="8"/>
      <c r="K76" s="8"/>
      <c r="L76" s="8"/>
    </row>
    <row r="77" spans="1:12" hidden="1" x14ac:dyDescent="0.3">
      <c r="A77" s="8"/>
      <c r="B77" s="8"/>
      <c r="C77" s="8"/>
      <c r="D77" s="8"/>
      <c r="E77" s="8"/>
      <c r="F77" s="8"/>
      <c r="G77" s="8"/>
      <c r="H77" s="8"/>
      <c r="I77" s="8"/>
      <c r="J77" s="8"/>
      <c r="K77" s="8"/>
      <c r="L77" s="8"/>
    </row>
    <row r="78" spans="1:12" hidden="1" x14ac:dyDescent="0.3">
      <c r="A78" s="8" t="s">
        <v>34</v>
      </c>
      <c r="B78" s="8"/>
      <c r="D78" s="8" t="e">
        <f>TRIM(D100)</f>
        <v>#REF!</v>
      </c>
      <c r="E78" s="8"/>
      <c r="F78" s="8"/>
      <c r="G78" s="8"/>
      <c r="H78" s="8"/>
      <c r="I78" s="8"/>
      <c r="J78" s="8"/>
      <c r="K78" s="8"/>
      <c r="L78" s="8"/>
    </row>
    <row r="79" spans="1:12" hidden="1" x14ac:dyDescent="0.3">
      <c r="A79" s="8"/>
      <c r="B79" s="8"/>
      <c r="C79" s="8"/>
      <c r="D79" s="8"/>
      <c r="E79" s="8"/>
      <c r="F79" s="8"/>
      <c r="G79" s="8"/>
      <c r="H79" s="8"/>
      <c r="I79" s="8"/>
      <c r="J79" s="8"/>
      <c r="K79" s="8"/>
      <c r="L79" s="8"/>
    </row>
    <row r="80" spans="1:12" hidden="1" x14ac:dyDescent="0.3">
      <c r="A80" s="8"/>
      <c r="B80" s="8"/>
      <c r="C80" s="8"/>
      <c r="D80" s="8"/>
      <c r="E80" s="8"/>
      <c r="F80" s="8"/>
      <c r="G80" s="8"/>
      <c r="H80" s="8"/>
      <c r="I80" s="8"/>
      <c r="J80" s="8"/>
      <c r="K80" s="8"/>
      <c r="L80" s="8"/>
    </row>
    <row r="81" spans="1:12" hidden="1" x14ac:dyDescent="0.3">
      <c r="A81" s="8">
        <v>1</v>
      </c>
      <c r="B81" s="8" t="s">
        <v>35</v>
      </c>
      <c r="C81" s="8" t="s">
        <v>36</v>
      </c>
      <c r="D81" s="8"/>
      <c r="E81" s="8" t="e">
        <f>INT((D76-(INT(D76/1000000000000000)*1000000000000000))/1000000000000)</f>
        <v>#REF!</v>
      </c>
      <c r="F81" s="8" t="s">
        <v>37</v>
      </c>
      <c r="G81" s="8" t="e">
        <f>INT(E81/100)*100</f>
        <v>#REF!</v>
      </c>
      <c r="H81" s="8" t="e">
        <f>IF(AND(G81=100,G82=0,G83=0),IF(G81=0," ",LOOKUP(G81,A80:C125,B80:B125)),IF(G81=0," ",LOOKUP(G81,A80:C125,C80:C125)))</f>
        <v>#REF!</v>
      </c>
      <c r="I81" s="8"/>
      <c r="J81" s="8" t="s">
        <v>38</v>
      </c>
      <c r="K81" s="8"/>
      <c r="L81" s="8"/>
    </row>
    <row r="82" spans="1:12" hidden="1" x14ac:dyDescent="0.3">
      <c r="A82" s="8">
        <v>2</v>
      </c>
      <c r="B82" s="8" t="s">
        <v>39</v>
      </c>
      <c r="C82" s="8" t="s">
        <v>39</v>
      </c>
      <c r="D82" s="8"/>
      <c r="E82" s="8" t="e">
        <f>+E81-G81</f>
        <v>#REF!</v>
      </c>
      <c r="F82" s="8" t="s">
        <v>40</v>
      </c>
      <c r="G82" s="8" t="e">
        <f>INT(E82/10)*10</f>
        <v>#REF!</v>
      </c>
      <c r="H82" s="8" t="e">
        <f>IF(OR(G82=10,G82=20),LOOKUP(E82,A80:C125,C80:C125),IF(AND(G82=100,G83=0,G84=0),IF(G82=0," ",LOOKUP(G82,A80:C125,B80:B125)),IF(G82=0," ",LOOKUP(G82,A80:C125,C80:C125))))</f>
        <v>#REF!</v>
      </c>
      <c r="I82" s="8" t="e">
        <f>IF(G83=0," ",IF(AND(G82&gt;20,G82&lt;=90),"y"," "))</f>
        <v>#REF!</v>
      </c>
      <c r="J82" s="8"/>
      <c r="K82" s="8"/>
      <c r="L82" s="8"/>
    </row>
    <row r="83" spans="1:12" hidden="1" x14ac:dyDescent="0.3">
      <c r="A83" s="8">
        <v>3</v>
      </c>
      <c r="B83" s="8" t="s">
        <v>41</v>
      </c>
      <c r="C83" s="8" t="s">
        <v>41</v>
      </c>
      <c r="D83" s="8"/>
      <c r="E83" s="8" t="e">
        <f>+E82-G82</f>
        <v>#REF!</v>
      </c>
      <c r="F83" s="8" t="s">
        <v>42</v>
      </c>
      <c r="G83" s="8" t="e">
        <f>INT(E83)</f>
        <v>#REF!</v>
      </c>
      <c r="H83" s="8" t="e">
        <f>IF(OR(G82=10,G82=20)," ",IF(AND(G83=100,G84=0,G85=0),IF(G83=0," ",LOOKUP(G83,A80:C125,B80:B125)),IF(G83=0," ",LOOKUP(G83,A80:C125,B80:B125))))</f>
        <v>#REF!</v>
      </c>
      <c r="I83" s="8" t="e">
        <f>IF(AND(G81=0,G82=0,G83=1),"Billón",IF(SUM(G81:G83)=0," ","Billones"))</f>
        <v>#REF!</v>
      </c>
      <c r="J83" s="8"/>
      <c r="K83" s="8"/>
      <c r="L83" s="8"/>
    </row>
    <row r="84" spans="1:12" hidden="1" x14ac:dyDescent="0.3">
      <c r="A84" s="8">
        <v>4</v>
      </c>
      <c r="B84" s="8" t="s">
        <v>43</v>
      </c>
      <c r="C84" s="8" t="s">
        <v>43</v>
      </c>
      <c r="D84" s="8"/>
      <c r="E84" s="8" t="e">
        <f>INT((D76-(INT(D76/1000000000000)*1000000000000))/1000000000)</f>
        <v>#REF!</v>
      </c>
      <c r="F84" s="8" t="s">
        <v>37</v>
      </c>
      <c r="G84" s="8" t="e">
        <f>INT(E84/100)*100</f>
        <v>#REF!</v>
      </c>
      <c r="H84" s="8" t="e">
        <f>IF(AND(G84=100,G85=0,G86=0),IF(G84=0," ",LOOKUP(G84,A80:C125,B80:B125)),IF(G84=0," ",LOOKUP(G84,A80:C125,C80:C125)))</f>
        <v>#REF!</v>
      </c>
      <c r="I84" s="8"/>
      <c r="J84" s="8" t="s">
        <v>44</v>
      </c>
      <c r="K84" s="8"/>
      <c r="L84" s="8"/>
    </row>
    <row r="85" spans="1:12" hidden="1" x14ac:dyDescent="0.3">
      <c r="A85" s="8">
        <v>5</v>
      </c>
      <c r="B85" s="8" t="s">
        <v>45</v>
      </c>
      <c r="C85" s="8" t="s">
        <v>45</v>
      </c>
      <c r="D85" s="8"/>
      <c r="E85" s="8" t="e">
        <f>+E84-G84</f>
        <v>#REF!</v>
      </c>
      <c r="F85" s="8" t="s">
        <v>40</v>
      </c>
      <c r="G85" s="8" t="e">
        <f>INT(E85/10)*10</f>
        <v>#REF!</v>
      </c>
      <c r="H85" s="8" t="e">
        <f>IF(OR(G85=10,G85=20),LOOKUP(E85,A80:C125,C80:C125),IF(AND(G85=100,G86=0,G87=0),IF(G85=0," ",LOOKUP(G85,A80:C125,B80:B125)),IF(G85=0," ",LOOKUP(G85,A80:C125,C80:C125))))</f>
        <v>#REF!</v>
      </c>
      <c r="I85" s="8" t="e">
        <f>IF(G86=0," ",IF(AND(G85&gt;20,G85&lt;=90),"y"," "))</f>
        <v>#REF!</v>
      </c>
      <c r="J85" s="8"/>
      <c r="K85" s="8"/>
      <c r="L85" s="8"/>
    </row>
    <row r="86" spans="1:12" hidden="1" x14ac:dyDescent="0.3">
      <c r="A86" s="8">
        <v>6</v>
      </c>
      <c r="B86" s="8" t="s">
        <v>46</v>
      </c>
      <c r="C86" s="8" t="s">
        <v>46</v>
      </c>
      <c r="D86" s="8"/>
      <c r="E86" s="8" t="e">
        <f>+E85-G85</f>
        <v>#REF!</v>
      </c>
      <c r="F86" s="8" t="s">
        <v>42</v>
      </c>
      <c r="G86" s="8" t="e">
        <f>INT(E86)</f>
        <v>#REF!</v>
      </c>
      <c r="H86" s="8" t="e">
        <f>IF(AND(G84=0,G85=0,G86=1)," ",IF(AND(G81=0,G82=0,G83=0,G84=0,G85=0,G86=1)," ",IF(OR(G85=10,G85=20)," ",IF(AND(G86=100,G87=0,G88=0),IF(G86=0," ",LOOKUP(G86,A80:C125,B80:B125)),IF(G86=0," ",LOOKUP(G86,A80:C125,B80:B125))))))</f>
        <v>#REF!</v>
      </c>
      <c r="I86" s="8" t="e">
        <f>IF(AND(G84=0,G85=0,G86=1),"Mil",IF(SUM(G84:G86)=0," ","Mil"))</f>
        <v>#REF!</v>
      </c>
      <c r="J86" s="8"/>
      <c r="K86" s="8"/>
      <c r="L86" s="8"/>
    </row>
    <row r="87" spans="1:12" hidden="1" x14ac:dyDescent="0.3">
      <c r="A87" s="8">
        <v>7</v>
      </c>
      <c r="B87" s="8" t="s">
        <v>47</v>
      </c>
      <c r="C87" s="8" t="s">
        <v>47</v>
      </c>
      <c r="D87" s="8"/>
      <c r="E87" s="8" t="e">
        <f>INT((D76-(INT(D76/1000000000)*1000000000))/1000000)</f>
        <v>#REF!</v>
      </c>
      <c r="F87" s="8" t="s">
        <v>37</v>
      </c>
      <c r="G87" s="8" t="e">
        <f>INT(E87/100)*100</f>
        <v>#REF!</v>
      </c>
      <c r="H87" s="8" t="e">
        <f>IF(AND(G87=100,G88=0,G89=0),IF(G87=0," ",LOOKUP(G87,A80:C125,B80:B125)),IF(G87=0," ",LOOKUP(G87,A80:C125,C80:C125)))</f>
        <v>#REF!</v>
      </c>
      <c r="I87" s="8"/>
      <c r="J87" s="8" t="s">
        <v>48</v>
      </c>
      <c r="K87" s="8"/>
      <c r="L87" s="8"/>
    </row>
    <row r="88" spans="1:12" hidden="1" x14ac:dyDescent="0.3">
      <c r="A88" s="8">
        <v>8</v>
      </c>
      <c r="B88" s="8" t="s">
        <v>49</v>
      </c>
      <c r="C88" s="8" t="s">
        <v>49</v>
      </c>
      <c r="D88" s="8"/>
      <c r="E88" s="8" t="e">
        <f>+E87-G87</f>
        <v>#REF!</v>
      </c>
      <c r="F88" s="8" t="s">
        <v>40</v>
      </c>
      <c r="G88" s="8" t="e">
        <f>INT(E88/10)*10</f>
        <v>#REF!</v>
      </c>
      <c r="H88" s="8" t="e">
        <f>IF(OR(G88=10,G88=20),LOOKUP(E88,A80:C125,C80:C125),IF(AND(G88=100,G89=0,G93=0),IF(G88=0," ",LOOKUP(G88,A80:C125,B80:B125)),IF(G88=0," ",LOOKUP(G88,A80:C125,C80:C125))))</f>
        <v>#REF!</v>
      </c>
      <c r="I88" s="8" t="e">
        <f>IF(G89=0," ",IF(AND(G88&gt;20,G88&lt;=90),"y"," "))</f>
        <v>#REF!</v>
      </c>
      <c r="J88" s="8"/>
      <c r="K88" s="8"/>
      <c r="L88" s="8"/>
    </row>
    <row r="89" spans="1:12" hidden="1" x14ac:dyDescent="0.3">
      <c r="A89" s="8">
        <v>9</v>
      </c>
      <c r="B89" s="8" t="s">
        <v>50</v>
      </c>
      <c r="C89" s="8" t="s">
        <v>50</v>
      </c>
      <c r="D89" s="8"/>
      <c r="E89" s="8" t="e">
        <f>+E88-G88</f>
        <v>#REF!</v>
      </c>
      <c r="F89" s="8" t="s">
        <v>42</v>
      </c>
      <c r="G89" s="8" t="e">
        <f>INT(E89)</f>
        <v>#REF!</v>
      </c>
      <c r="H89" s="8" t="e">
        <f>IF(AND(G87=0,G88=0,G89=1),"Un",IF(AND(G84=0,G85=0,G86=0,G87=0,G88=0,G89=1)," ",IF(OR(G88=10,G88=20)," ",IF(AND(G89=100,G93=0,G100=0),IF(G89=0," ",LOOKUP(G89,A80:C125,B80:B125)),IF(G89=0," ",LOOKUP(G89,A80:C125,B80:B125))))))</f>
        <v>#REF!</v>
      </c>
      <c r="I89" s="8" t="e">
        <f>IF(AND(OR(G84&gt;0,G85&gt;0,G86&gt;0),G87=0,G88=0,G89=0),"Millones",IF(AND(G84=0,G85=0,G86=0,G87=0,G88=0,G89=1),"Millón",IF(SUM(G87:G89)=0," ","Millones")))</f>
        <v>#REF!</v>
      </c>
      <c r="J89" s="8"/>
      <c r="K89" s="8"/>
      <c r="L89" s="8"/>
    </row>
    <row r="90" spans="1:12" hidden="1" x14ac:dyDescent="0.3">
      <c r="A90" s="8">
        <v>10</v>
      </c>
      <c r="B90" s="8" t="s">
        <v>51</v>
      </c>
      <c r="C90" s="8" t="s">
        <v>51</v>
      </c>
      <c r="D90" s="8"/>
      <c r="E90" s="8" t="e">
        <f>INT((D76-(INT(D76/1000000)*1000000))/1000)</f>
        <v>#REF!</v>
      </c>
      <c r="F90" s="8" t="s">
        <v>37</v>
      </c>
      <c r="G90" s="8" t="e">
        <f>INT(E90/100)*100</f>
        <v>#REF!</v>
      </c>
      <c r="H90" s="8" t="e">
        <f>IF(AND(G90=100,G91=0,G92=0),IF(G90=0," ",LOOKUP(G90,A80:C125,B80:B125)),IF(G90=0," ",LOOKUP(G90,A80:C125,C80:C125)))</f>
        <v>#REF!</v>
      </c>
      <c r="I90" s="8"/>
      <c r="J90" s="8" t="s">
        <v>52</v>
      </c>
      <c r="K90" s="8"/>
      <c r="L90" s="8"/>
    </row>
    <row r="91" spans="1:12" hidden="1" x14ac:dyDescent="0.3">
      <c r="A91" s="8">
        <v>11</v>
      </c>
      <c r="B91" s="8" t="s">
        <v>53</v>
      </c>
      <c r="C91" s="8" t="s">
        <v>53</v>
      </c>
      <c r="D91" s="8"/>
      <c r="E91" s="8" t="e">
        <f>+E90-G90</f>
        <v>#REF!</v>
      </c>
      <c r="F91" s="8" t="s">
        <v>40</v>
      </c>
      <c r="G91" s="8" t="e">
        <f>INT(E91/10)*10</f>
        <v>#REF!</v>
      </c>
      <c r="H91" s="8" t="e">
        <f>IF(OR(G91=10,G91=20),LOOKUP(E91,A80:C125,C80:C125),IF(AND(G91=100,G92=0,F98=0),IF(G91=0," ",LOOKUP(G91,A80:C125,B80:B125)),IF(G91=0," ",LOOKUP(G91,A80:C125,C80:C125))))</f>
        <v>#REF!</v>
      </c>
      <c r="I91" s="8" t="e">
        <f>IF(G92=0," ",IF(AND(G91&gt;20,G91&lt;=90),"y"," "))</f>
        <v>#REF!</v>
      </c>
      <c r="J91" s="8"/>
      <c r="K91" s="8"/>
      <c r="L91" s="8"/>
    </row>
    <row r="92" spans="1:12" hidden="1" x14ac:dyDescent="0.3">
      <c r="A92" s="8">
        <v>12</v>
      </c>
      <c r="B92" s="8" t="s">
        <v>54</v>
      </c>
      <c r="C92" s="8" t="s">
        <v>54</v>
      </c>
      <c r="D92" s="8"/>
      <c r="E92" s="8" t="e">
        <f>+E91-G91</f>
        <v>#REF!</v>
      </c>
      <c r="F92" s="8" t="s">
        <v>42</v>
      </c>
      <c r="G92" s="8" t="e">
        <f>INT(E92)</f>
        <v>#REF!</v>
      </c>
      <c r="H92" s="8" t="e">
        <f>IF(AND(G90=0,G91=0,G92=1)," ",IF(AND(G87=0,G88=0,G89=0,G90=0,G91=0,G92=1)," ",IF(OR(G91=10,G91=20)," ",IF(AND(G92=100,F98=0,F99=0),IF(G92=0," ",LOOKUP(G92,A80:C125,B80:B125)),IF(G92=0," ",LOOKUP(G92,A80:C125,B80:B125))))))</f>
        <v>#REF!</v>
      </c>
      <c r="I92" s="8" t="e">
        <f>IF(AND(G90=0,G91=0,G92=1),"Mil",IF(SUM(G90:G92)=0," ","Mil"))</f>
        <v>#REF!</v>
      </c>
      <c r="J92" s="8"/>
      <c r="K92" s="8"/>
      <c r="L92" s="8"/>
    </row>
    <row r="93" spans="1:12" hidden="1" x14ac:dyDescent="0.3">
      <c r="A93" s="8">
        <v>13</v>
      </c>
      <c r="B93" s="8" t="s">
        <v>55</v>
      </c>
      <c r="C93" s="8" t="s">
        <v>55</v>
      </c>
      <c r="D93" s="8"/>
      <c r="E93" s="8" t="e">
        <f>INT((D76-(INT(D76/1000)*1000))/1)</f>
        <v>#REF!</v>
      </c>
      <c r="F93" s="8" t="s">
        <v>37</v>
      </c>
      <c r="G93" s="8" t="e">
        <f>INT(E93/100)*100</f>
        <v>#REF!</v>
      </c>
      <c r="H93" s="8" t="e">
        <f>IF(AND(G93=100,G94=0,G95=0),IF(G93=0," ",LOOKUP(G93,A80:C125,B80:B125)),IF(G93=0," ",LOOKUP(G93,A80:C125,C80:C125)))</f>
        <v>#REF!</v>
      </c>
      <c r="I93" s="8"/>
      <c r="J93" s="8" t="s">
        <v>56</v>
      </c>
      <c r="K93" s="8"/>
      <c r="L93" s="8"/>
    </row>
    <row r="94" spans="1:12" hidden="1" x14ac:dyDescent="0.3">
      <c r="A94" s="8">
        <v>14</v>
      </c>
      <c r="B94" s="8" t="s">
        <v>57</v>
      </c>
      <c r="C94" s="8" t="s">
        <v>57</v>
      </c>
      <c r="D94" s="8"/>
      <c r="E94" s="8" t="e">
        <f>+E93-G93</f>
        <v>#REF!</v>
      </c>
      <c r="F94" s="8" t="s">
        <v>40</v>
      </c>
      <c r="G94" s="8" t="e">
        <f>INT(E94/10)*10</f>
        <v>#REF!</v>
      </c>
      <c r="H94" s="8" t="e">
        <f>IF(OR(G94=10,G94=20),LOOKUP(E94,A80:C125,C80:C125),IF(AND(G94=100,G95=0,G105=0),IF(G94=0," ",LOOKUP(G94,A80:C125,B80:B125)),IF(G94=0," ",LOOKUP(G94,A80:C125,C80:C125))))</f>
        <v>#REF!</v>
      </c>
      <c r="I94" s="8" t="e">
        <f>IF(G95=0," ",IF(AND(G94&gt;20,G94&lt;=90),"y"," "))</f>
        <v>#REF!</v>
      </c>
      <c r="J94" s="8"/>
      <c r="K94" s="8"/>
      <c r="L94" s="8"/>
    </row>
    <row r="95" spans="1:12" hidden="1" x14ac:dyDescent="0.3">
      <c r="A95" s="8">
        <v>15</v>
      </c>
      <c r="B95" s="8" t="s">
        <v>58</v>
      </c>
      <c r="C95" s="8" t="s">
        <v>58</v>
      </c>
      <c r="D95" s="8"/>
      <c r="E95" s="8" t="e">
        <f>+E94-G94</f>
        <v>#REF!</v>
      </c>
      <c r="F95" s="8" t="s">
        <v>42</v>
      </c>
      <c r="G95" s="8" t="e">
        <f>INT(E95)</f>
        <v>#REF!</v>
      </c>
      <c r="H95" s="8" t="e">
        <f>IF(AND(G93=0,G94=0,G95=1),"Un",IF(AND(G90=0,G91=0,G92=0,G93=0,G94=0,G95=1)," ",IF(OR(G94=10,G94=20)," ",IF(AND(G95=100,G105=0,G106=0),IF(G95=0," ",LOOKUP(G95,A80:C125,B80:B125)),IF(G95=0," ",LOOKUP(G95,A80:C125,B80:B125))))))</f>
        <v>#REF!</v>
      </c>
      <c r="I95" s="8"/>
      <c r="J95" s="8"/>
      <c r="K95" s="8"/>
      <c r="L95" s="8"/>
    </row>
    <row r="96" spans="1:12" hidden="1" x14ac:dyDescent="0.3">
      <c r="A96" s="8">
        <v>16</v>
      </c>
      <c r="B96" s="8" t="s">
        <v>59</v>
      </c>
      <c r="C96" s="8" t="s">
        <v>59</v>
      </c>
      <c r="D96" s="8"/>
      <c r="E96" s="8"/>
      <c r="F96" s="8"/>
      <c r="G96" s="8"/>
      <c r="H96" s="8"/>
      <c r="I96" s="8"/>
      <c r="J96" s="8"/>
      <c r="K96" s="8"/>
      <c r="L96" s="8"/>
    </row>
    <row r="97" spans="1:12" hidden="1" x14ac:dyDescent="0.3">
      <c r="A97" s="8">
        <v>17</v>
      </c>
      <c r="B97" s="8" t="s">
        <v>60</v>
      </c>
      <c r="C97" s="8" t="s">
        <v>60</v>
      </c>
      <c r="D97" s="8"/>
      <c r="E97" s="8"/>
      <c r="F97" s="8"/>
      <c r="G97" s="8"/>
      <c r="H97" s="8"/>
      <c r="I97" s="8"/>
      <c r="J97" s="8"/>
      <c r="K97" s="8"/>
      <c r="L97" s="8"/>
    </row>
    <row r="98" spans="1:12" hidden="1" x14ac:dyDescent="0.3">
      <c r="A98" s="8">
        <v>18</v>
      </c>
      <c r="B98" s="8" t="s">
        <v>61</v>
      </c>
      <c r="C98" s="8" t="s">
        <v>61</v>
      </c>
      <c r="D98" s="8"/>
      <c r="E98" s="8"/>
      <c r="F98" s="8"/>
      <c r="G98" s="8"/>
      <c r="H98" s="8"/>
      <c r="I98" s="8"/>
      <c r="J98" s="8"/>
      <c r="K98" s="8"/>
      <c r="L98" s="8"/>
    </row>
    <row r="99" spans="1:12" hidden="1" x14ac:dyDescent="0.3">
      <c r="A99" s="8">
        <v>19</v>
      </c>
      <c r="B99" s="8" t="s">
        <v>62</v>
      </c>
      <c r="C99" s="8" t="s">
        <v>62</v>
      </c>
      <c r="D99" s="8"/>
      <c r="E99" s="8"/>
      <c r="F99" s="8"/>
      <c r="G99" s="8"/>
      <c r="H99" s="8"/>
      <c r="I99" s="8"/>
      <c r="J99" s="8"/>
      <c r="K99" s="8"/>
      <c r="L99" s="8"/>
    </row>
    <row r="100" spans="1:12" hidden="1" x14ac:dyDescent="0.3">
      <c r="A100" s="8">
        <v>20</v>
      </c>
      <c r="B100" s="8" t="s">
        <v>63</v>
      </c>
      <c r="C100" s="8" t="s">
        <v>63</v>
      </c>
      <c r="D100" s="8" t="e">
        <f>H81&amp;" "&amp;H82&amp;" "&amp;I82&amp;" "&amp;" "&amp;H83&amp;" "&amp;I83&amp;" "&amp;H84&amp;" "&amp;H85&amp;" "&amp;I85&amp;" "&amp;" "&amp;H86&amp;" "&amp;I86&amp;" "&amp;H87&amp;" "&amp;H88&amp;" "&amp;I88&amp;" "&amp;H89&amp;" "&amp;I89&amp;" "&amp;H90&amp;" "&amp;H91&amp;" "&amp;I91&amp;" "&amp;H92&amp;" "&amp;I92&amp;" "&amp;H93&amp;" "&amp;H94&amp;" "&amp;I94&amp;" "&amp;H95&amp;" "&amp;H102</f>
        <v>#REF!</v>
      </c>
      <c r="E100" s="8"/>
      <c r="F100" s="8"/>
      <c r="G100" s="8"/>
      <c r="H100" s="8"/>
      <c r="I100" s="8"/>
      <c r="J100" s="8"/>
      <c r="K100" s="8"/>
      <c r="L100" s="8"/>
    </row>
    <row r="101" spans="1:12" hidden="1" x14ac:dyDescent="0.3">
      <c r="A101" s="8">
        <v>21</v>
      </c>
      <c r="B101" s="8" t="s">
        <v>64</v>
      </c>
      <c r="C101" s="8" t="s">
        <v>65</v>
      </c>
      <c r="D101" s="8"/>
      <c r="E101" s="8"/>
      <c r="F101" s="8"/>
      <c r="G101" s="8"/>
      <c r="H101" s="8"/>
      <c r="I101" s="8"/>
      <c r="J101" s="8"/>
      <c r="K101" s="8"/>
      <c r="L101" s="8"/>
    </row>
    <row r="102" spans="1:12" hidden="1" x14ac:dyDescent="0.3">
      <c r="A102" s="8">
        <v>22</v>
      </c>
      <c r="B102" s="8" t="s">
        <v>66</v>
      </c>
      <c r="C102" s="8" t="s">
        <v>66</v>
      </c>
      <c r="D102" s="8"/>
      <c r="E102" s="8"/>
      <c r="F102" s="8"/>
      <c r="G102" s="8"/>
      <c r="H102" s="8" t="e">
        <f>IF(F103&lt;&gt;0,"de Pesos M/Cte",IF(D76=1,"Peso M/Cte","Pesos M/Cte"))</f>
        <v>#REF!</v>
      </c>
      <c r="I102" s="8"/>
      <c r="J102" s="8"/>
      <c r="K102" s="8"/>
      <c r="L102" s="8"/>
    </row>
    <row r="103" spans="1:12" hidden="1" x14ac:dyDescent="0.3">
      <c r="A103" s="8">
        <v>23</v>
      </c>
      <c r="B103" s="8" t="s">
        <v>67</v>
      </c>
      <c r="C103" s="8" t="s">
        <v>67</v>
      </c>
      <c r="D103" s="8"/>
      <c r="E103" s="8" t="e">
        <f>D76/1000000</f>
        <v>#REF!</v>
      </c>
      <c r="F103" s="8" t="e">
        <f>IF(E103=INT(E103),"De Pesos M/Cte",0)</f>
        <v>#REF!</v>
      </c>
      <c r="G103" s="8"/>
      <c r="H103" s="8"/>
      <c r="I103" s="8"/>
      <c r="J103" s="8"/>
      <c r="K103" s="8"/>
      <c r="L103" s="8"/>
    </row>
    <row r="104" spans="1:12" hidden="1" x14ac:dyDescent="0.3">
      <c r="A104" s="8">
        <v>24</v>
      </c>
      <c r="B104" s="8" t="s">
        <v>68</v>
      </c>
      <c r="C104" s="8" t="s">
        <v>68</v>
      </c>
      <c r="D104" s="8"/>
      <c r="E104" s="8"/>
      <c r="F104" s="8"/>
      <c r="G104" s="8"/>
      <c r="H104" s="8"/>
      <c r="I104" s="8"/>
      <c r="J104" s="8"/>
      <c r="K104" s="8"/>
      <c r="L104" s="8"/>
    </row>
    <row r="105" spans="1:12" hidden="1" x14ac:dyDescent="0.3">
      <c r="A105" s="8">
        <v>25</v>
      </c>
      <c r="B105" s="8" t="s">
        <v>69</v>
      </c>
      <c r="C105" s="8" t="s">
        <v>69</v>
      </c>
      <c r="D105" s="8"/>
      <c r="E105" s="8"/>
      <c r="F105" s="8"/>
      <c r="G105" s="8"/>
      <c r="H105" s="8"/>
      <c r="I105" s="8"/>
      <c r="J105" s="8"/>
      <c r="K105" s="8"/>
      <c r="L105" s="8"/>
    </row>
    <row r="106" spans="1:12" hidden="1" x14ac:dyDescent="0.3">
      <c r="A106" s="8">
        <v>26</v>
      </c>
      <c r="B106" s="8" t="s">
        <v>70</v>
      </c>
      <c r="C106" s="8" t="s">
        <v>70</v>
      </c>
      <c r="D106" s="8"/>
      <c r="E106" s="8"/>
      <c r="F106" s="8"/>
      <c r="G106" s="8"/>
      <c r="H106" s="8"/>
      <c r="I106" s="8"/>
      <c r="J106" s="8"/>
      <c r="K106" s="8"/>
      <c r="L106" s="8"/>
    </row>
    <row r="107" spans="1:12" hidden="1" x14ac:dyDescent="0.3">
      <c r="A107" s="8">
        <v>27</v>
      </c>
      <c r="B107" s="8" t="s">
        <v>71</v>
      </c>
      <c r="C107" s="8" t="s">
        <v>71</v>
      </c>
      <c r="D107" s="8"/>
      <c r="E107" s="8"/>
      <c r="F107" s="8"/>
      <c r="G107" s="8"/>
      <c r="H107" s="8"/>
      <c r="I107" s="8"/>
      <c r="J107" s="8"/>
      <c r="K107" s="8"/>
      <c r="L107" s="8"/>
    </row>
    <row r="108" spans="1:12" hidden="1" x14ac:dyDescent="0.3">
      <c r="A108" s="8">
        <v>28</v>
      </c>
      <c r="B108" s="8" t="s">
        <v>72</v>
      </c>
      <c r="C108" s="8" t="s">
        <v>72</v>
      </c>
      <c r="D108" s="8"/>
      <c r="E108" s="8"/>
      <c r="F108" s="8"/>
      <c r="G108" s="8"/>
      <c r="H108" s="8"/>
      <c r="I108" s="8"/>
      <c r="J108" s="8"/>
      <c r="K108" s="8"/>
      <c r="L108" s="8"/>
    </row>
    <row r="109" spans="1:12" hidden="1" x14ac:dyDescent="0.3">
      <c r="A109" s="8">
        <v>29</v>
      </c>
      <c r="B109" s="8" t="s">
        <v>73</v>
      </c>
      <c r="C109" s="8" t="s">
        <v>73</v>
      </c>
      <c r="D109" s="8"/>
      <c r="E109" s="8"/>
      <c r="F109" s="8"/>
      <c r="G109" s="8"/>
      <c r="H109" s="8"/>
      <c r="I109" s="8"/>
      <c r="J109" s="8"/>
      <c r="K109" s="8"/>
      <c r="L109" s="8"/>
    </row>
    <row r="110" spans="1:12" hidden="1" x14ac:dyDescent="0.3">
      <c r="A110" s="8">
        <v>30</v>
      </c>
      <c r="B110" s="8" t="s">
        <v>74</v>
      </c>
      <c r="C110" s="8" t="s">
        <v>74</v>
      </c>
      <c r="D110" s="8"/>
      <c r="E110" s="8"/>
      <c r="F110" s="8"/>
      <c r="G110" s="8"/>
      <c r="H110" s="8"/>
      <c r="I110" s="8"/>
      <c r="J110" s="8"/>
      <c r="K110" s="8"/>
      <c r="L110" s="8"/>
    </row>
    <row r="111" spans="1:12" hidden="1" x14ac:dyDescent="0.3">
      <c r="A111" s="8">
        <v>40</v>
      </c>
      <c r="B111" s="8" t="s">
        <v>75</v>
      </c>
      <c r="C111" s="8" t="s">
        <v>75</v>
      </c>
      <c r="D111" s="8"/>
      <c r="E111" s="8"/>
      <c r="F111" s="8"/>
      <c r="G111" s="8"/>
      <c r="H111" s="8"/>
      <c r="I111" s="8"/>
      <c r="J111" s="8"/>
      <c r="K111" s="8"/>
      <c r="L111" s="8"/>
    </row>
    <row r="112" spans="1:12" hidden="1" x14ac:dyDescent="0.3">
      <c r="A112" s="8">
        <v>50</v>
      </c>
      <c r="B112" s="8" t="s">
        <v>76</v>
      </c>
      <c r="C112" s="8" t="s">
        <v>76</v>
      </c>
      <c r="D112" s="8"/>
      <c r="E112" s="8"/>
      <c r="F112" s="8"/>
      <c r="G112" s="8"/>
      <c r="H112" s="8"/>
      <c r="I112" s="8"/>
      <c r="J112" s="8"/>
      <c r="K112" s="8"/>
      <c r="L112" s="8"/>
    </row>
    <row r="113" spans="1:12" hidden="1" x14ac:dyDescent="0.3">
      <c r="A113" s="8">
        <v>60</v>
      </c>
      <c r="B113" s="8" t="s">
        <v>77</v>
      </c>
      <c r="C113" s="8" t="s">
        <v>77</v>
      </c>
      <c r="D113" s="8"/>
      <c r="E113" s="8"/>
      <c r="F113" s="8"/>
      <c r="G113" s="8"/>
      <c r="H113" s="8"/>
      <c r="I113" s="8"/>
      <c r="J113" s="8"/>
      <c r="K113" s="8"/>
      <c r="L113" s="8"/>
    </row>
    <row r="114" spans="1:12" hidden="1" x14ac:dyDescent="0.3">
      <c r="A114" s="8">
        <v>70</v>
      </c>
      <c r="B114" s="8" t="s">
        <v>78</v>
      </c>
      <c r="C114" s="8" t="s">
        <v>78</v>
      </c>
      <c r="D114" s="8"/>
      <c r="E114" s="8"/>
      <c r="F114" s="8"/>
      <c r="G114" s="8"/>
      <c r="H114" s="8"/>
      <c r="I114" s="8"/>
      <c r="J114" s="8"/>
      <c r="K114" s="8"/>
      <c r="L114" s="8"/>
    </row>
    <row r="115" spans="1:12" hidden="1" x14ac:dyDescent="0.3">
      <c r="A115" s="8">
        <v>80</v>
      </c>
      <c r="B115" s="8" t="s">
        <v>79</v>
      </c>
      <c r="C115" s="8" t="s">
        <v>79</v>
      </c>
      <c r="D115" s="8"/>
      <c r="E115" s="8"/>
      <c r="F115" s="8"/>
      <c r="G115" s="8"/>
      <c r="H115" s="8"/>
      <c r="I115" s="8"/>
      <c r="J115" s="8"/>
      <c r="K115" s="8"/>
      <c r="L115" s="8"/>
    </row>
    <row r="116" spans="1:12" hidden="1" x14ac:dyDescent="0.3">
      <c r="A116" s="8">
        <v>90</v>
      </c>
      <c r="B116" s="8" t="s">
        <v>80</v>
      </c>
      <c r="C116" s="8" t="s">
        <v>80</v>
      </c>
      <c r="D116" s="8"/>
      <c r="E116" s="8"/>
      <c r="F116" s="8"/>
      <c r="G116" s="8"/>
      <c r="H116" s="8"/>
      <c r="I116" s="8"/>
      <c r="J116" s="8"/>
      <c r="K116" s="8"/>
      <c r="L116" s="8"/>
    </row>
    <row r="117" spans="1:12" hidden="1" x14ac:dyDescent="0.3">
      <c r="A117" s="8">
        <v>100</v>
      </c>
      <c r="B117" s="8" t="s">
        <v>81</v>
      </c>
      <c r="C117" s="8" t="s">
        <v>82</v>
      </c>
      <c r="D117" s="8"/>
      <c r="E117" s="8"/>
      <c r="F117" s="8"/>
      <c r="G117" s="8"/>
      <c r="H117" s="8"/>
      <c r="I117" s="8"/>
      <c r="J117" s="8"/>
      <c r="K117" s="8"/>
      <c r="L117" s="8"/>
    </row>
    <row r="118" spans="1:12" hidden="1" x14ac:dyDescent="0.3">
      <c r="A118" s="8">
        <v>200</v>
      </c>
      <c r="B118" s="8" t="s">
        <v>83</v>
      </c>
      <c r="C118" s="8" t="s">
        <v>83</v>
      </c>
      <c r="D118" s="8"/>
      <c r="E118" s="8"/>
      <c r="F118" s="8"/>
      <c r="G118" s="8"/>
      <c r="H118" s="8"/>
      <c r="I118" s="8"/>
      <c r="J118" s="8"/>
      <c r="K118" s="8"/>
      <c r="L118" s="8"/>
    </row>
    <row r="119" spans="1:12" hidden="1" x14ac:dyDescent="0.3">
      <c r="A119" s="8">
        <v>300</v>
      </c>
      <c r="B119" s="8" t="s">
        <v>84</v>
      </c>
      <c r="C119" s="8" t="s">
        <v>84</v>
      </c>
      <c r="D119" s="8"/>
      <c r="E119" s="8"/>
      <c r="F119" s="8"/>
      <c r="G119" s="8"/>
      <c r="H119" s="8"/>
      <c r="I119" s="8"/>
      <c r="J119" s="8"/>
      <c r="K119" s="8"/>
      <c r="L119" s="8"/>
    </row>
    <row r="120" spans="1:12" hidden="1" x14ac:dyDescent="0.3">
      <c r="A120" s="8">
        <v>400</v>
      </c>
      <c r="B120" s="8" t="s">
        <v>85</v>
      </c>
      <c r="C120" s="8" t="s">
        <v>85</v>
      </c>
      <c r="D120" s="8"/>
      <c r="E120" s="8"/>
      <c r="F120" s="8"/>
      <c r="G120" s="8"/>
      <c r="H120" s="8"/>
      <c r="I120" s="8"/>
      <c r="J120" s="8"/>
      <c r="K120" s="8"/>
      <c r="L120" s="8"/>
    </row>
    <row r="121" spans="1:12" hidden="1" x14ac:dyDescent="0.3">
      <c r="A121" s="8">
        <v>500</v>
      </c>
      <c r="B121" s="8" t="s">
        <v>86</v>
      </c>
      <c r="C121" s="8" t="s">
        <v>86</v>
      </c>
      <c r="D121" s="8"/>
      <c r="E121" s="8"/>
      <c r="F121" s="8"/>
      <c r="G121" s="8"/>
      <c r="H121" s="8"/>
      <c r="I121" s="8"/>
      <c r="J121" s="8"/>
      <c r="K121" s="8"/>
      <c r="L121" s="8"/>
    </row>
    <row r="122" spans="1:12" hidden="1" x14ac:dyDescent="0.3">
      <c r="A122" s="8">
        <v>600</v>
      </c>
      <c r="B122" s="8" t="s">
        <v>87</v>
      </c>
      <c r="C122" s="8" t="s">
        <v>87</v>
      </c>
      <c r="D122" s="8"/>
      <c r="E122" s="8"/>
      <c r="F122" s="8"/>
      <c r="G122" s="8"/>
      <c r="H122" s="8"/>
      <c r="I122" s="8"/>
      <c r="J122" s="8"/>
      <c r="K122" s="8"/>
      <c r="L122" s="8"/>
    </row>
    <row r="123" spans="1:12" hidden="1" x14ac:dyDescent="0.3">
      <c r="A123" s="8">
        <v>700</v>
      </c>
      <c r="B123" s="8" t="s">
        <v>88</v>
      </c>
      <c r="C123" s="8" t="s">
        <v>88</v>
      </c>
      <c r="D123" s="8"/>
      <c r="E123" s="8"/>
      <c r="F123" s="8"/>
      <c r="G123" s="8"/>
      <c r="H123" s="8"/>
      <c r="I123" s="8"/>
      <c r="J123" s="8"/>
      <c r="K123" s="8"/>
      <c r="L123" s="8"/>
    </row>
    <row r="124" spans="1:12" hidden="1" x14ac:dyDescent="0.3">
      <c r="A124" s="8">
        <v>800</v>
      </c>
      <c r="B124" s="8" t="s">
        <v>89</v>
      </c>
      <c r="C124" s="8" t="s">
        <v>89</v>
      </c>
      <c r="D124" s="8"/>
      <c r="E124" s="8"/>
      <c r="F124" s="8"/>
      <c r="G124" s="8"/>
      <c r="H124" s="8"/>
      <c r="I124" s="8"/>
      <c r="J124" s="8"/>
      <c r="K124" s="8"/>
      <c r="L124" s="8"/>
    </row>
    <row r="125" spans="1:12" hidden="1" x14ac:dyDescent="0.3">
      <c r="A125" s="8">
        <v>900</v>
      </c>
      <c r="B125" s="8" t="s">
        <v>90</v>
      </c>
      <c r="C125" s="8" t="s">
        <v>90</v>
      </c>
      <c r="D125" s="8"/>
      <c r="E125" s="8"/>
      <c r="F125" s="8"/>
      <c r="G125" s="8"/>
      <c r="H125" s="8"/>
      <c r="I125" s="8"/>
      <c r="J125" s="8"/>
      <c r="K125" s="8"/>
      <c r="L125" s="8"/>
    </row>
  </sheetData>
  <sheetProtection formatCells="0" insertRows="0" insertHyperlinks="0"/>
  <mergeCells count="172">
    <mergeCell ref="A5:AA5"/>
    <mergeCell ref="W6:Y7"/>
    <mergeCell ref="Z6:AA7"/>
    <mergeCell ref="P1:AA4"/>
    <mergeCell ref="A3:E3"/>
    <mergeCell ref="F3:O3"/>
    <mergeCell ref="A4:E4"/>
    <mergeCell ref="F4:O4"/>
    <mergeCell ref="A6:E7"/>
    <mergeCell ref="F6:V6"/>
    <mergeCell ref="F7:V7"/>
    <mergeCell ref="A1:O1"/>
    <mergeCell ref="A8:AA8"/>
    <mergeCell ref="B9:O9"/>
    <mergeCell ref="P9:Y9"/>
    <mergeCell ref="Z9:AA10"/>
    <mergeCell ref="A10:E10"/>
    <mergeCell ref="F10:G10"/>
    <mergeCell ref="I10:J10"/>
    <mergeCell ref="M10:O10"/>
    <mergeCell ref="P10:S10"/>
    <mergeCell ref="T10:V10"/>
    <mergeCell ref="W10:Y10"/>
    <mergeCell ref="K10:L10"/>
    <mergeCell ref="A11:E11"/>
    <mergeCell ref="F11:O11"/>
    <mergeCell ref="P11:S11"/>
    <mergeCell ref="T11:AA11"/>
    <mergeCell ref="A12:E12"/>
    <mergeCell ref="F12:J12"/>
    <mergeCell ref="M12:O12"/>
    <mergeCell ref="P12:S12"/>
    <mergeCell ref="T12:AA12"/>
    <mergeCell ref="K12:L12"/>
    <mergeCell ref="R25:AA25"/>
    <mergeCell ref="P22:S22"/>
    <mergeCell ref="T22:AA22"/>
    <mergeCell ref="F13:J13"/>
    <mergeCell ref="M13:O13"/>
    <mergeCell ref="P13:S13"/>
    <mergeCell ref="Z13:AA13"/>
    <mergeCell ref="F16:O16"/>
    <mergeCell ref="A16:E16"/>
    <mergeCell ref="P16:S16"/>
    <mergeCell ref="T16:AA16"/>
    <mergeCell ref="V13:Y13"/>
    <mergeCell ref="T13:U13"/>
    <mergeCell ref="T15:AA15"/>
    <mergeCell ref="A14:E14"/>
    <mergeCell ref="F14:O14"/>
    <mergeCell ref="K13:L13"/>
    <mergeCell ref="P15:S15"/>
    <mergeCell ref="A13:E13"/>
    <mergeCell ref="P14:S14"/>
    <mergeCell ref="T14:AA14"/>
    <mergeCell ref="A15:E15"/>
    <mergeCell ref="F15:O15"/>
    <mergeCell ref="F22:O22"/>
    <mergeCell ref="R37:AA37"/>
    <mergeCell ref="R38:AA38"/>
    <mergeCell ref="A49:AA49"/>
    <mergeCell ref="T19:AA19"/>
    <mergeCell ref="A20:E20"/>
    <mergeCell ref="F20:J20"/>
    <mergeCell ref="M20:O20"/>
    <mergeCell ref="P20:S20"/>
    <mergeCell ref="T20:AA20"/>
    <mergeCell ref="A25:M25"/>
    <mergeCell ref="N25:Q25"/>
    <mergeCell ref="A19:E19"/>
    <mergeCell ref="F19:J19"/>
    <mergeCell ref="K19:O19"/>
    <mergeCell ref="P19:S19"/>
    <mergeCell ref="A22:E22"/>
    <mergeCell ref="A23:E23"/>
    <mergeCell ref="F23:AA23"/>
    <mergeCell ref="A21:E21"/>
    <mergeCell ref="F21:J21"/>
    <mergeCell ref="K21:O21"/>
    <mergeCell ref="P21:S21"/>
    <mergeCell ref="T21:AA21"/>
    <mergeCell ref="B24:AA24"/>
    <mergeCell ref="R27:AA27"/>
    <mergeCell ref="N40:Q40"/>
    <mergeCell ref="N31:Q31"/>
    <mergeCell ref="D76:F76"/>
    <mergeCell ref="A47:AA47"/>
    <mergeCell ref="A45:M45"/>
    <mergeCell ref="N45:Q45"/>
    <mergeCell ref="A34:M34"/>
    <mergeCell ref="N34:Q34"/>
    <mergeCell ref="A46:M46"/>
    <mergeCell ref="N46:Q46"/>
    <mergeCell ref="O48:Q48"/>
    <mergeCell ref="R46:AA46"/>
    <mergeCell ref="R34:AA34"/>
    <mergeCell ref="A42:M42"/>
    <mergeCell ref="N42:Q42"/>
    <mergeCell ref="A41:M41"/>
    <mergeCell ref="A36:M36"/>
    <mergeCell ref="N38:Q38"/>
    <mergeCell ref="N39:Q39"/>
    <mergeCell ref="A40:M40"/>
    <mergeCell ref="A61:I61"/>
    <mergeCell ref="J61:Q61"/>
    <mergeCell ref="R61:AA61"/>
    <mergeCell ref="A44:M44"/>
    <mergeCell ref="N44:Q44"/>
    <mergeCell ref="R44:AA44"/>
    <mergeCell ref="A26:M26"/>
    <mergeCell ref="A27:M27"/>
    <mergeCell ref="A39:M39"/>
    <mergeCell ref="R40:AA40"/>
    <mergeCell ref="N36:Q36"/>
    <mergeCell ref="N37:Q37"/>
    <mergeCell ref="A31:M31"/>
    <mergeCell ref="A32:M32"/>
    <mergeCell ref="A33:M33"/>
    <mergeCell ref="R39:AA39"/>
    <mergeCell ref="R31:AA31"/>
    <mergeCell ref="R32:AA32"/>
    <mergeCell ref="R33:AA33"/>
    <mergeCell ref="R35:AA35"/>
    <mergeCell ref="R36:AA36"/>
    <mergeCell ref="A35:M35"/>
    <mergeCell ref="A37:M37"/>
    <mergeCell ref="A38:M38"/>
    <mergeCell ref="N26:Q26"/>
    <mergeCell ref="N27:Q27"/>
    <mergeCell ref="R26:AA26"/>
    <mergeCell ref="A28:M28"/>
    <mergeCell ref="A29:M29"/>
    <mergeCell ref="A30:M30"/>
    <mergeCell ref="N28:Q28"/>
    <mergeCell ref="N29:Q29"/>
    <mergeCell ref="N30:Q30"/>
    <mergeCell ref="R28:AA28"/>
    <mergeCell ref="R29:AA29"/>
    <mergeCell ref="R30:AA30"/>
    <mergeCell ref="R41:AA41"/>
    <mergeCell ref="N35:Q35"/>
    <mergeCell ref="R42:AA42"/>
    <mergeCell ref="N32:Q32"/>
    <mergeCell ref="N33:Q33"/>
    <mergeCell ref="N41:Q41"/>
    <mergeCell ref="A62:I62"/>
    <mergeCell ref="J62:Q62"/>
    <mergeCell ref="R62:AA62"/>
    <mergeCell ref="D54:H54"/>
    <mergeCell ref="E56:H56"/>
    <mergeCell ref="L54:R54"/>
    <mergeCell ref="T54:Z54"/>
    <mergeCell ref="A48:B48"/>
    <mergeCell ref="R45:AA45"/>
    <mergeCell ref="A59:I59"/>
    <mergeCell ref="J59:Q59"/>
    <mergeCell ref="R59:AA59"/>
    <mergeCell ref="A60:I60"/>
    <mergeCell ref="J60:Q60"/>
    <mergeCell ref="R60:AA60"/>
    <mergeCell ref="A43:M43"/>
    <mergeCell ref="N43:Q43"/>
    <mergeCell ref="R43:AA43"/>
    <mergeCell ref="A18:E18"/>
    <mergeCell ref="F18:O18"/>
    <mergeCell ref="P18:S18"/>
    <mergeCell ref="T18:AA18"/>
    <mergeCell ref="F17:O17"/>
    <mergeCell ref="K20:L20"/>
    <mergeCell ref="A17:E17"/>
    <mergeCell ref="P17:S17"/>
    <mergeCell ref="T17:AA17"/>
  </mergeCells>
  <phoneticPr fontId="10" type="noConversion"/>
  <dataValidations count="1">
    <dataValidation type="list" allowBlank="1" showInputMessage="1" showErrorMessage="1" sqref="O48" xr:uid="{00000000-0002-0000-0200-000000000000}">
      <formula1>#REF!</formula1>
    </dataValidation>
  </dataValidations>
  <pageMargins left="0.7" right="0.7" top="0.75" bottom="0.75" header="0.3" footer="0.3"/>
  <pageSetup scale="49" orientation="portrait" horizontalDpi="360" verticalDpi="36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1000000}">
          <x14:formula1>
            <xm:f>BDC!$A$3:$A$30</xm:f>
          </x14:formula1>
          <xm:sqref>F15:O15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sheetPr>
  <dimension ref="A1:AA46"/>
  <sheetViews>
    <sheetView view="pageBreakPreview" zoomScale="70" zoomScaleNormal="80" zoomScaleSheetLayoutView="70" zoomScalePageLayoutView="55" workbookViewId="0">
      <selection activeCell="A2" sqref="A2:E2"/>
    </sheetView>
  </sheetViews>
  <sheetFormatPr baseColWidth="10" defaultColWidth="10.875" defaultRowHeight="16.5" x14ac:dyDescent="0.3"/>
  <cols>
    <col min="1" max="1" width="5" style="2" customWidth="1"/>
    <col min="2" max="2" width="6.375" style="2" customWidth="1"/>
    <col min="3" max="3" width="5" style="2" customWidth="1"/>
    <col min="4" max="4" width="7.75" style="2" customWidth="1"/>
    <col min="5" max="5" width="8.5" style="2" customWidth="1"/>
    <col min="6" max="7" width="5" style="2" customWidth="1"/>
    <col min="8" max="8" width="9.625" style="2" customWidth="1"/>
    <col min="9" max="10" width="5" style="2" customWidth="1"/>
    <col min="11" max="11" width="7.5" style="2" customWidth="1"/>
    <col min="12" max="12" width="15.875" style="2" customWidth="1"/>
    <col min="13" max="14" width="5" style="2" customWidth="1"/>
    <col min="15" max="15" width="8" style="2" customWidth="1"/>
    <col min="16" max="18" width="5" style="2" customWidth="1"/>
    <col min="19" max="19" width="10.375" style="2" customWidth="1"/>
    <col min="20" max="24" width="5" style="2" customWidth="1"/>
    <col min="25" max="25" width="8.625" style="2" customWidth="1"/>
    <col min="26" max="27" width="5" style="2" customWidth="1"/>
    <col min="28" max="16384" width="10.875" style="2"/>
  </cols>
  <sheetData>
    <row r="1" spans="1:27" ht="19.5" customHeight="1" x14ac:dyDescent="0.3">
      <c r="A1" s="505" t="s">
        <v>913</v>
      </c>
      <c r="B1" s="506"/>
      <c r="C1" s="506"/>
      <c r="D1" s="506"/>
      <c r="E1" s="506"/>
      <c r="F1" s="507"/>
      <c r="G1" s="507"/>
      <c r="H1" s="507"/>
      <c r="I1" s="507"/>
      <c r="J1" s="507"/>
      <c r="K1" s="507"/>
      <c r="L1" s="507"/>
      <c r="M1" s="507"/>
      <c r="N1" s="507"/>
      <c r="O1" s="508"/>
      <c r="P1" s="628"/>
      <c r="Q1" s="629"/>
      <c r="R1" s="629"/>
      <c r="S1" s="629"/>
      <c r="T1" s="629"/>
      <c r="U1" s="629"/>
      <c r="V1" s="629"/>
      <c r="W1" s="629"/>
      <c r="X1" s="629"/>
      <c r="Y1" s="629"/>
      <c r="Z1" s="629"/>
      <c r="AA1" s="630"/>
    </row>
    <row r="2" spans="1:27" x14ac:dyDescent="0.3">
      <c r="A2" s="634" t="s">
        <v>918</v>
      </c>
      <c r="B2" s="635"/>
      <c r="C2" s="635"/>
      <c r="D2" s="635"/>
      <c r="E2" s="635"/>
      <c r="F2" s="635"/>
      <c r="G2" s="635"/>
      <c r="H2" s="635"/>
      <c r="I2" s="635"/>
      <c r="J2" s="635"/>
      <c r="K2" s="635"/>
      <c r="L2" s="635"/>
      <c r="M2" s="635"/>
      <c r="N2" s="635"/>
      <c r="O2" s="636"/>
      <c r="P2" s="631"/>
      <c r="Q2" s="632"/>
      <c r="R2" s="632"/>
      <c r="S2" s="632"/>
      <c r="T2" s="632"/>
      <c r="U2" s="632"/>
      <c r="V2" s="632"/>
      <c r="W2" s="632"/>
      <c r="X2" s="632"/>
      <c r="Y2" s="632"/>
      <c r="Z2" s="632"/>
      <c r="AA2" s="633"/>
    </row>
    <row r="3" spans="1:27" x14ac:dyDescent="0.3">
      <c r="A3" s="634" t="s">
        <v>915</v>
      </c>
      <c r="B3" s="635"/>
      <c r="C3" s="635"/>
      <c r="D3" s="635"/>
      <c r="E3" s="635"/>
      <c r="F3" s="637"/>
      <c r="G3" s="637"/>
      <c r="H3" s="637"/>
      <c r="I3" s="637"/>
      <c r="J3" s="637"/>
      <c r="K3" s="637"/>
      <c r="L3" s="637"/>
      <c r="M3" s="637"/>
      <c r="N3" s="637"/>
      <c r="O3" s="638"/>
      <c r="P3" s="631"/>
      <c r="Q3" s="632"/>
      <c r="R3" s="632"/>
      <c r="S3" s="632"/>
      <c r="T3" s="632"/>
      <c r="U3" s="632"/>
      <c r="V3" s="632"/>
      <c r="W3" s="632"/>
      <c r="X3" s="632"/>
      <c r="Y3" s="632"/>
      <c r="Z3" s="632"/>
      <c r="AA3" s="633"/>
    </row>
    <row r="4" spans="1:27" x14ac:dyDescent="0.3">
      <c r="A4" s="639" t="s">
        <v>921</v>
      </c>
      <c r="B4" s="640"/>
      <c r="C4" s="640"/>
      <c r="D4" s="640"/>
      <c r="E4" s="640"/>
      <c r="F4" s="640"/>
      <c r="G4" s="640"/>
      <c r="H4" s="640"/>
      <c r="I4" s="640"/>
      <c r="J4" s="640"/>
      <c r="K4" s="640"/>
      <c r="L4" s="640"/>
      <c r="M4" s="640"/>
      <c r="N4" s="640"/>
      <c r="O4" s="641"/>
      <c r="P4" s="631"/>
      <c r="Q4" s="632"/>
      <c r="R4" s="632"/>
      <c r="S4" s="632"/>
      <c r="T4" s="632"/>
      <c r="U4" s="632"/>
      <c r="V4" s="632"/>
      <c r="W4" s="632"/>
      <c r="X4" s="632"/>
      <c r="Y4" s="632"/>
      <c r="Z4" s="632"/>
      <c r="AA4" s="633"/>
    </row>
    <row r="5" spans="1:27" x14ac:dyDescent="0.3">
      <c r="A5" s="615"/>
      <c r="B5" s="616"/>
      <c r="C5" s="616"/>
      <c r="D5" s="616"/>
      <c r="E5" s="616"/>
      <c r="F5" s="616"/>
      <c r="G5" s="616"/>
      <c r="H5" s="616"/>
      <c r="I5" s="616"/>
      <c r="J5" s="616"/>
      <c r="K5" s="616"/>
      <c r="L5" s="616"/>
      <c r="M5" s="616"/>
      <c r="N5" s="616"/>
      <c r="O5" s="616"/>
      <c r="P5" s="617"/>
      <c r="Q5" s="617"/>
      <c r="R5" s="617"/>
      <c r="S5" s="617"/>
      <c r="T5" s="617"/>
      <c r="U5" s="617"/>
      <c r="V5" s="617"/>
      <c r="W5" s="617"/>
      <c r="X5" s="617"/>
      <c r="Y5" s="617"/>
      <c r="Z5" s="617"/>
      <c r="AA5" s="618"/>
    </row>
    <row r="6" spans="1:27" ht="18.75" customHeight="1" x14ac:dyDescent="0.3">
      <c r="A6" s="619" t="s">
        <v>5</v>
      </c>
      <c r="B6" s="620"/>
      <c r="C6" s="620"/>
      <c r="D6" s="620"/>
      <c r="E6" s="620"/>
      <c r="F6" s="621" t="s">
        <v>225</v>
      </c>
      <c r="G6" s="621"/>
      <c r="H6" s="621"/>
      <c r="I6" s="621"/>
      <c r="J6" s="621"/>
      <c r="K6" s="621"/>
      <c r="L6" s="621"/>
      <c r="M6" s="621"/>
      <c r="N6" s="621"/>
      <c r="O6" s="621"/>
      <c r="P6" s="621"/>
      <c r="Q6" s="621"/>
      <c r="R6" s="621"/>
      <c r="S6" s="621"/>
      <c r="T6" s="621"/>
      <c r="U6" s="621"/>
      <c r="V6" s="621"/>
      <c r="W6" s="622" t="s">
        <v>867</v>
      </c>
      <c r="X6" s="622"/>
      <c r="Y6" s="622"/>
      <c r="Z6" s="623">
        <v>2</v>
      </c>
      <c r="AA6" s="624"/>
    </row>
    <row r="7" spans="1:27" ht="16.5" customHeight="1" x14ac:dyDescent="0.3">
      <c r="A7" s="619"/>
      <c r="B7" s="620"/>
      <c r="C7" s="620"/>
      <c r="D7" s="620"/>
      <c r="E7" s="620"/>
      <c r="F7" s="620" t="s">
        <v>107</v>
      </c>
      <c r="G7" s="620"/>
      <c r="H7" s="620"/>
      <c r="I7" s="620"/>
      <c r="J7" s="620"/>
      <c r="K7" s="620"/>
      <c r="L7" s="620"/>
      <c r="M7" s="620"/>
      <c r="N7" s="620"/>
      <c r="O7" s="620"/>
      <c r="P7" s="620"/>
      <c r="Q7" s="620"/>
      <c r="R7" s="620"/>
      <c r="S7" s="620"/>
      <c r="T7" s="620"/>
      <c r="U7" s="620"/>
      <c r="V7" s="620"/>
      <c r="W7" s="622"/>
      <c r="X7" s="622"/>
      <c r="Y7" s="622"/>
      <c r="Z7" s="623"/>
      <c r="AA7" s="624"/>
    </row>
    <row r="8" spans="1:27" x14ac:dyDescent="0.3">
      <c r="A8" s="606"/>
      <c r="B8" s="607"/>
      <c r="C8" s="607"/>
      <c r="D8" s="607"/>
      <c r="E8" s="607"/>
      <c r="F8" s="607"/>
      <c r="G8" s="607"/>
      <c r="H8" s="607"/>
      <c r="I8" s="607"/>
      <c r="J8" s="607"/>
      <c r="K8" s="607"/>
      <c r="L8" s="607"/>
      <c r="M8" s="607"/>
      <c r="N8" s="607"/>
      <c r="O8" s="607"/>
      <c r="P8" s="607"/>
      <c r="Q8" s="607"/>
      <c r="R8" s="607"/>
      <c r="S8" s="607"/>
      <c r="T8" s="607"/>
      <c r="U8" s="607"/>
      <c r="V8" s="607"/>
      <c r="W8" s="607"/>
      <c r="X8" s="607"/>
      <c r="Y8" s="607"/>
      <c r="Z8" s="607"/>
      <c r="AA8" s="608"/>
    </row>
    <row r="9" spans="1:27" ht="16.5" customHeight="1" x14ac:dyDescent="0.3">
      <c r="A9" s="434">
        <v>1</v>
      </c>
      <c r="B9" s="737" t="s">
        <v>30</v>
      </c>
      <c r="C9" s="737"/>
      <c r="D9" s="737"/>
      <c r="E9" s="737"/>
      <c r="F9" s="737"/>
      <c r="G9" s="737"/>
      <c r="H9" s="737"/>
      <c r="I9" s="737"/>
      <c r="J9" s="737"/>
      <c r="K9" s="737"/>
      <c r="L9" s="737"/>
      <c r="M9" s="737"/>
      <c r="N9" s="737"/>
      <c r="O9" s="737"/>
      <c r="P9" s="738"/>
      <c r="Q9" s="738"/>
      <c r="R9" s="738"/>
      <c r="S9" s="738"/>
      <c r="T9" s="738"/>
      <c r="U9" s="738"/>
      <c r="V9" s="738"/>
      <c r="W9" s="738"/>
      <c r="X9" s="738"/>
      <c r="Y9" s="738"/>
      <c r="Z9" s="755">
        <f>VLOOKUP($F$15,CONTRA,6,FALSE)</f>
        <v>6</v>
      </c>
      <c r="AA9" s="756"/>
    </row>
    <row r="10" spans="1:27" ht="16.5" customHeight="1" x14ac:dyDescent="0.3">
      <c r="A10" s="655" t="s">
        <v>11</v>
      </c>
      <c r="B10" s="656"/>
      <c r="C10" s="656"/>
      <c r="D10" s="656"/>
      <c r="E10" s="656"/>
      <c r="F10" s="688">
        <f>VLOOKUP($F$15,CONTRA,2,FALSE)</f>
        <v>2</v>
      </c>
      <c r="G10" s="688"/>
      <c r="H10" s="435" t="s">
        <v>17</v>
      </c>
      <c r="I10" s="688">
        <f>VLOOKUP($F$15,CONTRA,3,FALSE)</f>
        <v>3</v>
      </c>
      <c r="J10" s="688"/>
      <c r="K10" s="653" t="s">
        <v>18</v>
      </c>
      <c r="L10" s="654"/>
      <c r="M10" s="688">
        <f>VLOOKUP($F$15,CONTRA,4,FALSE)</f>
        <v>4</v>
      </c>
      <c r="N10" s="688"/>
      <c r="O10" s="688"/>
      <c r="P10" s="656" t="s">
        <v>10</v>
      </c>
      <c r="Q10" s="656"/>
      <c r="R10" s="656"/>
      <c r="S10" s="656"/>
      <c r="T10" s="708">
        <f>VLOOKUP($F$15,CONTRA,5,FALSE)</f>
        <v>5</v>
      </c>
      <c r="U10" s="708"/>
      <c r="V10" s="708"/>
      <c r="W10" s="723" t="s">
        <v>829</v>
      </c>
      <c r="X10" s="723"/>
      <c r="Y10" s="723"/>
      <c r="Z10" s="757"/>
      <c r="AA10" s="758"/>
    </row>
    <row r="11" spans="1:27" x14ac:dyDescent="0.3">
      <c r="A11" s="655" t="s">
        <v>6</v>
      </c>
      <c r="B11" s="656"/>
      <c r="C11" s="656"/>
      <c r="D11" s="656"/>
      <c r="E11" s="656"/>
      <c r="F11" s="708">
        <f>VLOOKUP($F$15,CONTRA,7,FALSE)</f>
        <v>7</v>
      </c>
      <c r="G11" s="708"/>
      <c r="H11" s="708"/>
      <c r="I11" s="708"/>
      <c r="J11" s="708"/>
      <c r="K11" s="708"/>
      <c r="L11" s="708"/>
      <c r="M11" s="708"/>
      <c r="N11" s="708"/>
      <c r="O11" s="708"/>
      <c r="P11" s="656" t="s">
        <v>12</v>
      </c>
      <c r="Q11" s="656"/>
      <c r="R11" s="656"/>
      <c r="S11" s="656"/>
      <c r="T11" s="708">
        <f>VLOOKUP($F$15,CONTRA,8,FALSE)</f>
        <v>8</v>
      </c>
      <c r="U11" s="708"/>
      <c r="V11" s="708"/>
      <c r="W11" s="708"/>
      <c r="X11" s="708"/>
      <c r="Y11" s="708"/>
      <c r="Z11" s="708"/>
      <c r="AA11" s="732"/>
    </row>
    <row r="12" spans="1:27" ht="16.5" customHeight="1" x14ac:dyDescent="0.3">
      <c r="A12" s="733" t="s">
        <v>8</v>
      </c>
      <c r="B12" s="709"/>
      <c r="C12" s="709"/>
      <c r="D12" s="709"/>
      <c r="E12" s="709"/>
      <c r="F12" s="708">
        <f>VLOOKUP($F$15,CONTRA,9,FALSE)</f>
        <v>9</v>
      </c>
      <c r="G12" s="708"/>
      <c r="H12" s="708"/>
      <c r="I12" s="708"/>
      <c r="J12" s="708"/>
      <c r="K12" s="653" t="s">
        <v>13</v>
      </c>
      <c r="L12" s="654"/>
      <c r="M12" s="708">
        <f>VLOOKUP($F$15,CONTRA,10,FALSE)</f>
        <v>10</v>
      </c>
      <c r="N12" s="708"/>
      <c r="O12" s="708"/>
      <c r="P12" s="656" t="s">
        <v>9</v>
      </c>
      <c r="Q12" s="656"/>
      <c r="R12" s="656"/>
      <c r="S12" s="656"/>
      <c r="T12" s="734">
        <f>VLOOKUP($F$15,CONTRA,11,FALSE)</f>
        <v>11</v>
      </c>
      <c r="U12" s="734"/>
      <c r="V12" s="735"/>
      <c r="W12" s="735"/>
      <c r="X12" s="735"/>
      <c r="Y12" s="735"/>
      <c r="Z12" s="735"/>
      <c r="AA12" s="736"/>
    </row>
    <row r="13" spans="1:27" ht="29.25" customHeight="1" x14ac:dyDescent="0.3">
      <c r="A13" s="722" t="s">
        <v>807</v>
      </c>
      <c r="B13" s="723"/>
      <c r="C13" s="723"/>
      <c r="D13" s="723"/>
      <c r="E13" s="723"/>
      <c r="F13" s="708">
        <f>VLOOKUP($F$15,CONTRA,12,FALSE)</f>
        <v>12</v>
      </c>
      <c r="G13" s="708"/>
      <c r="H13" s="708"/>
      <c r="I13" s="708"/>
      <c r="J13" s="708"/>
      <c r="K13" s="720" t="s">
        <v>826</v>
      </c>
      <c r="L13" s="721"/>
      <c r="M13" s="708">
        <f>VLOOKUP($F$15,CONTRA,13,FALSE)</f>
        <v>13</v>
      </c>
      <c r="N13" s="708"/>
      <c r="O13" s="708"/>
      <c r="P13" s="709" t="str">
        <f>+BDC!N2</f>
        <v xml:space="preserve"> N° CONTRATO INTERVENTORÍA O DELEGACIÓN </v>
      </c>
      <c r="Q13" s="709"/>
      <c r="R13" s="709"/>
      <c r="S13" s="710"/>
      <c r="T13" s="688">
        <f>VLOOKUP($F$15,CONTRA,14,FALSE)</f>
        <v>14</v>
      </c>
      <c r="U13" s="688"/>
      <c r="V13" s="715" t="str">
        <f>+Tabla2[[#Headers],[FECHA ACTA INICIO CONTRATO INTERVENTORIA O OFICIO DELEG]]</f>
        <v>FECHA ACTA INICIO CONTRATO INTERVENTORIA O OFICIO DELEG</v>
      </c>
      <c r="W13" s="715"/>
      <c r="X13" s="715"/>
      <c r="Y13" s="716"/>
      <c r="Z13" s="711">
        <f>VLOOKUP($F$15,CONTRA,15,FALSE)</f>
        <v>15</v>
      </c>
      <c r="AA13" s="712"/>
    </row>
    <row r="14" spans="1:27" x14ac:dyDescent="0.3">
      <c r="A14" s="717" t="s">
        <v>825</v>
      </c>
      <c r="B14" s="718"/>
      <c r="C14" s="718"/>
      <c r="D14" s="718"/>
      <c r="E14" s="719"/>
      <c r="F14" s="711" t="str">
        <f>VLOOKUP($F$15,BDC!A2:BA18,16,FALSE)</f>
        <v>XXX</v>
      </c>
      <c r="G14" s="713"/>
      <c r="H14" s="713"/>
      <c r="I14" s="713"/>
      <c r="J14" s="713"/>
      <c r="K14" s="713"/>
      <c r="L14" s="713"/>
      <c r="M14" s="713"/>
      <c r="N14" s="713"/>
      <c r="O14" s="714"/>
      <c r="P14" s="710" t="s">
        <v>9</v>
      </c>
      <c r="Q14" s="724"/>
      <c r="R14" s="724"/>
      <c r="S14" s="725"/>
      <c r="T14" s="645" t="str">
        <f>VLOOKUP($F$15,BDC!A2:BA18,17,FALSE)</f>
        <v>XXX</v>
      </c>
      <c r="U14" s="646"/>
      <c r="V14" s="646"/>
      <c r="W14" s="646"/>
      <c r="X14" s="646"/>
      <c r="Y14" s="646"/>
      <c r="Z14" s="646"/>
      <c r="AA14" s="649"/>
    </row>
    <row r="15" spans="1:27" ht="35.25" customHeight="1" x14ac:dyDescent="0.3">
      <c r="A15" s="655" t="s">
        <v>7</v>
      </c>
      <c r="B15" s="656"/>
      <c r="C15" s="656"/>
      <c r="D15" s="656"/>
      <c r="E15" s="656"/>
      <c r="F15" s="726">
        <v>1</v>
      </c>
      <c r="G15" s="727"/>
      <c r="H15" s="727"/>
      <c r="I15" s="727"/>
      <c r="J15" s="727"/>
      <c r="K15" s="727"/>
      <c r="L15" s="727"/>
      <c r="M15" s="727"/>
      <c r="N15" s="727"/>
      <c r="O15" s="728"/>
      <c r="P15" s="656" t="s">
        <v>824</v>
      </c>
      <c r="Q15" s="656"/>
      <c r="R15" s="656"/>
      <c r="S15" s="656"/>
      <c r="T15" s="645" t="str">
        <f>VLOOKUP($F$15,BDC!A3:BA19,19,FALSE)</f>
        <v>XXX</v>
      </c>
      <c r="U15" s="646"/>
      <c r="V15" s="646"/>
      <c r="W15" s="646"/>
      <c r="X15" s="646"/>
      <c r="Y15" s="646"/>
      <c r="Z15" s="646"/>
      <c r="AA15" s="649"/>
    </row>
    <row r="16" spans="1:27" x14ac:dyDescent="0.3">
      <c r="A16" s="642" t="s">
        <v>823</v>
      </c>
      <c r="B16" s="643"/>
      <c r="C16" s="643"/>
      <c r="D16" s="643"/>
      <c r="E16" s="644"/>
      <c r="F16" s="711" t="str">
        <f>VLOOKUP($F$15,BDC!A2:BA18,18,FALSE)</f>
        <v>XXX</v>
      </c>
      <c r="G16" s="713"/>
      <c r="H16" s="713"/>
      <c r="I16" s="713"/>
      <c r="J16" s="713"/>
      <c r="K16" s="713"/>
      <c r="L16" s="713"/>
      <c r="M16" s="713"/>
      <c r="N16" s="713"/>
      <c r="O16" s="714"/>
      <c r="P16" s="648" t="s">
        <v>9</v>
      </c>
      <c r="Q16" s="643"/>
      <c r="R16" s="643"/>
      <c r="S16" s="644"/>
      <c r="T16" s="711" t="str">
        <f>VLOOKUP($F$15,BDC!A3:BA19,20,FALSE)</f>
        <v>XXX</v>
      </c>
      <c r="U16" s="713"/>
      <c r="V16" s="713"/>
      <c r="W16" s="713"/>
      <c r="X16" s="713"/>
      <c r="Y16" s="713"/>
      <c r="Z16" s="713"/>
      <c r="AA16" s="712"/>
    </row>
    <row r="17" spans="1:27" x14ac:dyDescent="0.3">
      <c r="A17" s="655" t="s">
        <v>21</v>
      </c>
      <c r="B17" s="656"/>
      <c r="C17" s="656"/>
      <c r="D17" s="656"/>
      <c r="E17" s="656"/>
      <c r="F17" s="650" t="str">
        <f>VLOOKUP($F$15,BDC!A2:BA18,26,FALSE)</f>
        <v>XXX</v>
      </c>
      <c r="G17" s="651"/>
      <c r="H17" s="651"/>
      <c r="I17" s="651"/>
      <c r="J17" s="651"/>
      <c r="K17" s="651"/>
      <c r="L17" s="651"/>
      <c r="M17" s="651"/>
      <c r="N17" s="651"/>
      <c r="O17" s="652"/>
      <c r="P17" s="656" t="s">
        <v>811</v>
      </c>
      <c r="Q17" s="656"/>
      <c r="R17" s="656"/>
      <c r="S17" s="656"/>
      <c r="T17" s="650">
        <f>VLOOKUP($F$15,CONTRA,27,FALSE)</f>
        <v>25</v>
      </c>
      <c r="U17" s="651"/>
      <c r="V17" s="651"/>
      <c r="W17" s="651"/>
      <c r="X17" s="651"/>
      <c r="Y17" s="651"/>
      <c r="Z17" s="651"/>
      <c r="AA17" s="657"/>
    </row>
    <row r="18" spans="1:27" x14ac:dyDescent="0.3">
      <c r="A18" s="642" t="s">
        <v>817</v>
      </c>
      <c r="B18" s="643"/>
      <c r="C18" s="643"/>
      <c r="D18" s="643"/>
      <c r="E18" s="644"/>
      <c r="F18" s="645">
        <f>VLOOKUP($F$15,CONTRA,28,FALSE)</f>
        <v>0</v>
      </c>
      <c r="G18" s="646"/>
      <c r="H18" s="646"/>
      <c r="I18" s="646"/>
      <c r="J18" s="646"/>
      <c r="K18" s="646"/>
      <c r="L18" s="646"/>
      <c r="M18" s="646"/>
      <c r="N18" s="646"/>
      <c r="O18" s="647"/>
      <c r="P18" s="648" t="s">
        <v>814</v>
      </c>
      <c r="Q18" s="643"/>
      <c r="R18" s="643"/>
      <c r="S18" s="644"/>
      <c r="T18" s="645">
        <f>VLOOKUP($F$15,CONTRA,29,FALSE)</f>
        <v>0</v>
      </c>
      <c r="U18" s="646"/>
      <c r="V18" s="646"/>
      <c r="W18" s="646"/>
      <c r="X18" s="646"/>
      <c r="Y18" s="646"/>
      <c r="Z18" s="646"/>
      <c r="AA18" s="649"/>
    </row>
    <row r="19" spans="1:27" x14ac:dyDescent="0.3">
      <c r="A19" s="655" t="s">
        <v>22</v>
      </c>
      <c r="B19" s="656"/>
      <c r="C19" s="656"/>
      <c r="D19" s="656"/>
      <c r="E19" s="656"/>
      <c r="F19" s="690">
        <f>VLOOKUP($F$15,CONTRA,30,FALSE)</f>
        <v>26</v>
      </c>
      <c r="G19" s="690"/>
      <c r="H19" s="690"/>
      <c r="I19" s="690"/>
      <c r="J19" s="690"/>
      <c r="K19" s="688">
        <f>VLOOKUP($F$15,CONTRA,31,FALSE)</f>
        <v>0</v>
      </c>
      <c r="L19" s="688"/>
      <c r="M19" s="688"/>
      <c r="N19" s="688"/>
      <c r="O19" s="688"/>
      <c r="P19" s="656" t="s">
        <v>810</v>
      </c>
      <c r="Q19" s="656"/>
      <c r="R19" s="656"/>
      <c r="S19" s="656"/>
      <c r="T19" s="688">
        <f>VLOOKUP($F$15,CONTRA,32,FALSE)</f>
        <v>27</v>
      </c>
      <c r="U19" s="688"/>
      <c r="V19" s="688"/>
      <c r="W19" s="688"/>
      <c r="X19" s="688"/>
      <c r="Y19" s="688"/>
      <c r="Z19" s="688"/>
      <c r="AA19" s="689"/>
    </row>
    <row r="20" spans="1:27" x14ac:dyDescent="0.3">
      <c r="A20" s="655" t="s">
        <v>23</v>
      </c>
      <c r="B20" s="656"/>
      <c r="C20" s="656"/>
      <c r="D20" s="656"/>
      <c r="E20" s="656"/>
      <c r="F20" s="690">
        <f>VLOOKUP($F$15,CONTRA,33,FALSE)</f>
        <v>28</v>
      </c>
      <c r="G20" s="690"/>
      <c r="H20" s="690"/>
      <c r="I20" s="690"/>
      <c r="J20" s="690"/>
      <c r="K20" s="653" t="s">
        <v>0</v>
      </c>
      <c r="L20" s="654"/>
      <c r="M20" s="691">
        <f>VLOOKUP($F$15,CONTRA,34,FALSE)</f>
        <v>29</v>
      </c>
      <c r="N20" s="691"/>
      <c r="O20" s="691"/>
      <c r="P20" s="656" t="s">
        <v>815</v>
      </c>
      <c r="Q20" s="656"/>
      <c r="R20" s="656"/>
      <c r="S20" s="656"/>
      <c r="T20" s="688">
        <f>VLOOKUP($F$15,CONTRA,35,FALSE)</f>
        <v>0</v>
      </c>
      <c r="U20" s="688"/>
      <c r="V20" s="688"/>
      <c r="W20" s="688"/>
      <c r="X20" s="688"/>
      <c r="Y20" s="688"/>
      <c r="Z20" s="688"/>
      <c r="AA20" s="689"/>
    </row>
    <row r="21" spans="1:27" x14ac:dyDescent="0.3">
      <c r="A21" s="655" t="s">
        <v>24</v>
      </c>
      <c r="B21" s="656"/>
      <c r="C21" s="656"/>
      <c r="D21" s="656"/>
      <c r="E21" s="656"/>
      <c r="F21" s="701">
        <f>SUM(F19:J20)</f>
        <v>54</v>
      </c>
      <c r="G21" s="646"/>
      <c r="H21" s="646"/>
      <c r="I21" s="646"/>
      <c r="J21" s="647"/>
      <c r="K21" s="688"/>
      <c r="L21" s="688"/>
      <c r="M21" s="688"/>
      <c r="N21" s="688"/>
      <c r="O21" s="688"/>
      <c r="P21" s="656" t="s">
        <v>25</v>
      </c>
      <c r="Q21" s="656"/>
      <c r="R21" s="656"/>
      <c r="S21" s="656"/>
      <c r="T21" s="645">
        <f>+T19+T20</f>
        <v>27</v>
      </c>
      <c r="U21" s="646"/>
      <c r="V21" s="646"/>
      <c r="W21" s="646"/>
      <c r="X21" s="646"/>
      <c r="Y21" s="646"/>
      <c r="Z21" s="646"/>
      <c r="AA21" s="649"/>
    </row>
    <row r="22" spans="1:27" x14ac:dyDescent="0.3">
      <c r="A22" s="696" t="s">
        <v>19</v>
      </c>
      <c r="B22" s="697"/>
      <c r="C22" s="697"/>
      <c r="D22" s="697"/>
      <c r="E22" s="697"/>
      <c r="F22" s="729">
        <f>VLOOKUP($F$15,CONTRA,36,FALSE)</f>
        <v>30</v>
      </c>
      <c r="G22" s="730"/>
      <c r="H22" s="730"/>
      <c r="I22" s="730"/>
      <c r="J22" s="730"/>
      <c r="K22" s="730"/>
      <c r="L22" s="730"/>
      <c r="M22" s="730"/>
      <c r="N22" s="730"/>
      <c r="O22" s="731"/>
      <c r="P22" s="656" t="s">
        <v>812</v>
      </c>
      <c r="Q22" s="656"/>
      <c r="R22" s="656"/>
      <c r="S22" s="656"/>
      <c r="T22" s="650">
        <f>VLOOKUP($F$15,BDC!1:1048576,38,FALSE)</f>
        <v>0</v>
      </c>
      <c r="U22" s="651"/>
      <c r="V22" s="651"/>
      <c r="W22" s="651"/>
      <c r="X22" s="651"/>
      <c r="Y22" s="651"/>
      <c r="Z22" s="651"/>
      <c r="AA22" s="657"/>
    </row>
    <row r="23" spans="1:27" x14ac:dyDescent="0.3">
      <c r="A23" s="696" t="s">
        <v>20</v>
      </c>
      <c r="B23" s="697"/>
      <c r="C23" s="697"/>
      <c r="D23" s="697"/>
      <c r="E23" s="697"/>
      <c r="F23" s="698">
        <f>VLOOKUP($F$15,CONTRA,37,FALSE)</f>
        <v>31</v>
      </c>
      <c r="G23" s="699"/>
      <c r="H23" s="699"/>
      <c r="I23" s="699"/>
      <c r="J23" s="699"/>
      <c r="K23" s="699"/>
      <c r="L23" s="699"/>
      <c r="M23" s="699"/>
      <c r="N23" s="699"/>
      <c r="O23" s="699"/>
      <c r="P23" s="699"/>
      <c r="Q23" s="699"/>
      <c r="R23" s="699"/>
      <c r="S23" s="699"/>
      <c r="T23" s="699"/>
      <c r="U23" s="699"/>
      <c r="V23" s="699"/>
      <c r="W23" s="699"/>
      <c r="X23" s="699"/>
      <c r="Y23" s="699"/>
      <c r="Z23" s="699"/>
      <c r="AA23" s="700"/>
    </row>
    <row r="24" spans="1:27" x14ac:dyDescent="0.3">
      <c r="A24" s="282">
        <v>2</v>
      </c>
      <c r="B24" s="752" t="s">
        <v>117</v>
      </c>
      <c r="C24" s="753"/>
      <c r="D24" s="753"/>
      <c r="E24" s="753"/>
      <c r="F24" s="753"/>
      <c r="G24" s="753"/>
      <c r="H24" s="753"/>
      <c r="I24" s="753"/>
      <c r="J24" s="753"/>
      <c r="K24" s="753"/>
      <c r="L24" s="753"/>
      <c r="M24" s="753"/>
      <c r="N24" s="753"/>
      <c r="O24" s="753"/>
      <c r="P24" s="753"/>
      <c r="Q24" s="753"/>
      <c r="R24" s="753"/>
      <c r="S24" s="753"/>
      <c r="T24" s="753"/>
      <c r="U24" s="753"/>
      <c r="V24" s="753"/>
      <c r="W24" s="753"/>
      <c r="X24" s="753"/>
      <c r="Y24" s="753"/>
      <c r="Z24" s="753"/>
      <c r="AA24" s="754"/>
    </row>
    <row r="25" spans="1:27" ht="31.5" customHeight="1" x14ac:dyDescent="0.3">
      <c r="A25" s="371" t="s">
        <v>203</v>
      </c>
      <c r="B25" s="750" t="s">
        <v>204</v>
      </c>
      <c r="C25" s="750"/>
      <c r="D25" s="750" t="s">
        <v>205</v>
      </c>
      <c r="E25" s="750"/>
      <c r="F25" s="750" t="s">
        <v>206</v>
      </c>
      <c r="G25" s="750"/>
      <c r="H25" s="750" t="s">
        <v>207</v>
      </c>
      <c r="I25" s="750"/>
      <c r="J25" s="750"/>
      <c r="K25" s="750"/>
      <c r="L25" s="750"/>
      <c r="M25" s="750"/>
      <c r="N25" s="750" t="s">
        <v>208</v>
      </c>
      <c r="O25" s="750"/>
      <c r="P25" s="750" t="s">
        <v>209</v>
      </c>
      <c r="Q25" s="750"/>
      <c r="R25" s="750" t="s">
        <v>210</v>
      </c>
      <c r="S25" s="750"/>
      <c r="T25" s="750"/>
      <c r="U25" s="750" t="s">
        <v>211</v>
      </c>
      <c r="V25" s="750"/>
      <c r="W25" s="750"/>
      <c r="X25" s="750"/>
      <c r="Y25" s="750"/>
      <c r="Z25" s="750"/>
      <c r="AA25" s="751"/>
    </row>
    <row r="26" spans="1:27" ht="16.5" customHeight="1" x14ac:dyDescent="0.3">
      <c r="A26" s="240"/>
      <c r="B26" s="748"/>
      <c r="C26" s="748"/>
      <c r="D26" s="748"/>
      <c r="E26" s="748"/>
      <c r="F26" s="748"/>
      <c r="G26" s="748"/>
      <c r="H26" s="748"/>
      <c r="I26" s="748"/>
      <c r="J26" s="748"/>
      <c r="K26" s="748"/>
      <c r="L26" s="748"/>
      <c r="M26" s="748"/>
      <c r="N26" s="748"/>
      <c r="O26" s="748"/>
      <c r="P26" s="748"/>
      <c r="Q26" s="748"/>
      <c r="R26" s="748"/>
      <c r="S26" s="748"/>
      <c r="T26" s="748"/>
      <c r="U26" s="748"/>
      <c r="V26" s="748"/>
      <c r="W26" s="748"/>
      <c r="X26" s="748"/>
      <c r="Y26" s="748"/>
      <c r="Z26" s="748"/>
      <c r="AA26" s="749"/>
    </row>
    <row r="27" spans="1:27" ht="16.5" customHeight="1" x14ac:dyDescent="0.3">
      <c r="A27" s="240"/>
      <c r="B27" s="748"/>
      <c r="C27" s="748"/>
      <c r="D27" s="748"/>
      <c r="E27" s="748"/>
      <c r="F27" s="748"/>
      <c r="G27" s="748"/>
      <c r="H27" s="748"/>
      <c r="I27" s="748"/>
      <c r="J27" s="748"/>
      <c r="K27" s="748"/>
      <c r="L27" s="748"/>
      <c r="M27" s="748"/>
      <c r="N27" s="748"/>
      <c r="O27" s="748"/>
      <c r="P27" s="748"/>
      <c r="Q27" s="748"/>
      <c r="R27" s="748"/>
      <c r="S27" s="748"/>
      <c r="T27" s="748"/>
      <c r="U27" s="748"/>
      <c r="V27" s="748"/>
      <c r="W27" s="748"/>
      <c r="X27" s="748"/>
      <c r="Y27" s="748"/>
      <c r="Z27" s="748"/>
      <c r="AA27" s="749"/>
    </row>
    <row r="28" spans="1:27" ht="16.5" customHeight="1" x14ac:dyDescent="0.3">
      <c r="A28" s="240"/>
      <c r="B28" s="748"/>
      <c r="C28" s="748"/>
      <c r="D28" s="748"/>
      <c r="E28" s="748"/>
      <c r="F28" s="748"/>
      <c r="G28" s="748"/>
      <c r="H28" s="748"/>
      <c r="I28" s="748"/>
      <c r="J28" s="748"/>
      <c r="K28" s="748"/>
      <c r="L28" s="748"/>
      <c r="M28" s="748"/>
      <c r="N28" s="748"/>
      <c r="O28" s="748"/>
      <c r="P28" s="748"/>
      <c r="Q28" s="748"/>
      <c r="R28" s="748"/>
      <c r="S28" s="748"/>
      <c r="T28" s="748"/>
      <c r="U28" s="748"/>
      <c r="V28" s="748"/>
      <c r="W28" s="748"/>
      <c r="X28" s="748"/>
      <c r="Y28" s="748"/>
      <c r="Z28" s="748"/>
      <c r="AA28" s="749"/>
    </row>
    <row r="29" spans="1:27" ht="16.5" customHeight="1" x14ac:dyDescent="0.3">
      <c r="A29" s="240"/>
      <c r="B29" s="748"/>
      <c r="C29" s="748"/>
      <c r="D29" s="748"/>
      <c r="E29" s="748"/>
      <c r="F29" s="748"/>
      <c r="G29" s="748"/>
      <c r="H29" s="748"/>
      <c r="I29" s="748"/>
      <c r="J29" s="748"/>
      <c r="K29" s="748"/>
      <c r="L29" s="748"/>
      <c r="M29" s="748"/>
      <c r="N29" s="748"/>
      <c r="O29" s="748"/>
      <c r="P29" s="748"/>
      <c r="Q29" s="748"/>
      <c r="R29" s="748"/>
      <c r="S29" s="748"/>
      <c r="T29" s="748"/>
      <c r="U29" s="748"/>
      <c r="V29" s="748"/>
      <c r="W29" s="748"/>
      <c r="X29" s="748"/>
      <c r="Y29" s="748"/>
      <c r="Z29" s="748"/>
      <c r="AA29" s="749"/>
    </row>
    <row r="30" spans="1:27" x14ac:dyDescent="0.3">
      <c r="A30" s="240"/>
      <c r="B30" s="748"/>
      <c r="C30" s="748"/>
      <c r="D30" s="748"/>
      <c r="E30" s="748"/>
      <c r="F30" s="748"/>
      <c r="G30" s="748"/>
      <c r="H30" s="748"/>
      <c r="I30" s="748"/>
      <c r="J30" s="748"/>
      <c r="K30" s="748"/>
      <c r="L30" s="748"/>
      <c r="M30" s="748"/>
      <c r="N30" s="748"/>
      <c r="O30" s="748"/>
      <c r="P30" s="748"/>
      <c r="Q30" s="748"/>
      <c r="R30" s="748"/>
      <c r="S30" s="748"/>
      <c r="T30" s="748"/>
      <c r="U30" s="748"/>
      <c r="V30" s="748"/>
      <c r="W30" s="748"/>
      <c r="X30" s="748"/>
      <c r="Y30" s="748"/>
      <c r="Z30" s="748"/>
      <c r="AA30" s="749"/>
    </row>
    <row r="31" spans="1:27" ht="16.5" customHeight="1" x14ac:dyDescent="0.3">
      <c r="A31" s="240"/>
      <c r="B31" s="748"/>
      <c r="C31" s="748"/>
      <c r="D31" s="748"/>
      <c r="E31" s="748"/>
      <c r="F31" s="748"/>
      <c r="G31" s="748"/>
      <c r="H31" s="748"/>
      <c r="I31" s="748"/>
      <c r="J31" s="748"/>
      <c r="K31" s="748"/>
      <c r="L31" s="748"/>
      <c r="M31" s="748"/>
      <c r="N31" s="748"/>
      <c r="O31" s="748"/>
      <c r="P31" s="748"/>
      <c r="Q31" s="748"/>
      <c r="R31" s="748"/>
      <c r="S31" s="748"/>
      <c r="T31" s="748"/>
      <c r="U31" s="748"/>
      <c r="V31" s="748"/>
      <c r="W31" s="748"/>
      <c r="X31" s="748"/>
      <c r="Y31" s="748"/>
      <c r="Z31" s="748"/>
      <c r="AA31" s="749"/>
    </row>
    <row r="32" spans="1:27" ht="16.5" customHeight="1" x14ac:dyDescent="0.3">
      <c r="A32" s="372"/>
      <c r="B32" s="746"/>
      <c r="C32" s="746"/>
      <c r="D32" s="746"/>
      <c r="E32" s="746"/>
      <c r="F32" s="746"/>
      <c r="G32" s="746"/>
      <c r="H32" s="746"/>
      <c r="I32" s="746"/>
      <c r="J32" s="746"/>
      <c r="K32" s="746"/>
      <c r="L32" s="746"/>
      <c r="M32" s="746"/>
      <c r="N32" s="746"/>
      <c r="O32" s="746"/>
      <c r="P32" s="746"/>
      <c r="Q32" s="746"/>
      <c r="R32" s="746"/>
      <c r="S32" s="746"/>
      <c r="T32" s="746"/>
      <c r="U32" s="746"/>
      <c r="V32" s="746"/>
      <c r="W32" s="746"/>
      <c r="X32" s="746"/>
      <c r="Y32" s="746"/>
      <c r="Z32" s="746"/>
      <c r="AA32" s="747"/>
    </row>
    <row r="33" spans="1:27" ht="16.5" customHeight="1" x14ac:dyDescent="0.3">
      <c r="A33" s="743"/>
      <c r="B33" s="744"/>
      <c r="C33" s="744"/>
      <c r="D33" s="744"/>
      <c r="E33" s="744"/>
      <c r="F33" s="744"/>
      <c r="G33" s="744"/>
      <c r="H33" s="744"/>
      <c r="I33" s="744"/>
      <c r="J33" s="744"/>
      <c r="K33" s="744"/>
      <c r="L33" s="744"/>
      <c r="M33" s="744"/>
      <c r="N33" s="744"/>
      <c r="O33" s="744"/>
      <c r="P33" s="744"/>
      <c r="Q33" s="744"/>
      <c r="R33" s="744"/>
      <c r="S33" s="744"/>
      <c r="T33" s="744"/>
      <c r="U33" s="744"/>
      <c r="V33" s="744"/>
      <c r="W33" s="744"/>
      <c r="X33" s="744"/>
      <c r="Y33" s="744"/>
      <c r="Z33" s="744"/>
      <c r="AA33" s="745"/>
    </row>
    <row r="34" spans="1:27" ht="16.5" customHeight="1" x14ac:dyDescent="0.3">
      <c r="A34" s="743" t="s">
        <v>212</v>
      </c>
      <c r="B34" s="744"/>
      <c r="C34" s="744"/>
      <c r="D34" s="744"/>
      <c r="E34" s="744"/>
      <c r="F34" s="744"/>
      <c r="G34" s="744"/>
      <c r="H34" s="744"/>
      <c r="I34" s="744"/>
      <c r="J34" s="744"/>
      <c r="K34" s="744"/>
      <c r="L34" s="744"/>
      <c r="M34" s="744"/>
      <c r="N34" s="744"/>
      <c r="O34" s="744"/>
      <c r="P34" s="744"/>
      <c r="Q34" s="744"/>
      <c r="R34" s="744"/>
      <c r="S34" s="744"/>
      <c r="T34" s="744"/>
      <c r="U34" s="744"/>
      <c r="V34" s="744"/>
      <c r="W34" s="744"/>
      <c r="X34" s="744"/>
      <c r="Y34" s="744"/>
      <c r="Z34" s="744"/>
      <c r="AA34" s="745"/>
    </row>
    <row r="35" spans="1:27" ht="16.5" customHeight="1" x14ac:dyDescent="0.3">
      <c r="A35" s="420"/>
      <c r="B35" s="421"/>
      <c r="C35" s="421"/>
      <c r="D35" s="421"/>
      <c r="E35" s="421"/>
      <c r="F35" s="421"/>
      <c r="G35" s="421"/>
      <c r="H35" s="421"/>
      <c r="I35" s="421"/>
      <c r="J35" s="421"/>
      <c r="K35" s="421"/>
      <c r="L35" s="421"/>
      <c r="M35" s="421"/>
      <c r="N35" s="421"/>
      <c r="O35" s="421"/>
      <c r="P35" s="421"/>
      <c r="Q35" s="421"/>
      <c r="R35" s="421"/>
      <c r="S35" s="421"/>
      <c r="T35" s="421"/>
      <c r="U35" s="421"/>
      <c r="V35" s="421"/>
      <c r="W35" s="421"/>
      <c r="X35" s="421"/>
      <c r="Y35" s="421"/>
      <c r="Z35" s="421"/>
      <c r="AA35" s="422"/>
    </row>
    <row r="36" spans="1:27" ht="16.5" customHeight="1" x14ac:dyDescent="0.3">
      <c r="A36" s="420"/>
      <c r="B36" s="421"/>
      <c r="C36" s="421"/>
      <c r="D36" s="421"/>
      <c r="E36" s="421"/>
      <c r="F36" s="421"/>
      <c r="G36" s="421"/>
      <c r="H36" s="421"/>
      <c r="I36" s="421"/>
      <c r="J36" s="421"/>
      <c r="K36" s="421"/>
      <c r="L36" s="421"/>
      <c r="M36" s="421"/>
      <c r="N36" s="421"/>
      <c r="O36" s="421"/>
      <c r="P36" s="421"/>
      <c r="Q36" s="421"/>
      <c r="R36" s="421"/>
      <c r="S36" s="421"/>
      <c r="T36" s="421"/>
      <c r="U36" s="421"/>
      <c r="V36" s="421"/>
      <c r="W36" s="421"/>
      <c r="X36" s="421"/>
      <c r="Y36" s="421"/>
      <c r="Z36" s="421"/>
      <c r="AA36" s="422"/>
    </row>
    <row r="37" spans="1:27" x14ac:dyDescent="0.3">
      <c r="A37" s="311"/>
      <c r="B37" s="6"/>
      <c r="C37" s="6"/>
      <c r="D37" s="6"/>
      <c r="E37" s="6"/>
      <c r="F37" s="6"/>
      <c r="G37" s="6"/>
      <c r="H37" s="6"/>
      <c r="I37" s="6"/>
      <c r="J37" s="6"/>
      <c r="K37" s="6"/>
      <c r="L37" s="6"/>
      <c r="M37" s="6"/>
      <c r="N37" s="6"/>
      <c r="O37" s="6"/>
      <c r="P37" s="6"/>
      <c r="Q37" s="6"/>
      <c r="R37" s="6"/>
      <c r="S37" s="6"/>
      <c r="T37" s="6"/>
      <c r="U37" s="6"/>
      <c r="V37" s="6"/>
      <c r="W37" s="6"/>
      <c r="X37" s="6"/>
      <c r="Y37" s="6"/>
      <c r="Z37" s="6"/>
      <c r="AA37" s="310"/>
    </row>
    <row r="38" spans="1:27" x14ac:dyDescent="0.3">
      <c r="A38" s="283" t="s">
        <v>146</v>
      </c>
      <c r="B38" s="6"/>
      <c r="C38" s="6"/>
      <c r="D38" s="667">
        <f>VLOOKUP($F$15,CONTRA,46,FALSE)</f>
        <v>39</v>
      </c>
      <c r="E38" s="667"/>
      <c r="F38" s="667"/>
      <c r="G38" s="667"/>
      <c r="H38" s="667"/>
      <c r="I38" s="6"/>
      <c r="J38" s="6"/>
      <c r="K38" s="49" t="s">
        <v>146</v>
      </c>
      <c r="L38" s="667">
        <f>VLOOKUP($F$15,CONTRA,44,FALSE)</f>
        <v>37</v>
      </c>
      <c r="M38" s="667"/>
      <c r="N38" s="667"/>
      <c r="O38" s="667"/>
      <c r="P38" s="667"/>
      <c r="Q38" s="667"/>
      <c r="R38" s="668"/>
      <c r="S38" s="49" t="s">
        <v>146</v>
      </c>
      <c r="T38" s="667">
        <f>VLOOKUP($F$15,CONTRA,48,FALSE)</f>
        <v>41</v>
      </c>
      <c r="U38" s="667"/>
      <c r="V38" s="667"/>
      <c r="W38" s="667"/>
      <c r="X38" s="667"/>
      <c r="Y38" s="667"/>
      <c r="Z38" s="667"/>
      <c r="AA38" s="310"/>
    </row>
    <row r="39" spans="1:27" x14ac:dyDescent="0.3">
      <c r="A39" s="283" t="s">
        <v>147</v>
      </c>
      <c r="B39" s="6"/>
      <c r="C39" s="6"/>
      <c r="D39" s="49"/>
      <c r="E39" s="49"/>
      <c r="F39" s="49"/>
      <c r="G39" s="49"/>
      <c r="H39" s="49"/>
      <c r="I39" s="6"/>
      <c r="J39" s="6"/>
      <c r="K39" s="49" t="s">
        <v>149</v>
      </c>
      <c r="L39" s="6"/>
      <c r="M39" s="6"/>
      <c r="N39" s="6"/>
      <c r="O39" s="6"/>
      <c r="P39" s="6"/>
      <c r="Q39" s="6"/>
      <c r="R39" s="6"/>
      <c r="S39" s="49" t="s">
        <v>150</v>
      </c>
      <c r="T39" s="6"/>
      <c r="U39" s="6"/>
      <c r="V39" s="6"/>
      <c r="W39" s="6"/>
      <c r="X39" s="6"/>
      <c r="Y39" s="6"/>
      <c r="Z39" s="6"/>
      <c r="AA39" s="310"/>
    </row>
    <row r="40" spans="1:27" x14ac:dyDescent="0.3">
      <c r="A40" s="283" t="s">
        <v>148</v>
      </c>
      <c r="B40" s="6"/>
      <c r="C40" s="6"/>
      <c r="D40" s="49"/>
      <c r="E40" s="668">
        <f>VLOOKUP($F$15,CONTRA,47,FALSE)</f>
        <v>40</v>
      </c>
      <c r="F40" s="668"/>
      <c r="G40" s="668"/>
      <c r="H40" s="668"/>
      <c r="I40" s="6"/>
      <c r="J40" s="6"/>
      <c r="K40" s="49" t="s">
        <v>148</v>
      </c>
      <c r="L40" s="6"/>
      <c r="M40" s="6">
        <f>VLOOKUP($F$15,CONTRA,45,FALSE)</f>
        <v>38</v>
      </c>
      <c r="N40" s="6"/>
      <c r="O40" s="6"/>
      <c r="P40" s="6"/>
      <c r="Q40" s="6"/>
      <c r="R40" s="6"/>
      <c r="S40" s="49" t="s">
        <v>148</v>
      </c>
      <c r="T40" s="6"/>
      <c r="U40" s="6"/>
      <c r="V40" s="6"/>
      <c r="W40" s="6">
        <f>VLOOKUP($F$15,CONTRA,49,FALSE)</f>
        <v>42</v>
      </c>
      <c r="X40" s="6"/>
      <c r="Y40" s="6"/>
      <c r="Z40" s="6"/>
      <c r="AA40" s="310"/>
    </row>
    <row r="41" spans="1:27" x14ac:dyDescent="0.3">
      <c r="A41" s="311"/>
      <c r="B41" s="6"/>
      <c r="C41" s="6"/>
      <c r="D41" s="6"/>
      <c r="E41" s="6"/>
      <c r="F41" s="6"/>
      <c r="G41" s="6"/>
      <c r="H41" s="6"/>
      <c r="I41" s="6"/>
      <c r="J41" s="6"/>
      <c r="K41" s="6"/>
      <c r="L41" s="6"/>
      <c r="M41" s="6"/>
      <c r="N41" s="6"/>
      <c r="O41" s="6"/>
      <c r="P41" s="6"/>
      <c r="Q41" s="6"/>
      <c r="R41" s="6"/>
      <c r="S41" s="6"/>
      <c r="T41" s="6"/>
      <c r="U41" s="6"/>
      <c r="V41" s="6"/>
      <c r="W41" s="6"/>
      <c r="X41" s="6"/>
      <c r="Y41" s="6"/>
      <c r="Z41" s="6"/>
      <c r="AA41" s="310"/>
    </row>
    <row r="42" spans="1:27" ht="17.25" thickBot="1" x14ac:dyDescent="0.35">
      <c r="A42" s="373"/>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374"/>
    </row>
    <row r="43" spans="1:27" ht="16.5" customHeight="1" x14ac:dyDescent="0.3">
      <c r="A43" s="671" t="s">
        <v>215</v>
      </c>
      <c r="B43" s="672"/>
      <c r="C43" s="672"/>
      <c r="D43" s="672"/>
      <c r="E43" s="672"/>
      <c r="F43" s="672"/>
      <c r="G43" s="672"/>
      <c r="H43" s="672"/>
      <c r="I43" s="672"/>
      <c r="J43" s="671" t="s">
        <v>216</v>
      </c>
      <c r="K43" s="672"/>
      <c r="L43" s="672"/>
      <c r="M43" s="672"/>
      <c r="N43" s="672"/>
      <c r="O43" s="672"/>
      <c r="P43" s="672"/>
      <c r="Q43" s="672"/>
      <c r="R43" s="671" t="s">
        <v>218</v>
      </c>
      <c r="S43" s="672"/>
      <c r="T43" s="672"/>
      <c r="U43" s="672"/>
      <c r="V43" s="672"/>
      <c r="W43" s="672"/>
      <c r="X43" s="672"/>
      <c r="Y43" s="672"/>
      <c r="Z43" s="672"/>
      <c r="AA43" s="673"/>
    </row>
    <row r="44" spans="1:27" ht="16.5" customHeight="1" thickBot="1" x14ac:dyDescent="0.35">
      <c r="A44" s="674" t="s">
        <v>862</v>
      </c>
      <c r="B44" s="675"/>
      <c r="C44" s="675"/>
      <c r="D44" s="675"/>
      <c r="E44" s="675"/>
      <c r="F44" s="675"/>
      <c r="G44" s="675"/>
      <c r="H44" s="675"/>
      <c r="I44" s="675"/>
      <c r="J44" s="674" t="s">
        <v>217</v>
      </c>
      <c r="K44" s="675"/>
      <c r="L44" s="675"/>
      <c r="M44" s="675"/>
      <c r="N44" s="675"/>
      <c r="O44" s="675"/>
      <c r="P44" s="675"/>
      <c r="Q44" s="675"/>
      <c r="R44" s="674" t="s">
        <v>219</v>
      </c>
      <c r="S44" s="675"/>
      <c r="T44" s="675"/>
      <c r="U44" s="675"/>
      <c r="V44" s="675"/>
      <c r="W44" s="675"/>
      <c r="X44" s="675"/>
      <c r="Y44" s="675"/>
      <c r="Z44" s="675"/>
      <c r="AA44" s="676"/>
    </row>
    <row r="45" spans="1:27" ht="16.5" customHeight="1" x14ac:dyDescent="0.3">
      <c r="A45" s="671" t="s">
        <v>220</v>
      </c>
      <c r="B45" s="672"/>
      <c r="C45" s="672"/>
      <c r="D45" s="672"/>
      <c r="E45" s="672"/>
      <c r="F45" s="672"/>
      <c r="G45" s="672"/>
      <c r="H45" s="672"/>
      <c r="I45" s="672"/>
      <c r="J45" s="671" t="s">
        <v>220</v>
      </c>
      <c r="K45" s="672"/>
      <c r="L45" s="672"/>
      <c r="M45" s="672"/>
      <c r="N45" s="672"/>
      <c r="O45" s="672"/>
      <c r="P45" s="672"/>
      <c r="Q45" s="672"/>
      <c r="R45" s="671" t="s">
        <v>220</v>
      </c>
      <c r="S45" s="672"/>
      <c r="T45" s="672"/>
      <c r="U45" s="672"/>
      <c r="V45" s="672"/>
      <c r="W45" s="672"/>
      <c r="X45" s="672"/>
      <c r="Y45" s="672"/>
      <c r="Z45" s="672"/>
      <c r="AA45" s="673"/>
    </row>
    <row r="46" spans="1:27" ht="17.25" customHeight="1" thickBot="1" x14ac:dyDescent="0.35">
      <c r="A46" s="664" t="s">
        <v>863</v>
      </c>
      <c r="B46" s="665"/>
      <c r="C46" s="665"/>
      <c r="D46" s="665"/>
      <c r="E46" s="665"/>
      <c r="F46" s="665"/>
      <c r="G46" s="665"/>
      <c r="H46" s="665"/>
      <c r="I46" s="665"/>
      <c r="J46" s="664" t="s">
        <v>222</v>
      </c>
      <c r="K46" s="665"/>
      <c r="L46" s="665"/>
      <c r="M46" s="665"/>
      <c r="N46" s="665"/>
      <c r="O46" s="665"/>
      <c r="P46" s="665"/>
      <c r="Q46" s="665"/>
      <c r="R46" s="664" t="s">
        <v>223</v>
      </c>
      <c r="S46" s="665"/>
      <c r="T46" s="665"/>
      <c r="U46" s="665"/>
      <c r="V46" s="665"/>
      <c r="W46" s="665"/>
      <c r="X46" s="665"/>
      <c r="Y46" s="665"/>
      <c r="Z46" s="665"/>
      <c r="AA46" s="666"/>
    </row>
  </sheetData>
  <mergeCells count="168">
    <mergeCell ref="A5:AA5"/>
    <mergeCell ref="A6:E7"/>
    <mergeCell ref="F6:V6"/>
    <mergeCell ref="W6:Y7"/>
    <mergeCell ref="Z6:AA7"/>
    <mergeCell ref="F7:V7"/>
    <mergeCell ref="P1:AA4"/>
    <mergeCell ref="A2:E2"/>
    <mergeCell ref="F2:O2"/>
    <mergeCell ref="A3:E3"/>
    <mergeCell ref="F3:O3"/>
    <mergeCell ref="A4:E4"/>
    <mergeCell ref="F4:O4"/>
    <mergeCell ref="A8:AA8"/>
    <mergeCell ref="B9:O9"/>
    <mergeCell ref="P9:Y9"/>
    <mergeCell ref="Z9:AA10"/>
    <mergeCell ref="A10:E10"/>
    <mergeCell ref="F10:G10"/>
    <mergeCell ref="I10:J10"/>
    <mergeCell ref="M10:O10"/>
    <mergeCell ref="P10:S10"/>
    <mergeCell ref="T10:V10"/>
    <mergeCell ref="W10:Y10"/>
    <mergeCell ref="K10:L10"/>
    <mergeCell ref="A11:E11"/>
    <mergeCell ref="F11:O11"/>
    <mergeCell ref="P11:S11"/>
    <mergeCell ref="T11:AA11"/>
    <mergeCell ref="A12:E12"/>
    <mergeCell ref="F12:J12"/>
    <mergeCell ref="M12:O12"/>
    <mergeCell ref="P12:S12"/>
    <mergeCell ref="T12:AA12"/>
    <mergeCell ref="K12:L12"/>
    <mergeCell ref="A15:E15"/>
    <mergeCell ref="P15:S15"/>
    <mergeCell ref="T15:AA15"/>
    <mergeCell ref="A14:E14"/>
    <mergeCell ref="F14:O14"/>
    <mergeCell ref="P14:S14"/>
    <mergeCell ref="T14:AA14"/>
    <mergeCell ref="F15:O15"/>
    <mergeCell ref="A13:E13"/>
    <mergeCell ref="F13:J13"/>
    <mergeCell ref="M13:O13"/>
    <mergeCell ref="P13:S13"/>
    <mergeCell ref="Z13:AA13"/>
    <mergeCell ref="K13:L13"/>
    <mergeCell ref="T13:U13"/>
    <mergeCell ref="V13:Y13"/>
    <mergeCell ref="A18:E18"/>
    <mergeCell ref="P18:S18"/>
    <mergeCell ref="T18:AA18"/>
    <mergeCell ref="A16:E16"/>
    <mergeCell ref="P16:S16"/>
    <mergeCell ref="T16:AA16"/>
    <mergeCell ref="F16:O16"/>
    <mergeCell ref="A17:E17"/>
    <mergeCell ref="F17:O17"/>
    <mergeCell ref="P17:S17"/>
    <mergeCell ref="T17:AA17"/>
    <mergeCell ref="F18:O18"/>
    <mergeCell ref="A19:E19"/>
    <mergeCell ref="F19:J19"/>
    <mergeCell ref="K19:O19"/>
    <mergeCell ref="P19:S19"/>
    <mergeCell ref="T19:AA19"/>
    <mergeCell ref="A20:E20"/>
    <mergeCell ref="F20:J20"/>
    <mergeCell ref="M20:O20"/>
    <mergeCell ref="P20:S20"/>
    <mergeCell ref="T20:AA20"/>
    <mergeCell ref="K20:L20"/>
    <mergeCell ref="A22:E22"/>
    <mergeCell ref="A23:E23"/>
    <mergeCell ref="F23:AA23"/>
    <mergeCell ref="B24:AA24"/>
    <mergeCell ref="A21:E21"/>
    <mergeCell ref="F21:J21"/>
    <mergeCell ref="K21:O21"/>
    <mergeCell ref="P21:S21"/>
    <mergeCell ref="T21:AA21"/>
    <mergeCell ref="F22:O22"/>
    <mergeCell ref="P22:S22"/>
    <mergeCell ref="T22:AA22"/>
    <mergeCell ref="R27:T27"/>
    <mergeCell ref="U27:AA27"/>
    <mergeCell ref="B26:C26"/>
    <mergeCell ref="D26:E26"/>
    <mergeCell ref="F26:G26"/>
    <mergeCell ref="H26:M26"/>
    <mergeCell ref="P26:Q26"/>
    <mergeCell ref="R26:T26"/>
    <mergeCell ref="H27:M27"/>
    <mergeCell ref="P27:Q27"/>
    <mergeCell ref="B30:C30"/>
    <mergeCell ref="D30:E30"/>
    <mergeCell ref="F30:G30"/>
    <mergeCell ref="H30:M30"/>
    <mergeCell ref="N30:O30"/>
    <mergeCell ref="P30:Q30"/>
    <mergeCell ref="R30:T30"/>
    <mergeCell ref="U30:AA30"/>
    <mergeCell ref="B28:C28"/>
    <mergeCell ref="D28:E28"/>
    <mergeCell ref="F28:G28"/>
    <mergeCell ref="H28:M28"/>
    <mergeCell ref="P28:Q28"/>
    <mergeCell ref="R28:T28"/>
    <mergeCell ref="B25:C25"/>
    <mergeCell ref="D25:E25"/>
    <mergeCell ref="F25:G25"/>
    <mergeCell ref="H25:M25"/>
    <mergeCell ref="N25:O25"/>
    <mergeCell ref="P25:Q25"/>
    <mergeCell ref="R25:T25"/>
    <mergeCell ref="U25:AA25"/>
    <mergeCell ref="B29:C29"/>
    <mergeCell ref="D29:E29"/>
    <mergeCell ref="F29:G29"/>
    <mergeCell ref="H29:M29"/>
    <mergeCell ref="P29:Q29"/>
    <mergeCell ref="B27:C27"/>
    <mergeCell ref="D27:E27"/>
    <mergeCell ref="F27:G27"/>
    <mergeCell ref="N29:O29"/>
    <mergeCell ref="U28:AA28"/>
    <mergeCell ref="U29:AA29"/>
    <mergeCell ref="N26:O26"/>
    <mergeCell ref="N27:O27"/>
    <mergeCell ref="N28:O28"/>
    <mergeCell ref="R29:T29"/>
    <mergeCell ref="U26:AA26"/>
    <mergeCell ref="R32:T32"/>
    <mergeCell ref="U32:AA32"/>
    <mergeCell ref="B32:C32"/>
    <mergeCell ref="D32:E32"/>
    <mergeCell ref="F32:G32"/>
    <mergeCell ref="H32:M32"/>
    <mergeCell ref="N32:O32"/>
    <mergeCell ref="P32:Q32"/>
    <mergeCell ref="B31:C31"/>
    <mergeCell ref="D31:E31"/>
    <mergeCell ref="F31:G31"/>
    <mergeCell ref="H31:M31"/>
    <mergeCell ref="N31:O31"/>
    <mergeCell ref="P31:Q31"/>
    <mergeCell ref="R31:T31"/>
    <mergeCell ref="U31:AA31"/>
    <mergeCell ref="A46:I46"/>
    <mergeCell ref="J46:Q46"/>
    <mergeCell ref="R46:AA46"/>
    <mergeCell ref="A33:AA33"/>
    <mergeCell ref="A34:AA34"/>
    <mergeCell ref="D38:H38"/>
    <mergeCell ref="L38:R38"/>
    <mergeCell ref="T38:Z38"/>
    <mergeCell ref="E40:H40"/>
    <mergeCell ref="A43:I43"/>
    <mergeCell ref="J43:Q43"/>
    <mergeCell ref="R43:AA43"/>
    <mergeCell ref="A44:I44"/>
    <mergeCell ref="J44:Q44"/>
    <mergeCell ref="R44:AA44"/>
    <mergeCell ref="A45:I45"/>
    <mergeCell ref="J45:Q45"/>
    <mergeCell ref="R45:AA45"/>
  </mergeCells>
  <pageMargins left="0.7" right="0.7" top="0.75" bottom="0.75" header="0.3" footer="0.3"/>
  <pageSetup scale="62" orientation="landscape" horizontalDpi="360" verticalDpi="36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BDC!$A$3:$A$30</xm:f>
          </x14:formula1>
          <xm:sqref>F15:O15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53"/>
  <sheetViews>
    <sheetView view="pageBreakPreview" zoomScale="50" zoomScaleNormal="70" zoomScaleSheetLayoutView="50" zoomScalePageLayoutView="40" workbookViewId="0">
      <selection activeCell="A4" sqref="A4:F4"/>
    </sheetView>
  </sheetViews>
  <sheetFormatPr baseColWidth="10" defaultColWidth="10.875" defaultRowHeight="16.5" x14ac:dyDescent="0.3"/>
  <cols>
    <col min="1" max="1" width="8.75" style="2" customWidth="1"/>
    <col min="2" max="2" width="29.125" style="2" customWidth="1"/>
    <col min="3" max="5" width="7" style="2" customWidth="1"/>
    <col min="6" max="6" width="8" style="2" customWidth="1"/>
    <col min="7" max="33" width="7" style="2" customWidth="1"/>
    <col min="34" max="34" width="5" style="2" customWidth="1"/>
    <col min="35" max="35" width="11.625" style="2" customWidth="1"/>
    <col min="36" max="36" width="10.875" style="2" customWidth="1"/>
    <col min="37" max="37" width="10.875" style="2"/>
    <col min="38" max="38" width="11.375" style="2" bestFit="1" customWidth="1"/>
    <col min="39" max="16384" width="10.875" style="2"/>
  </cols>
  <sheetData>
    <row r="1" spans="1:35" ht="20.25" customHeight="1" x14ac:dyDescent="0.3">
      <c r="A1" s="512" t="s">
        <v>913</v>
      </c>
      <c r="B1" s="513"/>
      <c r="C1" s="513"/>
      <c r="D1" s="513"/>
      <c r="E1" s="513"/>
      <c r="F1" s="513"/>
      <c r="G1" s="514"/>
      <c r="H1" s="514"/>
      <c r="I1" s="514"/>
      <c r="J1" s="514"/>
      <c r="K1" s="514"/>
      <c r="L1" s="514"/>
      <c r="M1" s="514"/>
      <c r="N1" s="514"/>
      <c r="O1" s="514"/>
      <c r="P1" s="514"/>
      <c r="Q1" s="514"/>
      <c r="R1" s="514"/>
      <c r="S1" s="514"/>
      <c r="T1" s="515"/>
      <c r="U1" s="554"/>
      <c r="V1" s="566"/>
      <c r="W1" s="566"/>
      <c r="X1" s="566"/>
      <c r="Y1" s="566"/>
      <c r="Z1" s="566"/>
      <c r="AA1" s="566"/>
      <c r="AB1" s="566"/>
      <c r="AC1" s="566"/>
      <c r="AD1" s="566"/>
      <c r="AE1" s="566"/>
      <c r="AF1" s="566"/>
      <c r="AG1" s="566"/>
      <c r="AH1" s="566"/>
      <c r="AI1" s="566"/>
    </row>
    <row r="2" spans="1:35" ht="20.25" x14ac:dyDescent="0.3">
      <c r="A2" s="797" t="s">
        <v>919</v>
      </c>
      <c r="B2" s="798"/>
      <c r="C2" s="798"/>
      <c r="D2" s="798"/>
      <c r="E2" s="798"/>
      <c r="F2" s="798"/>
      <c r="G2" s="799"/>
      <c r="H2" s="799"/>
      <c r="I2" s="799"/>
      <c r="J2" s="799"/>
      <c r="K2" s="799"/>
      <c r="L2" s="799"/>
      <c r="M2" s="799"/>
      <c r="N2" s="799"/>
      <c r="O2" s="799"/>
      <c r="P2" s="799"/>
      <c r="Q2" s="799"/>
      <c r="R2" s="799"/>
      <c r="S2" s="799"/>
      <c r="T2" s="800"/>
      <c r="U2" s="554"/>
      <c r="V2" s="566"/>
      <c r="W2" s="566"/>
      <c r="X2" s="566"/>
      <c r="Y2" s="566"/>
      <c r="Z2" s="566"/>
      <c r="AA2" s="566"/>
      <c r="AB2" s="566"/>
      <c r="AC2" s="566"/>
      <c r="AD2" s="566"/>
      <c r="AE2" s="566"/>
      <c r="AF2" s="566"/>
      <c r="AG2" s="566"/>
      <c r="AH2" s="566"/>
      <c r="AI2" s="566"/>
    </row>
    <row r="3" spans="1:35" ht="20.25" x14ac:dyDescent="0.3">
      <c r="A3" s="797" t="s">
        <v>915</v>
      </c>
      <c r="B3" s="798"/>
      <c r="C3" s="798"/>
      <c r="D3" s="798"/>
      <c r="E3" s="798"/>
      <c r="F3" s="798"/>
      <c r="G3" s="801"/>
      <c r="H3" s="801"/>
      <c r="I3" s="801"/>
      <c r="J3" s="801"/>
      <c r="K3" s="801"/>
      <c r="L3" s="801"/>
      <c r="M3" s="801"/>
      <c r="N3" s="801"/>
      <c r="O3" s="801"/>
      <c r="P3" s="801"/>
      <c r="Q3" s="801"/>
      <c r="R3" s="801"/>
      <c r="S3" s="801"/>
      <c r="T3" s="802"/>
      <c r="U3" s="554"/>
      <c r="V3" s="566"/>
      <c r="W3" s="566"/>
      <c r="X3" s="566"/>
      <c r="Y3" s="566"/>
      <c r="Z3" s="566"/>
      <c r="AA3" s="566"/>
      <c r="AB3" s="566"/>
      <c r="AC3" s="566"/>
      <c r="AD3" s="566"/>
      <c r="AE3" s="566"/>
      <c r="AF3" s="566"/>
      <c r="AG3" s="566"/>
      <c r="AH3" s="566"/>
      <c r="AI3" s="566"/>
    </row>
    <row r="4" spans="1:35" ht="20.25" x14ac:dyDescent="0.3">
      <c r="A4" s="803" t="s">
        <v>921</v>
      </c>
      <c r="B4" s="804"/>
      <c r="C4" s="804"/>
      <c r="D4" s="804"/>
      <c r="E4" s="804"/>
      <c r="F4" s="804"/>
      <c r="G4" s="805"/>
      <c r="H4" s="805"/>
      <c r="I4" s="805"/>
      <c r="J4" s="805"/>
      <c r="K4" s="805"/>
      <c r="L4" s="805"/>
      <c r="M4" s="805"/>
      <c r="N4" s="805"/>
      <c r="O4" s="805"/>
      <c r="P4" s="805"/>
      <c r="Q4" s="805"/>
      <c r="R4" s="805"/>
      <c r="S4" s="805"/>
      <c r="T4" s="806"/>
      <c r="U4" s="554"/>
      <c r="V4" s="566"/>
      <c r="W4" s="566"/>
      <c r="X4" s="566"/>
      <c r="Y4" s="566"/>
      <c r="Z4" s="566"/>
      <c r="AA4" s="566"/>
      <c r="AB4" s="566"/>
      <c r="AC4" s="566"/>
      <c r="AD4" s="566"/>
      <c r="AE4" s="566"/>
      <c r="AF4" s="566"/>
      <c r="AG4" s="566"/>
      <c r="AH4" s="566"/>
      <c r="AI4" s="566"/>
    </row>
    <row r="5" spans="1:35" x14ac:dyDescent="0.3">
      <c r="A5" s="791"/>
      <c r="B5" s="791"/>
      <c r="C5" s="791"/>
      <c r="D5" s="791"/>
      <c r="E5" s="791"/>
      <c r="F5" s="791"/>
      <c r="G5" s="791"/>
      <c r="H5" s="791"/>
      <c r="I5" s="791"/>
      <c r="J5" s="791"/>
      <c r="K5" s="791"/>
      <c r="L5" s="791"/>
      <c r="M5" s="791"/>
      <c r="N5" s="791"/>
      <c r="O5" s="791"/>
      <c r="P5" s="791"/>
      <c r="Q5" s="791"/>
      <c r="R5" s="791"/>
      <c r="S5" s="791"/>
      <c r="T5" s="791"/>
      <c r="U5" s="792"/>
      <c r="V5" s="792"/>
      <c r="W5" s="792"/>
      <c r="X5" s="792"/>
      <c r="Y5" s="792"/>
      <c r="Z5" s="792"/>
      <c r="AA5" s="792"/>
      <c r="AB5" s="792"/>
      <c r="AC5" s="792"/>
      <c r="AD5" s="792"/>
      <c r="AE5" s="792"/>
      <c r="AF5" s="792"/>
      <c r="AG5" s="792"/>
      <c r="AH5" s="792"/>
      <c r="AI5" s="792"/>
    </row>
    <row r="6" spans="1:35" ht="20.25" x14ac:dyDescent="0.3">
      <c r="A6" s="793" t="s">
        <v>5</v>
      </c>
      <c r="B6" s="793"/>
      <c r="C6" s="793"/>
      <c r="D6" s="793"/>
      <c r="E6" s="793"/>
      <c r="F6" s="793"/>
      <c r="G6" s="794" t="s">
        <v>634</v>
      </c>
      <c r="H6" s="794"/>
      <c r="I6" s="794"/>
      <c r="J6" s="794"/>
      <c r="K6" s="794"/>
      <c r="L6" s="794"/>
      <c r="M6" s="794"/>
      <c r="N6" s="794"/>
      <c r="O6" s="794"/>
      <c r="P6" s="794"/>
      <c r="Q6" s="794"/>
      <c r="R6" s="794"/>
      <c r="S6" s="794"/>
      <c r="T6" s="794"/>
      <c r="U6" s="794"/>
      <c r="V6" s="794"/>
      <c r="W6" s="794"/>
      <c r="X6" s="794"/>
      <c r="Y6" s="794"/>
      <c r="Z6" s="794"/>
      <c r="AA6" s="794"/>
      <c r="AB6" s="794"/>
      <c r="AC6" s="794"/>
      <c r="AD6" s="794"/>
      <c r="AE6" s="795" t="s">
        <v>867</v>
      </c>
      <c r="AF6" s="795"/>
      <c r="AG6" s="795"/>
      <c r="AH6" s="796">
        <v>3</v>
      </c>
      <c r="AI6" s="796"/>
    </row>
    <row r="7" spans="1:35" ht="20.25" x14ac:dyDescent="0.3">
      <c r="A7" s="793"/>
      <c r="B7" s="793"/>
      <c r="C7" s="793"/>
      <c r="D7" s="793"/>
      <c r="E7" s="793"/>
      <c r="F7" s="793"/>
      <c r="G7" s="793" t="s">
        <v>107</v>
      </c>
      <c r="H7" s="793"/>
      <c r="I7" s="793"/>
      <c r="J7" s="793"/>
      <c r="K7" s="793"/>
      <c r="L7" s="793"/>
      <c r="M7" s="793"/>
      <c r="N7" s="793"/>
      <c r="O7" s="793"/>
      <c r="P7" s="793"/>
      <c r="Q7" s="793"/>
      <c r="R7" s="793"/>
      <c r="S7" s="793"/>
      <c r="T7" s="793"/>
      <c r="U7" s="793"/>
      <c r="V7" s="793"/>
      <c r="W7" s="793"/>
      <c r="X7" s="793"/>
      <c r="Y7" s="793"/>
      <c r="Z7" s="793"/>
      <c r="AA7" s="793"/>
      <c r="AB7" s="793"/>
      <c r="AC7" s="793"/>
      <c r="AD7" s="793"/>
      <c r="AE7" s="795"/>
      <c r="AF7" s="795"/>
      <c r="AG7" s="795"/>
      <c r="AH7" s="796"/>
      <c r="AI7" s="796"/>
    </row>
    <row r="8" spans="1:35" ht="20.25" x14ac:dyDescent="0.3">
      <c r="A8" s="789"/>
      <c r="B8" s="789"/>
      <c r="C8" s="789"/>
      <c r="D8" s="789"/>
      <c r="E8" s="789"/>
      <c r="F8" s="789"/>
      <c r="G8" s="789"/>
      <c r="H8" s="789"/>
      <c r="I8" s="789"/>
      <c r="J8" s="789"/>
      <c r="K8" s="789"/>
      <c r="L8" s="789"/>
      <c r="M8" s="789"/>
      <c r="N8" s="789"/>
      <c r="O8" s="789"/>
      <c r="P8" s="789"/>
      <c r="Q8" s="789"/>
      <c r="R8" s="789"/>
      <c r="S8" s="789"/>
      <c r="T8" s="789"/>
      <c r="U8" s="789"/>
      <c r="V8" s="789"/>
      <c r="W8" s="789"/>
      <c r="X8" s="789"/>
      <c r="Y8" s="789"/>
      <c r="Z8" s="789"/>
      <c r="AA8" s="789"/>
      <c r="AB8" s="789"/>
      <c r="AC8" s="789"/>
      <c r="AD8" s="789"/>
      <c r="AE8" s="789"/>
      <c r="AF8" s="789"/>
      <c r="AG8" s="789"/>
      <c r="AH8" s="789"/>
      <c r="AI8" s="789"/>
    </row>
    <row r="9" spans="1:35" s="60" customFormat="1" ht="16.5" customHeight="1" x14ac:dyDescent="0.25">
      <c r="A9" s="195">
        <v>1</v>
      </c>
      <c r="B9" s="609" t="s">
        <v>30</v>
      </c>
      <c r="C9" s="609"/>
      <c r="D9" s="609"/>
      <c r="E9" s="609"/>
      <c r="F9" s="609"/>
      <c r="G9" s="609"/>
      <c r="H9" s="609"/>
      <c r="I9" s="609"/>
      <c r="J9" s="609"/>
      <c r="K9" s="609"/>
      <c r="L9" s="609"/>
      <c r="M9" s="609"/>
      <c r="N9" s="609"/>
      <c r="O9" s="609"/>
      <c r="P9" s="609"/>
      <c r="Q9" s="609"/>
      <c r="R9" s="609"/>
      <c r="S9" s="609"/>
      <c r="T9" s="609"/>
      <c r="U9" s="609"/>
      <c r="V9" s="609"/>
      <c r="W9" s="610"/>
      <c r="X9" s="610"/>
      <c r="Y9" s="610"/>
      <c r="Z9" s="610"/>
      <c r="AA9" s="610"/>
      <c r="AB9" s="610"/>
      <c r="AC9" s="610"/>
      <c r="AD9" s="610"/>
      <c r="AE9" s="610"/>
      <c r="AF9" s="610"/>
      <c r="AG9" s="610"/>
      <c r="AH9" s="611">
        <f>VLOOKUP($F$15,CONTRA,6,FALSE)</f>
        <v>6</v>
      </c>
      <c r="AI9" s="612"/>
    </row>
    <row r="10" spans="1:35" s="60" customFormat="1" ht="16.5" customHeight="1" x14ac:dyDescent="0.25">
      <c r="A10" s="563" t="s">
        <v>11</v>
      </c>
      <c r="B10" s="564"/>
      <c r="C10" s="564"/>
      <c r="D10" s="564"/>
      <c r="E10" s="564"/>
      <c r="F10" s="566">
        <f>VLOOKUP($F$15,CONTRA,2,FALSE)</f>
        <v>2</v>
      </c>
      <c r="G10" s="566"/>
      <c r="H10" s="566"/>
      <c r="I10" s="566"/>
      <c r="J10" s="576" t="s">
        <v>17</v>
      </c>
      <c r="K10" s="790"/>
      <c r="L10" s="790"/>
      <c r="M10" s="577"/>
      <c r="N10" s="566">
        <f>VLOOKUP($F$15,CONTRA,3,FALSE)</f>
        <v>3</v>
      </c>
      <c r="O10" s="566"/>
      <c r="P10" s="576" t="s">
        <v>18</v>
      </c>
      <c r="Q10" s="577"/>
      <c r="R10" s="566">
        <f>VLOOKUP($F$15,CONTRA,4,FALSE)</f>
        <v>4</v>
      </c>
      <c r="S10" s="566"/>
      <c r="T10" s="566"/>
      <c r="U10" s="566"/>
      <c r="V10" s="566"/>
      <c r="W10" s="564" t="s">
        <v>10</v>
      </c>
      <c r="X10" s="564"/>
      <c r="Y10" s="564"/>
      <c r="Z10" s="564"/>
      <c r="AA10" s="552">
        <f>VLOOKUP($F$15,CONTRA,5,FALSE)</f>
        <v>5</v>
      </c>
      <c r="AB10" s="553"/>
      <c r="AC10" s="553"/>
      <c r="AD10" s="553"/>
      <c r="AE10" s="594" t="s">
        <v>829</v>
      </c>
      <c r="AF10" s="594"/>
      <c r="AG10" s="594"/>
      <c r="AH10" s="613"/>
      <c r="AI10" s="614"/>
    </row>
    <row r="11" spans="1:35" s="60" customFormat="1" ht="15.75" x14ac:dyDescent="0.25">
      <c r="A11" s="563" t="s">
        <v>6</v>
      </c>
      <c r="B11" s="564"/>
      <c r="C11" s="564"/>
      <c r="D11" s="564"/>
      <c r="E11" s="564"/>
      <c r="F11" s="595">
        <f>VLOOKUP($F$15,CONTRA,7,FALSE)</f>
        <v>7</v>
      </c>
      <c r="G11" s="595"/>
      <c r="H11" s="595"/>
      <c r="I11" s="595"/>
      <c r="J11" s="595"/>
      <c r="K11" s="595"/>
      <c r="L11" s="595"/>
      <c r="M11" s="595"/>
      <c r="N11" s="595"/>
      <c r="O11" s="595"/>
      <c r="P11" s="595"/>
      <c r="Q11" s="595"/>
      <c r="R11" s="595"/>
      <c r="S11" s="595"/>
      <c r="T11" s="595"/>
      <c r="U11" s="595"/>
      <c r="V11" s="595"/>
      <c r="W11" s="564" t="s">
        <v>12</v>
      </c>
      <c r="X11" s="564"/>
      <c r="Y11" s="564"/>
      <c r="Z11" s="564"/>
      <c r="AA11" s="595">
        <f>VLOOKUP($F$15,CONTRA,8,FALSE)</f>
        <v>8</v>
      </c>
      <c r="AB11" s="595"/>
      <c r="AC11" s="595"/>
      <c r="AD11" s="595"/>
      <c r="AE11" s="595"/>
      <c r="AF11" s="595"/>
      <c r="AG11" s="595"/>
      <c r="AH11" s="595"/>
      <c r="AI11" s="599"/>
    </row>
    <row r="12" spans="1:35" s="60" customFormat="1" ht="16.5" customHeight="1" x14ac:dyDescent="0.25">
      <c r="A12" s="602" t="s">
        <v>8</v>
      </c>
      <c r="B12" s="598"/>
      <c r="C12" s="598"/>
      <c r="D12" s="598"/>
      <c r="E12" s="598"/>
      <c r="F12" s="595">
        <f>VLOOKUP($F$15,CONTRA,9,FALSE)</f>
        <v>9</v>
      </c>
      <c r="G12" s="595"/>
      <c r="H12" s="595"/>
      <c r="I12" s="595"/>
      <c r="J12" s="595"/>
      <c r="K12" s="595"/>
      <c r="L12" s="595"/>
      <c r="M12" s="595"/>
      <c r="N12" s="595"/>
      <c r="O12" s="595"/>
      <c r="P12" s="576" t="s">
        <v>13</v>
      </c>
      <c r="Q12" s="577"/>
      <c r="R12" s="595">
        <f>VLOOKUP($F$15,CONTRA,10,FALSE)</f>
        <v>10</v>
      </c>
      <c r="S12" s="595"/>
      <c r="T12" s="595"/>
      <c r="U12" s="595"/>
      <c r="V12" s="595"/>
      <c r="W12" s="564" t="s">
        <v>9</v>
      </c>
      <c r="X12" s="564"/>
      <c r="Y12" s="564"/>
      <c r="Z12" s="564"/>
      <c r="AA12" s="603">
        <f>VLOOKUP($F$15,CONTRA,11,FALSE)</f>
        <v>11</v>
      </c>
      <c r="AB12" s="603"/>
      <c r="AC12" s="603"/>
      <c r="AD12" s="604"/>
      <c r="AE12" s="604"/>
      <c r="AF12" s="604"/>
      <c r="AG12" s="604"/>
      <c r="AH12" s="604"/>
      <c r="AI12" s="605"/>
    </row>
    <row r="13" spans="1:35" s="60" customFormat="1" ht="51" customHeight="1" x14ac:dyDescent="0.25">
      <c r="A13" s="593" t="s">
        <v>807</v>
      </c>
      <c r="B13" s="594"/>
      <c r="C13" s="594"/>
      <c r="D13" s="594"/>
      <c r="E13" s="594"/>
      <c r="F13" s="595">
        <f>VLOOKUP($F$15,CONTRA,12,FALSE)</f>
        <v>12</v>
      </c>
      <c r="G13" s="595"/>
      <c r="H13" s="595"/>
      <c r="I13" s="595"/>
      <c r="J13" s="595"/>
      <c r="K13" s="595"/>
      <c r="L13" s="595"/>
      <c r="M13" s="595"/>
      <c r="N13" s="595"/>
      <c r="O13" s="595"/>
      <c r="P13" s="596" t="s">
        <v>826</v>
      </c>
      <c r="Q13" s="597"/>
      <c r="R13" s="595">
        <f>VLOOKUP($F$15,CONTRA,13,FALSE)</f>
        <v>13</v>
      </c>
      <c r="S13" s="595"/>
      <c r="T13" s="595"/>
      <c r="U13" s="595"/>
      <c r="V13" s="595"/>
      <c r="W13" s="590" t="s">
        <v>820</v>
      </c>
      <c r="X13" s="591"/>
      <c r="Y13" s="591"/>
      <c r="Z13" s="592"/>
      <c r="AA13" s="788">
        <f>VLOOKUP($F$15,CONTRA,14,FALSE)</f>
        <v>14</v>
      </c>
      <c r="AB13" s="788"/>
      <c r="AC13" s="788"/>
      <c r="AD13" s="600" t="s">
        <v>819</v>
      </c>
      <c r="AE13" s="600"/>
      <c r="AF13" s="600"/>
      <c r="AG13" s="600"/>
      <c r="AH13" s="555">
        <f>VLOOKUP($F$15,CONTRA,15,FALSE)</f>
        <v>15</v>
      </c>
      <c r="AI13" s="787"/>
    </row>
    <row r="14" spans="1:35" s="60" customFormat="1" ht="15.75" x14ac:dyDescent="0.25">
      <c r="A14" s="587" t="s">
        <v>825</v>
      </c>
      <c r="B14" s="588"/>
      <c r="C14" s="588"/>
      <c r="D14" s="588"/>
      <c r="E14" s="589"/>
      <c r="F14" s="583">
        <f>VLOOKUP($F$15,CONTRA,16,FALSE)</f>
        <v>0</v>
      </c>
      <c r="G14" s="584"/>
      <c r="H14" s="584"/>
      <c r="I14" s="584"/>
      <c r="J14" s="584"/>
      <c r="K14" s="584"/>
      <c r="L14" s="584"/>
      <c r="M14" s="584"/>
      <c r="N14" s="584"/>
      <c r="O14" s="584"/>
      <c r="P14" s="584"/>
      <c r="Q14" s="584"/>
      <c r="R14" s="584"/>
      <c r="S14" s="584"/>
      <c r="T14" s="584"/>
      <c r="U14" s="584"/>
      <c r="V14" s="585"/>
      <c r="W14" s="590" t="s">
        <v>9</v>
      </c>
      <c r="X14" s="591"/>
      <c r="Y14" s="591"/>
      <c r="Z14" s="592"/>
      <c r="AA14" s="552">
        <f>VLOOKUP($F$15,CONTRA,17,FALSE)</f>
        <v>16</v>
      </c>
      <c r="AB14" s="553"/>
      <c r="AC14" s="553"/>
      <c r="AD14" s="553"/>
      <c r="AE14" s="553"/>
      <c r="AF14" s="553"/>
      <c r="AG14" s="553"/>
      <c r="AH14" s="553"/>
      <c r="AI14" s="567"/>
    </row>
    <row r="15" spans="1:35" s="60" customFormat="1" ht="35.25" customHeight="1" x14ac:dyDescent="0.25">
      <c r="A15" s="563" t="s">
        <v>7</v>
      </c>
      <c r="B15" s="564"/>
      <c r="C15" s="564"/>
      <c r="D15" s="564"/>
      <c r="E15" s="564"/>
      <c r="F15" s="580">
        <v>1</v>
      </c>
      <c r="G15" s="581"/>
      <c r="H15" s="581"/>
      <c r="I15" s="581"/>
      <c r="J15" s="581"/>
      <c r="K15" s="581"/>
      <c r="L15" s="581"/>
      <c r="M15" s="581"/>
      <c r="N15" s="581"/>
      <c r="O15" s="581"/>
      <c r="P15" s="581"/>
      <c r="Q15" s="581"/>
      <c r="R15" s="581"/>
      <c r="S15" s="581"/>
      <c r="T15" s="581"/>
      <c r="U15" s="581"/>
      <c r="V15" s="582"/>
      <c r="W15" s="564" t="s">
        <v>824</v>
      </c>
      <c r="X15" s="564"/>
      <c r="Y15" s="564"/>
      <c r="Z15" s="564"/>
      <c r="AA15" s="552">
        <f>VLOOKUP($F$15,CONTRA,19,FALSE)</f>
        <v>0</v>
      </c>
      <c r="AB15" s="553"/>
      <c r="AC15" s="553"/>
      <c r="AD15" s="553"/>
      <c r="AE15" s="553"/>
      <c r="AF15" s="553"/>
      <c r="AG15" s="553"/>
      <c r="AH15" s="553"/>
      <c r="AI15" s="567"/>
    </row>
    <row r="16" spans="1:35" s="60" customFormat="1" ht="15.75" x14ac:dyDescent="0.25">
      <c r="A16" s="551" t="s">
        <v>823</v>
      </c>
      <c r="B16" s="546"/>
      <c r="C16" s="546"/>
      <c r="D16" s="546"/>
      <c r="E16" s="547"/>
      <c r="F16" s="583">
        <f>VLOOKUP($F$15,CONTRA,18,FALSE)</f>
        <v>0</v>
      </c>
      <c r="G16" s="584"/>
      <c r="H16" s="584"/>
      <c r="I16" s="584"/>
      <c r="J16" s="584"/>
      <c r="K16" s="584"/>
      <c r="L16" s="584"/>
      <c r="M16" s="584"/>
      <c r="N16" s="584"/>
      <c r="O16" s="584"/>
      <c r="P16" s="584"/>
      <c r="Q16" s="584"/>
      <c r="R16" s="584"/>
      <c r="S16" s="584"/>
      <c r="T16" s="584"/>
      <c r="U16" s="584"/>
      <c r="V16" s="585"/>
      <c r="W16" s="545" t="s">
        <v>9</v>
      </c>
      <c r="X16" s="546"/>
      <c r="Y16" s="546"/>
      <c r="Z16" s="547"/>
      <c r="AA16" s="583">
        <f>VLOOKUP($F$15,CONTRA,20,FALSE)</f>
        <v>17</v>
      </c>
      <c r="AB16" s="584"/>
      <c r="AC16" s="584"/>
      <c r="AD16" s="584"/>
      <c r="AE16" s="584"/>
      <c r="AF16" s="584"/>
      <c r="AG16" s="584"/>
      <c r="AH16" s="584"/>
      <c r="AI16" s="586"/>
    </row>
    <row r="17" spans="1:35" s="60" customFormat="1" ht="30.75" customHeight="1" x14ac:dyDescent="0.25">
      <c r="A17" s="563" t="s">
        <v>21</v>
      </c>
      <c r="B17" s="564"/>
      <c r="C17" s="564"/>
      <c r="D17" s="564"/>
      <c r="E17" s="564"/>
      <c r="F17" s="568">
        <f>VLOOKUP($F$15,CONTRA,26,FALSE)</f>
        <v>24</v>
      </c>
      <c r="G17" s="569"/>
      <c r="H17" s="569"/>
      <c r="I17" s="569"/>
      <c r="J17" s="569"/>
      <c r="K17" s="569"/>
      <c r="L17" s="569"/>
      <c r="M17" s="569"/>
      <c r="N17" s="569"/>
      <c r="O17" s="569"/>
      <c r="P17" s="569"/>
      <c r="Q17" s="569"/>
      <c r="R17" s="569"/>
      <c r="S17" s="569"/>
      <c r="T17" s="569"/>
      <c r="U17" s="569"/>
      <c r="V17" s="579"/>
      <c r="W17" s="598" t="s">
        <v>811</v>
      </c>
      <c r="X17" s="598"/>
      <c r="Y17" s="598"/>
      <c r="Z17" s="598"/>
      <c r="AA17" s="568">
        <f>VLOOKUP($F$15,CONTRA,27,FALSE)</f>
        <v>25</v>
      </c>
      <c r="AB17" s="569"/>
      <c r="AC17" s="569"/>
      <c r="AD17" s="569"/>
      <c r="AE17" s="569"/>
      <c r="AF17" s="569"/>
      <c r="AG17" s="569"/>
      <c r="AH17" s="569"/>
      <c r="AI17" s="570"/>
    </row>
    <row r="18" spans="1:35" s="60" customFormat="1" ht="15.75" x14ac:dyDescent="0.25">
      <c r="A18" s="551" t="s">
        <v>817</v>
      </c>
      <c r="B18" s="546"/>
      <c r="C18" s="546"/>
      <c r="D18" s="546"/>
      <c r="E18" s="547"/>
      <c r="F18" s="552">
        <f>VLOOKUP($F$15,CONTRA,28,FALSE)</f>
        <v>0</v>
      </c>
      <c r="G18" s="553"/>
      <c r="H18" s="553"/>
      <c r="I18" s="553"/>
      <c r="J18" s="553"/>
      <c r="K18" s="553"/>
      <c r="L18" s="553"/>
      <c r="M18" s="553"/>
      <c r="N18" s="553"/>
      <c r="O18" s="553"/>
      <c r="P18" s="553"/>
      <c r="Q18" s="553"/>
      <c r="R18" s="553"/>
      <c r="S18" s="553"/>
      <c r="T18" s="553"/>
      <c r="U18" s="553"/>
      <c r="V18" s="554"/>
      <c r="W18" s="545" t="s">
        <v>814</v>
      </c>
      <c r="X18" s="546"/>
      <c r="Y18" s="546"/>
      <c r="Z18" s="547"/>
      <c r="AA18" s="552">
        <f>VLOOKUP($F$15,CONTRA,29,FALSE)</f>
        <v>0</v>
      </c>
      <c r="AB18" s="553"/>
      <c r="AC18" s="553"/>
      <c r="AD18" s="553"/>
      <c r="AE18" s="553"/>
      <c r="AF18" s="553"/>
      <c r="AG18" s="553"/>
      <c r="AH18" s="553"/>
      <c r="AI18" s="567"/>
    </row>
    <row r="19" spans="1:35" s="60" customFormat="1" ht="15.75" x14ac:dyDescent="0.25">
      <c r="A19" s="563" t="s">
        <v>22</v>
      </c>
      <c r="B19" s="564"/>
      <c r="C19" s="564"/>
      <c r="D19" s="564"/>
      <c r="E19" s="564"/>
      <c r="F19" s="575">
        <f>VLOOKUP($F$15,CONTRA,30,FALSE)</f>
        <v>26</v>
      </c>
      <c r="G19" s="575"/>
      <c r="H19" s="575"/>
      <c r="I19" s="575"/>
      <c r="J19" s="575"/>
      <c r="K19" s="575"/>
      <c r="L19" s="575"/>
      <c r="M19" s="575"/>
      <c r="N19" s="575"/>
      <c r="O19" s="575"/>
      <c r="P19" s="566">
        <f>VLOOKUP($F$15,CONTRA,31,FALSE)</f>
        <v>0</v>
      </c>
      <c r="Q19" s="566"/>
      <c r="R19" s="566"/>
      <c r="S19" s="566"/>
      <c r="T19" s="566"/>
      <c r="U19" s="566"/>
      <c r="V19" s="566"/>
      <c r="W19" s="564" t="s">
        <v>810</v>
      </c>
      <c r="X19" s="564"/>
      <c r="Y19" s="564"/>
      <c r="Z19" s="564"/>
      <c r="AA19" s="566">
        <f>VLOOKUP($F$15,CONTRA,32,FALSE)</f>
        <v>27</v>
      </c>
      <c r="AB19" s="566"/>
      <c r="AC19" s="566"/>
      <c r="AD19" s="566"/>
      <c r="AE19" s="566"/>
      <c r="AF19" s="566"/>
      <c r="AG19" s="566"/>
      <c r="AH19" s="566"/>
      <c r="AI19" s="574"/>
    </row>
    <row r="20" spans="1:35" s="60" customFormat="1" ht="15.75" x14ac:dyDescent="0.25">
      <c r="A20" s="563" t="s">
        <v>23</v>
      </c>
      <c r="B20" s="564"/>
      <c r="C20" s="564"/>
      <c r="D20" s="564"/>
      <c r="E20" s="564"/>
      <c r="F20" s="575">
        <f>VLOOKUP($F$15,CONTRA,33,FALSE)</f>
        <v>28</v>
      </c>
      <c r="G20" s="575"/>
      <c r="H20" s="575"/>
      <c r="I20" s="575"/>
      <c r="J20" s="575"/>
      <c r="K20" s="575"/>
      <c r="L20" s="575"/>
      <c r="M20" s="575"/>
      <c r="N20" s="575"/>
      <c r="O20" s="575"/>
      <c r="P20" s="576" t="s">
        <v>0</v>
      </c>
      <c r="Q20" s="577"/>
      <c r="R20" s="578">
        <f>VLOOKUP($F$15,CONTRA,34,FALSE)</f>
        <v>29</v>
      </c>
      <c r="S20" s="578"/>
      <c r="T20" s="578"/>
      <c r="U20" s="578"/>
      <c r="V20" s="578"/>
      <c r="W20" s="564" t="s">
        <v>815</v>
      </c>
      <c r="X20" s="564"/>
      <c r="Y20" s="564"/>
      <c r="Z20" s="564"/>
      <c r="AA20" s="566">
        <f>VLOOKUP($F$15,CONTRA,35,FALSE)</f>
        <v>0</v>
      </c>
      <c r="AB20" s="566"/>
      <c r="AC20" s="566"/>
      <c r="AD20" s="566"/>
      <c r="AE20" s="566"/>
      <c r="AF20" s="566"/>
      <c r="AG20" s="566"/>
      <c r="AH20" s="566"/>
      <c r="AI20" s="574"/>
    </row>
    <row r="21" spans="1:35" s="60" customFormat="1" ht="15.75" x14ac:dyDescent="0.25">
      <c r="A21" s="563" t="s">
        <v>24</v>
      </c>
      <c r="B21" s="564"/>
      <c r="C21" s="564"/>
      <c r="D21" s="564"/>
      <c r="E21" s="564"/>
      <c r="F21" s="565">
        <f>SUM(F19:O20)</f>
        <v>54</v>
      </c>
      <c r="G21" s="786"/>
      <c r="H21" s="786"/>
      <c r="I21" s="553"/>
      <c r="J21" s="553"/>
      <c r="K21" s="553"/>
      <c r="L21" s="553"/>
      <c r="M21" s="553"/>
      <c r="N21" s="553"/>
      <c r="O21" s="554"/>
      <c r="P21" s="566"/>
      <c r="Q21" s="566"/>
      <c r="R21" s="566"/>
      <c r="S21" s="566"/>
      <c r="T21" s="566"/>
      <c r="U21" s="566"/>
      <c r="V21" s="566"/>
      <c r="W21" s="564" t="s">
        <v>25</v>
      </c>
      <c r="X21" s="564"/>
      <c r="Y21" s="564"/>
      <c r="Z21" s="564"/>
      <c r="AA21" s="552">
        <f>+AA19+AA20</f>
        <v>27</v>
      </c>
      <c r="AB21" s="553"/>
      <c r="AC21" s="553"/>
      <c r="AD21" s="553"/>
      <c r="AE21" s="553"/>
      <c r="AF21" s="553"/>
      <c r="AG21" s="553"/>
      <c r="AH21" s="553"/>
      <c r="AI21" s="567"/>
    </row>
    <row r="22" spans="1:35" s="60" customFormat="1" ht="15.75" x14ac:dyDescent="0.25">
      <c r="A22" s="558" t="s">
        <v>19</v>
      </c>
      <c r="B22" s="559"/>
      <c r="C22" s="559"/>
      <c r="D22" s="559"/>
      <c r="E22" s="559"/>
      <c r="F22" s="571">
        <f>VLOOKUP($F$15,CONTRA,36,FALSE)</f>
        <v>30</v>
      </c>
      <c r="G22" s="572"/>
      <c r="H22" s="572"/>
      <c r="I22" s="572"/>
      <c r="J22" s="572"/>
      <c r="K22" s="572"/>
      <c r="L22" s="572"/>
      <c r="M22" s="572"/>
      <c r="N22" s="572"/>
      <c r="O22" s="572"/>
      <c r="P22" s="572"/>
      <c r="Q22" s="572"/>
      <c r="R22" s="572"/>
      <c r="S22" s="572"/>
      <c r="T22" s="572"/>
      <c r="U22" s="572"/>
      <c r="V22" s="573"/>
      <c r="W22" s="564" t="s">
        <v>812</v>
      </c>
      <c r="X22" s="564"/>
      <c r="Y22" s="564"/>
      <c r="Z22" s="564"/>
      <c r="AA22" s="568">
        <f>VLOOKUP($F$15,CONTRA,38,FALSE)</f>
        <v>0</v>
      </c>
      <c r="AB22" s="569"/>
      <c r="AC22" s="569"/>
      <c r="AD22" s="569"/>
      <c r="AE22" s="569"/>
      <c r="AF22" s="569"/>
      <c r="AG22" s="569"/>
      <c r="AH22" s="569"/>
      <c r="AI22" s="570"/>
    </row>
    <row r="23" spans="1:35" s="60" customFormat="1" ht="15.75" x14ac:dyDescent="0.25">
      <c r="A23" s="558" t="s">
        <v>20</v>
      </c>
      <c r="B23" s="559"/>
      <c r="C23" s="559"/>
      <c r="D23" s="559"/>
      <c r="E23" s="559"/>
      <c r="F23" s="560">
        <f>VLOOKUP($F$15,CONTRA,37,FALSE)</f>
        <v>31</v>
      </c>
      <c r="G23" s="561"/>
      <c r="H23" s="561"/>
      <c r="I23" s="561"/>
      <c r="J23" s="561"/>
      <c r="K23" s="561"/>
      <c r="L23" s="561"/>
      <c r="M23" s="561"/>
      <c r="N23" s="561"/>
      <c r="O23" s="561"/>
      <c r="P23" s="561"/>
      <c r="Q23" s="561"/>
      <c r="R23" s="561"/>
      <c r="S23" s="561"/>
      <c r="T23" s="561"/>
      <c r="U23" s="561"/>
      <c r="V23" s="561"/>
      <c r="W23" s="561"/>
      <c r="X23" s="561"/>
      <c r="Y23" s="561"/>
      <c r="Z23" s="561"/>
      <c r="AA23" s="561"/>
      <c r="AB23" s="561"/>
      <c r="AC23" s="561"/>
      <c r="AD23" s="561"/>
      <c r="AE23" s="561"/>
      <c r="AF23" s="561"/>
      <c r="AG23" s="561"/>
      <c r="AH23" s="561"/>
      <c r="AI23" s="562"/>
    </row>
    <row r="24" spans="1:35" ht="22.5" customHeight="1" x14ac:dyDescent="0.3">
      <c r="A24" s="296">
        <v>2</v>
      </c>
      <c r="B24" s="297"/>
      <c r="C24" s="783" t="s">
        <v>604</v>
      </c>
      <c r="D24" s="784"/>
      <c r="E24" s="784"/>
      <c r="F24" s="784"/>
      <c r="G24" s="784"/>
      <c r="H24" s="784"/>
      <c r="I24" s="784"/>
      <c r="J24" s="784"/>
      <c r="K24" s="784"/>
      <c r="L24" s="784"/>
      <c r="M24" s="784"/>
      <c r="N24" s="784"/>
      <c r="O24" s="784"/>
      <c r="P24" s="784"/>
      <c r="Q24" s="784"/>
      <c r="R24" s="784"/>
      <c r="S24" s="784"/>
      <c r="T24" s="784"/>
      <c r="U24" s="784"/>
      <c r="V24" s="784"/>
      <c r="W24" s="784"/>
      <c r="X24" s="784"/>
      <c r="Y24" s="784"/>
      <c r="Z24" s="784"/>
      <c r="AA24" s="784"/>
      <c r="AB24" s="784"/>
      <c r="AC24" s="784"/>
      <c r="AD24" s="784"/>
      <c r="AE24" s="784"/>
      <c r="AF24" s="784"/>
      <c r="AG24" s="784"/>
      <c r="AH24" s="784"/>
      <c r="AI24" s="785"/>
    </row>
    <row r="25" spans="1:35" ht="22.5" customHeight="1" x14ac:dyDescent="0.3">
      <c r="A25" s="75"/>
      <c r="B25" s="76"/>
      <c r="C25" s="76"/>
      <c r="D25" s="76"/>
      <c r="E25" s="76"/>
      <c r="F25" s="76"/>
      <c r="G25" s="76"/>
      <c r="H25" s="82"/>
      <c r="I25" s="82"/>
      <c r="J25" s="82"/>
      <c r="K25" s="82"/>
      <c r="L25" s="82"/>
      <c r="M25" s="82"/>
      <c r="N25" s="82"/>
      <c r="O25" s="82"/>
      <c r="P25" s="82"/>
      <c r="Q25" s="82"/>
      <c r="R25" s="82"/>
      <c r="S25" s="82"/>
      <c r="T25" s="82"/>
      <c r="U25" s="82"/>
      <c r="V25" s="82"/>
      <c r="W25" s="82"/>
      <c r="X25" s="82"/>
      <c r="Y25" s="82"/>
      <c r="Z25" s="82"/>
      <c r="AA25" s="82"/>
      <c r="AB25" s="82"/>
      <c r="AC25" s="82"/>
      <c r="AD25" s="82"/>
      <c r="AE25" s="77"/>
      <c r="AF25" s="82"/>
      <c r="AG25" s="77"/>
      <c r="AH25" s="77"/>
      <c r="AI25" s="78"/>
    </row>
    <row r="26" spans="1:35" ht="22.5" customHeight="1" x14ac:dyDescent="0.3">
      <c r="A26" s="132"/>
      <c r="B26" s="133"/>
      <c r="C26" s="133"/>
      <c r="D26" s="133"/>
      <c r="E26" s="133"/>
      <c r="F26" s="133"/>
      <c r="G26" s="133"/>
      <c r="H26" s="133"/>
      <c r="I26" s="133"/>
      <c r="J26" s="133"/>
      <c r="K26" s="133"/>
      <c r="L26" s="133"/>
      <c r="M26" s="133"/>
      <c r="N26" s="133"/>
      <c r="O26" s="133"/>
      <c r="P26" s="133"/>
      <c r="Q26" s="133"/>
      <c r="R26" s="133"/>
      <c r="S26" s="133"/>
      <c r="T26" s="133"/>
      <c r="U26" s="133"/>
      <c r="V26" s="133"/>
      <c r="W26" s="133"/>
      <c r="X26" s="133"/>
      <c r="Y26" s="133"/>
      <c r="Z26" s="133"/>
      <c r="AA26" s="133"/>
      <c r="AB26" s="133"/>
      <c r="AC26" s="133"/>
      <c r="AD26" s="133"/>
      <c r="AE26" s="133"/>
      <c r="AF26" s="133"/>
      <c r="AG26" s="133"/>
      <c r="AH26" s="133"/>
      <c r="AI26" s="134"/>
    </row>
    <row r="27" spans="1:35" ht="22.5" customHeight="1" x14ac:dyDescent="0.3">
      <c r="A27" s="766" t="s">
        <v>605</v>
      </c>
      <c r="B27" s="767"/>
      <c r="C27" s="771" t="s">
        <v>606</v>
      </c>
      <c r="D27" s="771"/>
      <c r="E27" s="771"/>
      <c r="F27" s="771"/>
      <c r="G27" s="771"/>
      <c r="H27" s="771"/>
      <c r="I27" s="771"/>
      <c r="J27" s="771"/>
      <c r="K27" s="771"/>
      <c r="L27" s="771"/>
      <c r="M27" s="771"/>
      <c r="N27" s="771"/>
      <c r="O27" s="771"/>
      <c r="P27" s="771"/>
      <c r="Q27" s="771"/>
      <c r="R27" s="771"/>
      <c r="S27" s="771"/>
      <c r="T27" s="771"/>
      <c r="U27" s="771"/>
      <c r="V27" s="771"/>
      <c r="W27" s="771"/>
      <c r="X27" s="771"/>
      <c r="Y27" s="771"/>
      <c r="Z27" s="771"/>
      <c r="AA27" s="771"/>
      <c r="AB27" s="771"/>
      <c r="AC27" s="771"/>
      <c r="AD27" s="771"/>
      <c r="AE27" s="771"/>
      <c r="AF27" s="771"/>
      <c r="AG27" s="771"/>
      <c r="AH27" s="771"/>
      <c r="AI27" s="772"/>
    </row>
    <row r="28" spans="1:35" ht="22.5" customHeight="1" x14ac:dyDescent="0.3">
      <c r="A28" s="768"/>
      <c r="B28" s="769"/>
      <c r="C28" s="408">
        <v>1</v>
      </c>
      <c r="D28" s="408">
        <v>2</v>
      </c>
      <c r="E28" s="408">
        <v>3</v>
      </c>
      <c r="F28" s="408">
        <v>4</v>
      </c>
      <c r="G28" s="408">
        <v>5</v>
      </c>
      <c r="H28" s="408">
        <v>6</v>
      </c>
      <c r="I28" s="408">
        <v>7</v>
      </c>
      <c r="J28" s="408">
        <v>8</v>
      </c>
      <c r="K28" s="408">
        <v>9</v>
      </c>
      <c r="L28" s="408">
        <v>10</v>
      </c>
      <c r="M28" s="408">
        <v>11</v>
      </c>
      <c r="N28" s="408">
        <v>12</v>
      </c>
      <c r="O28" s="408">
        <v>13</v>
      </c>
      <c r="P28" s="408">
        <v>14</v>
      </c>
      <c r="Q28" s="408">
        <v>15</v>
      </c>
      <c r="R28" s="408">
        <v>16</v>
      </c>
      <c r="S28" s="408">
        <v>17</v>
      </c>
      <c r="T28" s="408">
        <v>18</v>
      </c>
      <c r="U28" s="408">
        <v>19</v>
      </c>
      <c r="V28" s="408">
        <v>20</v>
      </c>
      <c r="W28" s="408">
        <v>21</v>
      </c>
      <c r="X28" s="408">
        <v>22</v>
      </c>
      <c r="Y28" s="408">
        <v>23</v>
      </c>
      <c r="Z28" s="408">
        <v>24</v>
      </c>
      <c r="AA28" s="408">
        <v>25</v>
      </c>
      <c r="AB28" s="408">
        <v>26</v>
      </c>
      <c r="AC28" s="408">
        <v>27</v>
      </c>
      <c r="AD28" s="408">
        <v>28</v>
      </c>
      <c r="AE28" s="408">
        <v>29</v>
      </c>
      <c r="AF28" s="408">
        <v>30</v>
      </c>
      <c r="AG28" s="408">
        <v>31</v>
      </c>
      <c r="AH28" s="776" t="s">
        <v>607</v>
      </c>
      <c r="AI28" s="777"/>
    </row>
    <row r="29" spans="1:35" ht="22.5" customHeight="1" x14ac:dyDescent="0.3">
      <c r="A29" s="409"/>
      <c r="B29" s="409" t="s">
        <v>611</v>
      </c>
      <c r="C29" s="410"/>
      <c r="D29" s="410"/>
      <c r="E29" s="410"/>
      <c r="F29" s="410"/>
      <c r="G29" s="410"/>
      <c r="H29" s="410"/>
      <c r="I29" s="410"/>
      <c r="J29" s="410"/>
      <c r="K29" s="410"/>
      <c r="L29" s="410"/>
      <c r="M29" s="410"/>
      <c r="N29" s="410"/>
      <c r="O29" s="410"/>
      <c r="P29" s="410"/>
      <c r="Q29" s="410"/>
      <c r="R29" s="410"/>
      <c r="S29" s="410"/>
      <c r="T29" s="410"/>
      <c r="U29" s="410"/>
      <c r="V29" s="410"/>
      <c r="W29" s="410"/>
      <c r="X29" s="410"/>
      <c r="Y29" s="410"/>
      <c r="Z29" s="410"/>
      <c r="AA29" s="410"/>
      <c r="AB29" s="410"/>
      <c r="AC29" s="410"/>
      <c r="AD29" s="410"/>
      <c r="AE29" s="410"/>
      <c r="AF29" s="410"/>
      <c r="AG29" s="410"/>
      <c r="AH29" s="778"/>
      <c r="AI29" s="779"/>
    </row>
    <row r="30" spans="1:35" ht="22.5" customHeight="1" x14ac:dyDescent="0.3">
      <c r="A30" s="770" t="s">
        <v>612</v>
      </c>
      <c r="B30" s="409" t="s">
        <v>613</v>
      </c>
      <c r="C30" s="410"/>
      <c r="D30" s="410"/>
      <c r="E30" s="410"/>
      <c r="F30" s="410"/>
      <c r="G30" s="410"/>
      <c r="H30" s="410"/>
      <c r="I30" s="410"/>
      <c r="J30" s="410"/>
      <c r="K30" s="410"/>
      <c r="L30" s="410"/>
      <c r="M30" s="410"/>
      <c r="N30" s="410"/>
      <c r="O30" s="410"/>
      <c r="P30" s="410"/>
      <c r="Q30" s="410"/>
      <c r="R30" s="410"/>
      <c r="S30" s="410"/>
      <c r="T30" s="410"/>
      <c r="U30" s="410"/>
      <c r="V30" s="410"/>
      <c r="W30" s="410"/>
      <c r="X30" s="410"/>
      <c r="Y30" s="410"/>
      <c r="Z30" s="410"/>
      <c r="AA30" s="410"/>
      <c r="AB30" s="410"/>
      <c r="AC30" s="410"/>
      <c r="AD30" s="410"/>
      <c r="AE30" s="410"/>
      <c r="AF30" s="410"/>
      <c r="AG30" s="410"/>
      <c r="AH30" s="778"/>
      <c r="AI30" s="779"/>
    </row>
    <row r="31" spans="1:35" ht="22.5" customHeight="1" x14ac:dyDescent="0.3">
      <c r="A31" s="770"/>
      <c r="B31" s="409" t="s">
        <v>614</v>
      </c>
      <c r="C31" s="410"/>
      <c r="D31" s="410"/>
      <c r="E31" s="410"/>
      <c r="F31" s="410"/>
      <c r="G31" s="410"/>
      <c r="H31" s="410"/>
      <c r="I31" s="410"/>
      <c r="J31" s="410"/>
      <c r="K31" s="410"/>
      <c r="L31" s="410"/>
      <c r="M31" s="410"/>
      <c r="N31" s="410"/>
      <c r="O31" s="410"/>
      <c r="P31" s="410"/>
      <c r="Q31" s="410"/>
      <c r="R31" s="410"/>
      <c r="S31" s="410"/>
      <c r="T31" s="410"/>
      <c r="U31" s="410"/>
      <c r="V31" s="410"/>
      <c r="W31" s="410"/>
      <c r="X31" s="410"/>
      <c r="Y31" s="410"/>
      <c r="Z31" s="410"/>
      <c r="AA31" s="410"/>
      <c r="AB31" s="410"/>
      <c r="AC31" s="410"/>
      <c r="AD31" s="410"/>
      <c r="AE31" s="410"/>
      <c r="AF31" s="410"/>
      <c r="AG31" s="410"/>
      <c r="AH31" s="780"/>
      <c r="AI31" s="781"/>
    </row>
    <row r="32" spans="1:35" ht="22.5" customHeight="1" x14ac:dyDescent="0.3">
      <c r="A32" s="770"/>
      <c r="B32" s="409" t="s">
        <v>615</v>
      </c>
      <c r="C32" s="410"/>
      <c r="D32" s="410"/>
      <c r="E32" s="410"/>
      <c r="F32" s="410"/>
      <c r="G32" s="410"/>
      <c r="H32" s="410"/>
      <c r="I32" s="410"/>
      <c r="J32" s="410"/>
      <c r="K32" s="410"/>
      <c r="L32" s="410"/>
      <c r="M32" s="410"/>
      <c r="N32" s="410"/>
      <c r="O32" s="410"/>
      <c r="P32" s="410"/>
      <c r="Q32" s="410"/>
      <c r="R32" s="410"/>
      <c r="S32" s="410"/>
      <c r="T32" s="410"/>
      <c r="U32" s="410"/>
      <c r="V32" s="410"/>
      <c r="W32" s="410"/>
      <c r="X32" s="410"/>
      <c r="Y32" s="410"/>
      <c r="Z32" s="410"/>
      <c r="AA32" s="410"/>
      <c r="AB32" s="410"/>
      <c r="AC32" s="410"/>
      <c r="AD32" s="410"/>
      <c r="AE32" s="410"/>
      <c r="AF32" s="410"/>
      <c r="AG32" s="410"/>
      <c r="AH32" s="765"/>
      <c r="AI32" s="765"/>
    </row>
    <row r="33" spans="1:35" ht="22.5" customHeight="1" x14ac:dyDescent="0.3">
      <c r="A33" s="770"/>
      <c r="B33" s="409" t="s">
        <v>616</v>
      </c>
      <c r="C33" s="410"/>
      <c r="D33" s="410"/>
      <c r="E33" s="410"/>
      <c r="F33" s="410"/>
      <c r="G33" s="410"/>
      <c r="H33" s="410"/>
      <c r="I33" s="410"/>
      <c r="J33" s="410"/>
      <c r="K33" s="410"/>
      <c r="L33" s="410"/>
      <c r="M33" s="410"/>
      <c r="N33" s="410"/>
      <c r="O33" s="410"/>
      <c r="P33" s="410"/>
      <c r="Q33" s="410"/>
      <c r="R33" s="410"/>
      <c r="S33" s="410"/>
      <c r="T33" s="410"/>
      <c r="U33" s="410"/>
      <c r="V33" s="410"/>
      <c r="W33" s="410"/>
      <c r="X33" s="410"/>
      <c r="Y33" s="410"/>
      <c r="Z33" s="410"/>
      <c r="AA33" s="410"/>
      <c r="AB33" s="410"/>
      <c r="AC33" s="410"/>
      <c r="AD33" s="410"/>
      <c r="AE33" s="410"/>
      <c r="AF33" s="410"/>
      <c r="AG33" s="410"/>
      <c r="AH33" s="765"/>
      <c r="AI33" s="765"/>
    </row>
    <row r="34" spans="1:35" ht="22.5" customHeight="1" x14ac:dyDescent="0.3">
      <c r="A34" s="770"/>
      <c r="B34" s="409" t="s">
        <v>617</v>
      </c>
      <c r="C34" s="410"/>
      <c r="D34" s="410"/>
      <c r="E34" s="410"/>
      <c r="F34" s="410"/>
      <c r="G34" s="410"/>
      <c r="H34" s="410"/>
      <c r="I34" s="410"/>
      <c r="J34" s="410"/>
      <c r="K34" s="410"/>
      <c r="L34" s="410"/>
      <c r="M34" s="410"/>
      <c r="N34" s="410"/>
      <c r="O34" s="410"/>
      <c r="P34" s="410"/>
      <c r="Q34" s="410"/>
      <c r="R34" s="410"/>
      <c r="S34" s="410"/>
      <c r="T34" s="410"/>
      <c r="U34" s="410"/>
      <c r="V34" s="410"/>
      <c r="W34" s="410"/>
      <c r="X34" s="410"/>
      <c r="Y34" s="410"/>
      <c r="Z34" s="410"/>
      <c r="AA34" s="410"/>
      <c r="AB34" s="410"/>
      <c r="AC34" s="410"/>
      <c r="AD34" s="410"/>
      <c r="AE34" s="410"/>
      <c r="AF34" s="410"/>
      <c r="AG34" s="410"/>
      <c r="AH34" s="765"/>
      <c r="AI34" s="765"/>
    </row>
    <row r="35" spans="1:35" ht="22.5" customHeight="1" x14ac:dyDescent="0.3">
      <c r="A35" s="770" t="s">
        <v>618</v>
      </c>
      <c r="B35" s="409" t="s">
        <v>619</v>
      </c>
      <c r="C35" s="410"/>
      <c r="D35" s="410"/>
      <c r="E35" s="410"/>
      <c r="F35" s="410"/>
      <c r="G35" s="410"/>
      <c r="H35" s="410"/>
      <c r="I35" s="410"/>
      <c r="J35" s="410"/>
      <c r="K35" s="410"/>
      <c r="L35" s="410"/>
      <c r="M35" s="410"/>
      <c r="N35" s="410"/>
      <c r="O35" s="410"/>
      <c r="P35" s="410"/>
      <c r="Q35" s="410"/>
      <c r="R35" s="410"/>
      <c r="S35" s="410"/>
      <c r="T35" s="410"/>
      <c r="U35" s="410"/>
      <c r="V35" s="410"/>
      <c r="W35" s="410"/>
      <c r="X35" s="410"/>
      <c r="Y35" s="410"/>
      <c r="Z35" s="410"/>
      <c r="AA35" s="410"/>
      <c r="AB35" s="410"/>
      <c r="AC35" s="410"/>
      <c r="AD35" s="410"/>
      <c r="AE35" s="410"/>
      <c r="AF35" s="410"/>
      <c r="AG35" s="410"/>
      <c r="AH35" s="765"/>
      <c r="AI35" s="765"/>
    </row>
    <row r="36" spans="1:35" ht="22.5" customHeight="1" x14ac:dyDescent="0.3">
      <c r="A36" s="770"/>
      <c r="B36" s="409" t="s">
        <v>620</v>
      </c>
      <c r="C36" s="410"/>
      <c r="D36" s="410"/>
      <c r="E36" s="410"/>
      <c r="F36" s="410"/>
      <c r="G36" s="410"/>
      <c r="H36" s="410"/>
      <c r="I36" s="410"/>
      <c r="J36" s="410"/>
      <c r="K36" s="410"/>
      <c r="L36" s="410"/>
      <c r="M36" s="410"/>
      <c r="N36" s="410"/>
      <c r="O36" s="410"/>
      <c r="P36" s="410"/>
      <c r="Q36" s="410"/>
      <c r="R36" s="410"/>
      <c r="S36" s="410"/>
      <c r="T36" s="410"/>
      <c r="U36" s="410"/>
      <c r="V36" s="410"/>
      <c r="W36" s="410"/>
      <c r="X36" s="410"/>
      <c r="Y36" s="410"/>
      <c r="Z36" s="410"/>
      <c r="AA36" s="410"/>
      <c r="AB36" s="410"/>
      <c r="AC36" s="410"/>
      <c r="AD36" s="410"/>
      <c r="AE36" s="410"/>
      <c r="AF36" s="410"/>
      <c r="AG36" s="410"/>
      <c r="AH36" s="765"/>
      <c r="AI36" s="765"/>
    </row>
    <row r="37" spans="1:35" ht="22.5" customHeight="1" x14ac:dyDescent="0.3">
      <c r="A37" s="770"/>
      <c r="B37" s="409" t="s">
        <v>621</v>
      </c>
      <c r="C37" s="410"/>
      <c r="D37" s="410"/>
      <c r="E37" s="410"/>
      <c r="F37" s="410"/>
      <c r="G37" s="410"/>
      <c r="H37" s="410"/>
      <c r="I37" s="410"/>
      <c r="J37" s="410"/>
      <c r="K37" s="410"/>
      <c r="L37" s="410"/>
      <c r="M37" s="410"/>
      <c r="N37" s="410"/>
      <c r="O37" s="410"/>
      <c r="P37" s="410"/>
      <c r="Q37" s="410"/>
      <c r="R37" s="410"/>
      <c r="S37" s="410"/>
      <c r="T37" s="410"/>
      <c r="U37" s="410"/>
      <c r="V37" s="410"/>
      <c r="W37" s="410"/>
      <c r="X37" s="410"/>
      <c r="Y37" s="410"/>
      <c r="Z37" s="410"/>
      <c r="AA37" s="410"/>
      <c r="AB37" s="410"/>
      <c r="AC37" s="410"/>
      <c r="AD37" s="410"/>
      <c r="AE37" s="410"/>
      <c r="AF37" s="410"/>
      <c r="AG37" s="410"/>
      <c r="AH37" s="765"/>
      <c r="AI37" s="765"/>
    </row>
    <row r="38" spans="1:35" ht="22.5" customHeight="1" x14ac:dyDescent="0.3">
      <c r="A38" s="770"/>
      <c r="B38" s="409" t="s">
        <v>622</v>
      </c>
      <c r="C38" s="410"/>
      <c r="D38" s="410"/>
      <c r="E38" s="410"/>
      <c r="F38" s="410"/>
      <c r="G38" s="410"/>
      <c r="H38" s="410"/>
      <c r="I38" s="410"/>
      <c r="J38" s="410"/>
      <c r="K38" s="410"/>
      <c r="L38" s="410"/>
      <c r="M38" s="410"/>
      <c r="N38" s="410"/>
      <c r="O38" s="410"/>
      <c r="P38" s="410"/>
      <c r="Q38" s="410"/>
      <c r="R38" s="410"/>
      <c r="S38" s="410"/>
      <c r="T38" s="410"/>
      <c r="U38" s="410"/>
      <c r="V38" s="410"/>
      <c r="W38" s="410"/>
      <c r="X38" s="410"/>
      <c r="Y38" s="410"/>
      <c r="Z38" s="410"/>
      <c r="AA38" s="410"/>
      <c r="AB38" s="410"/>
      <c r="AC38" s="410"/>
      <c r="AD38" s="410"/>
      <c r="AE38" s="410"/>
      <c r="AF38" s="410"/>
      <c r="AG38" s="410"/>
      <c r="AH38" s="765"/>
      <c r="AI38" s="765"/>
    </row>
    <row r="39" spans="1:35" ht="22.5" customHeight="1" x14ac:dyDescent="0.3">
      <c r="A39" s="770"/>
      <c r="B39" s="409" t="s">
        <v>623</v>
      </c>
      <c r="C39" s="410"/>
      <c r="D39" s="410"/>
      <c r="E39" s="410"/>
      <c r="F39" s="410"/>
      <c r="G39" s="410"/>
      <c r="H39" s="410"/>
      <c r="I39" s="410"/>
      <c r="J39" s="410"/>
      <c r="K39" s="410"/>
      <c r="L39" s="410"/>
      <c r="M39" s="410"/>
      <c r="N39" s="410"/>
      <c r="O39" s="410"/>
      <c r="P39" s="410"/>
      <c r="Q39" s="410"/>
      <c r="R39" s="410"/>
      <c r="S39" s="410"/>
      <c r="T39" s="410"/>
      <c r="U39" s="410"/>
      <c r="V39" s="410"/>
      <c r="W39" s="410"/>
      <c r="X39" s="410"/>
      <c r="Y39" s="410"/>
      <c r="Z39" s="410"/>
      <c r="AA39" s="410"/>
      <c r="AB39" s="410"/>
      <c r="AC39" s="410"/>
      <c r="AD39" s="410"/>
      <c r="AE39" s="410"/>
      <c r="AF39" s="410"/>
      <c r="AG39" s="410"/>
      <c r="AH39" s="765"/>
      <c r="AI39" s="765"/>
    </row>
    <row r="40" spans="1:35" ht="22.5" customHeight="1" x14ac:dyDescent="0.3">
      <c r="A40" s="260"/>
      <c r="B40" s="260"/>
      <c r="C40" s="260"/>
      <c r="D40" s="260"/>
      <c r="E40" s="260"/>
      <c r="F40" s="260"/>
      <c r="G40" s="260"/>
      <c r="H40" s="260"/>
      <c r="I40" s="260"/>
      <c r="J40" s="260"/>
      <c r="K40" s="260"/>
      <c r="L40" s="260"/>
      <c r="M40" s="260"/>
      <c r="N40" s="260"/>
      <c r="O40" s="260"/>
      <c r="P40" s="260"/>
      <c r="Q40" s="260"/>
      <c r="R40" s="260"/>
      <c r="S40" s="260"/>
      <c r="T40" s="260"/>
      <c r="U40" s="260"/>
      <c r="V40" s="260"/>
      <c r="W40" s="260"/>
      <c r="X40" s="260"/>
      <c r="Y40" s="260"/>
      <c r="Z40" s="260"/>
      <c r="AA40" s="260"/>
      <c r="AB40" s="260"/>
      <c r="AC40" s="260"/>
      <c r="AD40" s="260"/>
      <c r="AE40" s="260"/>
      <c r="AF40" s="260"/>
      <c r="AG40" s="260"/>
      <c r="AH40" s="260"/>
      <c r="AI40" s="260"/>
    </row>
    <row r="41" spans="1:35" ht="22.5" customHeight="1" x14ac:dyDescent="0.3">
      <c r="A41" s="411" t="s">
        <v>624</v>
      </c>
      <c r="B41" s="411" t="s">
        <v>625</v>
      </c>
      <c r="C41" s="762" t="s">
        <v>626</v>
      </c>
      <c r="D41" s="762"/>
      <c r="E41" s="762" t="s">
        <v>627</v>
      </c>
      <c r="F41" s="762"/>
      <c r="G41" s="762"/>
      <c r="H41" s="762"/>
      <c r="I41" s="763" t="s">
        <v>628</v>
      </c>
      <c r="J41" s="763"/>
      <c r="K41" s="763" t="s">
        <v>629</v>
      </c>
      <c r="L41" s="763"/>
      <c r="M41" s="763"/>
      <c r="N41" s="763"/>
      <c r="O41" s="764" t="s">
        <v>630</v>
      </c>
      <c r="P41" s="764"/>
      <c r="Q41" s="764" t="s">
        <v>631</v>
      </c>
      <c r="R41" s="764"/>
      <c r="S41" s="764"/>
      <c r="T41" s="764"/>
      <c r="U41" s="782" t="s">
        <v>632</v>
      </c>
      <c r="V41" s="782"/>
      <c r="W41" s="782" t="s">
        <v>633</v>
      </c>
      <c r="X41" s="782"/>
      <c r="Y41" s="782"/>
      <c r="Z41" s="782"/>
      <c r="AA41" s="260"/>
      <c r="AB41" s="260"/>
      <c r="AC41" s="260"/>
      <c r="AD41" s="260"/>
      <c r="AE41" s="260"/>
      <c r="AF41" s="260"/>
      <c r="AG41" s="260"/>
      <c r="AH41" s="260"/>
      <c r="AI41" s="260"/>
    </row>
    <row r="42" spans="1:35" ht="22.5" customHeight="1" x14ac:dyDescent="0.3">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c r="AG42" s="60"/>
      <c r="AH42" s="60"/>
      <c r="AI42" s="60"/>
    </row>
    <row r="43" spans="1:35" ht="22.5" customHeight="1" x14ac:dyDescent="0.3">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row>
    <row r="44" spans="1:35" ht="22.5" customHeight="1" x14ac:dyDescent="0.35">
      <c r="A44" s="60"/>
      <c r="B44" s="412" t="s">
        <v>213</v>
      </c>
      <c r="C44" s="412"/>
      <c r="D44" s="412"/>
      <c r="E44" s="412"/>
      <c r="F44" s="412"/>
      <c r="G44" s="412"/>
      <c r="H44" s="412"/>
      <c r="I44" s="412"/>
      <c r="J44" s="412"/>
      <c r="K44" s="277"/>
      <c r="L44" s="277"/>
      <c r="M44" s="277"/>
      <c r="N44" s="277"/>
      <c r="O44" s="277"/>
      <c r="P44" s="277"/>
      <c r="Q44" s="277"/>
      <c r="R44" s="277"/>
      <c r="S44" s="277"/>
      <c r="T44" s="412" t="s">
        <v>213</v>
      </c>
      <c r="U44" s="412"/>
      <c r="V44" s="412"/>
      <c r="W44" s="412"/>
      <c r="X44" s="412"/>
      <c r="Y44" s="412"/>
      <c r="Z44" s="412"/>
      <c r="AA44" s="412"/>
      <c r="AB44" s="412"/>
      <c r="AC44" s="60"/>
      <c r="AD44" s="60"/>
      <c r="AE44" s="60"/>
      <c r="AF44" s="60"/>
      <c r="AG44" s="60"/>
      <c r="AH44" s="60"/>
      <c r="AI44" s="60"/>
    </row>
    <row r="45" spans="1:35" ht="22.5" customHeight="1" x14ac:dyDescent="0.35">
      <c r="A45" s="60"/>
      <c r="B45" s="413" t="s">
        <v>146</v>
      </c>
      <c r="C45" s="413"/>
      <c r="D45" s="414"/>
      <c r="E45" s="414"/>
      <c r="F45" s="414"/>
      <c r="G45" s="414"/>
      <c r="H45" s="414"/>
      <c r="I45" s="414"/>
      <c r="J45" s="413"/>
      <c r="K45" s="277"/>
      <c r="L45" s="277"/>
      <c r="M45" s="277"/>
      <c r="N45" s="277"/>
      <c r="O45" s="277"/>
      <c r="P45" s="277"/>
      <c r="Q45" s="277"/>
      <c r="R45" s="277"/>
      <c r="S45" s="277"/>
      <c r="T45" s="413" t="s">
        <v>146</v>
      </c>
      <c r="U45" s="413"/>
      <c r="V45" s="414"/>
      <c r="W45" s="414"/>
      <c r="X45" s="414"/>
      <c r="Y45" s="414"/>
      <c r="Z45" s="414"/>
      <c r="AA45" s="414"/>
      <c r="AB45" s="413"/>
      <c r="AC45" s="60"/>
      <c r="AD45" s="60"/>
      <c r="AE45" s="60"/>
      <c r="AF45" s="60"/>
      <c r="AG45" s="60"/>
      <c r="AH45" s="60"/>
      <c r="AI45" s="60"/>
    </row>
    <row r="46" spans="1:35" ht="22.5" customHeight="1" x14ac:dyDescent="0.35">
      <c r="A46" s="60"/>
      <c r="B46" s="413" t="s">
        <v>608</v>
      </c>
      <c r="C46" s="413"/>
      <c r="D46" s="413"/>
      <c r="E46" s="413"/>
      <c r="F46" s="413"/>
      <c r="G46" s="413"/>
      <c r="H46" s="413"/>
      <c r="I46" s="413"/>
      <c r="J46" s="413"/>
      <c r="K46" s="277"/>
      <c r="L46" s="277"/>
      <c r="M46" s="277"/>
      <c r="N46" s="277"/>
      <c r="O46" s="277"/>
      <c r="P46" s="277"/>
      <c r="Q46" s="277"/>
      <c r="R46" s="277"/>
      <c r="S46" s="277"/>
      <c r="T46" s="413" t="s">
        <v>610</v>
      </c>
      <c r="U46" s="413"/>
      <c r="V46" s="413"/>
      <c r="W46" s="413"/>
      <c r="X46" s="413"/>
      <c r="Y46" s="413"/>
      <c r="Z46" s="413"/>
      <c r="AA46" s="413"/>
      <c r="AB46" s="413"/>
      <c r="AC46" s="60"/>
      <c r="AD46" s="60"/>
      <c r="AE46" s="60"/>
      <c r="AF46" s="60"/>
      <c r="AG46" s="60"/>
      <c r="AH46" s="60"/>
      <c r="AI46" s="60"/>
    </row>
    <row r="47" spans="1:35" ht="22.5" customHeight="1" x14ac:dyDescent="0.35">
      <c r="A47" s="60"/>
      <c r="B47" s="413" t="s">
        <v>609</v>
      </c>
      <c r="C47" s="413"/>
      <c r="D47" s="413"/>
      <c r="E47" s="413"/>
      <c r="F47" s="413"/>
      <c r="G47" s="413"/>
      <c r="H47" s="413"/>
      <c r="I47" s="413"/>
      <c r="J47" s="413"/>
      <c r="K47" s="277"/>
      <c r="L47" s="277"/>
      <c r="M47" s="277"/>
      <c r="N47" s="277"/>
      <c r="O47" s="277"/>
      <c r="P47" s="277"/>
      <c r="Q47" s="277"/>
      <c r="R47" s="277"/>
      <c r="S47" s="277"/>
      <c r="T47" s="413" t="s">
        <v>609</v>
      </c>
      <c r="U47" s="413"/>
      <c r="V47" s="413"/>
      <c r="W47" s="413"/>
      <c r="X47" s="413"/>
      <c r="Y47" s="413"/>
      <c r="Z47" s="413"/>
      <c r="AA47" s="413"/>
      <c r="AB47" s="413"/>
      <c r="AC47" s="60"/>
      <c r="AD47" s="60"/>
      <c r="AE47" s="60"/>
      <c r="AF47" s="60"/>
      <c r="AG47" s="60"/>
      <c r="AH47" s="60"/>
      <c r="AI47" s="60"/>
    </row>
    <row r="48" spans="1:35" x14ac:dyDescent="0.3">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c r="AF48" s="60"/>
      <c r="AG48" s="60"/>
      <c r="AH48" s="60"/>
      <c r="AI48" s="60"/>
    </row>
    <row r="49" spans="1:36" ht="17.25" thickBot="1" x14ac:dyDescent="0.35">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c r="AF49" s="60"/>
      <c r="AG49" s="60"/>
      <c r="AH49" s="60"/>
      <c r="AI49" s="60"/>
    </row>
    <row r="50" spans="1:36" s="309" customFormat="1" ht="32.25" customHeight="1" x14ac:dyDescent="0.4">
      <c r="A50" s="773" t="s">
        <v>215</v>
      </c>
      <c r="B50" s="774"/>
      <c r="C50" s="774"/>
      <c r="D50" s="774"/>
      <c r="E50" s="774"/>
      <c r="F50" s="774"/>
      <c r="G50" s="774"/>
      <c r="H50" s="774"/>
      <c r="I50" s="774"/>
      <c r="J50" s="774"/>
      <c r="K50" s="774"/>
      <c r="L50" s="775"/>
      <c r="M50" s="773" t="s">
        <v>216</v>
      </c>
      <c r="N50" s="774"/>
      <c r="O50" s="774"/>
      <c r="P50" s="774"/>
      <c r="Q50" s="774"/>
      <c r="R50" s="774"/>
      <c r="S50" s="774"/>
      <c r="T50" s="774"/>
      <c r="U50" s="774"/>
      <c r="V50" s="774"/>
      <c r="W50" s="775"/>
      <c r="X50" s="773" t="s">
        <v>218</v>
      </c>
      <c r="Y50" s="774"/>
      <c r="Z50" s="774"/>
      <c r="AA50" s="774"/>
      <c r="AB50" s="774"/>
      <c r="AC50" s="774"/>
      <c r="AD50" s="774"/>
      <c r="AE50" s="774"/>
      <c r="AF50" s="774"/>
      <c r="AG50" s="774"/>
      <c r="AH50" s="774"/>
      <c r="AI50" s="775"/>
      <c r="AJ50" s="308"/>
    </row>
    <row r="51" spans="1:36" s="309" customFormat="1" ht="32.25" customHeight="1" thickBot="1" x14ac:dyDescent="0.45">
      <c r="A51" s="759" t="s">
        <v>862</v>
      </c>
      <c r="B51" s="760"/>
      <c r="C51" s="760"/>
      <c r="D51" s="760"/>
      <c r="E51" s="760"/>
      <c r="F51" s="760"/>
      <c r="G51" s="760"/>
      <c r="H51" s="760"/>
      <c r="I51" s="760"/>
      <c r="J51" s="760"/>
      <c r="K51" s="760"/>
      <c r="L51" s="761"/>
      <c r="M51" s="759" t="s">
        <v>217</v>
      </c>
      <c r="N51" s="760"/>
      <c r="O51" s="760"/>
      <c r="P51" s="760"/>
      <c r="Q51" s="760"/>
      <c r="R51" s="760"/>
      <c r="S51" s="760"/>
      <c r="T51" s="760"/>
      <c r="U51" s="760"/>
      <c r="V51" s="760"/>
      <c r="W51" s="761"/>
      <c r="X51" s="759" t="s">
        <v>219</v>
      </c>
      <c r="Y51" s="760"/>
      <c r="Z51" s="760"/>
      <c r="AA51" s="760"/>
      <c r="AB51" s="760"/>
      <c r="AC51" s="760"/>
      <c r="AD51" s="760"/>
      <c r="AE51" s="760"/>
      <c r="AF51" s="760"/>
      <c r="AG51" s="760"/>
      <c r="AH51" s="760"/>
      <c r="AI51" s="761"/>
      <c r="AJ51" s="308"/>
    </row>
    <row r="52" spans="1:36" s="309" customFormat="1" ht="32.25" customHeight="1" x14ac:dyDescent="0.4">
      <c r="A52" s="773" t="s">
        <v>220</v>
      </c>
      <c r="B52" s="774"/>
      <c r="C52" s="774"/>
      <c r="D52" s="774"/>
      <c r="E52" s="774"/>
      <c r="F52" s="774"/>
      <c r="G52" s="774"/>
      <c r="H52" s="774"/>
      <c r="I52" s="774"/>
      <c r="J52" s="774"/>
      <c r="K52" s="774"/>
      <c r="L52" s="775"/>
      <c r="M52" s="773" t="s">
        <v>220</v>
      </c>
      <c r="N52" s="774"/>
      <c r="O52" s="774"/>
      <c r="P52" s="774"/>
      <c r="Q52" s="774"/>
      <c r="R52" s="774"/>
      <c r="S52" s="774"/>
      <c r="T52" s="774"/>
      <c r="U52" s="774"/>
      <c r="V52" s="774"/>
      <c r="W52" s="775"/>
      <c r="X52" s="773" t="s">
        <v>220</v>
      </c>
      <c r="Y52" s="774"/>
      <c r="Z52" s="774"/>
      <c r="AA52" s="774"/>
      <c r="AB52" s="774"/>
      <c r="AC52" s="774"/>
      <c r="AD52" s="774"/>
      <c r="AE52" s="774"/>
      <c r="AF52" s="774"/>
      <c r="AG52" s="774"/>
      <c r="AH52" s="774"/>
      <c r="AI52" s="775"/>
      <c r="AJ52" s="308"/>
    </row>
    <row r="53" spans="1:36" s="309" customFormat="1" ht="32.25" customHeight="1" thickBot="1" x14ac:dyDescent="0.45">
      <c r="A53" s="759" t="s">
        <v>221</v>
      </c>
      <c r="B53" s="760"/>
      <c r="C53" s="760"/>
      <c r="D53" s="760"/>
      <c r="E53" s="760"/>
      <c r="F53" s="760"/>
      <c r="G53" s="760"/>
      <c r="H53" s="760"/>
      <c r="I53" s="760"/>
      <c r="J53" s="760"/>
      <c r="K53" s="760"/>
      <c r="L53" s="761"/>
      <c r="M53" s="759" t="s">
        <v>222</v>
      </c>
      <c r="N53" s="760"/>
      <c r="O53" s="760"/>
      <c r="P53" s="760"/>
      <c r="Q53" s="760"/>
      <c r="R53" s="760"/>
      <c r="S53" s="760"/>
      <c r="T53" s="760"/>
      <c r="U53" s="760"/>
      <c r="V53" s="760"/>
      <c r="W53" s="761"/>
      <c r="X53" s="759" t="s">
        <v>223</v>
      </c>
      <c r="Y53" s="760"/>
      <c r="Z53" s="760"/>
      <c r="AA53" s="760"/>
      <c r="AB53" s="760"/>
      <c r="AC53" s="760"/>
      <c r="AD53" s="760"/>
      <c r="AE53" s="760"/>
      <c r="AF53" s="760"/>
      <c r="AG53" s="760"/>
      <c r="AH53" s="760"/>
      <c r="AI53" s="761"/>
      <c r="AJ53" s="308"/>
    </row>
  </sheetData>
  <mergeCells count="123">
    <mergeCell ref="A5:AI5"/>
    <mergeCell ref="A6:F7"/>
    <mergeCell ref="G6:AD6"/>
    <mergeCell ref="AE6:AG7"/>
    <mergeCell ref="AH6:AI7"/>
    <mergeCell ref="G7:AD7"/>
    <mergeCell ref="U1:AI4"/>
    <mergeCell ref="A2:F2"/>
    <mergeCell ref="G2:T2"/>
    <mergeCell ref="A3:F3"/>
    <mergeCell ref="G3:T3"/>
    <mergeCell ref="A4:F4"/>
    <mergeCell ref="G4:T4"/>
    <mergeCell ref="A8:AI8"/>
    <mergeCell ref="AH9:AI10"/>
    <mergeCell ref="AE10:AG10"/>
    <mergeCell ref="B9:V9"/>
    <mergeCell ref="W9:AG9"/>
    <mergeCell ref="A10:E10"/>
    <mergeCell ref="F10:I10"/>
    <mergeCell ref="J10:M10"/>
    <mergeCell ref="N10:O10"/>
    <mergeCell ref="P10:Q10"/>
    <mergeCell ref="R10:V10"/>
    <mergeCell ref="W10:Z10"/>
    <mergeCell ref="AA10:AD10"/>
    <mergeCell ref="A11:E11"/>
    <mergeCell ref="F11:V11"/>
    <mergeCell ref="W11:Z11"/>
    <mergeCell ref="AA11:AI11"/>
    <mergeCell ref="A12:E12"/>
    <mergeCell ref="F12:O12"/>
    <mergeCell ref="P12:Q12"/>
    <mergeCell ref="R12:V12"/>
    <mergeCell ref="W12:Z12"/>
    <mergeCell ref="AA12:AI12"/>
    <mergeCell ref="A15:E15"/>
    <mergeCell ref="F15:V15"/>
    <mergeCell ref="W15:Z15"/>
    <mergeCell ref="AA15:AI15"/>
    <mergeCell ref="A16:E16"/>
    <mergeCell ref="AH13:AI13"/>
    <mergeCell ref="A13:E13"/>
    <mergeCell ref="F13:O13"/>
    <mergeCell ref="P13:Q13"/>
    <mergeCell ref="R13:V13"/>
    <mergeCell ref="W13:Z13"/>
    <mergeCell ref="AA13:AC13"/>
    <mergeCell ref="AD13:AG13"/>
    <mergeCell ref="A14:E14"/>
    <mergeCell ref="F14:V14"/>
    <mergeCell ref="W14:Z14"/>
    <mergeCell ref="AA14:AI14"/>
    <mergeCell ref="F16:V16"/>
    <mergeCell ref="W16:Z16"/>
    <mergeCell ref="AA16:AI16"/>
    <mergeCell ref="A19:E19"/>
    <mergeCell ref="F19:O19"/>
    <mergeCell ref="P19:V19"/>
    <mergeCell ref="W19:Z19"/>
    <mergeCell ref="AA19:AI19"/>
    <mergeCell ref="A20:E20"/>
    <mergeCell ref="F20:O20"/>
    <mergeCell ref="P20:Q20"/>
    <mergeCell ref="R20:V20"/>
    <mergeCell ref="W20:Z20"/>
    <mergeCell ref="AA20:AI20"/>
    <mergeCell ref="C24:AI24"/>
    <mergeCell ref="A21:E21"/>
    <mergeCell ref="F21:O21"/>
    <mergeCell ref="P21:V21"/>
    <mergeCell ref="W21:Z21"/>
    <mergeCell ref="AA21:AI21"/>
    <mergeCell ref="A22:E22"/>
    <mergeCell ref="F22:V22"/>
    <mergeCell ref="W22:Z22"/>
    <mergeCell ref="AA22:AI22"/>
    <mergeCell ref="A23:E23"/>
    <mergeCell ref="F23:AI23"/>
    <mergeCell ref="AH28:AI28"/>
    <mergeCell ref="AH29:AI29"/>
    <mergeCell ref="AH30:AI30"/>
    <mergeCell ref="AH31:AI31"/>
    <mergeCell ref="AH37:AI37"/>
    <mergeCell ref="AH38:AI38"/>
    <mergeCell ref="U41:V41"/>
    <mergeCell ref="W41:Z41"/>
    <mergeCell ref="AH39:AI39"/>
    <mergeCell ref="M52:W52"/>
    <mergeCell ref="M53:W53"/>
    <mergeCell ref="A50:L50"/>
    <mergeCell ref="A51:L51"/>
    <mergeCell ref="A52:L52"/>
    <mergeCell ref="A53:L53"/>
    <mergeCell ref="X50:AI50"/>
    <mergeCell ref="X51:AI51"/>
    <mergeCell ref="X52:AI52"/>
    <mergeCell ref="X53:AI53"/>
    <mergeCell ref="M50:W50"/>
    <mergeCell ref="A17:E17"/>
    <mergeCell ref="F17:V17"/>
    <mergeCell ref="W17:Z17"/>
    <mergeCell ref="AA17:AI17"/>
    <mergeCell ref="A18:E18"/>
    <mergeCell ref="F18:V18"/>
    <mergeCell ref="W18:Z18"/>
    <mergeCell ref="AA18:AI18"/>
    <mergeCell ref="M51:W51"/>
    <mergeCell ref="C41:D41"/>
    <mergeCell ref="E41:H41"/>
    <mergeCell ref="I41:J41"/>
    <mergeCell ref="K41:N41"/>
    <mergeCell ref="O41:P41"/>
    <mergeCell ref="Q41:T41"/>
    <mergeCell ref="AH32:AI32"/>
    <mergeCell ref="A27:B28"/>
    <mergeCell ref="A30:A34"/>
    <mergeCell ref="A35:A39"/>
    <mergeCell ref="AH33:AI33"/>
    <mergeCell ref="AH34:AI34"/>
    <mergeCell ref="AH35:AI35"/>
    <mergeCell ref="AH36:AI36"/>
    <mergeCell ref="C27:AI27"/>
  </mergeCells>
  <pageMargins left="0.7" right="0.7" top="0.75" bottom="0.75" header="0.3" footer="0.3"/>
  <pageSetup scale="41" orientation="landscape" horizontalDpi="360" verticalDpi="36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BDC!$A$3:$A$30</xm:f>
          </x14:formula1>
          <xm:sqref>F15:V15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68"/>
  <sheetViews>
    <sheetView view="pageBreakPreview" zoomScale="42" zoomScaleNormal="50" zoomScaleSheetLayoutView="42" zoomScalePageLayoutView="40" workbookViewId="0">
      <selection activeCell="M1" sqref="M1"/>
    </sheetView>
  </sheetViews>
  <sheetFormatPr baseColWidth="10" defaultColWidth="10.875" defaultRowHeight="16.5" x14ac:dyDescent="0.3"/>
  <cols>
    <col min="1" max="1" width="8.75" style="2" customWidth="1"/>
    <col min="2" max="2" width="31.625" style="2" customWidth="1"/>
    <col min="3" max="3" width="10.75" style="2" customWidth="1"/>
    <col min="4" max="4" width="11.375" style="2" customWidth="1"/>
    <col min="5" max="7" width="9.5" style="2" customWidth="1"/>
    <col min="8" max="8" width="13.625" style="2" customWidth="1"/>
    <col min="9" max="22" width="9.5" style="2" customWidth="1"/>
    <col min="23" max="23" width="11.375" style="2" customWidth="1"/>
    <col min="24" max="35" width="9.5" style="2" customWidth="1"/>
    <col min="36" max="36" width="10.875" style="2" customWidth="1"/>
    <col min="37" max="37" width="10.875" style="2"/>
    <col min="38" max="38" width="11.375" style="2" bestFit="1" customWidth="1"/>
    <col min="39" max="16384" width="10.875" style="2"/>
  </cols>
  <sheetData>
    <row r="1" spans="1:35" ht="32.25" customHeight="1" x14ac:dyDescent="0.3">
      <c r="A1" s="516" t="s">
        <v>923</v>
      </c>
      <c r="B1" s="517"/>
      <c r="C1" s="517"/>
      <c r="D1" s="517"/>
      <c r="E1" s="517"/>
      <c r="F1" s="517"/>
      <c r="G1" s="518"/>
      <c r="H1" s="518"/>
      <c r="I1" s="518"/>
      <c r="J1" s="518"/>
      <c r="K1" s="518"/>
      <c r="L1" s="518"/>
      <c r="M1" s="518"/>
      <c r="N1" s="518"/>
      <c r="O1" s="518"/>
      <c r="P1" s="518"/>
      <c r="Q1" s="518"/>
      <c r="R1" s="518"/>
      <c r="S1" s="518"/>
      <c r="T1" s="519"/>
      <c r="U1" s="839"/>
      <c r="V1" s="840"/>
      <c r="W1" s="840"/>
      <c r="X1" s="840"/>
      <c r="Y1" s="840"/>
      <c r="Z1" s="840"/>
      <c r="AA1" s="840"/>
      <c r="AB1" s="840"/>
      <c r="AC1" s="840"/>
      <c r="AD1" s="840"/>
      <c r="AE1" s="840"/>
      <c r="AF1" s="840"/>
      <c r="AG1" s="840"/>
      <c r="AH1" s="840"/>
      <c r="AI1" s="841"/>
    </row>
    <row r="2" spans="1:35" ht="27" x14ac:dyDescent="0.35">
      <c r="A2" s="845" t="s">
        <v>924</v>
      </c>
      <c r="B2" s="846"/>
      <c r="C2" s="846"/>
      <c r="D2" s="846"/>
      <c r="E2" s="846"/>
      <c r="F2" s="846"/>
      <c r="G2" s="798"/>
      <c r="H2" s="798"/>
      <c r="I2" s="798"/>
      <c r="J2" s="798"/>
      <c r="K2" s="798"/>
      <c r="L2" s="798"/>
      <c r="M2" s="798"/>
      <c r="N2" s="798"/>
      <c r="O2" s="798"/>
      <c r="P2" s="798"/>
      <c r="Q2" s="798"/>
      <c r="R2" s="798"/>
      <c r="S2" s="798"/>
      <c r="T2" s="847"/>
      <c r="U2" s="842"/>
      <c r="V2" s="843"/>
      <c r="W2" s="843"/>
      <c r="X2" s="843"/>
      <c r="Y2" s="843"/>
      <c r="Z2" s="843"/>
      <c r="AA2" s="843"/>
      <c r="AB2" s="843"/>
      <c r="AC2" s="843"/>
      <c r="AD2" s="843"/>
      <c r="AE2" s="843"/>
      <c r="AF2" s="843"/>
      <c r="AG2" s="843"/>
      <c r="AH2" s="843"/>
      <c r="AI2" s="844"/>
    </row>
    <row r="3" spans="1:35" ht="27" x14ac:dyDescent="0.35">
      <c r="A3" s="845" t="s">
        <v>915</v>
      </c>
      <c r="B3" s="846"/>
      <c r="C3" s="846"/>
      <c r="D3" s="846"/>
      <c r="E3" s="846"/>
      <c r="F3" s="846"/>
      <c r="G3" s="848"/>
      <c r="H3" s="848"/>
      <c r="I3" s="848"/>
      <c r="J3" s="848"/>
      <c r="K3" s="848"/>
      <c r="L3" s="848"/>
      <c r="M3" s="848"/>
      <c r="N3" s="848"/>
      <c r="O3" s="848"/>
      <c r="P3" s="848"/>
      <c r="Q3" s="848"/>
      <c r="R3" s="848"/>
      <c r="S3" s="848"/>
      <c r="T3" s="849"/>
      <c r="U3" s="842"/>
      <c r="V3" s="843"/>
      <c r="W3" s="843"/>
      <c r="X3" s="843"/>
      <c r="Y3" s="843"/>
      <c r="Z3" s="843"/>
      <c r="AA3" s="843"/>
      <c r="AB3" s="843"/>
      <c r="AC3" s="843"/>
      <c r="AD3" s="843"/>
      <c r="AE3" s="843"/>
      <c r="AF3" s="843"/>
      <c r="AG3" s="843"/>
      <c r="AH3" s="843"/>
      <c r="AI3" s="844"/>
    </row>
    <row r="4" spans="1:35" ht="27" x14ac:dyDescent="0.35">
      <c r="A4" s="850" t="s">
        <v>920</v>
      </c>
      <c r="B4" s="851"/>
      <c r="C4" s="851"/>
      <c r="D4" s="851"/>
      <c r="E4" s="851"/>
      <c r="F4" s="851"/>
      <c r="G4" s="804"/>
      <c r="H4" s="804"/>
      <c r="I4" s="804"/>
      <c r="J4" s="804"/>
      <c r="K4" s="804"/>
      <c r="L4" s="804"/>
      <c r="M4" s="804"/>
      <c r="N4" s="804"/>
      <c r="O4" s="804"/>
      <c r="P4" s="804"/>
      <c r="Q4" s="804"/>
      <c r="R4" s="804"/>
      <c r="S4" s="804"/>
      <c r="T4" s="852"/>
      <c r="U4" s="842"/>
      <c r="V4" s="843"/>
      <c r="W4" s="843"/>
      <c r="X4" s="843"/>
      <c r="Y4" s="843"/>
      <c r="Z4" s="843"/>
      <c r="AA4" s="843"/>
      <c r="AB4" s="843"/>
      <c r="AC4" s="843"/>
      <c r="AD4" s="843"/>
      <c r="AE4" s="843"/>
      <c r="AF4" s="843"/>
      <c r="AG4" s="843"/>
      <c r="AH4" s="843"/>
      <c r="AI4" s="844"/>
    </row>
    <row r="5" spans="1:35" ht="20.25" x14ac:dyDescent="0.3">
      <c r="A5" s="833"/>
      <c r="B5" s="834"/>
      <c r="C5" s="834"/>
      <c r="D5" s="834"/>
      <c r="E5" s="834"/>
      <c r="F5" s="834"/>
      <c r="G5" s="834"/>
      <c r="H5" s="834"/>
      <c r="I5" s="834"/>
      <c r="J5" s="834"/>
      <c r="K5" s="834"/>
      <c r="L5" s="834"/>
      <c r="M5" s="834"/>
      <c r="N5" s="834"/>
      <c r="O5" s="834"/>
      <c r="P5" s="834"/>
      <c r="Q5" s="834"/>
      <c r="R5" s="834"/>
      <c r="S5" s="834"/>
      <c r="T5" s="834"/>
      <c r="U5" s="835"/>
      <c r="V5" s="835"/>
      <c r="W5" s="835"/>
      <c r="X5" s="835"/>
      <c r="Y5" s="835"/>
      <c r="Z5" s="835"/>
      <c r="AA5" s="835"/>
      <c r="AB5" s="835"/>
      <c r="AC5" s="835"/>
      <c r="AD5" s="835"/>
      <c r="AE5" s="835"/>
      <c r="AF5" s="835"/>
      <c r="AG5" s="835"/>
      <c r="AH5" s="835"/>
      <c r="AI5" s="836"/>
    </row>
    <row r="6" spans="1:35" ht="20.25" x14ac:dyDescent="0.3">
      <c r="A6" s="837" t="s">
        <v>5</v>
      </c>
      <c r="B6" s="793"/>
      <c r="C6" s="793"/>
      <c r="D6" s="793"/>
      <c r="E6" s="793"/>
      <c r="F6" s="793"/>
      <c r="G6" s="794" t="s">
        <v>640</v>
      </c>
      <c r="H6" s="794"/>
      <c r="I6" s="794"/>
      <c r="J6" s="794"/>
      <c r="K6" s="794"/>
      <c r="L6" s="794"/>
      <c r="M6" s="794"/>
      <c r="N6" s="794"/>
      <c r="O6" s="794"/>
      <c r="P6" s="794"/>
      <c r="Q6" s="794"/>
      <c r="R6" s="794"/>
      <c r="S6" s="794"/>
      <c r="T6" s="794"/>
      <c r="U6" s="794"/>
      <c r="V6" s="794"/>
      <c r="W6" s="794"/>
      <c r="X6" s="794"/>
      <c r="Y6" s="794"/>
      <c r="Z6" s="794"/>
      <c r="AA6" s="794"/>
      <c r="AB6" s="794"/>
      <c r="AC6" s="794"/>
      <c r="AD6" s="794"/>
      <c r="AE6" s="795" t="s">
        <v>867</v>
      </c>
      <c r="AF6" s="795"/>
      <c r="AG6" s="795"/>
      <c r="AH6" s="796">
        <v>4</v>
      </c>
      <c r="AI6" s="838"/>
    </row>
    <row r="7" spans="1:35" ht="20.25" x14ac:dyDescent="0.3">
      <c r="A7" s="837"/>
      <c r="B7" s="793"/>
      <c r="C7" s="793"/>
      <c r="D7" s="793"/>
      <c r="E7" s="793"/>
      <c r="F7" s="793"/>
      <c r="G7" s="793" t="s">
        <v>107</v>
      </c>
      <c r="H7" s="793"/>
      <c r="I7" s="793"/>
      <c r="J7" s="793"/>
      <c r="K7" s="793"/>
      <c r="L7" s="793"/>
      <c r="M7" s="793"/>
      <c r="N7" s="793"/>
      <c r="O7" s="793"/>
      <c r="P7" s="793"/>
      <c r="Q7" s="793"/>
      <c r="R7" s="793"/>
      <c r="S7" s="793"/>
      <c r="T7" s="793"/>
      <c r="U7" s="793"/>
      <c r="V7" s="793"/>
      <c r="W7" s="793"/>
      <c r="X7" s="793"/>
      <c r="Y7" s="793"/>
      <c r="Z7" s="793"/>
      <c r="AA7" s="793"/>
      <c r="AB7" s="793"/>
      <c r="AC7" s="793"/>
      <c r="AD7" s="793"/>
      <c r="AE7" s="795"/>
      <c r="AF7" s="795"/>
      <c r="AG7" s="795"/>
      <c r="AH7" s="796"/>
      <c r="AI7" s="838"/>
    </row>
    <row r="8" spans="1:35" ht="20.25" x14ac:dyDescent="0.3">
      <c r="A8" s="831"/>
      <c r="B8" s="789"/>
      <c r="C8" s="789"/>
      <c r="D8" s="789"/>
      <c r="E8" s="789"/>
      <c r="F8" s="789"/>
      <c r="G8" s="789"/>
      <c r="H8" s="789"/>
      <c r="I8" s="789"/>
      <c r="J8" s="789"/>
      <c r="K8" s="789"/>
      <c r="L8" s="789"/>
      <c r="M8" s="789"/>
      <c r="N8" s="789"/>
      <c r="O8" s="789"/>
      <c r="P8" s="789"/>
      <c r="Q8" s="789"/>
      <c r="R8" s="789"/>
      <c r="S8" s="789"/>
      <c r="T8" s="789"/>
      <c r="U8" s="789"/>
      <c r="V8" s="789"/>
      <c r="W8" s="789"/>
      <c r="X8" s="789"/>
      <c r="Y8" s="789"/>
      <c r="Z8" s="789"/>
      <c r="AA8" s="789"/>
      <c r="AB8" s="789"/>
      <c r="AC8" s="789"/>
      <c r="AD8" s="789"/>
      <c r="AE8" s="789"/>
      <c r="AF8" s="789"/>
      <c r="AG8" s="789"/>
      <c r="AH8" s="789"/>
      <c r="AI8" s="832"/>
    </row>
    <row r="9" spans="1:35" s="60" customFormat="1" ht="16.5" customHeight="1" x14ac:dyDescent="0.25">
      <c r="A9" s="195">
        <v>1</v>
      </c>
      <c r="B9" s="609" t="s">
        <v>30</v>
      </c>
      <c r="C9" s="609"/>
      <c r="D9" s="609"/>
      <c r="E9" s="609"/>
      <c r="F9" s="609"/>
      <c r="G9" s="609"/>
      <c r="H9" s="609"/>
      <c r="I9" s="609"/>
      <c r="J9" s="609"/>
      <c r="K9" s="609"/>
      <c r="L9" s="609"/>
      <c r="M9" s="609"/>
      <c r="N9" s="609"/>
      <c r="O9" s="609"/>
      <c r="P9" s="609"/>
      <c r="Q9" s="609"/>
      <c r="R9" s="609"/>
      <c r="S9" s="609"/>
      <c r="T9" s="609"/>
      <c r="U9" s="609"/>
      <c r="V9" s="609"/>
      <c r="W9" s="610"/>
      <c r="X9" s="610"/>
      <c r="Y9" s="610"/>
      <c r="Z9" s="610"/>
      <c r="AA9" s="610"/>
      <c r="AB9" s="610"/>
      <c r="AC9" s="610"/>
      <c r="AD9" s="610"/>
      <c r="AE9" s="610"/>
      <c r="AF9" s="610"/>
      <c r="AG9" s="610"/>
      <c r="AH9" s="611">
        <f>VLOOKUP($F$15,CONTRA,6,FALSE)</f>
        <v>6</v>
      </c>
      <c r="AI9" s="612"/>
    </row>
    <row r="10" spans="1:35" s="60" customFormat="1" ht="16.5" customHeight="1" x14ac:dyDescent="0.25">
      <c r="A10" s="563" t="s">
        <v>11</v>
      </c>
      <c r="B10" s="564"/>
      <c r="C10" s="564"/>
      <c r="D10" s="564"/>
      <c r="E10" s="564"/>
      <c r="F10" s="566">
        <f>VLOOKUP($F$15,CONTRA,2,FALSE)</f>
        <v>2</v>
      </c>
      <c r="G10" s="566"/>
      <c r="H10" s="566"/>
      <c r="I10" s="566"/>
      <c r="J10" s="576" t="s">
        <v>17</v>
      </c>
      <c r="K10" s="790"/>
      <c r="L10" s="790"/>
      <c r="M10" s="577"/>
      <c r="N10" s="566">
        <f>VLOOKUP($F$15,CONTRA,3,FALSE)</f>
        <v>3</v>
      </c>
      <c r="O10" s="566"/>
      <c r="P10" s="576" t="s">
        <v>18</v>
      </c>
      <c r="Q10" s="577"/>
      <c r="R10" s="566">
        <f>VLOOKUP($F$15,CONTRA,4,FALSE)</f>
        <v>4</v>
      </c>
      <c r="S10" s="566"/>
      <c r="T10" s="566"/>
      <c r="U10" s="566"/>
      <c r="V10" s="566"/>
      <c r="W10" s="564" t="s">
        <v>10</v>
      </c>
      <c r="X10" s="564"/>
      <c r="Y10" s="564"/>
      <c r="Z10" s="564"/>
      <c r="AA10" s="552">
        <f>VLOOKUP($F$15,CONTRA,5,FALSE)</f>
        <v>5</v>
      </c>
      <c r="AB10" s="553"/>
      <c r="AC10" s="553"/>
      <c r="AD10" s="553"/>
      <c r="AE10" s="594" t="s">
        <v>829</v>
      </c>
      <c r="AF10" s="594"/>
      <c r="AG10" s="594"/>
      <c r="AH10" s="613"/>
      <c r="AI10" s="614"/>
    </row>
    <row r="11" spans="1:35" s="60" customFormat="1" ht="15.75" x14ac:dyDescent="0.25">
      <c r="A11" s="563" t="s">
        <v>6</v>
      </c>
      <c r="B11" s="564"/>
      <c r="C11" s="564"/>
      <c r="D11" s="564"/>
      <c r="E11" s="564"/>
      <c r="F11" s="595">
        <f>VLOOKUP($F$15,CONTRA,7,FALSE)</f>
        <v>7</v>
      </c>
      <c r="G11" s="595"/>
      <c r="H11" s="595"/>
      <c r="I11" s="595"/>
      <c r="J11" s="595"/>
      <c r="K11" s="595"/>
      <c r="L11" s="595"/>
      <c r="M11" s="595"/>
      <c r="N11" s="595"/>
      <c r="O11" s="595"/>
      <c r="P11" s="595"/>
      <c r="Q11" s="595"/>
      <c r="R11" s="595"/>
      <c r="S11" s="595"/>
      <c r="T11" s="595"/>
      <c r="U11" s="595"/>
      <c r="V11" s="595"/>
      <c r="W11" s="564" t="s">
        <v>12</v>
      </c>
      <c r="X11" s="564"/>
      <c r="Y11" s="564"/>
      <c r="Z11" s="564"/>
      <c r="AA11" s="595">
        <f>VLOOKUP($F$15,CONTRA,8,FALSE)</f>
        <v>8</v>
      </c>
      <c r="AB11" s="595"/>
      <c r="AC11" s="595"/>
      <c r="AD11" s="595"/>
      <c r="AE11" s="595"/>
      <c r="AF11" s="595"/>
      <c r="AG11" s="595"/>
      <c r="AH11" s="595"/>
      <c r="AI11" s="599"/>
    </row>
    <row r="12" spans="1:35" s="60" customFormat="1" ht="16.5" customHeight="1" x14ac:dyDescent="0.25">
      <c r="A12" s="602" t="s">
        <v>8</v>
      </c>
      <c r="B12" s="598"/>
      <c r="C12" s="598"/>
      <c r="D12" s="598"/>
      <c r="E12" s="598"/>
      <c r="F12" s="595">
        <f>VLOOKUP($F$15,CONTRA,9,FALSE)</f>
        <v>9</v>
      </c>
      <c r="G12" s="595"/>
      <c r="H12" s="595"/>
      <c r="I12" s="595"/>
      <c r="J12" s="595"/>
      <c r="K12" s="595"/>
      <c r="L12" s="595"/>
      <c r="M12" s="595"/>
      <c r="N12" s="595"/>
      <c r="O12" s="595"/>
      <c r="P12" s="576" t="s">
        <v>13</v>
      </c>
      <c r="Q12" s="577"/>
      <c r="R12" s="595">
        <f>VLOOKUP($F$15,CONTRA,10,FALSE)</f>
        <v>10</v>
      </c>
      <c r="S12" s="595"/>
      <c r="T12" s="595"/>
      <c r="U12" s="595"/>
      <c r="V12" s="595"/>
      <c r="W12" s="564" t="s">
        <v>9</v>
      </c>
      <c r="X12" s="564"/>
      <c r="Y12" s="564"/>
      <c r="Z12" s="564"/>
      <c r="AA12" s="603">
        <f>VLOOKUP($F$15,CONTRA,11,FALSE)</f>
        <v>11</v>
      </c>
      <c r="AB12" s="603"/>
      <c r="AC12" s="603"/>
      <c r="AD12" s="604"/>
      <c r="AE12" s="604"/>
      <c r="AF12" s="604"/>
      <c r="AG12" s="604"/>
      <c r="AH12" s="604"/>
      <c r="AI12" s="605"/>
    </row>
    <row r="13" spans="1:35" s="60" customFormat="1" ht="51.75" customHeight="1" x14ac:dyDescent="0.25">
      <c r="A13" s="593" t="s">
        <v>807</v>
      </c>
      <c r="B13" s="594"/>
      <c r="C13" s="594"/>
      <c r="D13" s="594"/>
      <c r="E13" s="594"/>
      <c r="F13" s="595">
        <f>VLOOKUP($F$15,CONTRA,12,FALSE)</f>
        <v>12</v>
      </c>
      <c r="G13" s="595"/>
      <c r="H13" s="595"/>
      <c r="I13" s="595"/>
      <c r="J13" s="595"/>
      <c r="K13" s="595"/>
      <c r="L13" s="595"/>
      <c r="M13" s="595"/>
      <c r="N13" s="595"/>
      <c r="O13" s="595"/>
      <c r="P13" s="596" t="s">
        <v>826</v>
      </c>
      <c r="Q13" s="597"/>
      <c r="R13" s="595">
        <f>VLOOKUP($F$15,CONTRA,13,FALSE)</f>
        <v>13</v>
      </c>
      <c r="S13" s="595"/>
      <c r="T13" s="595"/>
      <c r="U13" s="595"/>
      <c r="V13" s="595"/>
      <c r="W13" s="590" t="s">
        <v>820</v>
      </c>
      <c r="X13" s="591"/>
      <c r="Y13" s="591"/>
      <c r="Z13" s="592"/>
      <c r="AA13" s="566">
        <f>VLOOKUP($F$15,CONTRA,14,FALSE)</f>
        <v>14</v>
      </c>
      <c r="AB13" s="566"/>
      <c r="AC13" s="566"/>
      <c r="AD13" s="600" t="str">
        <f>+Tabla2[[#Headers],[FECHA ACTA INICIO CONTRATO INTERVENTORIA O OFICIO DELEG]]</f>
        <v>FECHA ACTA INICIO CONTRATO INTERVENTORIA O OFICIO DELEG</v>
      </c>
      <c r="AE13" s="600"/>
      <c r="AF13" s="600"/>
      <c r="AG13" s="600"/>
      <c r="AH13" s="583">
        <f>VLOOKUP($F$15,CONTRA,15,FALSE)</f>
        <v>15</v>
      </c>
      <c r="AI13" s="586"/>
    </row>
    <row r="14" spans="1:35" s="60" customFormat="1" ht="15.75" x14ac:dyDescent="0.25">
      <c r="A14" s="587" t="s">
        <v>825</v>
      </c>
      <c r="B14" s="588"/>
      <c r="C14" s="588"/>
      <c r="D14" s="588"/>
      <c r="E14" s="589"/>
      <c r="F14" s="583">
        <f>VLOOKUP($F$15,CONTRA,16,FALSE)</f>
        <v>0</v>
      </c>
      <c r="G14" s="584"/>
      <c r="H14" s="584"/>
      <c r="I14" s="584"/>
      <c r="J14" s="584"/>
      <c r="K14" s="584"/>
      <c r="L14" s="584"/>
      <c r="M14" s="584"/>
      <c r="N14" s="584"/>
      <c r="O14" s="584"/>
      <c r="P14" s="584"/>
      <c r="Q14" s="584"/>
      <c r="R14" s="584"/>
      <c r="S14" s="584"/>
      <c r="T14" s="584"/>
      <c r="U14" s="584"/>
      <c r="V14" s="585"/>
      <c r="W14" s="590" t="s">
        <v>9</v>
      </c>
      <c r="X14" s="591"/>
      <c r="Y14" s="591"/>
      <c r="Z14" s="592"/>
      <c r="AA14" s="552">
        <f>VLOOKUP($F$15,CONTRA,17,FALSE)</f>
        <v>16</v>
      </c>
      <c r="AB14" s="553"/>
      <c r="AC14" s="553"/>
      <c r="AD14" s="553"/>
      <c r="AE14" s="553"/>
      <c r="AF14" s="553"/>
      <c r="AG14" s="553"/>
      <c r="AH14" s="553"/>
      <c r="AI14" s="567"/>
    </row>
    <row r="15" spans="1:35" s="60" customFormat="1" ht="35.25" customHeight="1" x14ac:dyDescent="0.25">
      <c r="A15" s="563" t="s">
        <v>7</v>
      </c>
      <c r="B15" s="564"/>
      <c r="C15" s="564"/>
      <c r="D15" s="564"/>
      <c r="E15" s="564"/>
      <c r="F15" s="580">
        <v>1</v>
      </c>
      <c r="G15" s="581"/>
      <c r="H15" s="581"/>
      <c r="I15" s="581"/>
      <c r="J15" s="581"/>
      <c r="K15" s="581"/>
      <c r="L15" s="581"/>
      <c r="M15" s="581"/>
      <c r="N15" s="581"/>
      <c r="O15" s="581"/>
      <c r="P15" s="581"/>
      <c r="Q15" s="581"/>
      <c r="R15" s="581"/>
      <c r="S15" s="581"/>
      <c r="T15" s="581"/>
      <c r="U15" s="581"/>
      <c r="V15" s="582"/>
      <c r="W15" s="564" t="s">
        <v>824</v>
      </c>
      <c r="X15" s="564"/>
      <c r="Y15" s="564"/>
      <c r="Z15" s="564"/>
      <c r="AA15" s="552">
        <f>VLOOKUP($F$15,CONTRA,19,FALSE)</f>
        <v>0</v>
      </c>
      <c r="AB15" s="553"/>
      <c r="AC15" s="553"/>
      <c r="AD15" s="553"/>
      <c r="AE15" s="553"/>
      <c r="AF15" s="553"/>
      <c r="AG15" s="553"/>
      <c r="AH15" s="553"/>
      <c r="AI15" s="567"/>
    </row>
    <row r="16" spans="1:35" s="60" customFormat="1" ht="15.75" x14ac:dyDescent="0.25">
      <c r="A16" s="551" t="s">
        <v>823</v>
      </c>
      <c r="B16" s="546"/>
      <c r="C16" s="546"/>
      <c r="D16" s="546"/>
      <c r="E16" s="547"/>
      <c r="F16" s="583">
        <f>VLOOKUP($F$15,CONTRA,18,FALSE)</f>
        <v>0</v>
      </c>
      <c r="G16" s="584"/>
      <c r="H16" s="584"/>
      <c r="I16" s="584"/>
      <c r="J16" s="584"/>
      <c r="K16" s="584"/>
      <c r="L16" s="584"/>
      <c r="M16" s="584"/>
      <c r="N16" s="584"/>
      <c r="O16" s="584"/>
      <c r="P16" s="584"/>
      <c r="Q16" s="584"/>
      <c r="R16" s="584"/>
      <c r="S16" s="584"/>
      <c r="T16" s="584"/>
      <c r="U16" s="584"/>
      <c r="V16" s="585"/>
      <c r="W16" s="545" t="s">
        <v>9</v>
      </c>
      <c r="X16" s="546"/>
      <c r="Y16" s="546"/>
      <c r="Z16" s="547"/>
      <c r="AA16" s="583">
        <f>VLOOKUP($F$15,CONTRA,20,FALSE)</f>
        <v>17</v>
      </c>
      <c r="AB16" s="584"/>
      <c r="AC16" s="584"/>
      <c r="AD16" s="584"/>
      <c r="AE16" s="584"/>
      <c r="AF16" s="584"/>
      <c r="AG16" s="584"/>
      <c r="AH16" s="584"/>
      <c r="AI16" s="586"/>
    </row>
    <row r="17" spans="1:36" s="60" customFormat="1" ht="15.75" x14ac:dyDescent="0.25">
      <c r="A17" s="563" t="s">
        <v>21</v>
      </c>
      <c r="B17" s="564"/>
      <c r="C17" s="564"/>
      <c r="D17" s="564"/>
      <c r="E17" s="564"/>
      <c r="F17" s="568">
        <f>VLOOKUP($F$15,CONTRA,26,FALSE)</f>
        <v>24</v>
      </c>
      <c r="G17" s="569"/>
      <c r="H17" s="569"/>
      <c r="I17" s="569"/>
      <c r="J17" s="569"/>
      <c r="K17" s="569"/>
      <c r="L17" s="569"/>
      <c r="M17" s="569"/>
      <c r="N17" s="569"/>
      <c r="O17" s="569"/>
      <c r="P17" s="569"/>
      <c r="Q17" s="569"/>
      <c r="R17" s="569"/>
      <c r="S17" s="569"/>
      <c r="T17" s="569"/>
      <c r="U17" s="569"/>
      <c r="V17" s="579"/>
      <c r="W17" s="564" t="s">
        <v>811</v>
      </c>
      <c r="X17" s="564"/>
      <c r="Y17" s="564"/>
      <c r="Z17" s="564"/>
      <c r="AA17" s="568">
        <f>VLOOKUP($F$15,CONTRA,27,FALSE)</f>
        <v>25</v>
      </c>
      <c r="AB17" s="569"/>
      <c r="AC17" s="569"/>
      <c r="AD17" s="569"/>
      <c r="AE17" s="569"/>
      <c r="AF17" s="569"/>
      <c r="AG17" s="569"/>
      <c r="AH17" s="569"/>
      <c r="AI17" s="570"/>
    </row>
    <row r="18" spans="1:36" s="60" customFormat="1" ht="15.75" x14ac:dyDescent="0.25">
      <c r="A18" s="551" t="s">
        <v>817</v>
      </c>
      <c r="B18" s="546"/>
      <c r="C18" s="546"/>
      <c r="D18" s="546"/>
      <c r="E18" s="547"/>
      <c r="F18" s="552">
        <f>VLOOKUP($F$15,CONTRA,28,FALSE)</f>
        <v>0</v>
      </c>
      <c r="G18" s="553"/>
      <c r="H18" s="553"/>
      <c r="I18" s="553"/>
      <c r="J18" s="553"/>
      <c r="K18" s="553"/>
      <c r="L18" s="553"/>
      <c r="M18" s="553"/>
      <c r="N18" s="553"/>
      <c r="O18" s="553"/>
      <c r="P18" s="553"/>
      <c r="Q18" s="553"/>
      <c r="R18" s="553"/>
      <c r="S18" s="553"/>
      <c r="T18" s="553"/>
      <c r="U18" s="553"/>
      <c r="V18" s="554"/>
      <c r="W18" s="545" t="s">
        <v>814</v>
      </c>
      <c r="X18" s="546"/>
      <c r="Y18" s="546"/>
      <c r="Z18" s="547"/>
      <c r="AA18" s="552">
        <f>VLOOKUP($F$15,CONTRA,29,FALSE)</f>
        <v>0</v>
      </c>
      <c r="AB18" s="553"/>
      <c r="AC18" s="553"/>
      <c r="AD18" s="553"/>
      <c r="AE18" s="553"/>
      <c r="AF18" s="553"/>
      <c r="AG18" s="553"/>
      <c r="AH18" s="553"/>
      <c r="AI18" s="567"/>
    </row>
    <row r="19" spans="1:36" s="60" customFormat="1" ht="15.75" x14ac:dyDescent="0.25">
      <c r="A19" s="563" t="s">
        <v>22</v>
      </c>
      <c r="B19" s="564"/>
      <c r="C19" s="564"/>
      <c r="D19" s="564"/>
      <c r="E19" s="564"/>
      <c r="F19" s="575">
        <f>VLOOKUP($F$15,CONTRA,30,FALSE)</f>
        <v>26</v>
      </c>
      <c r="G19" s="575"/>
      <c r="H19" s="575"/>
      <c r="I19" s="575"/>
      <c r="J19" s="575"/>
      <c r="K19" s="575"/>
      <c r="L19" s="575"/>
      <c r="M19" s="575"/>
      <c r="N19" s="575"/>
      <c r="O19" s="575"/>
      <c r="P19" s="566">
        <f>VLOOKUP($F$15,CONTRA,31,FALSE)</f>
        <v>0</v>
      </c>
      <c r="Q19" s="566"/>
      <c r="R19" s="566"/>
      <c r="S19" s="566"/>
      <c r="T19" s="566"/>
      <c r="U19" s="566"/>
      <c r="V19" s="566"/>
      <c r="W19" s="564" t="s">
        <v>810</v>
      </c>
      <c r="X19" s="564"/>
      <c r="Y19" s="564"/>
      <c r="Z19" s="564"/>
      <c r="AA19" s="566">
        <f>VLOOKUP($F$15,CONTRA,32,FALSE)</f>
        <v>27</v>
      </c>
      <c r="AB19" s="566"/>
      <c r="AC19" s="566"/>
      <c r="AD19" s="566"/>
      <c r="AE19" s="566"/>
      <c r="AF19" s="566"/>
      <c r="AG19" s="566"/>
      <c r="AH19" s="566"/>
      <c r="AI19" s="574"/>
    </row>
    <row r="20" spans="1:36" s="60" customFormat="1" ht="15.75" x14ac:dyDescent="0.25">
      <c r="A20" s="563" t="s">
        <v>23</v>
      </c>
      <c r="B20" s="564"/>
      <c r="C20" s="564"/>
      <c r="D20" s="564"/>
      <c r="E20" s="564"/>
      <c r="F20" s="575">
        <f>VLOOKUP($F$15,CONTRA,33,FALSE)</f>
        <v>28</v>
      </c>
      <c r="G20" s="575"/>
      <c r="H20" s="575"/>
      <c r="I20" s="575"/>
      <c r="J20" s="575"/>
      <c r="K20" s="575"/>
      <c r="L20" s="575"/>
      <c r="M20" s="575"/>
      <c r="N20" s="575"/>
      <c r="O20" s="575"/>
      <c r="P20" s="576" t="s">
        <v>0</v>
      </c>
      <c r="Q20" s="577"/>
      <c r="R20" s="578">
        <f>VLOOKUP($F$15,CONTRA,34,FALSE)</f>
        <v>29</v>
      </c>
      <c r="S20" s="578"/>
      <c r="T20" s="578"/>
      <c r="U20" s="578"/>
      <c r="V20" s="578"/>
      <c r="W20" s="564" t="s">
        <v>815</v>
      </c>
      <c r="X20" s="564"/>
      <c r="Y20" s="564"/>
      <c r="Z20" s="564"/>
      <c r="AA20" s="566">
        <f>VLOOKUP($F$15,CONTRA,35,FALSE)</f>
        <v>0</v>
      </c>
      <c r="AB20" s="566"/>
      <c r="AC20" s="566"/>
      <c r="AD20" s="566"/>
      <c r="AE20" s="566"/>
      <c r="AF20" s="566"/>
      <c r="AG20" s="566"/>
      <c r="AH20" s="566"/>
      <c r="AI20" s="574"/>
    </row>
    <row r="21" spans="1:36" s="60" customFormat="1" ht="15.75" x14ac:dyDescent="0.25">
      <c r="A21" s="563" t="s">
        <v>24</v>
      </c>
      <c r="B21" s="564"/>
      <c r="C21" s="564"/>
      <c r="D21" s="564"/>
      <c r="E21" s="564"/>
      <c r="F21" s="565">
        <f>SUM(F19:O20)</f>
        <v>54</v>
      </c>
      <c r="G21" s="786"/>
      <c r="H21" s="786"/>
      <c r="I21" s="553"/>
      <c r="J21" s="553"/>
      <c r="K21" s="553"/>
      <c r="L21" s="553"/>
      <c r="M21" s="553"/>
      <c r="N21" s="553"/>
      <c r="O21" s="554"/>
      <c r="P21" s="566"/>
      <c r="Q21" s="566"/>
      <c r="R21" s="566"/>
      <c r="S21" s="566"/>
      <c r="T21" s="566"/>
      <c r="U21" s="566"/>
      <c r="V21" s="566"/>
      <c r="W21" s="564" t="s">
        <v>25</v>
      </c>
      <c r="X21" s="564"/>
      <c r="Y21" s="564"/>
      <c r="Z21" s="564"/>
      <c r="AA21" s="552">
        <f>+AA19+AA20</f>
        <v>27</v>
      </c>
      <c r="AB21" s="553"/>
      <c r="AC21" s="553"/>
      <c r="AD21" s="553"/>
      <c r="AE21" s="553"/>
      <c r="AF21" s="553"/>
      <c r="AG21" s="553"/>
      <c r="AH21" s="553"/>
      <c r="AI21" s="567"/>
    </row>
    <row r="22" spans="1:36" s="60" customFormat="1" ht="15.75" x14ac:dyDescent="0.25">
      <c r="A22" s="558" t="s">
        <v>19</v>
      </c>
      <c r="B22" s="559"/>
      <c r="C22" s="559"/>
      <c r="D22" s="559"/>
      <c r="E22" s="559"/>
      <c r="F22" s="571">
        <f>VLOOKUP($F$15,CONTRA,36,FALSE)</f>
        <v>30</v>
      </c>
      <c r="G22" s="572"/>
      <c r="H22" s="572"/>
      <c r="I22" s="572"/>
      <c r="J22" s="572"/>
      <c r="K22" s="572"/>
      <c r="L22" s="572"/>
      <c r="M22" s="572"/>
      <c r="N22" s="572"/>
      <c r="O22" s="572"/>
      <c r="P22" s="572"/>
      <c r="Q22" s="572"/>
      <c r="R22" s="572"/>
      <c r="S22" s="572"/>
      <c r="T22" s="572"/>
      <c r="U22" s="572"/>
      <c r="V22" s="573"/>
      <c r="W22" s="564" t="s">
        <v>812</v>
      </c>
      <c r="X22" s="564"/>
      <c r="Y22" s="564"/>
      <c r="Z22" s="564"/>
      <c r="AA22" s="568">
        <f>VLOOKUP($F$15,CONTRA,38,FALSE)</f>
        <v>0</v>
      </c>
      <c r="AB22" s="569"/>
      <c r="AC22" s="569"/>
      <c r="AD22" s="569"/>
      <c r="AE22" s="569"/>
      <c r="AF22" s="569"/>
      <c r="AG22" s="569"/>
      <c r="AH22" s="569"/>
      <c r="AI22" s="570"/>
    </row>
    <row r="23" spans="1:36" s="60" customFormat="1" ht="15.75" x14ac:dyDescent="0.25">
      <c r="A23" s="558" t="s">
        <v>20</v>
      </c>
      <c r="B23" s="559"/>
      <c r="C23" s="559"/>
      <c r="D23" s="559"/>
      <c r="E23" s="559"/>
      <c r="F23" s="560">
        <f>VLOOKUP($F$15,CONTRA,37,FALSE)</f>
        <v>31</v>
      </c>
      <c r="G23" s="561"/>
      <c r="H23" s="561"/>
      <c r="I23" s="561"/>
      <c r="J23" s="561"/>
      <c r="K23" s="561"/>
      <c r="L23" s="561"/>
      <c r="M23" s="561"/>
      <c r="N23" s="561"/>
      <c r="O23" s="561"/>
      <c r="P23" s="561"/>
      <c r="Q23" s="561"/>
      <c r="R23" s="561"/>
      <c r="S23" s="561"/>
      <c r="T23" s="561"/>
      <c r="U23" s="561"/>
      <c r="V23" s="561"/>
      <c r="W23" s="561"/>
      <c r="X23" s="561"/>
      <c r="Y23" s="561"/>
      <c r="Z23" s="561"/>
      <c r="AA23" s="561"/>
      <c r="AB23" s="561"/>
      <c r="AC23" s="561"/>
      <c r="AD23" s="561"/>
      <c r="AE23" s="561"/>
      <c r="AF23" s="561"/>
      <c r="AG23" s="561"/>
      <c r="AH23" s="561"/>
      <c r="AI23" s="562"/>
    </row>
    <row r="24" spans="1:36" ht="20.25" x14ac:dyDescent="0.3">
      <c r="A24" s="258">
        <v>2</v>
      </c>
      <c r="B24" s="297"/>
      <c r="C24" s="783" t="s">
        <v>640</v>
      </c>
      <c r="D24" s="784"/>
      <c r="E24" s="784"/>
      <c r="F24" s="784"/>
      <c r="G24" s="784"/>
      <c r="H24" s="784"/>
      <c r="I24" s="784"/>
      <c r="J24" s="784"/>
      <c r="K24" s="784"/>
      <c r="L24" s="784"/>
      <c r="M24" s="784"/>
      <c r="N24" s="784"/>
      <c r="O24" s="784"/>
      <c r="P24" s="784"/>
      <c r="Q24" s="784"/>
      <c r="R24" s="784"/>
      <c r="S24" s="784"/>
      <c r="T24" s="784"/>
      <c r="U24" s="784"/>
      <c r="V24" s="784"/>
      <c r="W24" s="784"/>
      <c r="X24" s="784"/>
      <c r="Y24" s="784"/>
      <c r="Z24" s="784"/>
      <c r="AA24" s="784"/>
      <c r="AB24" s="784"/>
      <c r="AC24" s="784"/>
      <c r="AD24" s="784"/>
      <c r="AE24" s="784"/>
      <c r="AF24" s="784"/>
      <c r="AG24" s="784"/>
      <c r="AH24" s="784"/>
      <c r="AI24" s="825"/>
    </row>
    <row r="25" spans="1:36" ht="20.25" x14ac:dyDescent="0.3">
      <c r="A25" s="298"/>
      <c r="B25" s="263"/>
      <c r="C25" s="263"/>
      <c r="D25" s="263"/>
      <c r="E25" s="263"/>
      <c r="F25" s="263"/>
      <c r="G25" s="263"/>
      <c r="H25" s="265"/>
      <c r="I25" s="265"/>
      <c r="J25" s="265"/>
      <c r="K25" s="265"/>
      <c r="L25" s="265"/>
      <c r="M25" s="265"/>
      <c r="N25" s="265"/>
      <c r="O25" s="265"/>
      <c r="P25" s="265"/>
      <c r="Q25" s="265"/>
      <c r="R25" s="265"/>
      <c r="S25" s="265"/>
      <c r="T25" s="265"/>
      <c r="U25" s="265"/>
      <c r="V25" s="265"/>
      <c r="W25" s="265"/>
      <c r="X25" s="265"/>
      <c r="Y25" s="265"/>
      <c r="Z25" s="265"/>
      <c r="AA25" s="265"/>
      <c r="AB25" s="265"/>
      <c r="AC25" s="265"/>
      <c r="AD25" s="265"/>
      <c r="AE25" s="299"/>
      <c r="AF25" s="265"/>
      <c r="AG25" s="299"/>
      <c r="AH25" s="299"/>
      <c r="AI25" s="300"/>
    </row>
    <row r="26" spans="1:36" ht="20.25" x14ac:dyDescent="0.3">
      <c r="A26" s="301"/>
      <c r="B26" s="302"/>
      <c r="C26" s="302"/>
      <c r="D26" s="302"/>
      <c r="E26" s="302"/>
      <c r="F26" s="302"/>
      <c r="G26" s="302"/>
      <c r="H26" s="302"/>
      <c r="I26" s="302"/>
      <c r="J26" s="302"/>
      <c r="K26" s="302"/>
      <c r="L26" s="302"/>
      <c r="M26" s="302"/>
      <c r="N26" s="302"/>
      <c r="O26" s="302"/>
      <c r="P26" s="302"/>
      <c r="Q26" s="302"/>
      <c r="R26" s="302"/>
      <c r="S26" s="302"/>
      <c r="T26" s="302"/>
      <c r="U26" s="302"/>
      <c r="V26" s="302"/>
      <c r="W26" s="302"/>
      <c r="X26" s="302"/>
      <c r="Y26" s="302"/>
      <c r="Z26" s="302"/>
      <c r="AA26" s="302"/>
      <c r="AB26" s="302"/>
      <c r="AC26" s="302"/>
      <c r="AD26" s="302"/>
      <c r="AE26" s="302"/>
      <c r="AF26" s="302"/>
      <c r="AG26" s="302"/>
      <c r="AH26" s="302"/>
      <c r="AI26" s="303"/>
    </row>
    <row r="27" spans="1:36" ht="55.5" customHeight="1" x14ac:dyDescent="0.3">
      <c r="A27" s="826" t="s">
        <v>641</v>
      </c>
      <c r="B27" s="827"/>
      <c r="C27" s="817" t="s">
        <v>642</v>
      </c>
      <c r="D27" s="817"/>
      <c r="E27" s="817"/>
      <c r="F27" s="817"/>
      <c r="G27" s="817" t="s">
        <v>643</v>
      </c>
      <c r="H27" s="817"/>
      <c r="I27" s="817"/>
      <c r="J27" s="817"/>
      <c r="K27" s="817" t="s">
        <v>644</v>
      </c>
      <c r="L27" s="817"/>
      <c r="M27" s="817"/>
      <c r="N27" s="817"/>
      <c r="O27" s="827" t="s">
        <v>645</v>
      </c>
      <c r="P27" s="827"/>
      <c r="Q27" s="827"/>
      <c r="R27" s="827"/>
      <c r="S27" s="817" t="s">
        <v>646</v>
      </c>
      <c r="T27" s="817"/>
      <c r="U27" s="817"/>
      <c r="V27" s="817" t="s">
        <v>647</v>
      </c>
      <c r="W27" s="817"/>
      <c r="X27" s="817"/>
      <c r="Y27" s="828" t="s">
        <v>648</v>
      </c>
      <c r="Z27" s="829"/>
      <c r="AA27" s="830"/>
      <c r="AB27" s="817" t="s">
        <v>649</v>
      </c>
      <c r="AC27" s="817"/>
      <c r="AD27" s="817"/>
      <c r="AE27" s="817"/>
      <c r="AF27" s="828" t="s">
        <v>650</v>
      </c>
      <c r="AG27" s="829"/>
      <c r="AH27" s="829"/>
      <c r="AI27" s="829"/>
      <c r="AJ27" s="148"/>
    </row>
    <row r="28" spans="1:36" ht="20.25" x14ac:dyDescent="0.3">
      <c r="A28" s="824"/>
      <c r="B28" s="817"/>
      <c r="C28" s="817"/>
      <c r="D28" s="817"/>
      <c r="E28" s="817"/>
      <c r="F28" s="817"/>
      <c r="G28" s="817"/>
      <c r="H28" s="817"/>
      <c r="I28" s="817"/>
      <c r="J28" s="817"/>
      <c r="K28" s="817"/>
      <c r="L28" s="817"/>
      <c r="M28" s="817"/>
      <c r="N28" s="817"/>
      <c r="O28" s="817"/>
      <c r="P28" s="817"/>
      <c r="Q28" s="817"/>
      <c r="R28" s="817"/>
      <c r="S28" s="817"/>
      <c r="T28" s="817"/>
      <c r="U28" s="817"/>
      <c r="V28" s="817"/>
      <c r="W28" s="817"/>
      <c r="X28" s="817"/>
      <c r="Y28" s="817"/>
      <c r="Z28" s="817"/>
      <c r="AA28" s="817"/>
      <c r="AB28" s="817"/>
      <c r="AC28" s="817"/>
      <c r="AD28" s="817"/>
      <c r="AE28" s="817"/>
      <c r="AF28" s="817"/>
      <c r="AG28" s="817"/>
      <c r="AH28" s="817"/>
      <c r="AI28" s="818"/>
    </row>
    <row r="29" spans="1:36" ht="20.25" x14ac:dyDescent="0.3">
      <c r="A29" s="824"/>
      <c r="B29" s="817"/>
      <c r="C29" s="817"/>
      <c r="D29" s="817"/>
      <c r="E29" s="817"/>
      <c r="F29" s="817"/>
      <c r="G29" s="817"/>
      <c r="H29" s="817"/>
      <c r="I29" s="817"/>
      <c r="J29" s="817"/>
      <c r="K29" s="817"/>
      <c r="L29" s="817"/>
      <c r="M29" s="817"/>
      <c r="N29" s="817"/>
      <c r="O29" s="817"/>
      <c r="P29" s="817"/>
      <c r="Q29" s="817"/>
      <c r="R29" s="817"/>
      <c r="S29" s="817"/>
      <c r="T29" s="817"/>
      <c r="U29" s="817"/>
      <c r="V29" s="817"/>
      <c r="W29" s="817"/>
      <c r="X29" s="817"/>
      <c r="Y29" s="817"/>
      <c r="Z29" s="817"/>
      <c r="AA29" s="817"/>
      <c r="AB29" s="817"/>
      <c r="AC29" s="817"/>
      <c r="AD29" s="817"/>
      <c r="AE29" s="817"/>
      <c r="AF29" s="817"/>
      <c r="AG29" s="817"/>
      <c r="AH29" s="817"/>
      <c r="AI29" s="818"/>
    </row>
    <row r="30" spans="1:36" ht="20.25" x14ac:dyDescent="0.3">
      <c r="A30" s="824"/>
      <c r="B30" s="817"/>
      <c r="C30" s="817"/>
      <c r="D30" s="817"/>
      <c r="E30" s="817"/>
      <c r="F30" s="817"/>
      <c r="G30" s="817"/>
      <c r="H30" s="817"/>
      <c r="I30" s="817"/>
      <c r="J30" s="817"/>
      <c r="K30" s="817"/>
      <c r="L30" s="817"/>
      <c r="M30" s="817"/>
      <c r="N30" s="817"/>
      <c r="O30" s="817"/>
      <c r="P30" s="817"/>
      <c r="Q30" s="817"/>
      <c r="R30" s="817"/>
      <c r="S30" s="817"/>
      <c r="T30" s="817"/>
      <c r="U30" s="817"/>
      <c r="V30" s="817"/>
      <c r="W30" s="817"/>
      <c r="X30" s="817"/>
      <c r="Y30" s="817"/>
      <c r="Z30" s="817"/>
      <c r="AA30" s="817"/>
      <c r="AB30" s="817"/>
      <c r="AC30" s="817"/>
      <c r="AD30" s="817"/>
      <c r="AE30" s="817"/>
      <c r="AF30" s="817"/>
      <c r="AG30" s="817"/>
      <c r="AH30" s="817"/>
      <c r="AI30" s="818"/>
    </row>
    <row r="31" spans="1:36" ht="20.25" x14ac:dyDescent="0.3">
      <c r="A31" s="824"/>
      <c r="B31" s="817"/>
      <c r="C31" s="817"/>
      <c r="D31" s="817"/>
      <c r="E31" s="817"/>
      <c r="F31" s="817"/>
      <c r="G31" s="817"/>
      <c r="H31" s="817"/>
      <c r="I31" s="817"/>
      <c r="J31" s="817"/>
      <c r="K31" s="817"/>
      <c r="L31" s="817"/>
      <c r="M31" s="817"/>
      <c r="N31" s="817"/>
      <c r="O31" s="817"/>
      <c r="P31" s="817"/>
      <c r="Q31" s="817"/>
      <c r="R31" s="817"/>
      <c r="S31" s="817"/>
      <c r="T31" s="817"/>
      <c r="U31" s="817"/>
      <c r="V31" s="817"/>
      <c r="W31" s="817"/>
      <c r="X31" s="817"/>
      <c r="Y31" s="817"/>
      <c r="Z31" s="817"/>
      <c r="AA31" s="817"/>
      <c r="AB31" s="817"/>
      <c r="AC31" s="817"/>
      <c r="AD31" s="817"/>
      <c r="AE31" s="817"/>
      <c r="AF31" s="817"/>
      <c r="AG31" s="817"/>
      <c r="AH31" s="817"/>
      <c r="AI31" s="818"/>
    </row>
    <row r="32" spans="1:36" ht="20.25" x14ac:dyDescent="0.3">
      <c r="A32" s="824"/>
      <c r="B32" s="817"/>
      <c r="C32" s="817"/>
      <c r="D32" s="817"/>
      <c r="E32" s="817"/>
      <c r="F32" s="817"/>
      <c r="G32" s="817"/>
      <c r="H32" s="817"/>
      <c r="I32" s="817"/>
      <c r="J32" s="817"/>
      <c r="K32" s="817"/>
      <c r="L32" s="817"/>
      <c r="M32" s="817"/>
      <c r="N32" s="817"/>
      <c r="O32" s="817"/>
      <c r="P32" s="817"/>
      <c r="Q32" s="817"/>
      <c r="R32" s="817"/>
      <c r="S32" s="817"/>
      <c r="T32" s="817"/>
      <c r="U32" s="817"/>
      <c r="V32" s="817"/>
      <c r="W32" s="817"/>
      <c r="X32" s="817"/>
      <c r="Y32" s="817"/>
      <c r="Z32" s="817"/>
      <c r="AA32" s="817"/>
      <c r="AB32" s="817"/>
      <c r="AC32" s="817"/>
      <c r="AD32" s="817"/>
      <c r="AE32" s="817"/>
      <c r="AF32" s="817"/>
      <c r="AG32" s="817"/>
      <c r="AH32" s="817"/>
      <c r="AI32" s="818"/>
    </row>
    <row r="33" spans="1:35" ht="20.25" x14ac:dyDescent="0.3">
      <c r="A33" s="824"/>
      <c r="B33" s="817"/>
      <c r="C33" s="817"/>
      <c r="D33" s="817"/>
      <c r="E33" s="817"/>
      <c r="F33" s="817"/>
      <c r="G33" s="817"/>
      <c r="H33" s="817"/>
      <c r="I33" s="817"/>
      <c r="J33" s="817"/>
      <c r="K33" s="817"/>
      <c r="L33" s="817"/>
      <c r="M33" s="817"/>
      <c r="N33" s="817"/>
      <c r="O33" s="817"/>
      <c r="P33" s="817"/>
      <c r="Q33" s="817"/>
      <c r="R33" s="817"/>
      <c r="S33" s="817"/>
      <c r="T33" s="817"/>
      <c r="U33" s="817"/>
      <c r="V33" s="817"/>
      <c r="W33" s="817"/>
      <c r="X33" s="817"/>
      <c r="Y33" s="817"/>
      <c r="Z33" s="817"/>
      <c r="AA33" s="817"/>
      <c r="AB33" s="817"/>
      <c r="AC33" s="817"/>
      <c r="AD33" s="817"/>
      <c r="AE33" s="817"/>
      <c r="AF33" s="817"/>
      <c r="AG33" s="817"/>
      <c r="AH33" s="817"/>
      <c r="AI33" s="818"/>
    </row>
    <row r="34" spans="1:35" ht="20.25" x14ac:dyDescent="0.3">
      <c r="A34" s="824"/>
      <c r="B34" s="817"/>
      <c r="C34" s="817"/>
      <c r="D34" s="817"/>
      <c r="E34" s="817"/>
      <c r="F34" s="817"/>
      <c r="G34" s="817"/>
      <c r="H34" s="817"/>
      <c r="I34" s="817"/>
      <c r="J34" s="817"/>
      <c r="K34" s="817"/>
      <c r="L34" s="817"/>
      <c r="M34" s="817"/>
      <c r="N34" s="817"/>
      <c r="O34" s="817"/>
      <c r="P34" s="817"/>
      <c r="Q34" s="817"/>
      <c r="R34" s="817"/>
      <c r="S34" s="817"/>
      <c r="T34" s="817"/>
      <c r="U34" s="817"/>
      <c r="V34" s="817"/>
      <c r="W34" s="817"/>
      <c r="X34" s="817"/>
      <c r="Y34" s="817"/>
      <c r="Z34" s="817"/>
      <c r="AA34" s="817"/>
      <c r="AB34" s="817"/>
      <c r="AC34" s="817"/>
      <c r="AD34" s="817"/>
      <c r="AE34" s="817"/>
      <c r="AF34" s="817"/>
      <c r="AG34" s="817"/>
      <c r="AH34" s="817"/>
      <c r="AI34" s="818"/>
    </row>
    <row r="35" spans="1:35" ht="20.25" x14ac:dyDescent="0.3">
      <c r="A35" s="824"/>
      <c r="B35" s="817"/>
      <c r="C35" s="817"/>
      <c r="D35" s="817"/>
      <c r="E35" s="817"/>
      <c r="F35" s="817"/>
      <c r="G35" s="817"/>
      <c r="H35" s="817"/>
      <c r="I35" s="817"/>
      <c r="J35" s="817"/>
      <c r="K35" s="817"/>
      <c r="L35" s="817"/>
      <c r="M35" s="817"/>
      <c r="N35" s="817"/>
      <c r="O35" s="817"/>
      <c r="P35" s="817"/>
      <c r="Q35" s="817"/>
      <c r="R35" s="817"/>
      <c r="S35" s="817"/>
      <c r="T35" s="817"/>
      <c r="U35" s="817"/>
      <c r="V35" s="817"/>
      <c r="W35" s="817"/>
      <c r="X35" s="817"/>
      <c r="Y35" s="817"/>
      <c r="Z35" s="817"/>
      <c r="AA35" s="817"/>
      <c r="AB35" s="817"/>
      <c r="AC35" s="817"/>
      <c r="AD35" s="817"/>
      <c r="AE35" s="817"/>
      <c r="AF35" s="817"/>
      <c r="AG35" s="817"/>
      <c r="AH35" s="817"/>
      <c r="AI35" s="818"/>
    </row>
    <row r="36" spans="1:35" ht="20.25" x14ac:dyDescent="0.3">
      <c r="A36" s="824"/>
      <c r="B36" s="817"/>
      <c r="C36" s="817"/>
      <c r="D36" s="817"/>
      <c r="E36" s="817"/>
      <c r="F36" s="817"/>
      <c r="G36" s="817"/>
      <c r="H36" s="817"/>
      <c r="I36" s="817"/>
      <c r="J36" s="817"/>
      <c r="K36" s="817"/>
      <c r="L36" s="817"/>
      <c r="M36" s="817"/>
      <c r="N36" s="817"/>
      <c r="O36" s="817"/>
      <c r="P36" s="817"/>
      <c r="Q36" s="817"/>
      <c r="R36" s="817"/>
      <c r="S36" s="817"/>
      <c r="T36" s="817"/>
      <c r="U36" s="817"/>
      <c r="V36" s="817"/>
      <c r="W36" s="817"/>
      <c r="X36" s="817"/>
      <c r="Y36" s="817"/>
      <c r="Z36" s="817"/>
      <c r="AA36" s="817"/>
      <c r="AB36" s="817"/>
      <c r="AC36" s="817"/>
      <c r="AD36" s="817"/>
      <c r="AE36" s="817"/>
      <c r="AF36" s="817"/>
      <c r="AG36" s="817"/>
      <c r="AH36" s="817"/>
      <c r="AI36" s="818"/>
    </row>
    <row r="37" spans="1:35" ht="20.25" x14ac:dyDescent="0.3">
      <c r="A37" s="824"/>
      <c r="B37" s="817"/>
      <c r="C37" s="817"/>
      <c r="D37" s="817"/>
      <c r="E37" s="817"/>
      <c r="F37" s="817"/>
      <c r="G37" s="817"/>
      <c r="H37" s="817"/>
      <c r="I37" s="817"/>
      <c r="J37" s="817"/>
      <c r="K37" s="817"/>
      <c r="L37" s="817"/>
      <c r="M37" s="817"/>
      <c r="N37" s="817"/>
      <c r="O37" s="817"/>
      <c r="P37" s="817"/>
      <c r="Q37" s="817"/>
      <c r="R37" s="817"/>
      <c r="S37" s="817"/>
      <c r="T37" s="817"/>
      <c r="U37" s="817"/>
      <c r="V37" s="817"/>
      <c r="W37" s="817"/>
      <c r="X37" s="817"/>
      <c r="Y37" s="817"/>
      <c r="Z37" s="817"/>
      <c r="AA37" s="817"/>
      <c r="AB37" s="817"/>
      <c r="AC37" s="817"/>
      <c r="AD37" s="817"/>
      <c r="AE37" s="817"/>
      <c r="AF37" s="817"/>
      <c r="AG37" s="817"/>
      <c r="AH37" s="817"/>
      <c r="AI37" s="818"/>
    </row>
    <row r="38" spans="1:35" ht="20.25" x14ac:dyDescent="0.3">
      <c r="A38" s="824"/>
      <c r="B38" s="817"/>
      <c r="C38" s="817"/>
      <c r="D38" s="817"/>
      <c r="E38" s="817"/>
      <c r="F38" s="817"/>
      <c r="G38" s="817"/>
      <c r="H38" s="817"/>
      <c r="I38" s="817"/>
      <c r="J38" s="817"/>
      <c r="K38" s="817"/>
      <c r="L38" s="817"/>
      <c r="M38" s="817"/>
      <c r="N38" s="817"/>
      <c r="O38" s="817"/>
      <c r="P38" s="817"/>
      <c r="Q38" s="817"/>
      <c r="R38" s="817"/>
      <c r="S38" s="817"/>
      <c r="T38" s="817"/>
      <c r="U38" s="817"/>
      <c r="V38" s="817"/>
      <c r="W38" s="817"/>
      <c r="X38" s="817"/>
      <c r="Y38" s="817"/>
      <c r="Z38" s="817"/>
      <c r="AA38" s="817"/>
      <c r="AB38" s="817"/>
      <c r="AC38" s="817"/>
      <c r="AD38" s="817"/>
      <c r="AE38" s="817"/>
      <c r="AF38" s="817"/>
      <c r="AG38" s="817"/>
      <c r="AH38" s="817"/>
      <c r="AI38" s="818"/>
    </row>
    <row r="39" spans="1:35" ht="20.25" x14ac:dyDescent="0.3">
      <c r="A39" s="824"/>
      <c r="B39" s="817"/>
      <c r="C39" s="817"/>
      <c r="D39" s="817"/>
      <c r="E39" s="817"/>
      <c r="F39" s="817"/>
      <c r="G39" s="817"/>
      <c r="H39" s="817"/>
      <c r="I39" s="817"/>
      <c r="J39" s="817"/>
      <c r="K39" s="817"/>
      <c r="L39" s="817"/>
      <c r="M39" s="817"/>
      <c r="N39" s="817"/>
      <c r="O39" s="817"/>
      <c r="P39" s="817"/>
      <c r="Q39" s="817"/>
      <c r="R39" s="817"/>
      <c r="S39" s="817"/>
      <c r="T39" s="817"/>
      <c r="U39" s="817"/>
      <c r="V39" s="817"/>
      <c r="W39" s="817"/>
      <c r="X39" s="817"/>
      <c r="Y39" s="817"/>
      <c r="Z39" s="817"/>
      <c r="AA39" s="817"/>
      <c r="AB39" s="817"/>
      <c r="AC39" s="817"/>
      <c r="AD39" s="817"/>
      <c r="AE39" s="817"/>
      <c r="AF39" s="817"/>
      <c r="AG39" s="817"/>
      <c r="AH39" s="817"/>
      <c r="AI39" s="818"/>
    </row>
    <row r="40" spans="1:35" ht="20.25" x14ac:dyDescent="0.3">
      <c r="A40" s="824"/>
      <c r="B40" s="817"/>
      <c r="C40" s="817"/>
      <c r="D40" s="817"/>
      <c r="E40" s="817"/>
      <c r="F40" s="817"/>
      <c r="G40" s="817"/>
      <c r="H40" s="817"/>
      <c r="I40" s="817"/>
      <c r="J40" s="817"/>
      <c r="K40" s="817"/>
      <c r="L40" s="817"/>
      <c r="M40" s="817"/>
      <c r="N40" s="817"/>
      <c r="O40" s="817"/>
      <c r="P40" s="817"/>
      <c r="Q40" s="817"/>
      <c r="R40" s="817"/>
      <c r="S40" s="817"/>
      <c r="T40" s="817"/>
      <c r="U40" s="817"/>
      <c r="V40" s="817"/>
      <c r="W40" s="817"/>
      <c r="X40" s="817"/>
      <c r="Y40" s="817"/>
      <c r="Z40" s="817"/>
      <c r="AA40" s="817"/>
      <c r="AB40" s="817"/>
      <c r="AC40" s="817"/>
      <c r="AD40" s="817"/>
      <c r="AE40" s="817"/>
      <c r="AF40" s="817"/>
      <c r="AG40" s="817"/>
      <c r="AH40" s="817"/>
      <c r="AI40" s="818"/>
    </row>
    <row r="41" spans="1:35" ht="20.25" x14ac:dyDescent="0.3">
      <c r="A41" s="824"/>
      <c r="B41" s="817"/>
      <c r="C41" s="817"/>
      <c r="D41" s="817"/>
      <c r="E41" s="817"/>
      <c r="F41" s="817"/>
      <c r="G41" s="817"/>
      <c r="H41" s="817"/>
      <c r="I41" s="817"/>
      <c r="J41" s="817"/>
      <c r="K41" s="817"/>
      <c r="L41" s="817"/>
      <c r="M41" s="817"/>
      <c r="N41" s="817"/>
      <c r="O41" s="817"/>
      <c r="P41" s="817"/>
      <c r="Q41" s="817"/>
      <c r="R41" s="817"/>
      <c r="S41" s="817"/>
      <c r="T41" s="817"/>
      <c r="U41" s="817"/>
      <c r="V41" s="817"/>
      <c r="W41" s="817"/>
      <c r="X41" s="817"/>
      <c r="Y41" s="817"/>
      <c r="Z41" s="817"/>
      <c r="AA41" s="817"/>
      <c r="AB41" s="817"/>
      <c r="AC41" s="817"/>
      <c r="AD41" s="817"/>
      <c r="AE41" s="817"/>
      <c r="AF41" s="817"/>
      <c r="AG41" s="817"/>
      <c r="AH41" s="817"/>
      <c r="AI41" s="818"/>
    </row>
    <row r="42" spans="1:35" ht="20.25" x14ac:dyDescent="0.3">
      <c r="A42" s="824"/>
      <c r="B42" s="817"/>
      <c r="C42" s="817"/>
      <c r="D42" s="817"/>
      <c r="E42" s="817"/>
      <c r="F42" s="817"/>
      <c r="G42" s="817"/>
      <c r="H42" s="817"/>
      <c r="I42" s="817"/>
      <c r="J42" s="817"/>
      <c r="K42" s="817"/>
      <c r="L42" s="817"/>
      <c r="M42" s="817"/>
      <c r="N42" s="817"/>
      <c r="O42" s="817"/>
      <c r="P42" s="817"/>
      <c r="Q42" s="817"/>
      <c r="R42" s="817"/>
      <c r="S42" s="817"/>
      <c r="T42" s="817"/>
      <c r="U42" s="817"/>
      <c r="V42" s="817"/>
      <c r="W42" s="817"/>
      <c r="X42" s="817"/>
      <c r="Y42" s="817"/>
      <c r="Z42" s="817"/>
      <c r="AA42" s="817"/>
      <c r="AB42" s="817"/>
      <c r="AC42" s="817"/>
      <c r="AD42" s="817"/>
      <c r="AE42" s="817"/>
      <c r="AF42" s="817"/>
      <c r="AG42" s="817"/>
      <c r="AH42" s="817"/>
      <c r="AI42" s="818"/>
    </row>
    <row r="43" spans="1:35" ht="20.25" x14ac:dyDescent="0.3">
      <c r="A43" s="824"/>
      <c r="B43" s="817"/>
      <c r="C43" s="817"/>
      <c r="D43" s="817"/>
      <c r="E43" s="817"/>
      <c r="F43" s="817"/>
      <c r="G43" s="817"/>
      <c r="H43" s="817"/>
      <c r="I43" s="817"/>
      <c r="J43" s="817"/>
      <c r="K43" s="817"/>
      <c r="L43" s="817"/>
      <c r="M43" s="817"/>
      <c r="N43" s="817"/>
      <c r="O43" s="817"/>
      <c r="P43" s="817"/>
      <c r="Q43" s="817"/>
      <c r="R43" s="817"/>
      <c r="S43" s="817"/>
      <c r="T43" s="817"/>
      <c r="U43" s="817"/>
      <c r="V43" s="817"/>
      <c r="W43" s="817"/>
      <c r="X43" s="817"/>
      <c r="Y43" s="817"/>
      <c r="Z43" s="817"/>
      <c r="AA43" s="817"/>
      <c r="AB43" s="817"/>
      <c r="AC43" s="817"/>
      <c r="AD43" s="817"/>
      <c r="AE43" s="817"/>
      <c r="AF43" s="817"/>
      <c r="AG43" s="817"/>
      <c r="AH43" s="817"/>
      <c r="AI43" s="818"/>
    </row>
    <row r="44" spans="1:35" ht="20.25" x14ac:dyDescent="0.3">
      <c r="A44" s="824"/>
      <c r="B44" s="817"/>
      <c r="C44" s="817"/>
      <c r="D44" s="817"/>
      <c r="E44" s="817"/>
      <c r="F44" s="817"/>
      <c r="G44" s="817"/>
      <c r="H44" s="817"/>
      <c r="I44" s="817"/>
      <c r="J44" s="817"/>
      <c r="K44" s="817"/>
      <c r="L44" s="817"/>
      <c r="M44" s="817"/>
      <c r="N44" s="817"/>
      <c r="O44" s="817"/>
      <c r="P44" s="817"/>
      <c r="Q44" s="817"/>
      <c r="R44" s="817"/>
      <c r="S44" s="817"/>
      <c r="T44" s="817"/>
      <c r="U44" s="817"/>
      <c r="V44" s="817"/>
      <c r="W44" s="817"/>
      <c r="X44" s="817"/>
      <c r="Y44" s="817"/>
      <c r="Z44" s="817"/>
      <c r="AA44" s="817"/>
      <c r="AB44" s="817"/>
      <c r="AC44" s="817"/>
      <c r="AD44" s="817"/>
      <c r="AE44" s="817"/>
      <c r="AF44" s="817"/>
      <c r="AG44" s="817"/>
      <c r="AH44" s="817"/>
      <c r="AI44" s="818"/>
    </row>
    <row r="45" spans="1:35" ht="20.25" x14ac:dyDescent="0.3">
      <c r="A45" s="824"/>
      <c r="B45" s="817"/>
      <c r="C45" s="817"/>
      <c r="D45" s="817"/>
      <c r="E45" s="817"/>
      <c r="F45" s="817"/>
      <c r="G45" s="817"/>
      <c r="H45" s="817"/>
      <c r="I45" s="817"/>
      <c r="J45" s="817"/>
      <c r="K45" s="817"/>
      <c r="L45" s="817"/>
      <c r="M45" s="817"/>
      <c r="N45" s="817"/>
      <c r="O45" s="817"/>
      <c r="P45" s="817"/>
      <c r="Q45" s="817"/>
      <c r="R45" s="817"/>
      <c r="S45" s="817"/>
      <c r="T45" s="817"/>
      <c r="U45" s="817"/>
      <c r="V45" s="817"/>
      <c r="W45" s="817"/>
      <c r="X45" s="817"/>
      <c r="Y45" s="817"/>
      <c r="Z45" s="817"/>
      <c r="AA45" s="817"/>
      <c r="AB45" s="817"/>
      <c r="AC45" s="817"/>
      <c r="AD45" s="817"/>
      <c r="AE45" s="817"/>
      <c r="AF45" s="817"/>
      <c r="AG45" s="817"/>
      <c r="AH45" s="817"/>
      <c r="AI45" s="818"/>
    </row>
    <row r="46" spans="1:35" ht="20.25" x14ac:dyDescent="0.3">
      <c r="A46" s="259"/>
      <c r="B46" s="260"/>
      <c r="C46" s="260"/>
      <c r="D46" s="260"/>
      <c r="E46" s="260"/>
      <c r="F46" s="260"/>
      <c r="G46" s="260"/>
      <c r="H46" s="260"/>
      <c r="I46" s="260"/>
      <c r="J46" s="260"/>
      <c r="K46" s="260"/>
      <c r="L46" s="260"/>
      <c r="M46" s="260"/>
      <c r="N46" s="260"/>
      <c r="O46" s="260"/>
      <c r="P46" s="260"/>
      <c r="Q46" s="260"/>
      <c r="R46" s="260"/>
      <c r="S46" s="260"/>
      <c r="T46" s="260"/>
      <c r="U46" s="260"/>
      <c r="V46" s="260"/>
      <c r="W46" s="260"/>
      <c r="X46" s="260"/>
      <c r="Y46" s="260"/>
      <c r="Z46" s="260"/>
      <c r="AA46" s="260"/>
      <c r="AB46" s="260"/>
      <c r="AC46" s="260"/>
      <c r="AD46" s="260"/>
      <c r="AE46" s="260"/>
      <c r="AF46" s="260"/>
      <c r="AG46" s="260"/>
      <c r="AH46" s="260"/>
      <c r="AI46" s="261"/>
    </row>
    <row r="47" spans="1:35" ht="20.25" x14ac:dyDescent="0.3">
      <c r="A47" s="259"/>
      <c r="B47" s="260"/>
      <c r="C47" s="260"/>
      <c r="D47" s="260"/>
      <c r="E47" s="260"/>
      <c r="F47" s="260"/>
      <c r="G47" s="260"/>
      <c r="H47" s="260"/>
      <c r="I47" s="260"/>
      <c r="J47" s="260"/>
      <c r="K47" s="260"/>
      <c r="L47" s="260"/>
      <c r="M47" s="260"/>
      <c r="N47" s="260"/>
      <c r="O47" s="260"/>
      <c r="P47" s="260"/>
      <c r="Q47" s="260"/>
      <c r="R47" s="260"/>
      <c r="S47" s="260"/>
      <c r="T47" s="260"/>
      <c r="U47" s="260"/>
      <c r="V47" s="260"/>
      <c r="W47" s="260"/>
      <c r="X47" s="260"/>
      <c r="Y47" s="260"/>
      <c r="Z47" s="260"/>
      <c r="AA47" s="260"/>
      <c r="AB47" s="260"/>
      <c r="AC47" s="260"/>
      <c r="AD47" s="260"/>
      <c r="AE47" s="260"/>
      <c r="AF47" s="260"/>
      <c r="AG47" s="260"/>
      <c r="AH47" s="260"/>
      <c r="AI47" s="261"/>
    </row>
    <row r="48" spans="1:35" ht="20.25" x14ac:dyDescent="0.3">
      <c r="A48" s="819" t="s">
        <v>497</v>
      </c>
      <c r="B48" s="820"/>
      <c r="C48" s="276"/>
      <c r="D48" s="276"/>
      <c r="E48" s="276"/>
      <c r="F48" s="276"/>
      <c r="G48" s="276"/>
      <c r="H48" s="276"/>
      <c r="I48" s="276"/>
      <c r="J48" s="276"/>
      <c r="K48" s="260"/>
      <c r="L48" s="260"/>
      <c r="M48" s="260"/>
      <c r="N48" s="260"/>
      <c r="O48" s="260"/>
      <c r="P48" s="260"/>
      <c r="Q48" s="260"/>
      <c r="R48" s="260"/>
      <c r="S48" s="260"/>
      <c r="T48" s="276"/>
      <c r="U48" s="276"/>
      <c r="V48" s="276"/>
      <c r="W48" s="276"/>
      <c r="X48" s="276"/>
      <c r="Y48" s="276"/>
      <c r="Z48" s="276"/>
      <c r="AA48" s="276"/>
      <c r="AB48" s="276"/>
      <c r="AC48" s="260"/>
      <c r="AD48" s="260"/>
      <c r="AE48" s="260"/>
      <c r="AF48" s="260"/>
      <c r="AG48" s="260"/>
      <c r="AH48" s="260"/>
      <c r="AI48" s="261"/>
    </row>
    <row r="49" spans="1:35" x14ac:dyDescent="0.3">
      <c r="A49" s="821"/>
      <c r="B49" s="822"/>
      <c r="C49" s="822"/>
      <c r="D49" s="822"/>
      <c r="E49" s="822"/>
      <c r="F49" s="822"/>
      <c r="G49" s="822"/>
      <c r="H49" s="822"/>
      <c r="I49" s="822"/>
      <c r="J49" s="822"/>
      <c r="K49" s="822"/>
      <c r="L49" s="822"/>
      <c r="M49" s="822"/>
      <c r="N49" s="822"/>
      <c r="O49" s="822"/>
      <c r="P49" s="822"/>
      <c r="Q49" s="822"/>
      <c r="R49" s="822"/>
      <c r="S49" s="822"/>
      <c r="T49" s="822"/>
      <c r="U49" s="822"/>
      <c r="V49" s="822"/>
      <c r="W49" s="822"/>
      <c r="X49" s="822"/>
      <c r="Y49" s="822"/>
      <c r="Z49" s="822"/>
      <c r="AA49" s="822"/>
      <c r="AB49" s="822"/>
      <c r="AC49" s="822"/>
      <c r="AD49" s="822"/>
      <c r="AE49" s="822"/>
      <c r="AF49" s="822"/>
      <c r="AG49" s="822"/>
      <c r="AH49" s="822"/>
      <c r="AI49" s="823"/>
    </row>
    <row r="50" spans="1:35" x14ac:dyDescent="0.3">
      <c r="A50" s="821"/>
      <c r="B50" s="822"/>
      <c r="C50" s="822"/>
      <c r="D50" s="822"/>
      <c r="E50" s="822"/>
      <c r="F50" s="822"/>
      <c r="G50" s="822"/>
      <c r="H50" s="822"/>
      <c r="I50" s="822"/>
      <c r="J50" s="822"/>
      <c r="K50" s="822"/>
      <c r="L50" s="822"/>
      <c r="M50" s="822"/>
      <c r="N50" s="822"/>
      <c r="O50" s="822"/>
      <c r="P50" s="822"/>
      <c r="Q50" s="822"/>
      <c r="R50" s="822"/>
      <c r="S50" s="822"/>
      <c r="T50" s="822"/>
      <c r="U50" s="822"/>
      <c r="V50" s="822"/>
      <c r="W50" s="822"/>
      <c r="X50" s="822"/>
      <c r="Y50" s="822"/>
      <c r="Z50" s="822"/>
      <c r="AA50" s="822"/>
      <c r="AB50" s="822"/>
      <c r="AC50" s="822"/>
      <c r="AD50" s="822"/>
      <c r="AE50" s="822"/>
      <c r="AF50" s="822"/>
      <c r="AG50" s="822"/>
      <c r="AH50" s="822"/>
      <c r="AI50" s="823"/>
    </row>
    <row r="51" spans="1:35" x14ac:dyDescent="0.3">
      <c r="A51" s="821"/>
      <c r="B51" s="822"/>
      <c r="C51" s="822"/>
      <c r="D51" s="822"/>
      <c r="E51" s="822"/>
      <c r="F51" s="822"/>
      <c r="G51" s="822"/>
      <c r="H51" s="822"/>
      <c r="I51" s="822"/>
      <c r="J51" s="822"/>
      <c r="K51" s="822"/>
      <c r="L51" s="822"/>
      <c r="M51" s="822"/>
      <c r="N51" s="822"/>
      <c r="O51" s="822"/>
      <c r="P51" s="822"/>
      <c r="Q51" s="822"/>
      <c r="R51" s="822"/>
      <c r="S51" s="822"/>
      <c r="T51" s="822"/>
      <c r="U51" s="822"/>
      <c r="V51" s="822"/>
      <c r="W51" s="822"/>
      <c r="X51" s="822"/>
      <c r="Y51" s="822"/>
      <c r="Z51" s="822"/>
      <c r="AA51" s="822"/>
      <c r="AB51" s="822"/>
      <c r="AC51" s="822"/>
      <c r="AD51" s="822"/>
      <c r="AE51" s="822"/>
      <c r="AF51" s="822"/>
      <c r="AG51" s="822"/>
      <c r="AH51" s="822"/>
      <c r="AI51" s="823"/>
    </row>
    <row r="52" spans="1:35" ht="20.25" x14ac:dyDescent="0.3">
      <c r="A52" s="259"/>
      <c r="B52" s="260"/>
      <c r="C52" s="260"/>
      <c r="D52" s="260"/>
      <c r="E52" s="260"/>
      <c r="F52" s="260"/>
      <c r="G52" s="260"/>
      <c r="H52" s="260"/>
      <c r="I52" s="260"/>
      <c r="J52" s="260"/>
      <c r="K52" s="260"/>
      <c r="L52" s="260"/>
      <c r="M52" s="260"/>
      <c r="N52" s="260"/>
      <c r="O52" s="260"/>
      <c r="P52" s="260"/>
      <c r="Q52" s="260"/>
      <c r="R52" s="260"/>
      <c r="S52" s="260"/>
      <c r="T52" s="260"/>
      <c r="U52" s="260"/>
      <c r="V52" s="260"/>
      <c r="W52" s="260"/>
      <c r="X52" s="260"/>
      <c r="Y52" s="260"/>
      <c r="Z52" s="260"/>
      <c r="AA52" s="260"/>
      <c r="AB52" s="260"/>
      <c r="AC52" s="260"/>
      <c r="AD52" s="260"/>
      <c r="AE52" s="260"/>
      <c r="AF52" s="260"/>
      <c r="AG52" s="260"/>
      <c r="AH52" s="260"/>
      <c r="AI52" s="261"/>
    </row>
    <row r="53" spans="1:35" customFormat="1" ht="20.25" x14ac:dyDescent="0.3">
      <c r="A53" s="304" t="s">
        <v>141</v>
      </c>
      <c r="B53" s="305"/>
      <c r="C53" s="305"/>
      <c r="D53" s="305"/>
      <c r="E53" s="305"/>
      <c r="F53" s="305"/>
      <c r="G53" s="305"/>
      <c r="H53" s="305"/>
      <c r="I53" s="305"/>
      <c r="J53" s="305"/>
      <c r="K53" s="305"/>
      <c r="L53" s="305"/>
      <c r="M53" s="305"/>
      <c r="N53" s="305"/>
      <c r="O53" s="305"/>
      <c r="P53" s="305"/>
      <c r="Q53" s="305"/>
      <c r="R53" s="305"/>
      <c r="S53" s="305"/>
      <c r="T53" s="305"/>
      <c r="U53" s="305"/>
      <c r="V53" s="305"/>
      <c r="W53" s="305"/>
      <c r="X53" s="305"/>
      <c r="Y53" s="305"/>
      <c r="Z53" s="305"/>
      <c r="AA53" s="305"/>
      <c r="AB53" s="305"/>
      <c r="AC53" s="305"/>
      <c r="AD53" s="305"/>
      <c r="AE53" s="305"/>
      <c r="AF53" s="305"/>
      <c r="AG53" s="305"/>
      <c r="AH53" s="305"/>
      <c r="AI53" s="306"/>
    </row>
    <row r="54" spans="1:35" customFormat="1" ht="27" customHeight="1" x14ac:dyDescent="0.35">
      <c r="A54" s="807" t="s">
        <v>651</v>
      </c>
      <c r="B54" s="808"/>
      <c r="C54" s="808"/>
      <c r="D54" s="808"/>
      <c r="E54" s="808"/>
      <c r="F54" s="808"/>
      <c r="G54" s="808"/>
      <c r="H54" s="808"/>
      <c r="I54" s="808"/>
      <c r="J54" s="808"/>
      <c r="K54" s="808"/>
      <c r="L54" s="808"/>
      <c r="M54" s="808"/>
      <c r="N54" s="808"/>
      <c r="O54" s="808"/>
      <c r="P54" s="808"/>
      <c r="Q54" s="808"/>
      <c r="R54" s="808"/>
      <c r="S54" s="808"/>
      <c r="T54" s="808"/>
      <c r="U54" s="808"/>
      <c r="V54" s="808"/>
      <c r="W54" s="808"/>
      <c r="X54" s="808"/>
      <c r="Y54" s="808"/>
      <c r="Z54" s="808"/>
      <c r="AA54" s="808"/>
      <c r="AB54" s="808"/>
      <c r="AC54" s="808"/>
      <c r="AD54" s="808"/>
      <c r="AE54" s="808"/>
      <c r="AF54" s="808"/>
      <c r="AG54" s="808"/>
      <c r="AH54" s="808"/>
      <c r="AI54" s="809"/>
    </row>
    <row r="55" spans="1:35" customFormat="1" ht="28.5" customHeight="1" x14ac:dyDescent="0.35">
      <c r="A55" s="807" t="s">
        <v>652</v>
      </c>
      <c r="B55" s="808"/>
      <c r="C55" s="808"/>
      <c r="D55" s="808"/>
      <c r="E55" s="808"/>
      <c r="F55" s="808"/>
      <c r="G55" s="808"/>
      <c r="H55" s="808"/>
      <c r="I55" s="808"/>
      <c r="J55" s="808"/>
      <c r="K55" s="808"/>
      <c r="L55" s="808"/>
      <c r="M55" s="808"/>
      <c r="N55" s="808"/>
      <c r="O55" s="808"/>
      <c r="P55" s="808"/>
      <c r="Q55" s="808"/>
      <c r="R55" s="808"/>
      <c r="S55" s="808"/>
      <c r="T55" s="808"/>
      <c r="U55" s="808"/>
      <c r="V55" s="808"/>
      <c r="W55" s="808"/>
      <c r="X55" s="808"/>
      <c r="Y55" s="808"/>
      <c r="Z55" s="808"/>
      <c r="AA55" s="808"/>
      <c r="AB55" s="808"/>
      <c r="AC55" s="808"/>
      <c r="AD55" s="808"/>
      <c r="AE55" s="808"/>
      <c r="AF55" s="808"/>
      <c r="AG55" s="808"/>
      <c r="AH55" s="808"/>
      <c r="AI55" s="809"/>
    </row>
    <row r="56" spans="1:35" customFormat="1" ht="61.5" customHeight="1" x14ac:dyDescent="0.25">
      <c r="A56" s="810" t="s">
        <v>653</v>
      </c>
      <c r="B56" s="811"/>
      <c r="C56" s="811"/>
      <c r="D56" s="811"/>
      <c r="E56" s="811"/>
      <c r="F56" s="811"/>
      <c r="G56" s="811"/>
      <c r="H56" s="811"/>
      <c r="I56" s="811"/>
      <c r="J56" s="811"/>
      <c r="K56" s="811"/>
      <c r="L56" s="811"/>
      <c r="M56" s="811"/>
      <c r="N56" s="811"/>
      <c r="O56" s="811"/>
      <c r="P56" s="811"/>
      <c r="Q56" s="811"/>
      <c r="R56" s="811"/>
      <c r="S56" s="811"/>
      <c r="T56" s="811"/>
      <c r="U56" s="811"/>
      <c r="V56" s="811"/>
      <c r="W56" s="811"/>
      <c r="X56" s="811"/>
      <c r="Y56" s="811"/>
      <c r="Z56" s="811"/>
      <c r="AA56" s="811"/>
      <c r="AB56" s="811"/>
      <c r="AC56" s="811"/>
      <c r="AD56" s="811"/>
      <c r="AE56" s="811"/>
      <c r="AF56" s="811"/>
      <c r="AG56" s="811"/>
      <c r="AH56" s="811"/>
      <c r="AI56" s="812"/>
    </row>
    <row r="57" spans="1:35" customFormat="1" ht="33" customHeight="1" x14ac:dyDescent="0.35">
      <c r="A57" s="807" t="s">
        <v>654</v>
      </c>
      <c r="B57" s="808"/>
      <c r="C57" s="808"/>
      <c r="D57" s="808"/>
      <c r="E57" s="808"/>
      <c r="F57" s="808"/>
      <c r="G57" s="808"/>
      <c r="H57" s="808"/>
      <c r="I57" s="808"/>
      <c r="J57" s="808"/>
      <c r="K57" s="808"/>
      <c r="L57" s="808"/>
      <c r="M57" s="808"/>
      <c r="N57" s="808"/>
      <c r="O57" s="808"/>
      <c r="P57" s="808"/>
      <c r="Q57" s="808"/>
      <c r="R57" s="808"/>
      <c r="S57" s="808"/>
      <c r="T57" s="808"/>
      <c r="U57" s="808"/>
      <c r="V57" s="808"/>
      <c r="W57" s="808"/>
      <c r="X57" s="808"/>
      <c r="Y57" s="808"/>
      <c r="Z57" s="808"/>
      <c r="AA57" s="808"/>
      <c r="AB57" s="808"/>
      <c r="AC57" s="808"/>
      <c r="AD57" s="808"/>
      <c r="AE57" s="808"/>
      <c r="AF57" s="808"/>
      <c r="AG57" s="808"/>
      <c r="AH57" s="808"/>
      <c r="AI57" s="809"/>
    </row>
    <row r="58" spans="1:35" ht="20.25" x14ac:dyDescent="0.3">
      <c r="A58" s="259"/>
      <c r="B58" s="260"/>
      <c r="C58" s="260"/>
      <c r="D58" s="260"/>
      <c r="E58" s="260"/>
      <c r="F58" s="260"/>
      <c r="G58" s="260"/>
      <c r="H58" s="260"/>
      <c r="I58" s="260"/>
      <c r="J58" s="260"/>
      <c r="K58" s="260"/>
      <c r="L58" s="260"/>
      <c r="M58" s="260"/>
      <c r="N58" s="260"/>
      <c r="O58" s="260"/>
      <c r="P58" s="260"/>
      <c r="Q58" s="260"/>
      <c r="R58" s="260"/>
      <c r="S58" s="260"/>
      <c r="T58" s="260"/>
      <c r="U58" s="260"/>
      <c r="V58" s="260"/>
      <c r="W58" s="260"/>
      <c r="X58" s="260"/>
      <c r="Y58" s="260"/>
      <c r="Z58" s="260"/>
      <c r="AA58" s="260"/>
      <c r="AB58" s="260"/>
      <c r="AC58" s="260"/>
      <c r="AD58" s="260"/>
      <c r="AE58" s="260"/>
      <c r="AF58" s="260"/>
      <c r="AG58" s="260"/>
      <c r="AH58" s="260"/>
      <c r="AI58" s="261"/>
    </row>
    <row r="59" spans="1:35" ht="20.25" x14ac:dyDescent="0.3">
      <c r="A59" s="259"/>
      <c r="B59" s="260"/>
      <c r="C59" s="260"/>
      <c r="D59" s="260"/>
      <c r="E59" s="260"/>
      <c r="F59" s="260"/>
      <c r="G59" s="260"/>
      <c r="H59" s="260"/>
      <c r="I59" s="260"/>
      <c r="J59" s="260"/>
      <c r="K59" s="260"/>
      <c r="L59" s="260"/>
      <c r="M59" s="260"/>
      <c r="N59" s="260"/>
      <c r="O59" s="260"/>
      <c r="P59" s="260"/>
      <c r="Q59" s="260"/>
      <c r="R59" s="260"/>
      <c r="S59" s="260"/>
      <c r="T59" s="260"/>
      <c r="U59" s="260"/>
      <c r="V59" s="260"/>
      <c r="W59" s="260"/>
      <c r="X59" s="260"/>
      <c r="Y59" s="260"/>
      <c r="Z59" s="260"/>
      <c r="AA59" s="260"/>
      <c r="AB59" s="260"/>
      <c r="AC59" s="260"/>
      <c r="AD59" s="260"/>
      <c r="AE59" s="260"/>
      <c r="AF59" s="260"/>
      <c r="AG59" s="260"/>
      <c r="AH59" s="260"/>
      <c r="AI59" s="261"/>
    </row>
    <row r="60" spans="1:35" ht="20.25" x14ac:dyDescent="0.3">
      <c r="A60" s="259"/>
      <c r="B60" s="260"/>
      <c r="C60" s="260"/>
      <c r="D60" s="813"/>
      <c r="E60" s="813"/>
      <c r="F60" s="813"/>
      <c r="G60" s="813"/>
      <c r="H60" s="813"/>
      <c r="I60" s="813"/>
      <c r="J60" s="813"/>
      <c r="K60" s="260"/>
      <c r="L60" s="260"/>
      <c r="M60" s="260"/>
      <c r="N60" s="260"/>
      <c r="O60" s="260"/>
      <c r="P60" s="260"/>
      <c r="Q60" s="260"/>
      <c r="R60" s="814"/>
      <c r="S60" s="814"/>
      <c r="T60" s="814"/>
      <c r="U60" s="814"/>
      <c r="V60" s="814"/>
      <c r="W60" s="814"/>
      <c r="X60" s="814"/>
      <c r="Y60" s="814"/>
      <c r="Z60" s="814"/>
      <c r="AA60" s="275"/>
      <c r="AB60" s="260"/>
      <c r="AC60" s="260"/>
      <c r="AD60" s="260"/>
      <c r="AE60" s="260"/>
      <c r="AF60" s="260"/>
      <c r="AG60" s="260"/>
      <c r="AH60" s="260"/>
      <c r="AI60" s="261"/>
    </row>
    <row r="61" spans="1:35" ht="20.25" x14ac:dyDescent="0.3">
      <c r="A61" s="462"/>
      <c r="B61" s="463" t="s">
        <v>146</v>
      </c>
      <c r="C61" s="463"/>
      <c r="D61" s="816">
        <f>VLOOKUP($F$15,CONTRA,46,FALSE)</f>
        <v>39</v>
      </c>
      <c r="E61" s="816"/>
      <c r="F61" s="816"/>
      <c r="G61" s="816"/>
      <c r="H61" s="816"/>
      <c r="I61" s="816"/>
      <c r="J61" s="816"/>
      <c r="K61" s="464"/>
      <c r="L61" s="463" t="s">
        <v>146</v>
      </c>
      <c r="M61" s="464"/>
      <c r="N61" s="464"/>
      <c r="O61" s="816">
        <f>VLOOKUP($F$15,CONTRA,44,FALSE)</f>
        <v>37</v>
      </c>
      <c r="P61" s="816"/>
      <c r="Q61" s="816"/>
      <c r="R61" s="816"/>
      <c r="S61" s="816"/>
      <c r="T61" s="816"/>
      <c r="U61" s="815"/>
      <c r="V61" s="463" t="s">
        <v>146</v>
      </c>
      <c r="W61" s="464"/>
      <c r="X61" s="465"/>
      <c r="Y61" s="466"/>
      <c r="Z61" s="816">
        <f>VLOOKUP($F$15,CONTRA,48,FALSE)</f>
        <v>41</v>
      </c>
      <c r="AA61" s="816"/>
      <c r="AB61" s="816"/>
      <c r="AC61" s="816"/>
      <c r="AD61" s="816"/>
      <c r="AE61" s="816"/>
      <c r="AF61" s="816"/>
      <c r="AG61" s="464"/>
      <c r="AH61" s="260"/>
      <c r="AI61" s="261"/>
    </row>
    <row r="62" spans="1:35" ht="20.25" x14ac:dyDescent="0.3">
      <c r="A62" s="462"/>
      <c r="B62" s="463" t="s">
        <v>147</v>
      </c>
      <c r="C62" s="463"/>
      <c r="D62" s="463"/>
      <c r="E62" s="463"/>
      <c r="F62" s="463"/>
      <c r="G62" s="463"/>
      <c r="H62" s="463"/>
      <c r="I62" s="464"/>
      <c r="J62" s="464"/>
      <c r="K62" s="464"/>
      <c r="L62" s="463" t="s">
        <v>149</v>
      </c>
      <c r="M62" s="464"/>
      <c r="N62" s="464"/>
      <c r="O62" s="815">
        <f>VLOOKUP($F$15,CONTRA,45,FALSE)</f>
        <v>38</v>
      </c>
      <c r="P62" s="815"/>
      <c r="Q62" s="815"/>
      <c r="R62" s="815"/>
      <c r="S62" s="815"/>
      <c r="T62" s="815"/>
      <c r="U62" s="815"/>
      <c r="V62" s="463" t="s">
        <v>150</v>
      </c>
      <c r="W62" s="464"/>
      <c r="X62" s="463"/>
      <c r="Y62" s="464"/>
      <c r="Z62" s="815">
        <f>VLOOKUP($F$15,CONTRA,49,FALSE)</f>
        <v>42</v>
      </c>
      <c r="AA62" s="815"/>
      <c r="AB62" s="815"/>
      <c r="AC62" s="815"/>
      <c r="AD62" s="815"/>
      <c r="AE62" s="815"/>
      <c r="AF62" s="815"/>
      <c r="AG62" s="464"/>
      <c r="AH62" s="260"/>
      <c r="AI62" s="261"/>
    </row>
    <row r="63" spans="1:35" ht="20.25" x14ac:dyDescent="0.3">
      <c r="A63" s="462"/>
      <c r="B63" s="463" t="s">
        <v>148</v>
      </c>
      <c r="C63" s="463"/>
      <c r="D63" s="815">
        <f>VLOOKUP($F$15,CONTRA,47,FALSE)</f>
        <v>40</v>
      </c>
      <c r="E63" s="815"/>
      <c r="F63" s="815"/>
      <c r="G63" s="815"/>
      <c r="H63" s="815"/>
      <c r="I63" s="815"/>
      <c r="J63" s="815"/>
      <c r="K63" s="464"/>
      <c r="L63" s="463" t="s">
        <v>148</v>
      </c>
      <c r="M63" s="464"/>
      <c r="N63" s="464"/>
      <c r="O63" s="815"/>
      <c r="P63" s="815"/>
      <c r="Q63" s="815"/>
      <c r="R63" s="815"/>
      <c r="S63" s="815"/>
      <c r="T63" s="815"/>
      <c r="U63" s="815"/>
      <c r="V63" s="463" t="s">
        <v>148</v>
      </c>
      <c r="W63" s="464"/>
      <c r="X63" s="465"/>
      <c r="Y63" s="464"/>
      <c r="Z63" s="815"/>
      <c r="AA63" s="815"/>
      <c r="AB63" s="815"/>
      <c r="AC63" s="815"/>
      <c r="AD63" s="815"/>
      <c r="AE63" s="815"/>
      <c r="AF63" s="815"/>
      <c r="AG63" s="464"/>
      <c r="AH63" s="260"/>
      <c r="AI63" s="261"/>
    </row>
    <row r="64" spans="1:35" ht="21" thickBot="1" x14ac:dyDescent="0.35">
      <c r="A64" s="307"/>
      <c r="B64" s="275"/>
      <c r="C64" s="275"/>
      <c r="D64" s="275"/>
      <c r="E64" s="275"/>
      <c r="F64" s="275"/>
      <c r="G64" s="275"/>
      <c r="H64" s="275"/>
      <c r="I64" s="275"/>
      <c r="J64" s="275"/>
      <c r="K64" s="275"/>
      <c r="L64" s="275"/>
      <c r="M64" s="275"/>
      <c r="N64" s="275"/>
      <c r="O64" s="275"/>
      <c r="P64" s="275"/>
      <c r="Q64" s="275"/>
      <c r="R64" s="275"/>
      <c r="S64" s="275"/>
      <c r="T64" s="275"/>
      <c r="U64" s="275"/>
      <c r="V64" s="275"/>
      <c r="W64" s="275"/>
      <c r="X64" s="275"/>
      <c r="Y64" s="275"/>
      <c r="Z64" s="275"/>
      <c r="AA64" s="275"/>
      <c r="AB64" s="260"/>
      <c r="AC64" s="260"/>
      <c r="AD64" s="260"/>
      <c r="AE64" s="260"/>
      <c r="AF64" s="260"/>
      <c r="AG64" s="260"/>
      <c r="AH64" s="260"/>
      <c r="AI64" s="261"/>
    </row>
    <row r="65" spans="1:36" s="309" customFormat="1" ht="32.25" customHeight="1" x14ac:dyDescent="0.4">
      <c r="A65" s="773" t="s">
        <v>215</v>
      </c>
      <c r="B65" s="774"/>
      <c r="C65" s="774"/>
      <c r="D65" s="774"/>
      <c r="E65" s="774"/>
      <c r="F65" s="774"/>
      <c r="G65" s="774"/>
      <c r="H65" s="774"/>
      <c r="I65" s="774"/>
      <c r="J65" s="774"/>
      <c r="K65" s="774"/>
      <c r="L65" s="775"/>
      <c r="M65" s="773" t="s">
        <v>216</v>
      </c>
      <c r="N65" s="774"/>
      <c r="O65" s="774"/>
      <c r="P65" s="774"/>
      <c r="Q65" s="774"/>
      <c r="R65" s="774"/>
      <c r="S65" s="774"/>
      <c r="T65" s="774"/>
      <c r="U65" s="774"/>
      <c r="V65" s="774"/>
      <c r="W65" s="775"/>
      <c r="X65" s="773" t="s">
        <v>218</v>
      </c>
      <c r="Y65" s="774"/>
      <c r="Z65" s="774"/>
      <c r="AA65" s="774"/>
      <c r="AB65" s="774"/>
      <c r="AC65" s="774"/>
      <c r="AD65" s="774"/>
      <c r="AE65" s="774"/>
      <c r="AF65" s="774"/>
      <c r="AG65" s="774"/>
      <c r="AH65" s="774"/>
      <c r="AI65" s="775"/>
      <c r="AJ65" s="308"/>
    </row>
    <row r="66" spans="1:36" s="309" customFormat="1" ht="32.25" customHeight="1" thickBot="1" x14ac:dyDescent="0.45">
      <c r="A66" s="759" t="s">
        <v>862</v>
      </c>
      <c r="B66" s="760"/>
      <c r="C66" s="760"/>
      <c r="D66" s="760"/>
      <c r="E66" s="760"/>
      <c r="F66" s="760"/>
      <c r="G66" s="760"/>
      <c r="H66" s="760"/>
      <c r="I66" s="760"/>
      <c r="J66" s="760"/>
      <c r="K66" s="760"/>
      <c r="L66" s="761"/>
      <c r="M66" s="759" t="s">
        <v>217</v>
      </c>
      <c r="N66" s="760"/>
      <c r="O66" s="760"/>
      <c r="P66" s="760"/>
      <c r="Q66" s="760"/>
      <c r="R66" s="760"/>
      <c r="S66" s="760"/>
      <c r="T66" s="760"/>
      <c r="U66" s="760"/>
      <c r="V66" s="760"/>
      <c r="W66" s="761"/>
      <c r="X66" s="759" t="s">
        <v>219</v>
      </c>
      <c r="Y66" s="760"/>
      <c r="Z66" s="760"/>
      <c r="AA66" s="760"/>
      <c r="AB66" s="760"/>
      <c r="AC66" s="760"/>
      <c r="AD66" s="760"/>
      <c r="AE66" s="760"/>
      <c r="AF66" s="760"/>
      <c r="AG66" s="760"/>
      <c r="AH66" s="760"/>
      <c r="AI66" s="761"/>
      <c r="AJ66" s="308"/>
    </row>
    <row r="67" spans="1:36" s="309" customFormat="1" ht="32.25" customHeight="1" x14ac:dyDescent="0.4">
      <c r="A67" s="773" t="s">
        <v>220</v>
      </c>
      <c r="B67" s="774"/>
      <c r="C67" s="774"/>
      <c r="D67" s="774"/>
      <c r="E67" s="774"/>
      <c r="F67" s="774"/>
      <c r="G67" s="774"/>
      <c r="H67" s="774"/>
      <c r="I67" s="774"/>
      <c r="J67" s="774"/>
      <c r="K67" s="774"/>
      <c r="L67" s="775"/>
      <c r="M67" s="773" t="s">
        <v>220</v>
      </c>
      <c r="N67" s="774"/>
      <c r="O67" s="774"/>
      <c r="P67" s="774"/>
      <c r="Q67" s="774"/>
      <c r="R67" s="774"/>
      <c r="S67" s="774"/>
      <c r="T67" s="774"/>
      <c r="U67" s="774"/>
      <c r="V67" s="774"/>
      <c r="W67" s="775"/>
      <c r="X67" s="773" t="s">
        <v>220</v>
      </c>
      <c r="Y67" s="774"/>
      <c r="Z67" s="774"/>
      <c r="AA67" s="774"/>
      <c r="AB67" s="774"/>
      <c r="AC67" s="774"/>
      <c r="AD67" s="774"/>
      <c r="AE67" s="774"/>
      <c r="AF67" s="774"/>
      <c r="AG67" s="774"/>
      <c r="AH67" s="774"/>
      <c r="AI67" s="775"/>
      <c r="AJ67" s="308"/>
    </row>
    <row r="68" spans="1:36" s="309" customFormat="1" ht="32.25" customHeight="1" thickBot="1" x14ac:dyDescent="0.45">
      <c r="A68" s="759" t="s">
        <v>221</v>
      </c>
      <c r="B68" s="760"/>
      <c r="C68" s="760"/>
      <c r="D68" s="760"/>
      <c r="E68" s="760"/>
      <c r="F68" s="760"/>
      <c r="G68" s="760"/>
      <c r="H68" s="760"/>
      <c r="I68" s="760"/>
      <c r="J68" s="760"/>
      <c r="K68" s="760"/>
      <c r="L68" s="761"/>
      <c r="M68" s="759" t="s">
        <v>222</v>
      </c>
      <c r="N68" s="760"/>
      <c r="O68" s="760"/>
      <c r="P68" s="760"/>
      <c r="Q68" s="760"/>
      <c r="R68" s="760"/>
      <c r="S68" s="760"/>
      <c r="T68" s="760"/>
      <c r="U68" s="760"/>
      <c r="V68" s="760"/>
      <c r="W68" s="761"/>
      <c r="X68" s="759" t="s">
        <v>223</v>
      </c>
      <c r="Y68" s="760"/>
      <c r="Z68" s="760"/>
      <c r="AA68" s="760"/>
      <c r="AB68" s="760"/>
      <c r="AC68" s="760"/>
      <c r="AD68" s="760"/>
      <c r="AE68" s="760"/>
      <c r="AF68" s="760"/>
      <c r="AG68" s="760"/>
      <c r="AH68" s="760"/>
      <c r="AI68" s="761"/>
      <c r="AJ68" s="308"/>
    </row>
  </sheetData>
  <mergeCells count="303">
    <mergeCell ref="AF44:AI44"/>
    <mergeCell ref="A45:B45"/>
    <mergeCell ref="C45:F45"/>
    <mergeCell ref="G45:J45"/>
    <mergeCell ref="K45:N45"/>
    <mergeCell ref="O45:R45"/>
    <mergeCell ref="S45:U45"/>
    <mergeCell ref="V45:X45"/>
    <mergeCell ref="Y45:AA45"/>
    <mergeCell ref="AB45:AE45"/>
    <mergeCell ref="AF45:AI45"/>
    <mergeCell ref="A44:B44"/>
    <mergeCell ref="C44:F44"/>
    <mergeCell ref="G44:J44"/>
    <mergeCell ref="K44:N44"/>
    <mergeCell ref="O44:R44"/>
    <mergeCell ref="S44:U44"/>
    <mergeCell ref="V44:X44"/>
    <mergeCell ref="Y44:AA44"/>
    <mergeCell ref="AB44:AE44"/>
    <mergeCell ref="AF42:AI42"/>
    <mergeCell ref="A43:B43"/>
    <mergeCell ref="C43:F43"/>
    <mergeCell ref="G43:J43"/>
    <mergeCell ref="K43:N43"/>
    <mergeCell ref="O43:R43"/>
    <mergeCell ref="S43:U43"/>
    <mergeCell ref="V43:X43"/>
    <mergeCell ref="Y43:AA43"/>
    <mergeCell ref="AB43:AE43"/>
    <mergeCell ref="AF43:AI43"/>
    <mergeCell ref="A42:B42"/>
    <mergeCell ref="C42:F42"/>
    <mergeCell ref="G42:J42"/>
    <mergeCell ref="K42:N42"/>
    <mergeCell ref="O42:R42"/>
    <mergeCell ref="S42:U42"/>
    <mergeCell ref="V42:X42"/>
    <mergeCell ref="Y42:AA42"/>
    <mergeCell ref="AB42:AE42"/>
    <mergeCell ref="G40:J40"/>
    <mergeCell ref="K40:N40"/>
    <mergeCell ref="O40:R40"/>
    <mergeCell ref="S40:U40"/>
    <mergeCell ref="V40:X40"/>
    <mergeCell ref="Y40:AA40"/>
    <mergeCell ref="AB40:AE40"/>
    <mergeCell ref="AF40:AI40"/>
    <mergeCell ref="A41:B41"/>
    <mergeCell ref="C41:F41"/>
    <mergeCell ref="G41:J41"/>
    <mergeCell ref="K41:N41"/>
    <mergeCell ref="O41:R41"/>
    <mergeCell ref="S41:U41"/>
    <mergeCell ref="V41:X41"/>
    <mergeCell ref="Y41:AA41"/>
    <mergeCell ref="AB41:AE41"/>
    <mergeCell ref="AF41:AI41"/>
    <mergeCell ref="A40:B40"/>
    <mergeCell ref="C40:F40"/>
    <mergeCell ref="A5:AI5"/>
    <mergeCell ref="A6:F7"/>
    <mergeCell ref="G6:AD6"/>
    <mergeCell ref="AE6:AG7"/>
    <mergeCell ref="AH6:AI7"/>
    <mergeCell ref="G7:AD7"/>
    <mergeCell ref="U1:AI4"/>
    <mergeCell ref="A2:F2"/>
    <mergeCell ref="G2:T2"/>
    <mergeCell ref="A3:F3"/>
    <mergeCell ref="G3:T3"/>
    <mergeCell ref="A4:F4"/>
    <mergeCell ref="G4:T4"/>
    <mergeCell ref="A8:AI8"/>
    <mergeCell ref="AH9:AI10"/>
    <mergeCell ref="AE10:AG10"/>
    <mergeCell ref="B9:V9"/>
    <mergeCell ref="W9:AG9"/>
    <mergeCell ref="A10:E10"/>
    <mergeCell ref="F10:I10"/>
    <mergeCell ref="J10:M10"/>
    <mergeCell ref="N10:O10"/>
    <mergeCell ref="P10:Q10"/>
    <mergeCell ref="R10:V10"/>
    <mergeCell ref="W10:Z10"/>
    <mergeCell ref="AA10:AD10"/>
    <mergeCell ref="A11:E11"/>
    <mergeCell ref="F11:V11"/>
    <mergeCell ref="W11:Z11"/>
    <mergeCell ref="AA11:AI11"/>
    <mergeCell ref="A12:E12"/>
    <mergeCell ref="F12:O12"/>
    <mergeCell ref="P12:Q12"/>
    <mergeCell ref="R12:V12"/>
    <mergeCell ref="W12:Z12"/>
    <mergeCell ref="AA12:AI12"/>
    <mergeCell ref="A19:E19"/>
    <mergeCell ref="F19:O19"/>
    <mergeCell ref="P19:V19"/>
    <mergeCell ref="W19:Z19"/>
    <mergeCell ref="AA19:AI19"/>
    <mergeCell ref="A20:E20"/>
    <mergeCell ref="AH13:AI13"/>
    <mergeCell ref="A13:E13"/>
    <mergeCell ref="F13:O13"/>
    <mergeCell ref="P13:Q13"/>
    <mergeCell ref="R13:V13"/>
    <mergeCell ref="W13:Z13"/>
    <mergeCell ref="AA13:AC13"/>
    <mergeCell ref="AD13:AG13"/>
    <mergeCell ref="A14:E14"/>
    <mergeCell ref="F14:V14"/>
    <mergeCell ref="W14:Z14"/>
    <mergeCell ref="AA14:AI14"/>
    <mergeCell ref="A15:E15"/>
    <mergeCell ref="F15:V15"/>
    <mergeCell ref="W15:Z15"/>
    <mergeCell ref="AA15:AI15"/>
    <mergeCell ref="A16:E16"/>
    <mergeCell ref="F16:V16"/>
    <mergeCell ref="C24:AI24"/>
    <mergeCell ref="A27:B27"/>
    <mergeCell ref="S27:U27"/>
    <mergeCell ref="V27:X27"/>
    <mergeCell ref="Y27:AA27"/>
    <mergeCell ref="AB27:AE27"/>
    <mergeCell ref="AF27:AI27"/>
    <mergeCell ref="C27:F27"/>
    <mergeCell ref="G27:J27"/>
    <mergeCell ref="K27:N27"/>
    <mergeCell ref="O27:R27"/>
    <mergeCell ref="O29:R29"/>
    <mergeCell ref="S29:U29"/>
    <mergeCell ref="A28:B28"/>
    <mergeCell ref="C28:F28"/>
    <mergeCell ref="G28:J28"/>
    <mergeCell ref="K28:N28"/>
    <mergeCell ref="O28:R28"/>
    <mergeCell ref="S28:U28"/>
    <mergeCell ref="AF29:AI29"/>
    <mergeCell ref="V29:X29"/>
    <mergeCell ref="Y29:AA29"/>
    <mergeCell ref="AB29:AE29"/>
    <mergeCell ref="V28:X28"/>
    <mergeCell ref="Y28:AA28"/>
    <mergeCell ref="AB28:AE28"/>
    <mergeCell ref="AF28:AI28"/>
    <mergeCell ref="A29:B29"/>
    <mergeCell ref="C29:F29"/>
    <mergeCell ref="G29:J29"/>
    <mergeCell ref="K29:N29"/>
    <mergeCell ref="A37:B37"/>
    <mergeCell ref="C37:F37"/>
    <mergeCell ref="G37:J37"/>
    <mergeCell ref="K37:N37"/>
    <mergeCell ref="O37:R37"/>
    <mergeCell ref="S37:U37"/>
    <mergeCell ref="V37:X37"/>
    <mergeCell ref="Y37:AA37"/>
    <mergeCell ref="AB37:AE37"/>
    <mergeCell ref="AF37:AI37"/>
    <mergeCell ref="AF30:AI30"/>
    <mergeCell ref="A31:B31"/>
    <mergeCell ref="C31:F31"/>
    <mergeCell ref="G31:J31"/>
    <mergeCell ref="K31:N31"/>
    <mergeCell ref="O31:R31"/>
    <mergeCell ref="S31:U31"/>
    <mergeCell ref="V31:X31"/>
    <mergeCell ref="Y31:AA31"/>
    <mergeCell ref="AB31:AE31"/>
    <mergeCell ref="A30:B30"/>
    <mergeCell ref="C30:F30"/>
    <mergeCell ref="G30:J30"/>
    <mergeCell ref="K30:N30"/>
    <mergeCell ref="O30:R30"/>
    <mergeCell ref="S30:U30"/>
    <mergeCell ref="V30:X30"/>
    <mergeCell ref="Y30:AA30"/>
    <mergeCell ref="AB30:AE30"/>
    <mergeCell ref="AF31:AI31"/>
    <mergeCell ref="A32:B32"/>
    <mergeCell ref="C32:F32"/>
    <mergeCell ref="G32:J32"/>
    <mergeCell ref="A38:B38"/>
    <mergeCell ref="C38:F38"/>
    <mergeCell ref="G38:J38"/>
    <mergeCell ref="K38:N38"/>
    <mergeCell ref="O38:R38"/>
    <mergeCell ref="S38:U38"/>
    <mergeCell ref="V38:X38"/>
    <mergeCell ref="Y38:AA38"/>
    <mergeCell ref="AB38:AE38"/>
    <mergeCell ref="K32:N32"/>
    <mergeCell ref="O32:R32"/>
    <mergeCell ref="S32:U32"/>
    <mergeCell ref="V32:X32"/>
    <mergeCell ref="Y32:AA32"/>
    <mergeCell ref="AB32:AE32"/>
    <mergeCell ref="AF32:AI32"/>
    <mergeCell ref="AF33:AI33"/>
    <mergeCell ref="A34:B34"/>
    <mergeCell ref="C34:F34"/>
    <mergeCell ref="G34:J34"/>
    <mergeCell ref="K34:N34"/>
    <mergeCell ref="O34:R34"/>
    <mergeCell ref="S34:U34"/>
    <mergeCell ref="V34:X34"/>
    <mergeCell ref="Y34:AA34"/>
    <mergeCell ref="AB34:AE34"/>
    <mergeCell ref="AF34:AI34"/>
    <mergeCell ref="A33:B33"/>
    <mergeCell ref="C33:F33"/>
    <mergeCell ref="G33:J33"/>
    <mergeCell ref="K33:N33"/>
    <mergeCell ref="O33:R33"/>
    <mergeCell ref="S33:U33"/>
    <mergeCell ref="V33:X33"/>
    <mergeCell ref="Y33:AA33"/>
    <mergeCell ref="AB33:AE33"/>
    <mergeCell ref="A35:B35"/>
    <mergeCell ref="C35:F35"/>
    <mergeCell ref="G35:J35"/>
    <mergeCell ref="K35:N35"/>
    <mergeCell ref="O35:R35"/>
    <mergeCell ref="S35:U35"/>
    <mergeCell ref="V35:X35"/>
    <mergeCell ref="Y35:AA35"/>
    <mergeCell ref="AB35:AE35"/>
    <mergeCell ref="AF36:AI36"/>
    <mergeCell ref="A48:B48"/>
    <mergeCell ref="A49:AI51"/>
    <mergeCell ref="AF35:AI35"/>
    <mergeCell ref="A36:B36"/>
    <mergeCell ref="C36:F36"/>
    <mergeCell ref="G36:J36"/>
    <mergeCell ref="K36:N36"/>
    <mergeCell ref="O36:R36"/>
    <mergeCell ref="S36:U36"/>
    <mergeCell ref="V36:X36"/>
    <mergeCell ref="Y36:AA36"/>
    <mergeCell ref="AB36:AE36"/>
    <mergeCell ref="AF38:AI38"/>
    <mergeCell ref="A39:B39"/>
    <mergeCell ref="C39:F39"/>
    <mergeCell ref="G39:J39"/>
    <mergeCell ref="K39:N39"/>
    <mergeCell ref="O39:R39"/>
    <mergeCell ref="S39:U39"/>
    <mergeCell ref="V39:X39"/>
    <mergeCell ref="Y39:AA39"/>
    <mergeCell ref="AB39:AE39"/>
    <mergeCell ref="AF39:AI39"/>
    <mergeCell ref="A54:AI54"/>
    <mergeCell ref="A55:AI55"/>
    <mergeCell ref="A56:AI56"/>
    <mergeCell ref="A57:AI57"/>
    <mergeCell ref="D60:J60"/>
    <mergeCell ref="R60:Z60"/>
    <mergeCell ref="D63:J63"/>
    <mergeCell ref="D61:J61"/>
    <mergeCell ref="O61:U61"/>
    <mergeCell ref="O62:U63"/>
    <mergeCell ref="Z61:AF61"/>
    <mergeCell ref="Z62:AF63"/>
    <mergeCell ref="A68:L68"/>
    <mergeCell ref="M68:W68"/>
    <mergeCell ref="X68:AI68"/>
    <mergeCell ref="A65:L65"/>
    <mergeCell ref="M65:W65"/>
    <mergeCell ref="X65:AI65"/>
    <mergeCell ref="A66:L66"/>
    <mergeCell ref="M66:W66"/>
    <mergeCell ref="X66:AI66"/>
    <mergeCell ref="A67:L67"/>
    <mergeCell ref="M67:W67"/>
    <mergeCell ref="X67:AI67"/>
    <mergeCell ref="W16:Z16"/>
    <mergeCell ref="AA16:AI16"/>
    <mergeCell ref="A17:E17"/>
    <mergeCell ref="F17:V17"/>
    <mergeCell ref="W17:Z17"/>
    <mergeCell ref="AA17:AI17"/>
    <mergeCell ref="A18:E18"/>
    <mergeCell ref="F18:V18"/>
    <mergeCell ref="W18:Z18"/>
    <mergeCell ref="AA18:AI18"/>
    <mergeCell ref="A22:E22"/>
    <mergeCell ref="F22:V22"/>
    <mergeCell ref="W22:Z22"/>
    <mergeCell ref="AA22:AI22"/>
    <mergeCell ref="A23:E23"/>
    <mergeCell ref="F23:AI23"/>
    <mergeCell ref="F20:O20"/>
    <mergeCell ref="P20:Q20"/>
    <mergeCell ref="R20:V20"/>
    <mergeCell ref="W20:Z20"/>
    <mergeCell ref="AA20:AI20"/>
    <mergeCell ref="A21:E21"/>
    <mergeCell ref="F21:O21"/>
    <mergeCell ref="P21:V21"/>
    <mergeCell ref="W21:Z21"/>
    <mergeCell ref="AA21:AI21"/>
  </mergeCells>
  <pageMargins left="0.7" right="0.7" top="0.75" bottom="0.75" header="0.3" footer="0.3"/>
  <pageSetup scale="31" orientation="landscape" horizontalDpi="360" verticalDpi="36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BDC!$A$3:$A$30</xm:f>
          </x14:formula1>
          <xm:sqref>F15:V15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A100"/>
  <sheetViews>
    <sheetView zoomScale="60" zoomScaleNormal="60" zoomScaleSheetLayoutView="42" zoomScalePageLayoutView="40" workbookViewId="0">
      <selection activeCell="F3" sqref="F3:O3"/>
    </sheetView>
  </sheetViews>
  <sheetFormatPr baseColWidth="10" defaultColWidth="10.875" defaultRowHeight="16.5" x14ac:dyDescent="0.3"/>
  <cols>
    <col min="1" max="1" width="5" style="2" customWidth="1"/>
    <col min="2" max="2" width="6.875" style="2" customWidth="1"/>
    <col min="3" max="4" width="5" style="2" customWidth="1"/>
    <col min="5" max="5" width="13.125" style="2" customWidth="1"/>
    <col min="6" max="7" width="5" style="2" customWidth="1"/>
    <col min="8" max="8" width="5.875" style="2" customWidth="1"/>
    <col min="9" max="11" width="5" style="2" customWidth="1"/>
    <col min="12" max="12" width="17.75" style="2" customWidth="1"/>
    <col min="13" max="18" width="5" style="2" customWidth="1"/>
    <col min="19" max="19" width="10.375" style="2" customWidth="1"/>
    <col min="20" max="24" width="5" style="2" customWidth="1"/>
    <col min="25" max="25" width="8.625" style="2" customWidth="1"/>
    <col min="26" max="26" width="5" style="2" customWidth="1"/>
    <col min="27" max="27" width="6" style="2" customWidth="1"/>
    <col min="28" max="28" width="10.875" style="2"/>
    <col min="29" max="29" width="11.375" style="2" bestFit="1" customWidth="1"/>
    <col min="30" max="16384" width="10.875" style="2"/>
  </cols>
  <sheetData>
    <row r="1" spans="1:27" ht="20.25" customHeight="1" x14ac:dyDescent="0.3">
      <c r="A1" s="505" t="s">
        <v>925</v>
      </c>
      <c r="B1" s="506"/>
      <c r="C1" s="506"/>
      <c r="D1" s="506"/>
      <c r="E1" s="506"/>
      <c r="F1" s="507"/>
      <c r="G1" s="507"/>
      <c r="H1" s="507"/>
      <c r="I1" s="507"/>
      <c r="J1" s="507"/>
      <c r="K1" s="507"/>
      <c r="L1" s="507"/>
      <c r="M1" s="507"/>
      <c r="N1" s="507"/>
      <c r="O1" s="508"/>
      <c r="P1" s="628"/>
      <c r="Q1" s="629"/>
      <c r="R1" s="629"/>
      <c r="S1" s="629"/>
      <c r="T1" s="629"/>
      <c r="U1" s="629"/>
      <c r="V1" s="629"/>
      <c r="W1" s="629"/>
      <c r="X1" s="629"/>
      <c r="Y1" s="629"/>
      <c r="Z1" s="629"/>
      <c r="AA1" s="630"/>
    </row>
    <row r="2" spans="1:27" ht="36.75" customHeight="1" x14ac:dyDescent="0.3">
      <c r="A2" s="872" t="s">
        <v>944</v>
      </c>
      <c r="B2" s="873"/>
      <c r="C2" s="873"/>
      <c r="D2" s="873"/>
      <c r="E2" s="873"/>
      <c r="F2" s="873"/>
      <c r="G2" s="873"/>
      <c r="H2" s="873"/>
      <c r="I2" s="873"/>
      <c r="J2" s="873"/>
      <c r="K2" s="873"/>
      <c r="L2" s="873"/>
      <c r="M2" s="873"/>
      <c r="N2" s="873"/>
      <c r="O2" s="874"/>
      <c r="P2" s="631"/>
      <c r="Q2" s="632"/>
      <c r="R2" s="632"/>
      <c r="S2" s="632"/>
      <c r="T2" s="632"/>
      <c r="U2" s="632"/>
      <c r="V2" s="632"/>
      <c r="W2" s="632"/>
      <c r="X2" s="632"/>
      <c r="Y2" s="632"/>
      <c r="Z2" s="632"/>
      <c r="AA2" s="633"/>
    </row>
    <row r="3" spans="1:27" x14ac:dyDescent="0.3">
      <c r="A3" s="634" t="s">
        <v>915</v>
      </c>
      <c r="B3" s="635"/>
      <c r="C3" s="635"/>
      <c r="D3" s="635"/>
      <c r="E3" s="635"/>
      <c r="F3" s="637"/>
      <c r="G3" s="637"/>
      <c r="H3" s="637"/>
      <c r="I3" s="637"/>
      <c r="J3" s="637"/>
      <c r="K3" s="637"/>
      <c r="L3" s="637"/>
      <c r="M3" s="637"/>
      <c r="N3" s="637"/>
      <c r="O3" s="638"/>
      <c r="P3" s="631"/>
      <c r="Q3" s="632"/>
      <c r="R3" s="632"/>
      <c r="S3" s="632"/>
      <c r="T3" s="632"/>
      <c r="U3" s="632"/>
      <c r="V3" s="632"/>
      <c r="W3" s="632"/>
      <c r="X3" s="632"/>
      <c r="Y3" s="632"/>
      <c r="Z3" s="632"/>
      <c r="AA3" s="633"/>
    </row>
    <row r="4" spans="1:27" x14ac:dyDescent="0.3">
      <c r="A4" s="639" t="s">
        <v>921</v>
      </c>
      <c r="B4" s="640"/>
      <c r="C4" s="640"/>
      <c r="D4" s="640"/>
      <c r="E4" s="640"/>
      <c r="F4" s="640"/>
      <c r="G4" s="640"/>
      <c r="H4" s="640"/>
      <c r="I4" s="640"/>
      <c r="J4" s="640"/>
      <c r="K4" s="640"/>
      <c r="L4" s="640"/>
      <c r="M4" s="640"/>
      <c r="N4" s="640"/>
      <c r="O4" s="641"/>
      <c r="P4" s="631"/>
      <c r="Q4" s="632"/>
      <c r="R4" s="632"/>
      <c r="S4" s="632"/>
      <c r="T4" s="632"/>
      <c r="U4" s="632"/>
      <c r="V4" s="632"/>
      <c r="W4" s="632"/>
      <c r="X4" s="632"/>
      <c r="Y4" s="632"/>
      <c r="Z4" s="632"/>
      <c r="AA4" s="633"/>
    </row>
    <row r="5" spans="1:27" x14ac:dyDescent="0.3">
      <c r="A5" s="615"/>
      <c r="B5" s="616"/>
      <c r="C5" s="616"/>
      <c r="D5" s="616"/>
      <c r="E5" s="616"/>
      <c r="F5" s="616"/>
      <c r="G5" s="616"/>
      <c r="H5" s="616"/>
      <c r="I5" s="616"/>
      <c r="J5" s="616"/>
      <c r="K5" s="616"/>
      <c r="L5" s="616"/>
      <c r="M5" s="616"/>
      <c r="N5" s="616"/>
      <c r="O5" s="616"/>
      <c r="P5" s="617"/>
      <c r="Q5" s="617"/>
      <c r="R5" s="617"/>
      <c r="S5" s="617"/>
      <c r="T5" s="617"/>
      <c r="U5" s="617"/>
      <c r="V5" s="617"/>
      <c r="W5" s="617"/>
      <c r="X5" s="617"/>
      <c r="Y5" s="617"/>
      <c r="Z5" s="617"/>
      <c r="AA5" s="618"/>
    </row>
    <row r="6" spans="1:27" ht="18.75" x14ac:dyDescent="0.3">
      <c r="A6" s="619" t="s">
        <v>5</v>
      </c>
      <c r="B6" s="620"/>
      <c r="C6" s="620"/>
      <c r="D6" s="620"/>
      <c r="E6" s="620"/>
      <c r="F6" s="621" t="s">
        <v>746</v>
      </c>
      <c r="G6" s="621"/>
      <c r="H6" s="621"/>
      <c r="I6" s="621"/>
      <c r="J6" s="621"/>
      <c r="K6" s="621"/>
      <c r="L6" s="621"/>
      <c r="M6" s="621"/>
      <c r="N6" s="621"/>
      <c r="O6" s="621"/>
      <c r="P6" s="621"/>
      <c r="Q6" s="621"/>
      <c r="R6" s="621"/>
      <c r="S6" s="621"/>
      <c r="T6" s="621"/>
      <c r="U6" s="621"/>
      <c r="V6" s="621"/>
      <c r="W6" s="622" t="s">
        <v>867</v>
      </c>
      <c r="X6" s="622"/>
      <c r="Y6" s="622"/>
      <c r="Z6" s="623">
        <v>5</v>
      </c>
      <c r="AA6" s="624"/>
    </row>
    <row r="7" spans="1:27" x14ac:dyDescent="0.3">
      <c r="A7" s="619"/>
      <c r="B7" s="620"/>
      <c r="C7" s="620"/>
      <c r="D7" s="620"/>
      <c r="E7" s="620"/>
      <c r="F7" s="620" t="s">
        <v>107</v>
      </c>
      <c r="G7" s="620"/>
      <c r="H7" s="620"/>
      <c r="I7" s="620"/>
      <c r="J7" s="620"/>
      <c r="K7" s="620"/>
      <c r="L7" s="620"/>
      <c r="M7" s="620"/>
      <c r="N7" s="620"/>
      <c r="O7" s="620"/>
      <c r="P7" s="620"/>
      <c r="Q7" s="620"/>
      <c r="R7" s="620"/>
      <c r="S7" s="620"/>
      <c r="T7" s="620"/>
      <c r="U7" s="620"/>
      <c r="V7" s="620"/>
      <c r="W7" s="622"/>
      <c r="X7" s="622"/>
      <c r="Y7" s="622"/>
      <c r="Z7" s="623"/>
      <c r="AA7" s="624"/>
    </row>
    <row r="8" spans="1:27" x14ac:dyDescent="0.3">
      <c r="A8" s="606"/>
      <c r="B8" s="607"/>
      <c r="C8" s="607"/>
      <c r="D8" s="607"/>
      <c r="E8" s="607"/>
      <c r="F8" s="607"/>
      <c r="G8" s="607"/>
      <c r="H8" s="607"/>
      <c r="I8" s="607"/>
      <c r="J8" s="607"/>
      <c r="K8" s="607"/>
      <c r="L8" s="607"/>
      <c r="M8" s="607"/>
      <c r="N8" s="607"/>
      <c r="O8" s="607"/>
      <c r="P8" s="607"/>
      <c r="Q8" s="607"/>
      <c r="R8" s="607"/>
      <c r="S8" s="607"/>
      <c r="T8" s="607"/>
      <c r="U8" s="607"/>
      <c r="V8" s="607"/>
      <c r="W8" s="607"/>
      <c r="X8" s="607"/>
      <c r="Y8" s="607"/>
      <c r="Z8" s="607"/>
      <c r="AA8" s="608"/>
    </row>
    <row r="9" spans="1:27" ht="16.5" customHeight="1" x14ac:dyDescent="0.3">
      <c r="A9" s="457">
        <v>1</v>
      </c>
      <c r="B9" s="875" t="s">
        <v>30</v>
      </c>
      <c r="C9" s="876"/>
      <c r="D9" s="876"/>
      <c r="E9" s="876"/>
      <c r="F9" s="876"/>
      <c r="G9" s="876"/>
      <c r="H9" s="876"/>
      <c r="I9" s="876"/>
      <c r="J9" s="876"/>
      <c r="K9" s="876"/>
      <c r="L9" s="876"/>
      <c r="M9" s="876"/>
      <c r="N9" s="876"/>
      <c r="O9" s="877"/>
      <c r="P9" s="878"/>
      <c r="Q9" s="879"/>
      <c r="R9" s="879"/>
      <c r="S9" s="879"/>
      <c r="T9" s="879"/>
      <c r="U9" s="879"/>
      <c r="V9" s="879"/>
      <c r="W9" s="879"/>
      <c r="X9" s="879"/>
      <c r="Y9" s="880"/>
      <c r="Z9" s="881">
        <f>VLOOKUP($F$15,CONTRA,6,FALSE)</f>
        <v>6</v>
      </c>
      <c r="AA9" s="882"/>
    </row>
    <row r="10" spans="1:27" ht="16.5" customHeight="1" x14ac:dyDescent="0.3">
      <c r="A10" s="885" t="s">
        <v>11</v>
      </c>
      <c r="B10" s="886"/>
      <c r="C10" s="886"/>
      <c r="D10" s="886"/>
      <c r="E10" s="887"/>
      <c r="F10" s="888">
        <f>VLOOKUP($F$15,CONTRA,2,FALSE)</f>
        <v>2</v>
      </c>
      <c r="G10" s="889"/>
      <c r="H10" s="459" t="s">
        <v>17</v>
      </c>
      <c r="I10" s="888">
        <f>VLOOKUP($F$15,CONTRA,3,FALSE)</f>
        <v>3</v>
      </c>
      <c r="J10" s="889"/>
      <c r="K10" s="898" t="s">
        <v>18</v>
      </c>
      <c r="L10" s="899"/>
      <c r="M10" s="888">
        <f>VLOOKUP($F$15,CONTRA,4,FALSE)</f>
        <v>4</v>
      </c>
      <c r="N10" s="890"/>
      <c r="O10" s="889"/>
      <c r="P10" s="891" t="s">
        <v>10</v>
      </c>
      <c r="Q10" s="886"/>
      <c r="R10" s="886"/>
      <c r="S10" s="887"/>
      <c r="T10" s="892">
        <f>VLOOKUP($F$15,CONTRA,5,FALSE)</f>
        <v>5</v>
      </c>
      <c r="U10" s="893"/>
      <c r="V10" s="894"/>
      <c r="W10" s="895" t="s">
        <v>829</v>
      </c>
      <c r="X10" s="896"/>
      <c r="Y10" s="897"/>
      <c r="Z10" s="883"/>
      <c r="AA10" s="884"/>
    </row>
    <row r="11" spans="1:27" x14ac:dyDescent="0.3">
      <c r="A11" s="885" t="s">
        <v>6</v>
      </c>
      <c r="B11" s="886"/>
      <c r="C11" s="886"/>
      <c r="D11" s="886"/>
      <c r="E11" s="887"/>
      <c r="F11" s="892">
        <f>VLOOKUP($F$15,CONTRA,7,FALSE)</f>
        <v>7</v>
      </c>
      <c r="G11" s="893"/>
      <c r="H11" s="893"/>
      <c r="I11" s="893"/>
      <c r="J11" s="893"/>
      <c r="K11" s="893"/>
      <c r="L11" s="893"/>
      <c r="M11" s="893"/>
      <c r="N11" s="893"/>
      <c r="O11" s="894"/>
      <c r="P11" s="891" t="s">
        <v>12</v>
      </c>
      <c r="Q11" s="886"/>
      <c r="R11" s="886"/>
      <c r="S11" s="887"/>
      <c r="T11" s="892">
        <f>VLOOKUP($F$15,CONTRA,8,FALSE)</f>
        <v>8</v>
      </c>
      <c r="U11" s="893"/>
      <c r="V11" s="893"/>
      <c r="W11" s="893"/>
      <c r="X11" s="893"/>
      <c r="Y11" s="893"/>
      <c r="Z11" s="893"/>
      <c r="AA11" s="900"/>
    </row>
    <row r="12" spans="1:27" ht="16.5" customHeight="1" x14ac:dyDescent="0.3">
      <c r="A12" s="901" t="s">
        <v>8</v>
      </c>
      <c r="B12" s="857"/>
      <c r="C12" s="857"/>
      <c r="D12" s="857"/>
      <c r="E12" s="858"/>
      <c r="F12" s="892">
        <f>VLOOKUP($F$15,CONTRA,9,FALSE)</f>
        <v>9</v>
      </c>
      <c r="G12" s="893"/>
      <c r="H12" s="893"/>
      <c r="I12" s="893"/>
      <c r="J12" s="894"/>
      <c r="K12" s="898" t="s">
        <v>13</v>
      </c>
      <c r="L12" s="899"/>
      <c r="M12" s="892">
        <f>VLOOKUP($F$15,CONTRA,10,FALSE)</f>
        <v>10</v>
      </c>
      <c r="N12" s="893"/>
      <c r="O12" s="894"/>
      <c r="P12" s="891" t="s">
        <v>9</v>
      </c>
      <c r="Q12" s="886"/>
      <c r="R12" s="886"/>
      <c r="S12" s="887"/>
      <c r="T12" s="902">
        <f>VLOOKUP($F$15,CONTRA,11,FALSE)</f>
        <v>11</v>
      </c>
      <c r="U12" s="903"/>
      <c r="V12" s="903"/>
      <c r="W12" s="903"/>
      <c r="X12" s="903"/>
      <c r="Y12" s="903"/>
      <c r="Z12" s="903"/>
      <c r="AA12" s="904"/>
    </row>
    <row r="13" spans="1:27" ht="62.25" customHeight="1" x14ac:dyDescent="0.3">
      <c r="A13" s="911" t="s">
        <v>807</v>
      </c>
      <c r="B13" s="896"/>
      <c r="C13" s="896"/>
      <c r="D13" s="896"/>
      <c r="E13" s="897"/>
      <c r="F13" s="912">
        <f>VLOOKUP($F$15,CONTRA,12,FALSE)</f>
        <v>12</v>
      </c>
      <c r="G13" s="913"/>
      <c r="H13" s="913"/>
      <c r="I13" s="913"/>
      <c r="J13" s="914"/>
      <c r="K13" s="918" t="s">
        <v>826</v>
      </c>
      <c r="L13" s="919"/>
      <c r="M13" s="912">
        <f>VLOOKUP($F$15,CONTRA,13,FALSE)</f>
        <v>13</v>
      </c>
      <c r="N13" s="913"/>
      <c r="O13" s="914"/>
      <c r="P13" s="915" t="s">
        <v>820</v>
      </c>
      <c r="Q13" s="906"/>
      <c r="R13" s="906"/>
      <c r="S13" s="907"/>
      <c r="T13" s="920">
        <f>VLOOKUP($F$15,CONTRA,14,FALSE)</f>
        <v>14</v>
      </c>
      <c r="U13" s="921"/>
      <c r="V13" s="922" t="str">
        <f>+Tabla2[[#Headers],[FECHA ACTA INICIO CONTRATO INTERVENTORIA O OFICIO DELEG]]</f>
        <v>FECHA ACTA INICIO CONTRATO INTERVENTORIA O OFICIO DELEG</v>
      </c>
      <c r="W13" s="923"/>
      <c r="X13" s="923"/>
      <c r="Y13" s="924"/>
      <c r="Z13" s="916">
        <f>VLOOKUP($F$15,CONTRA,15,FALSE)</f>
        <v>15</v>
      </c>
      <c r="AA13" s="917"/>
    </row>
    <row r="14" spans="1:27" ht="31.5" customHeight="1" x14ac:dyDescent="0.3">
      <c r="A14" s="905" t="s">
        <v>825</v>
      </c>
      <c r="B14" s="906"/>
      <c r="C14" s="906"/>
      <c r="D14" s="906"/>
      <c r="E14" s="907"/>
      <c r="F14" s="908" t="str">
        <f>VLOOKUP($F$15,BDC!A2:BA18,16,FALSE)</f>
        <v>XXX</v>
      </c>
      <c r="G14" s="909"/>
      <c r="H14" s="909"/>
      <c r="I14" s="909"/>
      <c r="J14" s="909"/>
      <c r="K14" s="909"/>
      <c r="L14" s="909"/>
      <c r="M14" s="909"/>
      <c r="N14" s="909"/>
      <c r="O14" s="910"/>
      <c r="P14" s="856" t="s">
        <v>9</v>
      </c>
      <c r="Q14" s="857"/>
      <c r="R14" s="857"/>
      <c r="S14" s="858"/>
      <c r="T14" s="888" t="str">
        <f>VLOOKUP($F$15,BDC!A2:BA18,17,FALSE)</f>
        <v>XXX</v>
      </c>
      <c r="U14" s="890"/>
      <c r="V14" s="890"/>
      <c r="W14" s="890"/>
      <c r="X14" s="890"/>
      <c r="Y14" s="890"/>
      <c r="Z14" s="890"/>
      <c r="AA14" s="925"/>
    </row>
    <row r="15" spans="1:27" ht="35.25" customHeight="1" x14ac:dyDescent="0.3">
      <c r="A15" s="885" t="s">
        <v>7</v>
      </c>
      <c r="B15" s="886"/>
      <c r="C15" s="886"/>
      <c r="D15" s="886"/>
      <c r="E15" s="887"/>
      <c r="F15" s="927">
        <v>1</v>
      </c>
      <c r="G15" s="928"/>
      <c r="H15" s="928"/>
      <c r="I15" s="928"/>
      <c r="J15" s="928"/>
      <c r="K15" s="928"/>
      <c r="L15" s="928"/>
      <c r="M15" s="928"/>
      <c r="N15" s="928"/>
      <c r="O15" s="929"/>
      <c r="P15" s="891" t="s">
        <v>824</v>
      </c>
      <c r="Q15" s="886"/>
      <c r="R15" s="886"/>
      <c r="S15" s="887"/>
      <c r="T15" s="888" t="str">
        <f>VLOOKUP($F$15,BDC!A3:BA19,19,FALSE)</f>
        <v>XXX</v>
      </c>
      <c r="U15" s="890"/>
      <c r="V15" s="890"/>
      <c r="W15" s="890"/>
      <c r="X15" s="890"/>
      <c r="Y15" s="890"/>
      <c r="Z15" s="890"/>
      <c r="AA15" s="925"/>
    </row>
    <row r="16" spans="1:27" x14ac:dyDescent="0.3">
      <c r="A16" s="885" t="s">
        <v>823</v>
      </c>
      <c r="B16" s="886"/>
      <c r="C16" s="886"/>
      <c r="D16" s="886"/>
      <c r="E16" s="887"/>
      <c r="F16" s="908" t="str">
        <f>VLOOKUP($F$15,BDC!A2:BA18,18,FALSE)</f>
        <v>XXX</v>
      </c>
      <c r="G16" s="909"/>
      <c r="H16" s="909"/>
      <c r="I16" s="909"/>
      <c r="J16" s="909"/>
      <c r="K16" s="909"/>
      <c r="L16" s="909"/>
      <c r="M16" s="909"/>
      <c r="N16" s="909"/>
      <c r="O16" s="910"/>
      <c r="P16" s="891" t="s">
        <v>9</v>
      </c>
      <c r="Q16" s="886"/>
      <c r="R16" s="886"/>
      <c r="S16" s="887"/>
      <c r="T16" s="908" t="str">
        <f>VLOOKUP($F$15,BDC!A3:BA19,20,FALSE)</f>
        <v>XXX</v>
      </c>
      <c r="U16" s="909"/>
      <c r="V16" s="909"/>
      <c r="W16" s="909"/>
      <c r="X16" s="909"/>
      <c r="Y16" s="909"/>
      <c r="Z16" s="909"/>
      <c r="AA16" s="926"/>
    </row>
    <row r="17" spans="1:27" x14ac:dyDescent="0.3">
      <c r="A17" s="885" t="s">
        <v>21</v>
      </c>
      <c r="B17" s="886"/>
      <c r="C17" s="886"/>
      <c r="D17" s="886"/>
      <c r="E17" s="887"/>
      <c r="F17" s="859" t="str">
        <f>VLOOKUP($F$15,BDC!A2:BA18,26,FALSE)</f>
        <v>XXX</v>
      </c>
      <c r="G17" s="860"/>
      <c r="H17" s="860"/>
      <c r="I17" s="860"/>
      <c r="J17" s="860"/>
      <c r="K17" s="860"/>
      <c r="L17" s="860"/>
      <c r="M17" s="860"/>
      <c r="N17" s="860"/>
      <c r="O17" s="930"/>
      <c r="P17" s="891" t="s">
        <v>811</v>
      </c>
      <c r="Q17" s="886"/>
      <c r="R17" s="886"/>
      <c r="S17" s="887"/>
      <c r="T17" s="859">
        <f>VLOOKUP($F$15,CONTRA,27,FALSE)</f>
        <v>25</v>
      </c>
      <c r="U17" s="860"/>
      <c r="V17" s="860"/>
      <c r="W17" s="860"/>
      <c r="X17" s="860"/>
      <c r="Y17" s="860"/>
      <c r="Z17" s="860"/>
      <c r="AA17" s="861"/>
    </row>
    <row r="18" spans="1:27" x14ac:dyDescent="0.3">
      <c r="A18" s="885" t="s">
        <v>817</v>
      </c>
      <c r="B18" s="886"/>
      <c r="C18" s="886"/>
      <c r="D18" s="886"/>
      <c r="E18" s="887"/>
      <c r="F18" s="888">
        <f>VLOOKUP($F$15,CONTRA,28,FALSE)</f>
        <v>0</v>
      </c>
      <c r="G18" s="890"/>
      <c r="H18" s="890"/>
      <c r="I18" s="890"/>
      <c r="J18" s="890"/>
      <c r="K18" s="890"/>
      <c r="L18" s="890"/>
      <c r="M18" s="890"/>
      <c r="N18" s="890"/>
      <c r="O18" s="889"/>
      <c r="P18" s="891" t="s">
        <v>814</v>
      </c>
      <c r="Q18" s="886"/>
      <c r="R18" s="886"/>
      <c r="S18" s="887"/>
      <c r="T18" s="888">
        <f>VLOOKUP($F$15,CONTRA,29,FALSE)</f>
        <v>0</v>
      </c>
      <c r="U18" s="890"/>
      <c r="V18" s="890"/>
      <c r="W18" s="890"/>
      <c r="X18" s="890"/>
      <c r="Y18" s="890"/>
      <c r="Z18" s="890"/>
      <c r="AA18" s="925"/>
    </row>
    <row r="19" spans="1:27" ht="36.75" customHeight="1" x14ac:dyDescent="0.3">
      <c r="A19" s="885" t="s">
        <v>22</v>
      </c>
      <c r="B19" s="886"/>
      <c r="C19" s="886"/>
      <c r="D19" s="886"/>
      <c r="E19" s="887"/>
      <c r="F19" s="931">
        <f>VLOOKUP($F$15,CONTRA,30,FALSE)</f>
        <v>26</v>
      </c>
      <c r="G19" s="932"/>
      <c r="H19" s="932"/>
      <c r="I19" s="932"/>
      <c r="J19" s="933"/>
      <c r="K19" s="888">
        <f>VLOOKUP($F$15,CONTRA,31,FALSE)</f>
        <v>0</v>
      </c>
      <c r="L19" s="890"/>
      <c r="M19" s="890"/>
      <c r="N19" s="890"/>
      <c r="O19" s="889"/>
      <c r="P19" s="856" t="s">
        <v>810</v>
      </c>
      <c r="Q19" s="857"/>
      <c r="R19" s="857"/>
      <c r="S19" s="858"/>
      <c r="T19" s="888">
        <f>VLOOKUP($F$15,CONTRA,32,FALSE)</f>
        <v>27</v>
      </c>
      <c r="U19" s="890"/>
      <c r="V19" s="890"/>
      <c r="W19" s="890"/>
      <c r="X19" s="890"/>
      <c r="Y19" s="890"/>
      <c r="Z19" s="890"/>
      <c r="AA19" s="925"/>
    </row>
    <row r="20" spans="1:27" x14ac:dyDescent="0.3">
      <c r="A20" s="885" t="s">
        <v>23</v>
      </c>
      <c r="B20" s="886"/>
      <c r="C20" s="886"/>
      <c r="D20" s="886"/>
      <c r="E20" s="887"/>
      <c r="F20" s="931">
        <f>VLOOKUP($F$15,CONTRA,33,FALSE)</f>
        <v>28</v>
      </c>
      <c r="G20" s="932"/>
      <c r="H20" s="932"/>
      <c r="I20" s="932"/>
      <c r="J20" s="933"/>
      <c r="K20" s="898" t="s">
        <v>0</v>
      </c>
      <c r="L20" s="899"/>
      <c r="M20" s="934">
        <f>VLOOKUP($F$15,CONTRA,34,FALSE)</f>
        <v>29</v>
      </c>
      <c r="N20" s="935"/>
      <c r="O20" s="936"/>
      <c r="P20" s="891" t="s">
        <v>815</v>
      </c>
      <c r="Q20" s="886"/>
      <c r="R20" s="886"/>
      <c r="S20" s="887"/>
      <c r="T20" s="888">
        <f>VLOOKUP($F$15,CONTRA,35,FALSE)</f>
        <v>0</v>
      </c>
      <c r="U20" s="890"/>
      <c r="V20" s="890"/>
      <c r="W20" s="890"/>
      <c r="X20" s="890"/>
      <c r="Y20" s="890"/>
      <c r="Z20" s="890"/>
      <c r="AA20" s="925"/>
    </row>
    <row r="21" spans="1:27" x14ac:dyDescent="0.3">
      <c r="A21" s="885" t="s">
        <v>24</v>
      </c>
      <c r="B21" s="886"/>
      <c r="C21" s="886"/>
      <c r="D21" s="886"/>
      <c r="E21" s="887"/>
      <c r="F21" s="931">
        <f>SUM(F19:J20)</f>
        <v>54</v>
      </c>
      <c r="G21" s="932"/>
      <c r="H21" s="932"/>
      <c r="I21" s="932"/>
      <c r="J21" s="933"/>
      <c r="K21" s="888"/>
      <c r="L21" s="890"/>
      <c r="M21" s="890"/>
      <c r="N21" s="890"/>
      <c r="O21" s="889"/>
      <c r="P21" s="891" t="s">
        <v>25</v>
      </c>
      <c r="Q21" s="886"/>
      <c r="R21" s="886"/>
      <c r="S21" s="887"/>
      <c r="T21" s="888">
        <f>+T19+T20</f>
        <v>27</v>
      </c>
      <c r="U21" s="890"/>
      <c r="V21" s="890"/>
      <c r="W21" s="890"/>
      <c r="X21" s="890"/>
      <c r="Y21" s="890"/>
      <c r="Z21" s="890"/>
      <c r="AA21" s="925"/>
    </row>
    <row r="22" spans="1:27" ht="32.25" customHeight="1" x14ac:dyDescent="0.3">
      <c r="A22" s="938" t="s">
        <v>19</v>
      </c>
      <c r="B22" s="939"/>
      <c r="C22" s="939"/>
      <c r="D22" s="939"/>
      <c r="E22" s="940"/>
      <c r="F22" s="853">
        <f>VLOOKUP($F$15,CONTRA,36,FALSE)</f>
        <v>30</v>
      </c>
      <c r="G22" s="854"/>
      <c r="H22" s="854"/>
      <c r="I22" s="854"/>
      <c r="J22" s="854"/>
      <c r="K22" s="854"/>
      <c r="L22" s="854"/>
      <c r="M22" s="854"/>
      <c r="N22" s="854"/>
      <c r="O22" s="855"/>
      <c r="P22" s="856" t="s">
        <v>812</v>
      </c>
      <c r="Q22" s="857"/>
      <c r="R22" s="857"/>
      <c r="S22" s="858"/>
      <c r="T22" s="859">
        <f>VLOOKUP($F$15,BDC!1:1048576,38,FALSE)</f>
        <v>0</v>
      </c>
      <c r="U22" s="860"/>
      <c r="V22" s="860"/>
      <c r="W22" s="860"/>
      <c r="X22" s="860"/>
      <c r="Y22" s="860"/>
      <c r="Z22" s="860"/>
      <c r="AA22" s="861"/>
    </row>
    <row r="23" spans="1:27" ht="16.5" customHeight="1" x14ac:dyDescent="0.3">
      <c r="A23" s="938" t="s">
        <v>20</v>
      </c>
      <c r="B23" s="939"/>
      <c r="C23" s="939"/>
      <c r="D23" s="939"/>
      <c r="E23" s="940"/>
      <c r="F23" s="698">
        <f>VLOOKUP($F$15,CONTRA,37,FALSE)</f>
        <v>31</v>
      </c>
      <c r="G23" s="699"/>
      <c r="H23" s="699"/>
      <c r="I23" s="699"/>
      <c r="J23" s="699"/>
      <c r="K23" s="699"/>
      <c r="L23" s="699"/>
      <c r="M23" s="699"/>
      <c r="N23" s="699"/>
      <c r="O23" s="699"/>
      <c r="P23" s="699"/>
      <c r="Q23" s="699"/>
      <c r="R23" s="699"/>
      <c r="S23" s="699"/>
      <c r="T23" s="699"/>
      <c r="U23" s="699"/>
      <c r="V23" s="699"/>
      <c r="W23" s="699"/>
      <c r="X23" s="699"/>
      <c r="Y23" s="699"/>
      <c r="Z23" s="699"/>
      <c r="AA23" s="700"/>
    </row>
    <row r="24" spans="1:27" x14ac:dyDescent="0.3">
      <c r="A24" s="284">
        <v>2</v>
      </c>
      <c r="B24" s="941" t="s">
        <v>746</v>
      </c>
      <c r="C24" s="941"/>
      <c r="D24" s="941"/>
      <c r="E24" s="941"/>
      <c r="F24" s="941"/>
      <c r="G24" s="941"/>
      <c r="H24" s="941"/>
      <c r="I24" s="941"/>
      <c r="J24" s="941"/>
      <c r="K24" s="941"/>
      <c r="L24" s="941"/>
      <c r="M24" s="941"/>
      <c r="N24" s="941"/>
      <c r="O24" s="941"/>
      <c r="P24" s="941"/>
      <c r="Q24" s="941"/>
      <c r="R24" s="941"/>
      <c r="S24" s="941"/>
      <c r="T24" s="941"/>
      <c r="U24" s="941"/>
      <c r="V24" s="941"/>
      <c r="W24" s="941"/>
      <c r="X24" s="941"/>
      <c r="Y24" s="941"/>
      <c r="Z24" s="941"/>
      <c r="AA24" s="942"/>
    </row>
    <row r="25" spans="1:27" x14ac:dyDescent="0.3">
      <c r="A25" s="937" t="s">
        <v>689</v>
      </c>
      <c r="B25" s="868"/>
      <c r="C25" s="868" t="s">
        <v>690</v>
      </c>
      <c r="D25" s="868"/>
      <c r="E25" s="868"/>
      <c r="F25" s="868"/>
      <c r="G25" s="868"/>
      <c r="H25" s="868"/>
      <c r="I25" s="868"/>
      <c r="J25" s="868"/>
      <c r="K25" s="868"/>
      <c r="L25" s="862" t="s">
        <v>685</v>
      </c>
      <c r="M25" s="862"/>
      <c r="N25" s="868" t="s">
        <v>686</v>
      </c>
      <c r="O25" s="868"/>
      <c r="P25" s="868"/>
      <c r="Q25" s="868"/>
      <c r="R25" s="868"/>
      <c r="S25" s="868"/>
      <c r="T25" s="868"/>
      <c r="U25" s="868"/>
      <c r="V25" s="868"/>
      <c r="W25" s="868"/>
      <c r="X25" s="868" t="s">
        <v>27</v>
      </c>
      <c r="Y25" s="868"/>
      <c r="Z25" s="868"/>
      <c r="AA25" s="869"/>
    </row>
    <row r="26" spans="1:27" x14ac:dyDescent="0.3">
      <c r="A26" s="937"/>
      <c r="B26" s="868"/>
      <c r="C26" s="868"/>
      <c r="D26" s="868"/>
      <c r="E26" s="868"/>
      <c r="F26" s="868"/>
      <c r="G26" s="868"/>
      <c r="H26" s="868"/>
      <c r="I26" s="868"/>
      <c r="J26" s="868"/>
      <c r="K26" s="868"/>
      <c r="L26" s="862"/>
      <c r="M26" s="862"/>
      <c r="N26" s="868" t="s">
        <v>687</v>
      </c>
      <c r="O26" s="868"/>
      <c r="P26" s="868"/>
      <c r="Q26" s="868"/>
      <c r="R26" s="868"/>
      <c r="S26" s="868" t="s">
        <v>688</v>
      </c>
      <c r="T26" s="868"/>
      <c r="U26" s="868"/>
      <c r="V26" s="868"/>
      <c r="W26" s="868"/>
      <c r="X26" s="868"/>
      <c r="Y26" s="868"/>
      <c r="Z26" s="868"/>
      <c r="AA26" s="869"/>
    </row>
    <row r="27" spans="1:27" ht="42.75" customHeight="1" x14ac:dyDescent="0.3">
      <c r="A27" s="937">
        <v>1</v>
      </c>
      <c r="B27" s="868"/>
      <c r="C27" s="862" t="s">
        <v>860</v>
      </c>
      <c r="D27" s="862"/>
      <c r="E27" s="862"/>
      <c r="F27" s="862"/>
      <c r="G27" s="862"/>
      <c r="H27" s="862"/>
      <c r="I27" s="862"/>
      <c r="J27" s="862"/>
      <c r="K27" s="862"/>
      <c r="L27" s="868"/>
      <c r="M27" s="868"/>
      <c r="N27" s="868"/>
      <c r="O27" s="868"/>
      <c r="P27" s="868"/>
      <c r="Q27" s="868"/>
      <c r="R27" s="868"/>
      <c r="S27" s="868"/>
      <c r="T27" s="868"/>
      <c r="U27" s="868"/>
      <c r="V27" s="868"/>
      <c r="W27" s="868"/>
      <c r="X27" s="868"/>
      <c r="Y27" s="868"/>
      <c r="Z27" s="868"/>
      <c r="AA27" s="869"/>
    </row>
    <row r="28" spans="1:27" ht="75.75" customHeight="1" x14ac:dyDescent="0.3">
      <c r="A28" s="937">
        <v>2</v>
      </c>
      <c r="B28" s="868"/>
      <c r="C28" s="862" t="s">
        <v>691</v>
      </c>
      <c r="D28" s="862"/>
      <c r="E28" s="862"/>
      <c r="F28" s="862"/>
      <c r="G28" s="862"/>
      <c r="H28" s="862"/>
      <c r="I28" s="862"/>
      <c r="J28" s="862"/>
      <c r="K28" s="862"/>
      <c r="L28" s="868"/>
      <c r="M28" s="868"/>
      <c r="N28" s="868"/>
      <c r="O28" s="868"/>
      <c r="P28" s="868"/>
      <c r="Q28" s="868"/>
      <c r="R28" s="868"/>
      <c r="S28" s="868"/>
      <c r="T28" s="868"/>
      <c r="U28" s="868"/>
      <c r="V28" s="868"/>
      <c r="W28" s="868"/>
      <c r="X28" s="868"/>
      <c r="Y28" s="868"/>
      <c r="Z28" s="868"/>
      <c r="AA28" s="869"/>
    </row>
    <row r="29" spans="1:27" ht="51.75" customHeight="1" x14ac:dyDescent="0.3">
      <c r="A29" s="937">
        <v>3</v>
      </c>
      <c r="B29" s="868"/>
      <c r="C29" s="862" t="s">
        <v>692</v>
      </c>
      <c r="D29" s="862"/>
      <c r="E29" s="862"/>
      <c r="F29" s="862"/>
      <c r="G29" s="862"/>
      <c r="H29" s="862"/>
      <c r="I29" s="862"/>
      <c r="J29" s="862"/>
      <c r="K29" s="862"/>
      <c r="L29" s="868"/>
      <c r="M29" s="868"/>
      <c r="N29" s="868"/>
      <c r="O29" s="868"/>
      <c r="P29" s="868"/>
      <c r="Q29" s="868"/>
      <c r="R29" s="868"/>
      <c r="S29" s="868"/>
      <c r="T29" s="868"/>
      <c r="U29" s="868"/>
      <c r="V29" s="868"/>
      <c r="W29" s="868"/>
      <c r="X29" s="868"/>
      <c r="Y29" s="868"/>
      <c r="Z29" s="868"/>
      <c r="AA29" s="869"/>
    </row>
    <row r="30" spans="1:27" ht="42" customHeight="1" x14ac:dyDescent="0.3">
      <c r="A30" s="937">
        <v>4</v>
      </c>
      <c r="B30" s="868"/>
      <c r="C30" s="862" t="s">
        <v>693</v>
      </c>
      <c r="D30" s="862"/>
      <c r="E30" s="862"/>
      <c r="F30" s="862"/>
      <c r="G30" s="862"/>
      <c r="H30" s="862"/>
      <c r="I30" s="862"/>
      <c r="J30" s="862"/>
      <c r="K30" s="862"/>
      <c r="L30" s="868"/>
      <c r="M30" s="868"/>
      <c r="N30" s="868"/>
      <c r="O30" s="868"/>
      <c r="P30" s="868"/>
      <c r="Q30" s="868"/>
      <c r="R30" s="868"/>
      <c r="S30" s="868"/>
      <c r="T30" s="868"/>
      <c r="U30" s="868"/>
      <c r="V30" s="868"/>
      <c r="W30" s="868"/>
      <c r="X30" s="868"/>
      <c r="Y30" s="868"/>
      <c r="Z30" s="868"/>
      <c r="AA30" s="869"/>
    </row>
    <row r="31" spans="1:27" ht="39.75" customHeight="1" x14ac:dyDescent="0.3">
      <c r="A31" s="937">
        <v>5</v>
      </c>
      <c r="B31" s="868"/>
      <c r="C31" s="862" t="s">
        <v>694</v>
      </c>
      <c r="D31" s="862"/>
      <c r="E31" s="862"/>
      <c r="F31" s="862"/>
      <c r="G31" s="862"/>
      <c r="H31" s="862"/>
      <c r="I31" s="862"/>
      <c r="J31" s="862"/>
      <c r="K31" s="862"/>
      <c r="L31" s="868"/>
      <c r="M31" s="868"/>
      <c r="N31" s="868"/>
      <c r="O31" s="868"/>
      <c r="P31" s="868"/>
      <c r="Q31" s="868"/>
      <c r="R31" s="868"/>
      <c r="S31" s="868"/>
      <c r="T31" s="868"/>
      <c r="U31" s="868"/>
      <c r="V31" s="868"/>
      <c r="W31" s="868"/>
      <c r="X31" s="868"/>
      <c r="Y31" s="868"/>
      <c r="Z31" s="868"/>
      <c r="AA31" s="869"/>
    </row>
    <row r="32" spans="1:27" ht="51" customHeight="1" x14ac:dyDescent="0.3">
      <c r="A32" s="937">
        <v>6</v>
      </c>
      <c r="B32" s="868"/>
      <c r="C32" s="862" t="s">
        <v>695</v>
      </c>
      <c r="D32" s="862"/>
      <c r="E32" s="862"/>
      <c r="F32" s="862"/>
      <c r="G32" s="862"/>
      <c r="H32" s="862"/>
      <c r="I32" s="862"/>
      <c r="J32" s="862"/>
      <c r="K32" s="862"/>
      <c r="L32" s="868"/>
      <c r="M32" s="868"/>
      <c r="N32" s="868"/>
      <c r="O32" s="868"/>
      <c r="P32" s="868"/>
      <c r="Q32" s="868"/>
      <c r="R32" s="868"/>
      <c r="S32" s="868"/>
      <c r="T32" s="868"/>
      <c r="U32" s="868"/>
      <c r="V32" s="868"/>
      <c r="W32" s="868"/>
      <c r="X32" s="868"/>
      <c r="Y32" s="868"/>
      <c r="Z32" s="868"/>
      <c r="AA32" s="869"/>
    </row>
    <row r="33" spans="1:27" ht="51" customHeight="1" x14ac:dyDescent="0.3">
      <c r="A33" s="937">
        <v>7</v>
      </c>
      <c r="B33" s="868"/>
      <c r="C33" s="862" t="s">
        <v>696</v>
      </c>
      <c r="D33" s="862"/>
      <c r="E33" s="862"/>
      <c r="F33" s="862"/>
      <c r="G33" s="862"/>
      <c r="H33" s="862"/>
      <c r="I33" s="862"/>
      <c r="J33" s="862"/>
      <c r="K33" s="862"/>
      <c r="L33" s="868"/>
      <c r="M33" s="868"/>
      <c r="N33" s="868"/>
      <c r="O33" s="868"/>
      <c r="P33" s="868"/>
      <c r="Q33" s="868"/>
      <c r="R33" s="868"/>
      <c r="S33" s="868"/>
      <c r="T33" s="868"/>
      <c r="U33" s="868"/>
      <c r="V33" s="868"/>
      <c r="W33" s="868"/>
      <c r="X33" s="868"/>
      <c r="Y33" s="868"/>
      <c r="Z33" s="868"/>
      <c r="AA33" s="869"/>
    </row>
    <row r="34" spans="1:27" ht="91.5" customHeight="1" x14ac:dyDescent="0.3">
      <c r="A34" s="937">
        <v>8</v>
      </c>
      <c r="B34" s="868"/>
      <c r="C34" s="862" t="s">
        <v>744</v>
      </c>
      <c r="D34" s="862"/>
      <c r="E34" s="862"/>
      <c r="F34" s="862"/>
      <c r="G34" s="862"/>
      <c r="H34" s="862"/>
      <c r="I34" s="862"/>
      <c r="J34" s="862"/>
      <c r="K34" s="862"/>
      <c r="L34" s="868"/>
      <c r="M34" s="868"/>
      <c r="N34" s="868"/>
      <c r="O34" s="868"/>
      <c r="P34" s="868"/>
      <c r="Q34" s="868"/>
      <c r="R34" s="868"/>
      <c r="S34" s="868"/>
      <c r="T34" s="868"/>
      <c r="U34" s="868"/>
      <c r="V34" s="868"/>
      <c r="W34" s="868"/>
      <c r="X34" s="868"/>
      <c r="Y34" s="868"/>
      <c r="Z34" s="868"/>
      <c r="AA34" s="869"/>
    </row>
    <row r="35" spans="1:27" ht="54" customHeight="1" x14ac:dyDescent="0.3">
      <c r="A35" s="937">
        <v>9</v>
      </c>
      <c r="B35" s="868"/>
      <c r="C35" s="862" t="s">
        <v>697</v>
      </c>
      <c r="D35" s="862"/>
      <c r="E35" s="862"/>
      <c r="F35" s="862"/>
      <c r="G35" s="862"/>
      <c r="H35" s="862"/>
      <c r="I35" s="862"/>
      <c r="J35" s="862"/>
      <c r="K35" s="862"/>
      <c r="L35" s="868"/>
      <c r="M35" s="868"/>
      <c r="N35" s="868"/>
      <c r="O35" s="868"/>
      <c r="P35" s="868"/>
      <c r="Q35" s="868"/>
      <c r="R35" s="868"/>
      <c r="S35" s="868"/>
      <c r="T35" s="868"/>
      <c r="U35" s="868"/>
      <c r="V35" s="868"/>
      <c r="W35" s="868"/>
      <c r="X35" s="868"/>
      <c r="Y35" s="868"/>
      <c r="Z35" s="868"/>
      <c r="AA35" s="869"/>
    </row>
    <row r="36" spans="1:27" ht="37.5" customHeight="1" x14ac:dyDescent="0.3">
      <c r="A36" s="937">
        <v>10</v>
      </c>
      <c r="B36" s="868"/>
      <c r="C36" s="862" t="s">
        <v>698</v>
      </c>
      <c r="D36" s="862"/>
      <c r="E36" s="862"/>
      <c r="F36" s="862"/>
      <c r="G36" s="862"/>
      <c r="H36" s="862"/>
      <c r="I36" s="862"/>
      <c r="J36" s="862"/>
      <c r="K36" s="862"/>
      <c r="L36" s="868"/>
      <c r="M36" s="868"/>
      <c r="N36" s="868"/>
      <c r="O36" s="868"/>
      <c r="P36" s="868"/>
      <c r="Q36" s="868"/>
      <c r="R36" s="868"/>
      <c r="S36" s="868"/>
      <c r="T36" s="868"/>
      <c r="U36" s="868"/>
      <c r="V36" s="868"/>
      <c r="W36" s="868"/>
      <c r="X36" s="868"/>
      <c r="Y36" s="868"/>
      <c r="Z36" s="868"/>
      <c r="AA36" s="869"/>
    </row>
    <row r="37" spans="1:27" ht="45" customHeight="1" x14ac:dyDescent="0.3">
      <c r="A37" s="937">
        <v>11</v>
      </c>
      <c r="B37" s="868"/>
      <c r="C37" s="862" t="s">
        <v>699</v>
      </c>
      <c r="D37" s="862"/>
      <c r="E37" s="862"/>
      <c r="F37" s="862"/>
      <c r="G37" s="862"/>
      <c r="H37" s="862"/>
      <c r="I37" s="862"/>
      <c r="J37" s="862"/>
      <c r="K37" s="862"/>
      <c r="L37" s="868"/>
      <c r="M37" s="868"/>
      <c r="N37" s="868"/>
      <c r="O37" s="868"/>
      <c r="P37" s="868"/>
      <c r="Q37" s="868"/>
      <c r="R37" s="868"/>
      <c r="S37" s="868"/>
      <c r="T37" s="868"/>
      <c r="U37" s="868"/>
      <c r="V37" s="868"/>
      <c r="W37" s="868"/>
      <c r="X37" s="868"/>
      <c r="Y37" s="868"/>
      <c r="Z37" s="868"/>
      <c r="AA37" s="869"/>
    </row>
    <row r="38" spans="1:27" ht="40.5" customHeight="1" x14ac:dyDescent="0.3">
      <c r="A38" s="937">
        <v>12</v>
      </c>
      <c r="B38" s="868"/>
      <c r="C38" s="862" t="s">
        <v>700</v>
      </c>
      <c r="D38" s="862"/>
      <c r="E38" s="862"/>
      <c r="F38" s="862"/>
      <c r="G38" s="862"/>
      <c r="H38" s="862"/>
      <c r="I38" s="862"/>
      <c r="J38" s="862"/>
      <c r="K38" s="862"/>
      <c r="L38" s="868"/>
      <c r="M38" s="868"/>
      <c r="N38" s="868"/>
      <c r="O38" s="868"/>
      <c r="P38" s="868"/>
      <c r="Q38" s="868"/>
      <c r="R38" s="868"/>
      <c r="S38" s="868"/>
      <c r="T38" s="868"/>
      <c r="U38" s="868"/>
      <c r="V38" s="868"/>
      <c r="W38" s="868"/>
      <c r="X38" s="868"/>
      <c r="Y38" s="868"/>
      <c r="Z38" s="868"/>
      <c r="AA38" s="869"/>
    </row>
    <row r="39" spans="1:27" ht="50.25" customHeight="1" x14ac:dyDescent="0.3">
      <c r="A39" s="937">
        <v>13</v>
      </c>
      <c r="B39" s="868"/>
      <c r="C39" s="862" t="s">
        <v>701</v>
      </c>
      <c r="D39" s="862"/>
      <c r="E39" s="862"/>
      <c r="F39" s="862"/>
      <c r="G39" s="862"/>
      <c r="H39" s="862"/>
      <c r="I39" s="862"/>
      <c r="J39" s="862"/>
      <c r="K39" s="862"/>
      <c r="L39" s="868"/>
      <c r="M39" s="868"/>
      <c r="N39" s="868"/>
      <c r="O39" s="868"/>
      <c r="P39" s="868"/>
      <c r="Q39" s="868"/>
      <c r="R39" s="868"/>
      <c r="S39" s="868"/>
      <c r="T39" s="868"/>
      <c r="U39" s="868"/>
      <c r="V39" s="868"/>
      <c r="W39" s="868"/>
      <c r="X39" s="868"/>
      <c r="Y39" s="868"/>
      <c r="Z39" s="868"/>
      <c r="AA39" s="869"/>
    </row>
    <row r="40" spans="1:27" ht="53.25" customHeight="1" x14ac:dyDescent="0.3">
      <c r="A40" s="937">
        <v>14</v>
      </c>
      <c r="B40" s="868"/>
      <c r="C40" s="862" t="s">
        <v>702</v>
      </c>
      <c r="D40" s="862"/>
      <c r="E40" s="862"/>
      <c r="F40" s="862"/>
      <c r="G40" s="862"/>
      <c r="H40" s="862"/>
      <c r="I40" s="862"/>
      <c r="J40" s="862"/>
      <c r="K40" s="862"/>
      <c r="L40" s="868"/>
      <c r="M40" s="868"/>
      <c r="N40" s="868"/>
      <c r="O40" s="868"/>
      <c r="P40" s="868"/>
      <c r="Q40" s="868"/>
      <c r="R40" s="868"/>
      <c r="S40" s="868"/>
      <c r="T40" s="868"/>
      <c r="U40" s="868"/>
      <c r="V40" s="868"/>
      <c r="W40" s="868"/>
      <c r="X40" s="868"/>
      <c r="Y40" s="868"/>
      <c r="Z40" s="868"/>
      <c r="AA40" s="869"/>
    </row>
    <row r="41" spans="1:27" ht="29.25" customHeight="1" x14ac:dyDescent="0.3">
      <c r="A41" s="937">
        <v>15</v>
      </c>
      <c r="B41" s="868"/>
      <c r="C41" s="862" t="s">
        <v>703</v>
      </c>
      <c r="D41" s="862"/>
      <c r="E41" s="862"/>
      <c r="F41" s="862"/>
      <c r="G41" s="862"/>
      <c r="H41" s="862"/>
      <c r="I41" s="862"/>
      <c r="J41" s="862"/>
      <c r="K41" s="862"/>
      <c r="L41" s="868"/>
      <c r="M41" s="868"/>
      <c r="N41" s="868"/>
      <c r="O41" s="868"/>
      <c r="P41" s="868"/>
      <c r="Q41" s="868"/>
      <c r="R41" s="868"/>
      <c r="S41" s="868"/>
      <c r="T41" s="868"/>
      <c r="U41" s="868"/>
      <c r="V41" s="868"/>
      <c r="W41" s="868"/>
      <c r="X41" s="868"/>
      <c r="Y41" s="868"/>
      <c r="Z41" s="868"/>
      <c r="AA41" s="869"/>
    </row>
    <row r="42" spans="1:27" ht="59.25" customHeight="1" x14ac:dyDescent="0.3">
      <c r="A42" s="937">
        <v>16</v>
      </c>
      <c r="B42" s="868"/>
      <c r="C42" s="862" t="s">
        <v>704</v>
      </c>
      <c r="D42" s="862"/>
      <c r="E42" s="862"/>
      <c r="F42" s="862"/>
      <c r="G42" s="862"/>
      <c r="H42" s="862"/>
      <c r="I42" s="862"/>
      <c r="J42" s="862"/>
      <c r="K42" s="862"/>
      <c r="L42" s="868"/>
      <c r="M42" s="868"/>
      <c r="N42" s="868"/>
      <c r="O42" s="868"/>
      <c r="P42" s="868"/>
      <c r="Q42" s="868"/>
      <c r="R42" s="868"/>
      <c r="S42" s="868"/>
      <c r="T42" s="868"/>
      <c r="U42" s="868"/>
      <c r="V42" s="868"/>
      <c r="W42" s="868"/>
      <c r="X42" s="868"/>
      <c r="Y42" s="868"/>
      <c r="Z42" s="868"/>
      <c r="AA42" s="869"/>
    </row>
    <row r="43" spans="1:27" ht="93.75" customHeight="1" x14ac:dyDescent="0.3">
      <c r="A43" s="937">
        <v>17</v>
      </c>
      <c r="B43" s="868"/>
      <c r="C43" s="862" t="s">
        <v>705</v>
      </c>
      <c r="D43" s="862"/>
      <c r="E43" s="862"/>
      <c r="F43" s="862"/>
      <c r="G43" s="862"/>
      <c r="H43" s="862"/>
      <c r="I43" s="862"/>
      <c r="J43" s="862"/>
      <c r="K43" s="862"/>
      <c r="L43" s="868"/>
      <c r="M43" s="868"/>
      <c r="N43" s="868"/>
      <c r="O43" s="868"/>
      <c r="P43" s="868"/>
      <c r="Q43" s="868"/>
      <c r="R43" s="868"/>
      <c r="S43" s="868"/>
      <c r="T43" s="868"/>
      <c r="U43" s="868"/>
      <c r="V43" s="868"/>
      <c r="W43" s="868"/>
      <c r="X43" s="868"/>
      <c r="Y43" s="868"/>
      <c r="Z43" s="868"/>
      <c r="AA43" s="869"/>
    </row>
    <row r="44" spans="1:27" ht="59.25" customHeight="1" x14ac:dyDescent="0.3">
      <c r="A44" s="937">
        <v>18</v>
      </c>
      <c r="B44" s="868"/>
      <c r="C44" s="862" t="s">
        <v>706</v>
      </c>
      <c r="D44" s="862"/>
      <c r="E44" s="862"/>
      <c r="F44" s="862"/>
      <c r="G44" s="862"/>
      <c r="H44" s="862"/>
      <c r="I44" s="862"/>
      <c r="J44" s="862"/>
      <c r="K44" s="862"/>
      <c r="L44" s="868"/>
      <c r="M44" s="868"/>
      <c r="N44" s="868"/>
      <c r="O44" s="868"/>
      <c r="P44" s="868"/>
      <c r="Q44" s="868"/>
      <c r="R44" s="868"/>
      <c r="S44" s="868"/>
      <c r="T44" s="868"/>
      <c r="U44" s="868"/>
      <c r="V44" s="868"/>
      <c r="W44" s="868"/>
      <c r="X44" s="868"/>
      <c r="Y44" s="868"/>
      <c r="Z44" s="868"/>
      <c r="AA44" s="869"/>
    </row>
    <row r="45" spans="1:27" ht="59.25" customHeight="1" x14ac:dyDescent="0.3">
      <c r="A45" s="937">
        <v>19</v>
      </c>
      <c r="B45" s="868"/>
      <c r="C45" s="862" t="s">
        <v>707</v>
      </c>
      <c r="D45" s="862"/>
      <c r="E45" s="862"/>
      <c r="F45" s="862"/>
      <c r="G45" s="862"/>
      <c r="H45" s="862"/>
      <c r="I45" s="862"/>
      <c r="J45" s="862"/>
      <c r="K45" s="862"/>
      <c r="L45" s="868"/>
      <c r="M45" s="868"/>
      <c r="N45" s="868"/>
      <c r="O45" s="868"/>
      <c r="P45" s="868"/>
      <c r="Q45" s="868"/>
      <c r="R45" s="868"/>
      <c r="S45" s="868"/>
      <c r="T45" s="868"/>
      <c r="U45" s="868"/>
      <c r="V45" s="868"/>
      <c r="W45" s="868"/>
      <c r="X45" s="868"/>
      <c r="Y45" s="868"/>
      <c r="Z45" s="868"/>
      <c r="AA45" s="869"/>
    </row>
    <row r="46" spans="1:27" ht="59.25" customHeight="1" x14ac:dyDescent="0.3">
      <c r="A46" s="937">
        <v>20</v>
      </c>
      <c r="B46" s="868"/>
      <c r="C46" s="862" t="s">
        <v>708</v>
      </c>
      <c r="D46" s="862"/>
      <c r="E46" s="862"/>
      <c r="F46" s="862"/>
      <c r="G46" s="862"/>
      <c r="H46" s="862"/>
      <c r="I46" s="862"/>
      <c r="J46" s="862"/>
      <c r="K46" s="862"/>
      <c r="L46" s="868"/>
      <c r="M46" s="868"/>
      <c r="N46" s="868"/>
      <c r="O46" s="868"/>
      <c r="P46" s="868"/>
      <c r="Q46" s="868"/>
      <c r="R46" s="868"/>
      <c r="S46" s="868"/>
      <c r="T46" s="868"/>
      <c r="U46" s="868"/>
      <c r="V46" s="868"/>
      <c r="W46" s="868"/>
      <c r="X46" s="868"/>
      <c r="Y46" s="868"/>
      <c r="Z46" s="868"/>
      <c r="AA46" s="869"/>
    </row>
    <row r="47" spans="1:27" ht="59.25" customHeight="1" x14ac:dyDescent="0.3">
      <c r="A47" s="937">
        <v>21</v>
      </c>
      <c r="B47" s="868"/>
      <c r="C47" s="862" t="s">
        <v>709</v>
      </c>
      <c r="D47" s="862"/>
      <c r="E47" s="862"/>
      <c r="F47" s="862"/>
      <c r="G47" s="862"/>
      <c r="H47" s="862"/>
      <c r="I47" s="862"/>
      <c r="J47" s="862"/>
      <c r="K47" s="862"/>
      <c r="L47" s="868"/>
      <c r="M47" s="868"/>
      <c r="N47" s="868"/>
      <c r="O47" s="868"/>
      <c r="P47" s="868"/>
      <c r="Q47" s="868"/>
      <c r="R47" s="868"/>
      <c r="S47" s="868"/>
      <c r="T47" s="868"/>
      <c r="U47" s="868"/>
      <c r="V47" s="868"/>
      <c r="W47" s="868"/>
      <c r="X47" s="868"/>
      <c r="Y47" s="868"/>
      <c r="Z47" s="868"/>
      <c r="AA47" s="869"/>
    </row>
    <row r="48" spans="1:27" ht="59.25" customHeight="1" x14ac:dyDescent="0.3">
      <c r="A48" s="937">
        <v>22</v>
      </c>
      <c r="B48" s="868"/>
      <c r="C48" s="862" t="s">
        <v>710</v>
      </c>
      <c r="D48" s="862"/>
      <c r="E48" s="862"/>
      <c r="F48" s="862"/>
      <c r="G48" s="862"/>
      <c r="H48" s="862"/>
      <c r="I48" s="862"/>
      <c r="J48" s="862"/>
      <c r="K48" s="862"/>
      <c r="L48" s="868"/>
      <c r="M48" s="868"/>
      <c r="N48" s="868"/>
      <c r="O48" s="868"/>
      <c r="P48" s="868"/>
      <c r="Q48" s="868"/>
      <c r="R48" s="868"/>
      <c r="S48" s="868"/>
      <c r="T48" s="868"/>
      <c r="U48" s="868"/>
      <c r="V48" s="868"/>
      <c r="W48" s="868"/>
      <c r="X48" s="868"/>
      <c r="Y48" s="868"/>
      <c r="Z48" s="868"/>
      <c r="AA48" s="869"/>
    </row>
    <row r="49" spans="1:27" ht="59.25" customHeight="1" x14ac:dyDescent="0.3">
      <c r="A49" s="937">
        <v>23</v>
      </c>
      <c r="B49" s="868"/>
      <c r="C49" s="862" t="s">
        <v>711</v>
      </c>
      <c r="D49" s="862"/>
      <c r="E49" s="862"/>
      <c r="F49" s="862"/>
      <c r="G49" s="862"/>
      <c r="H49" s="862"/>
      <c r="I49" s="862"/>
      <c r="J49" s="862"/>
      <c r="K49" s="862"/>
      <c r="L49" s="868"/>
      <c r="M49" s="868"/>
      <c r="N49" s="868"/>
      <c r="O49" s="868"/>
      <c r="P49" s="868"/>
      <c r="Q49" s="868"/>
      <c r="R49" s="868"/>
      <c r="S49" s="868"/>
      <c r="T49" s="868"/>
      <c r="U49" s="868"/>
      <c r="V49" s="868"/>
      <c r="W49" s="868"/>
      <c r="X49" s="868"/>
      <c r="Y49" s="868"/>
      <c r="Z49" s="868"/>
      <c r="AA49" s="869"/>
    </row>
    <row r="50" spans="1:27" ht="59.25" customHeight="1" x14ac:dyDescent="0.3">
      <c r="A50" s="937">
        <v>24</v>
      </c>
      <c r="B50" s="868"/>
      <c r="C50" s="862" t="s">
        <v>712</v>
      </c>
      <c r="D50" s="862"/>
      <c r="E50" s="862"/>
      <c r="F50" s="862"/>
      <c r="G50" s="862"/>
      <c r="H50" s="862"/>
      <c r="I50" s="862"/>
      <c r="J50" s="862"/>
      <c r="K50" s="862"/>
      <c r="L50" s="868"/>
      <c r="M50" s="868"/>
      <c r="N50" s="868"/>
      <c r="O50" s="868"/>
      <c r="P50" s="868"/>
      <c r="Q50" s="868"/>
      <c r="R50" s="868"/>
      <c r="S50" s="868"/>
      <c r="T50" s="868"/>
      <c r="U50" s="868"/>
      <c r="V50" s="868"/>
      <c r="W50" s="868"/>
      <c r="X50" s="868"/>
      <c r="Y50" s="868"/>
      <c r="Z50" s="868"/>
      <c r="AA50" s="869"/>
    </row>
    <row r="51" spans="1:27" ht="42" customHeight="1" x14ac:dyDescent="0.3">
      <c r="A51" s="937">
        <v>25</v>
      </c>
      <c r="B51" s="868"/>
      <c r="C51" s="862" t="s">
        <v>713</v>
      </c>
      <c r="D51" s="862"/>
      <c r="E51" s="862"/>
      <c r="F51" s="862"/>
      <c r="G51" s="862"/>
      <c r="H51" s="862"/>
      <c r="I51" s="862"/>
      <c r="J51" s="862"/>
      <c r="K51" s="862"/>
      <c r="L51" s="868"/>
      <c r="M51" s="868"/>
      <c r="N51" s="868"/>
      <c r="O51" s="868"/>
      <c r="P51" s="868"/>
      <c r="Q51" s="868"/>
      <c r="R51" s="868"/>
      <c r="S51" s="868"/>
      <c r="T51" s="868"/>
      <c r="U51" s="868"/>
      <c r="V51" s="868"/>
      <c r="W51" s="868"/>
      <c r="X51" s="868"/>
      <c r="Y51" s="868"/>
      <c r="Z51" s="868"/>
      <c r="AA51" s="869"/>
    </row>
    <row r="52" spans="1:27" ht="42" customHeight="1" x14ac:dyDescent="0.3">
      <c r="A52" s="937">
        <v>26</v>
      </c>
      <c r="B52" s="868"/>
      <c r="C52" s="862" t="s">
        <v>714</v>
      </c>
      <c r="D52" s="862"/>
      <c r="E52" s="862"/>
      <c r="F52" s="862"/>
      <c r="G52" s="862"/>
      <c r="H52" s="862"/>
      <c r="I52" s="862"/>
      <c r="J52" s="862"/>
      <c r="K52" s="862"/>
      <c r="L52" s="868"/>
      <c r="M52" s="868"/>
      <c r="N52" s="868"/>
      <c r="O52" s="868"/>
      <c r="P52" s="868"/>
      <c r="Q52" s="868"/>
      <c r="R52" s="868"/>
      <c r="S52" s="868"/>
      <c r="T52" s="868"/>
      <c r="U52" s="868"/>
      <c r="V52" s="868"/>
      <c r="W52" s="868"/>
      <c r="X52" s="868"/>
      <c r="Y52" s="868"/>
      <c r="Z52" s="868"/>
      <c r="AA52" s="869"/>
    </row>
    <row r="53" spans="1:27" ht="48" customHeight="1" x14ac:dyDescent="0.3">
      <c r="A53" s="937">
        <v>27</v>
      </c>
      <c r="B53" s="868"/>
      <c r="C53" s="862" t="s">
        <v>715</v>
      </c>
      <c r="D53" s="862"/>
      <c r="E53" s="862"/>
      <c r="F53" s="862"/>
      <c r="G53" s="862"/>
      <c r="H53" s="862"/>
      <c r="I53" s="862"/>
      <c r="J53" s="862"/>
      <c r="K53" s="862"/>
      <c r="L53" s="868"/>
      <c r="M53" s="868"/>
      <c r="N53" s="868"/>
      <c r="O53" s="868"/>
      <c r="P53" s="868"/>
      <c r="Q53" s="868"/>
      <c r="R53" s="868"/>
      <c r="S53" s="868"/>
      <c r="T53" s="868"/>
      <c r="U53" s="868"/>
      <c r="V53" s="868"/>
      <c r="W53" s="868"/>
      <c r="X53" s="868"/>
      <c r="Y53" s="868"/>
      <c r="Z53" s="868"/>
      <c r="AA53" s="869"/>
    </row>
    <row r="54" spans="1:27" ht="59.25" customHeight="1" x14ac:dyDescent="0.3">
      <c r="A54" s="937">
        <v>28</v>
      </c>
      <c r="B54" s="868"/>
      <c r="C54" s="862" t="s">
        <v>716</v>
      </c>
      <c r="D54" s="862"/>
      <c r="E54" s="862"/>
      <c r="F54" s="862"/>
      <c r="G54" s="862"/>
      <c r="H54" s="862"/>
      <c r="I54" s="862"/>
      <c r="J54" s="862"/>
      <c r="K54" s="862"/>
      <c r="L54" s="868"/>
      <c r="M54" s="868"/>
      <c r="N54" s="868"/>
      <c r="O54" s="868"/>
      <c r="P54" s="868"/>
      <c r="Q54" s="868"/>
      <c r="R54" s="868"/>
      <c r="S54" s="868"/>
      <c r="T54" s="868"/>
      <c r="U54" s="868"/>
      <c r="V54" s="868"/>
      <c r="W54" s="868"/>
      <c r="X54" s="868"/>
      <c r="Y54" s="868"/>
      <c r="Z54" s="868"/>
      <c r="AA54" s="869"/>
    </row>
    <row r="55" spans="1:27" ht="44.25" customHeight="1" x14ac:dyDescent="0.3">
      <c r="A55" s="937">
        <v>29</v>
      </c>
      <c r="B55" s="868"/>
      <c r="C55" s="862" t="s">
        <v>717</v>
      </c>
      <c r="D55" s="862"/>
      <c r="E55" s="862"/>
      <c r="F55" s="862"/>
      <c r="G55" s="862"/>
      <c r="H55" s="862"/>
      <c r="I55" s="862"/>
      <c r="J55" s="862"/>
      <c r="K55" s="862"/>
      <c r="L55" s="868"/>
      <c r="M55" s="868"/>
      <c r="N55" s="868"/>
      <c r="O55" s="868"/>
      <c r="P55" s="868"/>
      <c r="Q55" s="868"/>
      <c r="R55" s="868"/>
      <c r="S55" s="868"/>
      <c r="T55" s="868"/>
      <c r="U55" s="868"/>
      <c r="V55" s="868"/>
      <c r="W55" s="868"/>
      <c r="X55" s="868"/>
      <c r="Y55" s="868"/>
      <c r="Z55" s="868"/>
      <c r="AA55" s="869"/>
    </row>
    <row r="56" spans="1:27" ht="47.25" customHeight="1" x14ac:dyDescent="0.3">
      <c r="A56" s="937">
        <v>30</v>
      </c>
      <c r="B56" s="868"/>
      <c r="C56" s="862" t="s">
        <v>718</v>
      </c>
      <c r="D56" s="862"/>
      <c r="E56" s="862"/>
      <c r="F56" s="862"/>
      <c r="G56" s="862"/>
      <c r="H56" s="862"/>
      <c r="I56" s="862"/>
      <c r="J56" s="862"/>
      <c r="K56" s="862"/>
      <c r="L56" s="868"/>
      <c r="M56" s="868"/>
      <c r="N56" s="868"/>
      <c r="O56" s="868"/>
      <c r="P56" s="868"/>
      <c r="Q56" s="868"/>
      <c r="R56" s="868"/>
      <c r="S56" s="868"/>
      <c r="T56" s="868"/>
      <c r="U56" s="868"/>
      <c r="V56" s="868"/>
      <c r="W56" s="868"/>
      <c r="X56" s="868"/>
      <c r="Y56" s="868"/>
      <c r="Z56" s="868"/>
      <c r="AA56" s="869"/>
    </row>
    <row r="57" spans="1:27" ht="64.5" customHeight="1" x14ac:dyDescent="0.3">
      <c r="A57" s="937">
        <v>31</v>
      </c>
      <c r="B57" s="868"/>
      <c r="C57" s="862" t="s">
        <v>719</v>
      </c>
      <c r="D57" s="862"/>
      <c r="E57" s="862"/>
      <c r="F57" s="862"/>
      <c r="G57" s="862"/>
      <c r="H57" s="862"/>
      <c r="I57" s="862"/>
      <c r="J57" s="862"/>
      <c r="K57" s="862"/>
      <c r="L57" s="868"/>
      <c r="M57" s="868"/>
      <c r="N57" s="868"/>
      <c r="O57" s="868"/>
      <c r="P57" s="868"/>
      <c r="Q57" s="868"/>
      <c r="R57" s="868"/>
      <c r="S57" s="868"/>
      <c r="T57" s="868"/>
      <c r="U57" s="868"/>
      <c r="V57" s="868"/>
      <c r="W57" s="868"/>
      <c r="X57" s="868"/>
      <c r="Y57" s="868"/>
      <c r="Z57" s="868"/>
      <c r="AA57" s="869"/>
    </row>
    <row r="58" spans="1:27" ht="51.75" customHeight="1" x14ac:dyDescent="0.3">
      <c r="A58" s="937">
        <v>32</v>
      </c>
      <c r="B58" s="868"/>
      <c r="C58" s="862" t="s">
        <v>720</v>
      </c>
      <c r="D58" s="862"/>
      <c r="E58" s="862"/>
      <c r="F58" s="862"/>
      <c r="G58" s="862"/>
      <c r="H58" s="862"/>
      <c r="I58" s="862"/>
      <c r="J58" s="862"/>
      <c r="K58" s="862"/>
      <c r="L58" s="868"/>
      <c r="M58" s="868"/>
      <c r="N58" s="868"/>
      <c r="O58" s="868"/>
      <c r="P58" s="868"/>
      <c r="Q58" s="868"/>
      <c r="R58" s="868"/>
      <c r="S58" s="868"/>
      <c r="T58" s="868"/>
      <c r="U58" s="868"/>
      <c r="V58" s="868"/>
      <c r="W58" s="868"/>
      <c r="X58" s="868"/>
      <c r="Y58" s="868"/>
      <c r="Z58" s="868"/>
      <c r="AA58" s="869"/>
    </row>
    <row r="59" spans="1:27" ht="33.75" customHeight="1" x14ac:dyDescent="0.3">
      <c r="A59" s="937">
        <v>33</v>
      </c>
      <c r="B59" s="868"/>
      <c r="C59" s="862" t="s">
        <v>721</v>
      </c>
      <c r="D59" s="862"/>
      <c r="E59" s="862"/>
      <c r="F59" s="862"/>
      <c r="G59" s="862"/>
      <c r="H59" s="862"/>
      <c r="I59" s="862"/>
      <c r="J59" s="862"/>
      <c r="K59" s="862"/>
      <c r="L59" s="868"/>
      <c r="M59" s="868"/>
      <c r="N59" s="868"/>
      <c r="O59" s="868"/>
      <c r="P59" s="868"/>
      <c r="Q59" s="868"/>
      <c r="R59" s="868"/>
      <c r="S59" s="868"/>
      <c r="T59" s="868"/>
      <c r="U59" s="868"/>
      <c r="V59" s="868"/>
      <c r="W59" s="868"/>
      <c r="X59" s="868"/>
      <c r="Y59" s="868"/>
      <c r="Z59" s="868"/>
      <c r="AA59" s="869"/>
    </row>
    <row r="60" spans="1:27" ht="33.75" customHeight="1" x14ac:dyDescent="0.3">
      <c r="A60" s="937">
        <v>34</v>
      </c>
      <c r="B60" s="868"/>
      <c r="C60" s="862" t="s">
        <v>722</v>
      </c>
      <c r="D60" s="862"/>
      <c r="E60" s="862"/>
      <c r="F60" s="862"/>
      <c r="G60" s="862"/>
      <c r="H60" s="862"/>
      <c r="I60" s="862"/>
      <c r="J60" s="862"/>
      <c r="K60" s="862"/>
      <c r="L60" s="868"/>
      <c r="M60" s="868"/>
      <c r="N60" s="868"/>
      <c r="O60" s="868"/>
      <c r="P60" s="868"/>
      <c r="Q60" s="868"/>
      <c r="R60" s="868"/>
      <c r="S60" s="868"/>
      <c r="T60" s="868"/>
      <c r="U60" s="868"/>
      <c r="V60" s="868"/>
      <c r="W60" s="868"/>
      <c r="X60" s="868"/>
      <c r="Y60" s="868"/>
      <c r="Z60" s="868"/>
      <c r="AA60" s="869"/>
    </row>
    <row r="61" spans="1:27" ht="42" customHeight="1" x14ac:dyDescent="0.3">
      <c r="A61" s="937">
        <v>35</v>
      </c>
      <c r="B61" s="868"/>
      <c r="C61" s="862" t="s">
        <v>723</v>
      </c>
      <c r="D61" s="862"/>
      <c r="E61" s="862"/>
      <c r="F61" s="862"/>
      <c r="G61" s="862"/>
      <c r="H61" s="862"/>
      <c r="I61" s="862"/>
      <c r="J61" s="862"/>
      <c r="K61" s="862"/>
      <c r="L61" s="868"/>
      <c r="M61" s="868"/>
      <c r="N61" s="868"/>
      <c r="O61" s="868"/>
      <c r="P61" s="868"/>
      <c r="Q61" s="868"/>
      <c r="R61" s="868"/>
      <c r="S61" s="868"/>
      <c r="T61" s="868"/>
      <c r="U61" s="868"/>
      <c r="V61" s="868"/>
      <c r="W61" s="868"/>
      <c r="X61" s="868"/>
      <c r="Y61" s="868"/>
      <c r="Z61" s="868"/>
      <c r="AA61" s="869"/>
    </row>
    <row r="62" spans="1:27" ht="47.25" customHeight="1" x14ac:dyDescent="0.3">
      <c r="A62" s="937">
        <v>36</v>
      </c>
      <c r="B62" s="868"/>
      <c r="C62" s="862" t="s">
        <v>724</v>
      </c>
      <c r="D62" s="862"/>
      <c r="E62" s="862"/>
      <c r="F62" s="862"/>
      <c r="G62" s="862"/>
      <c r="H62" s="862"/>
      <c r="I62" s="862"/>
      <c r="J62" s="862"/>
      <c r="K62" s="862"/>
      <c r="L62" s="868"/>
      <c r="M62" s="868"/>
      <c r="N62" s="868"/>
      <c r="O62" s="868"/>
      <c r="P62" s="868"/>
      <c r="Q62" s="868"/>
      <c r="R62" s="868"/>
      <c r="S62" s="868"/>
      <c r="T62" s="868"/>
      <c r="U62" s="868"/>
      <c r="V62" s="868"/>
      <c r="W62" s="868"/>
      <c r="X62" s="868"/>
      <c r="Y62" s="868"/>
      <c r="Z62" s="868"/>
      <c r="AA62" s="869"/>
    </row>
    <row r="63" spans="1:27" ht="59.25" customHeight="1" x14ac:dyDescent="0.3">
      <c r="A63" s="937">
        <v>37</v>
      </c>
      <c r="B63" s="868"/>
      <c r="C63" s="862" t="s">
        <v>725</v>
      </c>
      <c r="D63" s="862"/>
      <c r="E63" s="862"/>
      <c r="F63" s="862"/>
      <c r="G63" s="862"/>
      <c r="H63" s="862"/>
      <c r="I63" s="862"/>
      <c r="J63" s="862"/>
      <c r="K63" s="862"/>
      <c r="L63" s="868"/>
      <c r="M63" s="868"/>
      <c r="N63" s="868"/>
      <c r="O63" s="868"/>
      <c r="P63" s="868"/>
      <c r="Q63" s="868"/>
      <c r="R63" s="868"/>
      <c r="S63" s="868"/>
      <c r="T63" s="868"/>
      <c r="U63" s="868"/>
      <c r="V63" s="868"/>
      <c r="W63" s="868"/>
      <c r="X63" s="868"/>
      <c r="Y63" s="868"/>
      <c r="Z63" s="868"/>
      <c r="AA63" s="869"/>
    </row>
    <row r="64" spans="1:27" ht="59.25" customHeight="1" x14ac:dyDescent="0.3">
      <c r="A64" s="937">
        <v>38</v>
      </c>
      <c r="B64" s="868"/>
      <c r="C64" s="862" t="s">
        <v>726</v>
      </c>
      <c r="D64" s="862"/>
      <c r="E64" s="862"/>
      <c r="F64" s="862"/>
      <c r="G64" s="862"/>
      <c r="H64" s="862"/>
      <c r="I64" s="862"/>
      <c r="J64" s="862"/>
      <c r="K64" s="862"/>
      <c r="L64" s="868"/>
      <c r="M64" s="868"/>
      <c r="N64" s="868"/>
      <c r="O64" s="868"/>
      <c r="P64" s="868"/>
      <c r="Q64" s="868"/>
      <c r="R64" s="868"/>
      <c r="S64" s="868"/>
      <c r="T64" s="868"/>
      <c r="U64" s="868"/>
      <c r="V64" s="868"/>
      <c r="W64" s="868"/>
      <c r="X64" s="868"/>
      <c r="Y64" s="868"/>
      <c r="Z64" s="868"/>
      <c r="AA64" s="869"/>
    </row>
    <row r="65" spans="1:27" ht="34.5" customHeight="1" x14ac:dyDescent="0.3">
      <c r="A65" s="937">
        <v>39</v>
      </c>
      <c r="B65" s="868"/>
      <c r="C65" s="862" t="s">
        <v>727</v>
      </c>
      <c r="D65" s="862"/>
      <c r="E65" s="862"/>
      <c r="F65" s="862"/>
      <c r="G65" s="862"/>
      <c r="H65" s="862"/>
      <c r="I65" s="862"/>
      <c r="J65" s="862"/>
      <c r="K65" s="862"/>
      <c r="L65" s="868"/>
      <c r="M65" s="868"/>
      <c r="N65" s="868"/>
      <c r="O65" s="868"/>
      <c r="P65" s="868"/>
      <c r="Q65" s="868"/>
      <c r="R65" s="868"/>
      <c r="S65" s="868"/>
      <c r="T65" s="868"/>
      <c r="U65" s="868"/>
      <c r="V65" s="868"/>
      <c r="W65" s="868"/>
      <c r="X65" s="868"/>
      <c r="Y65" s="868"/>
      <c r="Z65" s="868"/>
      <c r="AA65" s="869"/>
    </row>
    <row r="66" spans="1:27" ht="43.5" customHeight="1" x14ac:dyDescent="0.3">
      <c r="A66" s="937">
        <v>40</v>
      </c>
      <c r="B66" s="868"/>
      <c r="C66" s="862" t="s">
        <v>728</v>
      </c>
      <c r="D66" s="862"/>
      <c r="E66" s="862"/>
      <c r="F66" s="862"/>
      <c r="G66" s="862"/>
      <c r="H66" s="862"/>
      <c r="I66" s="862"/>
      <c r="J66" s="862"/>
      <c r="K66" s="862"/>
      <c r="L66" s="868"/>
      <c r="M66" s="868"/>
      <c r="N66" s="868"/>
      <c r="O66" s="868"/>
      <c r="P66" s="868"/>
      <c r="Q66" s="868"/>
      <c r="R66" s="868"/>
      <c r="S66" s="868"/>
      <c r="T66" s="868"/>
      <c r="U66" s="868"/>
      <c r="V66" s="868"/>
      <c r="W66" s="868"/>
      <c r="X66" s="868"/>
      <c r="Y66" s="868"/>
      <c r="Z66" s="868"/>
      <c r="AA66" s="869"/>
    </row>
    <row r="67" spans="1:27" ht="31.5" customHeight="1" x14ac:dyDescent="0.3">
      <c r="A67" s="937">
        <v>41</v>
      </c>
      <c r="B67" s="868"/>
      <c r="C67" s="862" t="s">
        <v>729</v>
      </c>
      <c r="D67" s="862"/>
      <c r="E67" s="862"/>
      <c r="F67" s="862"/>
      <c r="G67" s="862"/>
      <c r="H67" s="862"/>
      <c r="I67" s="862"/>
      <c r="J67" s="862"/>
      <c r="K67" s="862"/>
      <c r="L67" s="868"/>
      <c r="M67" s="868"/>
      <c r="N67" s="868"/>
      <c r="O67" s="868"/>
      <c r="P67" s="868"/>
      <c r="Q67" s="868"/>
      <c r="R67" s="868"/>
      <c r="S67" s="868"/>
      <c r="T67" s="868"/>
      <c r="U67" s="868"/>
      <c r="V67" s="868"/>
      <c r="W67" s="868"/>
      <c r="X67" s="868"/>
      <c r="Y67" s="868"/>
      <c r="Z67" s="868"/>
      <c r="AA67" s="869"/>
    </row>
    <row r="68" spans="1:27" ht="27" customHeight="1" x14ac:dyDescent="0.3">
      <c r="A68" s="937">
        <v>42</v>
      </c>
      <c r="B68" s="868"/>
      <c r="C68" s="862" t="s">
        <v>730</v>
      </c>
      <c r="D68" s="862"/>
      <c r="E68" s="862"/>
      <c r="F68" s="862"/>
      <c r="G68" s="862"/>
      <c r="H68" s="862"/>
      <c r="I68" s="862"/>
      <c r="J68" s="862"/>
      <c r="K68" s="862"/>
      <c r="L68" s="868"/>
      <c r="M68" s="868"/>
      <c r="N68" s="868"/>
      <c r="O68" s="868"/>
      <c r="P68" s="868"/>
      <c r="Q68" s="868"/>
      <c r="R68" s="868"/>
      <c r="S68" s="868"/>
      <c r="T68" s="868"/>
      <c r="U68" s="868"/>
      <c r="V68" s="868"/>
      <c r="W68" s="868"/>
      <c r="X68" s="868"/>
      <c r="Y68" s="868"/>
      <c r="Z68" s="868"/>
      <c r="AA68" s="869"/>
    </row>
    <row r="69" spans="1:27" ht="40.5" customHeight="1" x14ac:dyDescent="0.3">
      <c r="A69" s="937">
        <v>43</v>
      </c>
      <c r="B69" s="868"/>
      <c r="C69" s="862" t="s">
        <v>731</v>
      </c>
      <c r="D69" s="862"/>
      <c r="E69" s="862"/>
      <c r="F69" s="862"/>
      <c r="G69" s="862"/>
      <c r="H69" s="862"/>
      <c r="I69" s="862"/>
      <c r="J69" s="862"/>
      <c r="K69" s="862"/>
      <c r="L69" s="868"/>
      <c r="M69" s="868"/>
      <c r="N69" s="868"/>
      <c r="O69" s="868"/>
      <c r="P69" s="868"/>
      <c r="Q69" s="868"/>
      <c r="R69" s="868"/>
      <c r="S69" s="868"/>
      <c r="T69" s="868"/>
      <c r="U69" s="868"/>
      <c r="V69" s="868"/>
      <c r="W69" s="868"/>
      <c r="X69" s="868"/>
      <c r="Y69" s="868"/>
      <c r="Z69" s="868"/>
      <c r="AA69" s="869"/>
    </row>
    <row r="70" spans="1:27" ht="33.75" customHeight="1" x14ac:dyDescent="0.3">
      <c r="A70" s="937">
        <v>44</v>
      </c>
      <c r="B70" s="868"/>
      <c r="C70" s="862" t="s">
        <v>732</v>
      </c>
      <c r="D70" s="862"/>
      <c r="E70" s="862"/>
      <c r="F70" s="862"/>
      <c r="G70" s="862"/>
      <c r="H70" s="862"/>
      <c r="I70" s="862"/>
      <c r="J70" s="862"/>
      <c r="K70" s="862"/>
      <c r="L70" s="868"/>
      <c r="M70" s="868"/>
      <c r="N70" s="868"/>
      <c r="O70" s="868"/>
      <c r="P70" s="868"/>
      <c r="Q70" s="868"/>
      <c r="R70" s="868"/>
      <c r="S70" s="868"/>
      <c r="T70" s="868"/>
      <c r="U70" s="868"/>
      <c r="V70" s="868"/>
      <c r="W70" s="868"/>
      <c r="X70" s="868"/>
      <c r="Y70" s="868"/>
      <c r="Z70" s="868"/>
      <c r="AA70" s="869"/>
    </row>
    <row r="71" spans="1:27" ht="35.25" customHeight="1" x14ac:dyDescent="0.3">
      <c r="A71" s="937">
        <v>45</v>
      </c>
      <c r="B71" s="868"/>
      <c r="C71" s="862" t="s">
        <v>733</v>
      </c>
      <c r="D71" s="862"/>
      <c r="E71" s="862"/>
      <c r="F71" s="862"/>
      <c r="G71" s="862"/>
      <c r="H71" s="862"/>
      <c r="I71" s="862"/>
      <c r="J71" s="862"/>
      <c r="K71" s="862"/>
      <c r="L71" s="868"/>
      <c r="M71" s="868"/>
      <c r="N71" s="868"/>
      <c r="O71" s="868"/>
      <c r="P71" s="868"/>
      <c r="Q71" s="868"/>
      <c r="R71" s="868"/>
      <c r="S71" s="868"/>
      <c r="T71" s="868"/>
      <c r="U71" s="868"/>
      <c r="V71" s="868"/>
      <c r="W71" s="868"/>
      <c r="X71" s="868"/>
      <c r="Y71" s="868"/>
      <c r="Z71" s="868"/>
      <c r="AA71" s="869"/>
    </row>
    <row r="72" spans="1:27" ht="42" customHeight="1" x14ac:dyDescent="0.3">
      <c r="A72" s="937">
        <v>46</v>
      </c>
      <c r="B72" s="868"/>
      <c r="C72" s="862" t="s">
        <v>734</v>
      </c>
      <c r="D72" s="862"/>
      <c r="E72" s="862"/>
      <c r="F72" s="862"/>
      <c r="G72" s="862"/>
      <c r="H72" s="862"/>
      <c r="I72" s="862"/>
      <c r="J72" s="862"/>
      <c r="K72" s="862"/>
      <c r="L72" s="868"/>
      <c r="M72" s="868"/>
      <c r="N72" s="868"/>
      <c r="O72" s="868"/>
      <c r="P72" s="868"/>
      <c r="Q72" s="868"/>
      <c r="R72" s="868"/>
      <c r="S72" s="868"/>
      <c r="T72" s="868"/>
      <c r="U72" s="868"/>
      <c r="V72" s="868"/>
      <c r="W72" s="868"/>
      <c r="X72" s="868"/>
      <c r="Y72" s="868"/>
      <c r="Z72" s="868"/>
      <c r="AA72" s="869"/>
    </row>
    <row r="73" spans="1:27" ht="30.75" customHeight="1" x14ac:dyDescent="0.3">
      <c r="A73" s="937">
        <v>47</v>
      </c>
      <c r="B73" s="868"/>
      <c r="C73" s="862" t="s">
        <v>735</v>
      </c>
      <c r="D73" s="862"/>
      <c r="E73" s="862"/>
      <c r="F73" s="862"/>
      <c r="G73" s="862"/>
      <c r="H73" s="862"/>
      <c r="I73" s="862"/>
      <c r="J73" s="862"/>
      <c r="K73" s="862"/>
      <c r="L73" s="868"/>
      <c r="M73" s="868"/>
      <c r="N73" s="868"/>
      <c r="O73" s="868"/>
      <c r="P73" s="868"/>
      <c r="Q73" s="868"/>
      <c r="R73" s="868"/>
      <c r="S73" s="868"/>
      <c r="T73" s="868"/>
      <c r="U73" s="868"/>
      <c r="V73" s="868"/>
      <c r="W73" s="868"/>
      <c r="X73" s="868"/>
      <c r="Y73" s="868"/>
      <c r="Z73" s="868"/>
      <c r="AA73" s="869"/>
    </row>
    <row r="74" spans="1:27" ht="32.25" customHeight="1" x14ac:dyDescent="0.3">
      <c r="A74" s="937">
        <v>48</v>
      </c>
      <c r="B74" s="868"/>
      <c r="C74" s="862" t="s">
        <v>736</v>
      </c>
      <c r="D74" s="862"/>
      <c r="E74" s="862"/>
      <c r="F74" s="862"/>
      <c r="G74" s="862"/>
      <c r="H74" s="862"/>
      <c r="I74" s="862"/>
      <c r="J74" s="862"/>
      <c r="K74" s="862"/>
      <c r="L74" s="868"/>
      <c r="M74" s="868"/>
      <c r="N74" s="868"/>
      <c r="O74" s="868"/>
      <c r="P74" s="868"/>
      <c r="Q74" s="868"/>
      <c r="R74" s="868"/>
      <c r="S74" s="868"/>
      <c r="T74" s="868"/>
      <c r="U74" s="868"/>
      <c r="V74" s="868"/>
      <c r="W74" s="868"/>
      <c r="X74" s="868"/>
      <c r="Y74" s="868"/>
      <c r="Z74" s="868"/>
      <c r="AA74" s="869"/>
    </row>
    <row r="75" spans="1:27" ht="33" customHeight="1" x14ac:dyDescent="0.3">
      <c r="A75" s="937">
        <v>49</v>
      </c>
      <c r="B75" s="868"/>
      <c r="C75" s="862" t="s">
        <v>737</v>
      </c>
      <c r="D75" s="862"/>
      <c r="E75" s="862"/>
      <c r="F75" s="862"/>
      <c r="G75" s="862"/>
      <c r="H75" s="862"/>
      <c r="I75" s="862"/>
      <c r="J75" s="862"/>
      <c r="K75" s="862"/>
      <c r="L75" s="868"/>
      <c r="M75" s="868"/>
      <c r="N75" s="868"/>
      <c r="O75" s="868"/>
      <c r="P75" s="868"/>
      <c r="Q75" s="868"/>
      <c r="R75" s="868"/>
      <c r="S75" s="868"/>
      <c r="T75" s="868"/>
      <c r="U75" s="868"/>
      <c r="V75" s="868"/>
      <c r="W75" s="868"/>
      <c r="X75" s="868"/>
      <c r="Y75" s="868"/>
      <c r="Z75" s="868"/>
      <c r="AA75" s="869"/>
    </row>
    <row r="76" spans="1:27" ht="24" customHeight="1" x14ac:dyDescent="0.3">
      <c r="A76" s="937">
        <v>50</v>
      </c>
      <c r="B76" s="868"/>
      <c r="C76" s="862" t="s">
        <v>738</v>
      </c>
      <c r="D76" s="862"/>
      <c r="E76" s="862"/>
      <c r="F76" s="862"/>
      <c r="G76" s="862"/>
      <c r="H76" s="862"/>
      <c r="I76" s="862"/>
      <c r="J76" s="862"/>
      <c r="K76" s="862"/>
      <c r="L76" s="868"/>
      <c r="M76" s="868"/>
      <c r="N76" s="868"/>
      <c r="O76" s="868"/>
      <c r="P76" s="868"/>
      <c r="Q76" s="868"/>
      <c r="R76" s="868"/>
      <c r="S76" s="868"/>
      <c r="T76" s="868"/>
      <c r="U76" s="868"/>
      <c r="V76" s="868"/>
      <c r="W76" s="868"/>
      <c r="X76" s="868"/>
      <c r="Y76" s="868"/>
      <c r="Z76" s="868"/>
      <c r="AA76" s="869"/>
    </row>
    <row r="77" spans="1:27" ht="31.5" customHeight="1" x14ac:dyDescent="0.3">
      <c r="A77" s="937">
        <v>51</v>
      </c>
      <c r="B77" s="868"/>
      <c r="C77" s="862" t="s">
        <v>739</v>
      </c>
      <c r="D77" s="862"/>
      <c r="E77" s="862"/>
      <c r="F77" s="862"/>
      <c r="G77" s="862"/>
      <c r="H77" s="862"/>
      <c r="I77" s="862"/>
      <c r="J77" s="862"/>
      <c r="K77" s="862"/>
      <c r="L77" s="868"/>
      <c r="M77" s="868"/>
      <c r="N77" s="868"/>
      <c r="O77" s="868"/>
      <c r="P77" s="868"/>
      <c r="Q77" s="868"/>
      <c r="R77" s="868"/>
      <c r="S77" s="868"/>
      <c r="T77" s="868"/>
      <c r="U77" s="868"/>
      <c r="V77" s="868"/>
      <c r="W77" s="868"/>
      <c r="X77" s="868"/>
      <c r="Y77" s="868"/>
      <c r="Z77" s="868"/>
      <c r="AA77" s="869"/>
    </row>
    <row r="78" spans="1:27" ht="29.25" customHeight="1" x14ac:dyDescent="0.3">
      <c r="A78" s="937">
        <v>52</v>
      </c>
      <c r="B78" s="868"/>
      <c r="C78" s="862" t="s">
        <v>740</v>
      </c>
      <c r="D78" s="862"/>
      <c r="E78" s="862"/>
      <c r="F78" s="862"/>
      <c r="G78" s="862"/>
      <c r="H78" s="862"/>
      <c r="I78" s="862"/>
      <c r="J78" s="862"/>
      <c r="K78" s="862"/>
      <c r="L78" s="868"/>
      <c r="M78" s="868"/>
      <c r="N78" s="868"/>
      <c r="O78" s="868"/>
      <c r="P78" s="868"/>
      <c r="Q78" s="868"/>
      <c r="R78" s="868"/>
      <c r="S78" s="868"/>
      <c r="T78" s="868"/>
      <c r="U78" s="868"/>
      <c r="V78" s="868"/>
      <c r="W78" s="868"/>
      <c r="X78" s="868"/>
      <c r="Y78" s="868"/>
      <c r="Z78" s="868"/>
      <c r="AA78" s="869"/>
    </row>
    <row r="79" spans="1:27" ht="31.5" customHeight="1" x14ac:dyDescent="0.3">
      <c r="A79" s="937">
        <v>53</v>
      </c>
      <c r="B79" s="868"/>
      <c r="C79" s="862" t="s">
        <v>741</v>
      </c>
      <c r="D79" s="862"/>
      <c r="E79" s="862"/>
      <c r="F79" s="862"/>
      <c r="G79" s="862"/>
      <c r="H79" s="862"/>
      <c r="I79" s="862"/>
      <c r="J79" s="862"/>
      <c r="K79" s="862"/>
      <c r="L79" s="868"/>
      <c r="M79" s="868"/>
      <c r="N79" s="868"/>
      <c r="O79" s="868"/>
      <c r="P79" s="868"/>
      <c r="Q79" s="868"/>
      <c r="R79" s="868"/>
      <c r="S79" s="868"/>
      <c r="T79" s="868"/>
      <c r="U79" s="868"/>
      <c r="V79" s="868"/>
      <c r="W79" s="868"/>
      <c r="X79" s="868"/>
      <c r="Y79" s="868"/>
      <c r="Z79" s="868"/>
      <c r="AA79" s="869"/>
    </row>
    <row r="80" spans="1:27" ht="21" customHeight="1" x14ac:dyDescent="0.3">
      <c r="A80" s="937">
        <v>54</v>
      </c>
      <c r="B80" s="868"/>
      <c r="C80" s="862" t="s">
        <v>742</v>
      </c>
      <c r="D80" s="862"/>
      <c r="E80" s="862"/>
      <c r="F80" s="862"/>
      <c r="G80" s="862"/>
      <c r="H80" s="862"/>
      <c r="I80" s="862"/>
      <c r="J80" s="862"/>
      <c r="K80" s="862"/>
      <c r="L80" s="868"/>
      <c r="M80" s="868"/>
      <c r="N80" s="868"/>
      <c r="O80" s="868"/>
      <c r="P80" s="868"/>
      <c r="Q80" s="868"/>
      <c r="R80" s="868"/>
      <c r="S80" s="868"/>
      <c r="T80" s="868"/>
      <c r="U80" s="868"/>
      <c r="V80" s="868"/>
      <c r="W80" s="868"/>
      <c r="X80" s="868"/>
      <c r="Y80" s="868"/>
      <c r="Z80" s="868"/>
      <c r="AA80" s="869"/>
    </row>
    <row r="81" spans="1:27" ht="53.25" customHeight="1" x14ac:dyDescent="0.3">
      <c r="A81" s="937">
        <v>55</v>
      </c>
      <c r="B81" s="868"/>
      <c r="C81" s="862" t="s">
        <v>743</v>
      </c>
      <c r="D81" s="862"/>
      <c r="E81" s="862"/>
      <c r="F81" s="862"/>
      <c r="G81" s="862"/>
      <c r="H81" s="862"/>
      <c r="I81" s="862"/>
      <c r="J81" s="862"/>
      <c r="K81" s="862"/>
      <c r="L81" s="868"/>
      <c r="M81" s="868"/>
      <c r="N81" s="868"/>
      <c r="O81" s="868"/>
      <c r="P81" s="868"/>
      <c r="Q81" s="868"/>
      <c r="R81" s="868"/>
      <c r="S81" s="868"/>
      <c r="T81" s="868"/>
      <c r="U81" s="868"/>
      <c r="V81" s="868"/>
      <c r="W81" s="868"/>
      <c r="X81" s="868"/>
      <c r="Y81" s="868"/>
      <c r="Z81" s="868"/>
      <c r="AA81" s="869"/>
    </row>
    <row r="82" spans="1:27" ht="27.75" customHeight="1" x14ac:dyDescent="0.3">
      <c r="A82" s="937">
        <v>55</v>
      </c>
      <c r="B82" s="868"/>
      <c r="C82" s="862" t="s">
        <v>861</v>
      </c>
      <c r="D82" s="862"/>
      <c r="E82" s="862"/>
      <c r="F82" s="862"/>
      <c r="G82" s="862"/>
      <c r="H82" s="862"/>
      <c r="I82" s="862"/>
      <c r="J82" s="862"/>
      <c r="K82" s="862"/>
      <c r="L82" s="868"/>
      <c r="M82" s="868"/>
      <c r="N82" s="868"/>
      <c r="O82" s="868"/>
      <c r="P82" s="868"/>
      <c r="Q82" s="868"/>
      <c r="R82" s="868"/>
      <c r="S82" s="868"/>
      <c r="T82" s="868"/>
      <c r="U82" s="868"/>
      <c r="V82" s="868"/>
      <c r="W82" s="868"/>
      <c r="X82" s="868"/>
      <c r="Y82" s="868"/>
      <c r="Z82" s="868"/>
      <c r="AA82" s="869"/>
    </row>
    <row r="83" spans="1:27" ht="37.5" customHeight="1" thickBot="1" x14ac:dyDescent="0.35">
      <c r="A83" s="863" t="s">
        <v>745</v>
      </c>
      <c r="B83" s="864"/>
      <c r="C83" s="864"/>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5"/>
    </row>
    <row r="84" spans="1:27" x14ac:dyDescent="0.3">
      <c r="A84" s="285"/>
      <c r="B84" s="286"/>
      <c r="E84" s="157"/>
      <c r="F84" s="158"/>
      <c r="G84" s="159"/>
      <c r="H84" s="159"/>
      <c r="I84" s="159"/>
      <c r="J84" s="157"/>
      <c r="L84" s="286"/>
      <c r="M84" s="286"/>
      <c r="N84" s="286"/>
      <c r="O84" s="286"/>
      <c r="P84" s="286"/>
      <c r="Q84" s="286"/>
      <c r="R84" s="286"/>
      <c r="S84" s="286"/>
      <c r="T84" s="286"/>
      <c r="U84" s="286"/>
      <c r="V84" s="286"/>
      <c r="W84" s="286"/>
      <c r="X84" s="286"/>
      <c r="Y84" s="286"/>
      <c r="Z84" s="286"/>
      <c r="AA84" s="287"/>
    </row>
    <row r="85" spans="1:27" x14ac:dyDescent="0.3">
      <c r="A85" s="943"/>
      <c r="B85" s="866"/>
      <c r="E85" s="157"/>
      <c r="F85" s="158"/>
      <c r="G85" s="159"/>
      <c r="H85" s="159"/>
      <c r="I85" s="159"/>
      <c r="J85" s="157"/>
      <c r="L85" s="866"/>
      <c r="M85" s="866"/>
      <c r="N85" s="866"/>
      <c r="O85" s="866"/>
      <c r="P85" s="866"/>
      <c r="Q85" s="866"/>
      <c r="R85" s="866"/>
      <c r="S85" s="866"/>
      <c r="T85" s="866"/>
      <c r="U85" s="866"/>
      <c r="V85" s="866"/>
      <c r="W85" s="866"/>
      <c r="X85" s="866"/>
      <c r="Y85" s="866"/>
      <c r="Z85" s="866"/>
      <c r="AA85" s="867"/>
    </row>
    <row r="86" spans="1:27" x14ac:dyDescent="0.3">
      <c r="A86" s="943"/>
      <c r="B86" s="866"/>
      <c r="E86" s="60"/>
      <c r="F86" s="60"/>
      <c r="G86" s="870"/>
      <c r="H86" s="870"/>
      <c r="I86" s="870"/>
      <c r="J86" s="870"/>
      <c r="K86" s="870"/>
      <c r="L86" s="870"/>
      <c r="M86" s="870"/>
      <c r="N86" s="866"/>
      <c r="O86" s="866"/>
      <c r="P86" s="866"/>
      <c r="Q86" s="866"/>
      <c r="R86" s="866"/>
      <c r="S86" s="866"/>
      <c r="T86" s="866"/>
      <c r="U86" s="866"/>
      <c r="V86" s="866"/>
      <c r="W86" s="866"/>
      <c r="X86" s="866"/>
      <c r="Y86" s="866"/>
      <c r="Z86" s="866"/>
      <c r="AA86" s="867"/>
    </row>
    <row r="87" spans="1:27" x14ac:dyDescent="0.3">
      <c r="A87" s="943"/>
      <c r="B87" s="866"/>
      <c r="E87" s="460" t="s">
        <v>146</v>
      </c>
      <c r="F87" s="460"/>
      <c r="G87" s="944">
        <f>VLOOKUP($F$15,CONTRA,46,FALSE)</f>
        <v>39</v>
      </c>
      <c r="H87" s="944"/>
      <c r="I87" s="944"/>
      <c r="J87" s="944"/>
      <c r="K87" s="944"/>
      <c r="L87" s="944"/>
      <c r="M87" s="944"/>
      <c r="N87" s="866"/>
      <c r="O87" s="866"/>
      <c r="P87" s="866"/>
      <c r="Q87" s="866"/>
      <c r="R87" s="866"/>
      <c r="S87" s="866"/>
      <c r="T87" s="866"/>
      <c r="U87" s="866"/>
      <c r="V87" s="866"/>
      <c r="W87" s="866"/>
      <c r="X87" s="866"/>
      <c r="Y87" s="866"/>
      <c r="Z87" s="866"/>
      <c r="AA87" s="867"/>
    </row>
    <row r="88" spans="1:27" x14ac:dyDescent="0.3">
      <c r="A88" s="943"/>
      <c r="B88" s="866"/>
      <c r="E88" s="460" t="s">
        <v>147</v>
      </c>
      <c r="F88" s="460"/>
      <c r="G88" s="460"/>
      <c r="H88" s="460"/>
      <c r="I88" s="460"/>
      <c r="J88" s="460"/>
      <c r="K88" s="460"/>
      <c r="L88" s="467"/>
      <c r="M88" s="467"/>
      <c r="N88" s="866"/>
      <c r="O88" s="866"/>
      <c r="P88" s="866"/>
      <c r="Q88" s="866"/>
      <c r="R88" s="866"/>
      <c r="S88" s="866"/>
      <c r="T88" s="866"/>
      <c r="U88" s="866"/>
      <c r="V88" s="866"/>
      <c r="W88" s="866"/>
      <c r="X88" s="866"/>
      <c r="Y88" s="866"/>
      <c r="Z88" s="866"/>
      <c r="AA88" s="867"/>
    </row>
    <row r="89" spans="1:27" x14ac:dyDescent="0.3">
      <c r="A89" s="943"/>
      <c r="B89" s="866"/>
      <c r="E89" s="460" t="s">
        <v>148</v>
      </c>
      <c r="F89" s="460"/>
      <c r="G89" s="871">
        <f>VLOOKUP($F$15,CONTRA,47,FALSE)</f>
        <v>40</v>
      </c>
      <c r="H89" s="871"/>
      <c r="I89" s="871"/>
      <c r="J89" s="871"/>
      <c r="K89" s="871"/>
      <c r="L89" s="871"/>
      <c r="M89" s="871"/>
      <c r="N89" s="866"/>
      <c r="O89" s="866"/>
      <c r="P89" s="866"/>
      <c r="Q89" s="866"/>
      <c r="R89" s="866"/>
      <c r="S89" s="866"/>
      <c r="T89" s="866"/>
      <c r="U89" s="866"/>
      <c r="V89" s="866"/>
      <c r="W89" s="866"/>
      <c r="X89" s="866"/>
      <c r="Y89" s="866"/>
      <c r="Z89" s="866"/>
      <c r="AA89" s="867"/>
    </row>
    <row r="90" spans="1:27" ht="17.25" thickBot="1" x14ac:dyDescent="0.35">
      <c r="A90" s="943"/>
      <c r="B90" s="866"/>
      <c r="E90" s="157"/>
      <c r="F90" s="157"/>
      <c r="G90" s="157"/>
      <c r="H90" s="157"/>
      <c r="I90" s="157"/>
      <c r="J90" s="157"/>
      <c r="L90" s="866"/>
      <c r="M90" s="866"/>
      <c r="N90" s="866"/>
      <c r="O90" s="866"/>
      <c r="P90" s="866"/>
      <c r="Q90" s="866"/>
      <c r="R90" s="866"/>
      <c r="S90" s="866"/>
      <c r="T90" s="866"/>
      <c r="U90" s="866"/>
      <c r="V90" s="866"/>
      <c r="W90" s="866"/>
      <c r="X90" s="866"/>
      <c r="Y90" s="866"/>
      <c r="Z90" s="866"/>
      <c r="AA90" s="867"/>
    </row>
    <row r="91" spans="1:27" ht="16.5" customHeight="1" x14ac:dyDescent="0.3">
      <c r="A91" s="671" t="s">
        <v>215</v>
      </c>
      <c r="B91" s="672"/>
      <c r="C91" s="672"/>
      <c r="D91" s="672"/>
      <c r="E91" s="672"/>
      <c r="F91" s="672"/>
      <c r="G91" s="672"/>
      <c r="H91" s="672"/>
      <c r="I91" s="672"/>
      <c r="J91" s="671" t="s">
        <v>216</v>
      </c>
      <c r="K91" s="672"/>
      <c r="L91" s="672"/>
      <c r="M91" s="672"/>
      <c r="N91" s="672"/>
      <c r="O91" s="672"/>
      <c r="P91" s="672"/>
      <c r="Q91" s="672"/>
      <c r="R91" s="671" t="s">
        <v>218</v>
      </c>
      <c r="S91" s="672"/>
      <c r="T91" s="672"/>
      <c r="U91" s="672"/>
      <c r="V91" s="672"/>
      <c r="W91" s="672"/>
      <c r="X91" s="672"/>
      <c r="Y91" s="672"/>
      <c r="Z91" s="672"/>
      <c r="AA91" s="673"/>
    </row>
    <row r="92" spans="1:27" ht="16.5" customHeight="1" thickBot="1" x14ac:dyDescent="0.35">
      <c r="A92" s="674" t="s">
        <v>862</v>
      </c>
      <c r="B92" s="675"/>
      <c r="C92" s="675"/>
      <c r="D92" s="675"/>
      <c r="E92" s="675"/>
      <c r="F92" s="675"/>
      <c r="G92" s="675"/>
      <c r="H92" s="675"/>
      <c r="I92" s="675"/>
      <c r="J92" s="674" t="s">
        <v>217</v>
      </c>
      <c r="K92" s="675"/>
      <c r="L92" s="675"/>
      <c r="M92" s="675"/>
      <c r="N92" s="675"/>
      <c r="O92" s="675"/>
      <c r="P92" s="675"/>
      <c r="Q92" s="675"/>
      <c r="R92" s="674" t="s">
        <v>219</v>
      </c>
      <c r="S92" s="675"/>
      <c r="T92" s="675"/>
      <c r="U92" s="675"/>
      <c r="V92" s="675"/>
      <c r="W92" s="675"/>
      <c r="X92" s="675"/>
      <c r="Y92" s="675"/>
      <c r="Z92" s="675"/>
      <c r="AA92" s="676"/>
    </row>
    <row r="93" spans="1:27" ht="16.5" customHeight="1" x14ac:dyDescent="0.3">
      <c r="A93" s="671" t="s">
        <v>220</v>
      </c>
      <c r="B93" s="672"/>
      <c r="C93" s="672"/>
      <c r="D93" s="672"/>
      <c r="E93" s="672"/>
      <c r="F93" s="672"/>
      <c r="G93" s="672"/>
      <c r="H93" s="672"/>
      <c r="I93" s="672"/>
      <c r="J93" s="671" t="s">
        <v>220</v>
      </c>
      <c r="K93" s="672"/>
      <c r="L93" s="672"/>
      <c r="M93" s="672"/>
      <c r="N93" s="672"/>
      <c r="O93" s="672"/>
      <c r="P93" s="672"/>
      <c r="Q93" s="672"/>
      <c r="R93" s="671" t="s">
        <v>220</v>
      </c>
      <c r="S93" s="672"/>
      <c r="T93" s="672"/>
      <c r="U93" s="672"/>
      <c r="V93" s="672"/>
      <c r="W93" s="672"/>
      <c r="X93" s="672"/>
      <c r="Y93" s="672"/>
      <c r="Z93" s="672"/>
      <c r="AA93" s="673"/>
    </row>
    <row r="94" spans="1:27" ht="17.25" customHeight="1" thickBot="1" x14ac:dyDescent="0.35">
      <c r="A94" s="664" t="s">
        <v>863</v>
      </c>
      <c r="B94" s="665"/>
      <c r="C94" s="665"/>
      <c r="D94" s="665"/>
      <c r="E94" s="665"/>
      <c r="F94" s="665"/>
      <c r="G94" s="665"/>
      <c r="H94" s="665"/>
      <c r="I94" s="665"/>
      <c r="J94" s="664" t="s">
        <v>222</v>
      </c>
      <c r="K94" s="665"/>
      <c r="L94" s="665"/>
      <c r="M94" s="665"/>
      <c r="N94" s="665"/>
      <c r="O94" s="665"/>
      <c r="P94" s="665"/>
      <c r="Q94" s="665"/>
      <c r="R94" s="664" t="s">
        <v>223</v>
      </c>
      <c r="S94" s="665"/>
      <c r="T94" s="665"/>
      <c r="U94" s="665"/>
      <c r="V94" s="665"/>
      <c r="W94" s="665"/>
      <c r="X94" s="665"/>
      <c r="Y94" s="665"/>
      <c r="Z94" s="665"/>
      <c r="AA94" s="666"/>
    </row>
    <row r="95" spans="1:27" x14ac:dyDescent="0.3">
      <c r="A95" s="866"/>
      <c r="B95" s="866"/>
      <c r="L95" s="866"/>
      <c r="M95" s="866"/>
    </row>
    <row r="96" spans="1:27" x14ac:dyDescent="0.3">
      <c r="A96" s="866"/>
      <c r="B96" s="866"/>
    </row>
    <row r="97" spans="1:2" x14ac:dyDescent="0.3">
      <c r="A97" s="866"/>
      <c r="B97" s="866"/>
    </row>
    <row r="98" spans="1:2" x14ac:dyDescent="0.3">
      <c r="A98" s="866"/>
      <c r="B98" s="866"/>
    </row>
    <row r="99" spans="1:2" x14ac:dyDescent="0.3">
      <c r="A99" s="866"/>
      <c r="B99" s="866"/>
    </row>
    <row r="100" spans="1:2" x14ac:dyDescent="0.3">
      <c r="A100" s="866"/>
      <c r="B100" s="866"/>
    </row>
  </sheetData>
  <mergeCells count="477">
    <mergeCell ref="L27:M27"/>
    <mergeCell ref="N27:R27"/>
    <mergeCell ref="S27:W27"/>
    <mergeCell ref="X27:AA27"/>
    <mergeCell ref="A81:B81"/>
    <mergeCell ref="C81:K81"/>
    <mergeCell ref="L81:M81"/>
    <mergeCell ref="N81:R81"/>
    <mergeCell ref="S81:W81"/>
    <mergeCell ref="X81:AA81"/>
    <mergeCell ref="A56:B56"/>
    <mergeCell ref="A57:B57"/>
    <mergeCell ref="A58:B58"/>
    <mergeCell ref="A47:B47"/>
    <mergeCell ref="A48:B48"/>
    <mergeCell ref="A49:B49"/>
    <mergeCell ref="A50:B50"/>
    <mergeCell ref="A51:B51"/>
    <mergeCell ref="A52:B52"/>
    <mergeCell ref="A53:B53"/>
    <mergeCell ref="A54:B54"/>
    <mergeCell ref="A55:B55"/>
    <mergeCell ref="A41:B41"/>
    <mergeCell ref="A42:B42"/>
    <mergeCell ref="A96:B96"/>
    <mergeCell ref="A69:B69"/>
    <mergeCell ref="A70:B70"/>
    <mergeCell ref="A71:B71"/>
    <mergeCell ref="A72:B72"/>
    <mergeCell ref="A73:B73"/>
    <mergeCell ref="A74:B74"/>
    <mergeCell ref="A60:B60"/>
    <mergeCell ref="A61:B61"/>
    <mergeCell ref="A62:B62"/>
    <mergeCell ref="A63:B63"/>
    <mergeCell ref="A64:B64"/>
    <mergeCell ref="A65:B65"/>
    <mergeCell ref="A43:B43"/>
    <mergeCell ref="A44:B44"/>
    <mergeCell ref="A45:B45"/>
    <mergeCell ref="A46:B46"/>
    <mergeCell ref="A35:B35"/>
    <mergeCell ref="A36:B36"/>
    <mergeCell ref="A37:B37"/>
    <mergeCell ref="A38:B38"/>
    <mergeCell ref="A39:B39"/>
    <mergeCell ref="A40:B40"/>
    <mergeCell ref="A30:B30"/>
    <mergeCell ref="A31:B31"/>
    <mergeCell ref="A32:B32"/>
    <mergeCell ref="A33:B33"/>
    <mergeCell ref="A34:B34"/>
    <mergeCell ref="L25:M26"/>
    <mergeCell ref="X25:AA26"/>
    <mergeCell ref="C25:K26"/>
    <mergeCell ref="A25:B26"/>
    <mergeCell ref="A28:B28"/>
    <mergeCell ref="C28:K28"/>
    <mergeCell ref="L28:M28"/>
    <mergeCell ref="N28:R28"/>
    <mergeCell ref="S28:W28"/>
    <mergeCell ref="S26:W26"/>
    <mergeCell ref="N26:R26"/>
    <mergeCell ref="N25:W25"/>
    <mergeCell ref="C29:K29"/>
    <mergeCell ref="C30:K30"/>
    <mergeCell ref="C31:K31"/>
    <mergeCell ref="C32:K32"/>
    <mergeCell ref="C33:K33"/>
    <mergeCell ref="A27:B27"/>
    <mergeCell ref="C27:K27"/>
    <mergeCell ref="A100:B100"/>
    <mergeCell ref="A99:B99"/>
    <mergeCell ref="A85:B85"/>
    <mergeCell ref="A86:B86"/>
    <mergeCell ref="A75:B75"/>
    <mergeCell ref="A76:B76"/>
    <mergeCell ref="A66:B66"/>
    <mergeCell ref="A67:B67"/>
    <mergeCell ref="A68:B68"/>
    <mergeCell ref="A92:I92"/>
    <mergeCell ref="A93:I93"/>
    <mergeCell ref="A97:B97"/>
    <mergeCell ref="A98:B98"/>
    <mergeCell ref="A87:B87"/>
    <mergeCell ref="A88:B88"/>
    <mergeCell ref="A89:B89"/>
    <mergeCell ref="A90:B90"/>
    <mergeCell ref="A77:B77"/>
    <mergeCell ref="A78:B78"/>
    <mergeCell ref="A79:B79"/>
    <mergeCell ref="A80:B80"/>
    <mergeCell ref="A82:B82"/>
    <mergeCell ref="A95:B95"/>
    <mergeCell ref="G87:M87"/>
    <mergeCell ref="A59:B59"/>
    <mergeCell ref="X28:AA28"/>
    <mergeCell ref="A23:E23"/>
    <mergeCell ref="F23:AA23"/>
    <mergeCell ref="B24:AA24"/>
    <mergeCell ref="A21:E21"/>
    <mergeCell ref="F21:J21"/>
    <mergeCell ref="K21:O21"/>
    <mergeCell ref="P21:S21"/>
    <mergeCell ref="T21:AA21"/>
    <mergeCell ref="A22:E22"/>
    <mergeCell ref="C34:K34"/>
    <mergeCell ref="C35:K35"/>
    <mergeCell ref="C36:K36"/>
    <mergeCell ref="C37:K37"/>
    <mergeCell ref="C38:K38"/>
    <mergeCell ref="C39:K39"/>
    <mergeCell ref="C40:K40"/>
    <mergeCell ref="C41:K41"/>
    <mergeCell ref="C42:K42"/>
    <mergeCell ref="C43:K43"/>
    <mergeCell ref="C44:K44"/>
    <mergeCell ref="C45:K45"/>
    <mergeCell ref="A29:B29"/>
    <mergeCell ref="A19:E19"/>
    <mergeCell ref="F19:J19"/>
    <mergeCell ref="K19:O19"/>
    <mergeCell ref="P19:S19"/>
    <mergeCell ref="T19:AA19"/>
    <mergeCell ref="A20:E20"/>
    <mergeCell ref="F20:J20"/>
    <mergeCell ref="M20:O20"/>
    <mergeCell ref="P20:S20"/>
    <mergeCell ref="T20:AA20"/>
    <mergeCell ref="K20:L20"/>
    <mergeCell ref="A18:E18"/>
    <mergeCell ref="P18:S18"/>
    <mergeCell ref="T18:AA18"/>
    <mergeCell ref="T15:AA15"/>
    <mergeCell ref="A16:E16"/>
    <mergeCell ref="P16:S16"/>
    <mergeCell ref="T16:AA16"/>
    <mergeCell ref="A15:E15"/>
    <mergeCell ref="P15:S15"/>
    <mergeCell ref="F15:O15"/>
    <mergeCell ref="F16:O16"/>
    <mergeCell ref="A17:E17"/>
    <mergeCell ref="F17:O17"/>
    <mergeCell ref="P17:S17"/>
    <mergeCell ref="T17:AA17"/>
    <mergeCell ref="F18:O18"/>
    <mergeCell ref="A14:E14"/>
    <mergeCell ref="F14:O14"/>
    <mergeCell ref="P14:S14"/>
    <mergeCell ref="A13:E13"/>
    <mergeCell ref="F13:J13"/>
    <mergeCell ref="M13:O13"/>
    <mergeCell ref="P13:S13"/>
    <mergeCell ref="Z13:AA13"/>
    <mergeCell ref="K13:L13"/>
    <mergeCell ref="T13:U13"/>
    <mergeCell ref="V13:Y13"/>
    <mergeCell ref="T14:AA14"/>
    <mergeCell ref="A11:E11"/>
    <mergeCell ref="F11:O11"/>
    <mergeCell ref="P11:S11"/>
    <mergeCell ref="T11:AA11"/>
    <mergeCell ref="A12:E12"/>
    <mergeCell ref="F12:J12"/>
    <mergeCell ref="M12:O12"/>
    <mergeCell ref="P12:S12"/>
    <mergeCell ref="T12:AA12"/>
    <mergeCell ref="K12:L12"/>
    <mergeCell ref="A8:AA8"/>
    <mergeCell ref="B9:O9"/>
    <mergeCell ref="P9:Y9"/>
    <mergeCell ref="Z9:AA10"/>
    <mergeCell ref="A10:E10"/>
    <mergeCell ref="F10:G10"/>
    <mergeCell ref="I10:J10"/>
    <mergeCell ref="M10:O10"/>
    <mergeCell ref="P10:S10"/>
    <mergeCell ref="T10:V10"/>
    <mergeCell ref="W10:Y10"/>
    <mergeCell ref="K10:L10"/>
    <mergeCell ref="A5:AA5"/>
    <mergeCell ref="A6:E7"/>
    <mergeCell ref="F6:V6"/>
    <mergeCell ref="W6:Y7"/>
    <mergeCell ref="Z6:AA7"/>
    <mergeCell ref="F7:V7"/>
    <mergeCell ref="P1:AA4"/>
    <mergeCell ref="A3:E3"/>
    <mergeCell ref="F3:O3"/>
    <mergeCell ref="A4:E4"/>
    <mergeCell ref="F4:O4"/>
    <mergeCell ref="A2:O2"/>
    <mergeCell ref="C46:K46"/>
    <mergeCell ref="C47:K47"/>
    <mergeCell ref="C48:K48"/>
    <mergeCell ref="C49:K49"/>
    <mergeCell ref="C50:K50"/>
    <mergeCell ref="C51:K51"/>
    <mergeCell ref="C52:K52"/>
    <mergeCell ref="C53:K53"/>
    <mergeCell ref="C54:K54"/>
    <mergeCell ref="C55:K55"/>
    <mergeCell ref="C56:K56"/>
    <mergeCell ref="C57:K57"/>
    <mergeCell ref="C58:K58"/>
    <mergeCell ref="C59:K59"/>
    <mergeCell ref="C60:K60"/>
    <mergeCell ref="C61:K61"/>
    <mergeCell ref="C62:K62"/>
    <mergeCell ref="C63:K63"/>
    <mergeCell ref="C64:K64"/>
    <mergeCell ref="C65:K65"/>
    <mergeCell ref="C66:K66"/>
    <mergeCell ref="C67:K67"/>
    <mergeCell ref="C68:K68"/>
    <mergeCell ref="C69:K69"/>
    <mergeCell ref="C70:K70"/>
    <mergeCell ref="C71:K71"/>
    <mergeCell ref="C72:K72"/>
    <mergeCell ref="L38:M38"/>
    <mergeCell ref="L39:M39"/>
    <mergeCell ref="L40:M40"/>
    <mergeCell ref="L41:M41"/>
    <mergeCell ref="L42:M42"/>
    <mergeCell ref="L43:M43"/>
    <mergeCell ref="L44:M44"/>
    <mergeCell ref="L45:M45"/>
    <mergeCell ref="L46:M46"/>
    <mergeCell ref="L29:M29"/>
    <mergeCell ref="L30:M30"/>
    <mergeCell ref="L31:M31"/>
    <mergeCell ref="L32:M32"/>
    <mergeCell ref="L33:M33"/>
    <mergeCell ref="L34:M34"/>
    <mergeCell ref="L35:M35"/>
    <mergeCell ref="L36:M36"/>
    <mergeCell ref="L37:M37"/>
    <mergeCell ref="L47:M47"/>
    <mergeCell ref="L48:M48"/>
    <mergeCell ref="L49:M49"/>
    <mergeCell ref="L50:M50"/>
    <mergeCell ref="L51:M51"/>
    <mergeCell ref="L52:M52"/>
    <mergeCell ref="L53:M53"/>
    <mergeCell ref="L54:M54"/>
    <mergeCell ref="L55:M55"/>
    <mergeCell ref="L56:M56"/>
    <mergeCell ref="L57:M57"/>
    <mergeCell ref="L58:M58"/>
    <mergeCell ref="L59:M59"/>
    <mergeCell ref="L60:M60"/>
    <mergeCell ref="L61:M61"/>
    <mergeCell ref="L62:M62"/>
    <mergeCell ref="L63:M63"/>
    <mergeCell ref="L64:M64"/>
    <mergeCell ref="G89:M89"/>
    <mergeCell ref="L65:M65"/>
    <mergeCell ref="L66:M66"/>
    <mergeCell ref="L67:M67"/>
    <mergeCell ref="L68:M68"/>
    <mergeCell ref="L69:M69"/>
    <mergeCell ref="L70:M70"/>
    <mergeCell ref="L71:M71"/>
    <mergeCell ref="L72:M72"/>
    <mergeCell ref="L73:M73"/>
    <mergeCell ref="C73:K73"/>
    <mergeCell ref="C74:K74"/>
    <mergeCell ref="C75:K75"/>
    <mergeCell ref="C76:K76"/>
    <mergeCell ref="C77:K77"/>
    <mergeCell ref="C78:K78"/>
    <mergeCell ref="L74:M74"/>
    <mergeCell ref="L75:M75"/>
    <mergeCell ref="L76:M76"/>
    <mergeCell ref="L77:M77"/>
    <mergeCell ref="L78:M78"/>
    <mergeCell ref="L79:M79"/>
    <mergeCell ref="L80:M80"/>
    <mergeCell ref="L82:M82"/>
    <mergeCell ref="G86:M86"/>
    <mergeCell ref="L95:M95"/>
    <mergeCell ref="N29:R29"/>
    <mergeCell ref="S29:W29"/>
    <mergeCell ref="X29:AA29"/>
    <mergeCell ref="N30:R30"/>
    <mergeCell ref="S30:W30"/>
    <mergeCell ref="X30:AA30"/>
    <mergeCell ref="N31:R31"/>
    <mergeCell ref="S31:W31"/>
    <mergeCell ref="X31:AA31"/>
    <mergeCell ref="N32:R32"/>
    <mergeCell ref="S32:W32"/>
    <mergeCell ref="X32:AA32"/>
    <mergeCell ref="N33:R33"/>
    <mergeCell ref="S33:W33"/>
    <mergeCell ref="X33:AA33"/>
    <mergeCell ref="N34:R34"/>
    <mergeCell ref="S34:W34"/>
    <mergeCell ref="X34:AA34"/>
    <mergeCell ref="N35:R35"/>
    <mergeCell ref="S35:W35"/>
    <mergeCell ref="L85:M85"/>
    <mergeCell ref="L90:M90"/>
    <mergeCell ref="X35:AA35"/>
    <mergeCell ref="N36:R36"/>
    <mergeCell ref="S36:W36"/>
    <mergeCell ref="X36:AA36"/>
    <mergeCell ref="N37:R37"/>
    <mergeCell ref="S37:W37"/>
    <mergeCell ref="X37:AA37"/>
    <mergeCell ref="N38:R38"/>
    <mergeCell ref="S38:W38"/>
    <mergeCell ref="X38:AA38"/>
    <mergeCell ref="N39:R39"/>
    <mergeCell ref="S39:W39"/>
    <mergeCell ref="X39:AA39"/>
    <mergeCell ref="N40:R40"/>
    <mergeCell ref="S40:W40"/>
    <mergeCell ref="X40:AA40"/>
    <mergeCell ref="N41:R41"/>
    <mergeCell ref="S41:W41"/>
    <mergeCell ref="X41:AA41"/>
    <mergeCell ref="N42:R42"/>
    <mergeCell ref="S42:W42"/>
    <mergeCell ref="X42:AA42"/>
    <mergeCell ref="N43:R43"/>
    <mergeCell ref="S43:W43"/>
    <mergeCell ref="X43:AA43"/>
    <mergeCell ref="N44:R44"/>
    <mergeCell ref="S44:W44"/>
    <mergeCell ref="X44:AA44"/>
    <mergeCell ref="N45:R45"/>
    <mergeCell ref="S45:W45"/>
    <mergeCell ref="X45:AA45"/>
    <mergeCell ref="N46:R46"/>
    <mergeCell ref="S46:W46"/>
    <mergeCell ref="X46:AA46"/>
    <mergeCell ref="N47:R47"/>
    <mergeCell ref="S47:W47"/>
    <mergeCell ref="X47:AA47"/>
    <mergeCell ref="N48:R48"/>
    <mergeCell ref="S48:W48"/>
    <mergeCell ref="X48:AA48"/>
    <mergeCell ref="N49:R49"/>
    <mergeCell ref="S49:W49"/>
    <mergeCell ref="X49:AA49"/>
    <mergeCell ref="N50:R50"/>
    <mergeCell ref="S50:W50"/>
    <mergeCell ref="X50:AA50"/>
    <mergeCell ref="N51:R51"/>
    <mergeCell ref="S51:W51"/>
    <mergeCell ref="X51:AA51"/>
    <mergeCell ref="N52:R52"/>
    <mergeCell ref="S52:W52"/>
    <mergeCell ref="X52:AA52"/>
    <mergeCell ref="N53:R53"/>
    <mergeCell ref="S53:W53"/>
    <mergeCell ref="X53:AA53"/>
    <mergeCell ref="N54:R54"/>
    <mergeCell ref="S54:W54"/>
    <mergeCell ref="X54:AA54"/>
    <mergeCell ref="N55:R55"/>
    <mergeCell ref="S55:W55"/>
    <mergeCell ref="X55:AA55"/>
    <mergeCell ref="N56:R56"/>
    <mergeCell ref="S56:W56"/>
    <mergeCell ref="X56:AA56"/>
    <mergeCell ref="N57:R57"/>
    <mergeCell ref="S57:W57"/>
    <mergeCell ref="X57:AA57"/>
    <mergeCell ref="N58:R58"/>
    <mergeCell ref="S58:W58"/>
    <mergeCell ref="X58:AA58"/>
    <mergeCell ref="N59:R59"/>
    <mergeCell ref="S59:W59"/>
    <mergeCell ref="X59:AA59"/>
    <mergeCell ref="N60:R60"/>
    <mergeCell ref="S60:W60"/>
    <mergeCell ref="X60:AA60"/>
    <mergeCell ref="N61:R61"/>
    <mergeCell ref="S61:W61"/>
    <mergeCell ref="X61:AA61"/>
    <mergeCell ref="N62:R62"/>
    <mergeCell ref="S62:W62"/>
    <mergeCell ref="X62:AA62"/>
    <mergeCell ref="N63:R63"/>
    <mergeCell ref="S63:W63"/>
    <mergeCell ref="X63:AA63"/>
    <mergeCell ref="N64:R64"/>
    <mergeCell ref="S64:W64"/>
    <mergeCell ref="X64:AA64"/>
    <mergeCell ref="N65:R65"/>
    <mergeCell ref="S65:W65"/>
    <mergeCell ref="X65:AA65"/>
    <mergeCell ref="N66:R66"/>
    <mergeCell ref="S66:W66"/>
    <mergeCell ref="X66:AA66"/>
    <mergeCell ref="N67:R67"/>
    <mergeCell ref="S67:W67"/>
    <mergeCell ref="X67:AA67"/>
    <mergeCell ref="N68:R68"/>
    <mergeCell ref="S68:W68"/>
    <mergeCell ref="X68:AA68"/>
    <mergeCell ref="N69:R69"/>
    <mergeCell ref="S69:W69"/>
    <mergeCell ref="X69:AA69"/>
    <mergeCell ref="N70:R70"/>
    <mergeCell ref="S70:W70"/>
    <mergeCell ref="X70:AA70"/>
    <mergeCell ref="N71:R71"/>
    <mergeCell ref="S71:W71"/>
    <mergeCell ref="X71:AA71"/>
    <mergeCell ref="N72:R72"/>
    <mergeCell ref="S72:W72"/>
    <mergeCell ref="X72:AA72"/>
    <mergeCell ref="N73:R73"/>
    <mergeCell ref="S73:W73"/>
    <mergeCell ref="X73:AA73"/>
    <mergeCell ref="N74:R74"/>
    <mergeCell ref="S74:W74"/>
    <mergeCell ref="X74:AA74"/>
    <mergeCell ref="N75:R75"/>
    <mergeCell ref="S75:W75"/>
    <mergeCell ref="X75:AA75"/>
    <mergeCell ref="N76:R76"/>
    <mergeCell ref="S76:W76"/>
    <mergeCell ref="X76:AA76"/>
    <mergeCell ref="N77:R77"/>
    <mergeCell ref="S77:W77"/>
    <mergeCell ref="X77:AA77"/>
    <mergeCell ref="N82:R82"/>
    <mergeCell ref="S82:W82"/>
    <mergeCell ref="X82:AA82"/>
    <mergeCell ref="N78:R78"/>
    <mergeCell ref="S78:W78"/>
    <mergeCell ref="X78:AA78"/>
    <mergeCell ref="N79:R79"/>
    <mergeCell ref="S79:W79"/>
    <mergeCell ref="X79:AA79"/>
    <mergeCell ref="N80:R80"/>
    <mergeCell ref="S80:W80"/>
    <mergeCell ref="X80:AA80"/>
    <mergeCell ref="S88:W88"/>
    <mergeCell ref="X88:AA88"/>
    <mergeCell ref="N89:R89"/>
    <mergeCell ref="S89:W89"/>
    <mergeCell ref="X89:AA89"/>
    <mergeCell ref="N85:R85"/>
    <mergeCell ref="S85:W85"/>
    <mergeCell ref="X85:AA85"/>
    <mergeCell ref="N86:R86"/>
    <mergeCell ref="S86:W86"/>
    <mergeCell ref="X86:AA86"/>
    <mergeCell ref="F22:O22"/>
    <mergeCell ref="P22:S22"/>
    <mergeCell ref="T22:AA22"/>
    <mergeCell ref="J93:Q93"/>
    <mergeCell ref="R93:AA93"/>
    <mergeCell ref="A94:I94"/>
    <mergeCell ref="J94:Q94"/>
    <mergeCell ref="R94:AA94"/>
    <mergeCell ref="C79:K79"/>
    <mergeCell ref="C80:K80"/>
    <mergeCell ref="C82:K82"/>
    <mergeCell ref="A83:AA83"/>
    <mergeCell ref="A91:I91"/>
    <mergeCell ref="J91:Q91"/>
    <mergeCell ref="R91:AA91"/>
    <mergeCell ref="N90:R90"/>
    <mergeCell ref="S90:W90"/>
    <mergeCell ref="X90:AA90"/>
    <mergeCell ref="J92:Q92"/>
    <mergeCell ref="R92:AA92"/>
    <mergeCell ref="N87:R87"/>
    <mergeCell ref="S87:W87"/>
    <mergeCell ref="X87:AA87"/>
    <mergeCell ref="N88:R88"/>
  </mergeCells>
  <pageMargins left="0.7" right="0.7" top="0.75" bottom="0.75" header="0.3" footer="0.3"/>
  <pageSetup scale="49" fitToHeight="3" orientation="portrait" horizontalDpi="360" verticalDpi="360" r:id="rId1"/>
  <rowBreaks count="1" manualBreakCount="1">
    <brk id="45" max="26"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BDC!$A$3:$A$30</xm:f>
          </x14:formula1>
          <xm:sqref>F15:O15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
  <sheetViews>
    <sheetView view="pageBreakPreview" zoomScale="60" zoomScaleNormal="80" workbookViewId="0">
      <selection activeCell="AH28" sqref="AH28"/>
    </sheetView>
  </sheetViews>
  <sheetFormatPr baseColWidth="10" defaultColWidth="10.875" defaultRowHeight="16.5" x14ac:dyDescent="0.3"/>
  <cols>
    <col min="1" max="4" width="5" style="2" customWidth="1"/>
    <col min="5" max="5" width="14.125" style="2" customWidth="1"/>
    <col min="6" max="7" width="5" style="2" customWidth="1"/>
    <col min="8" max="8" width="5.875" style="2" customWidth="1"/>
    <col min="9" max="11" width="5" style="2" customWidth="1"/>
    <col min="12" max="12" width="17.75" style="2" customWidth="1"/>
    <col min="13" max="18" width="5" style="2" customWidth="1"/>
    <col min="19" max="19" width="10.375" style="2" customWidth="1"/>
    <col min="20" max="24" width="5" style="2" customWidth="1"/>
    <col min="25" max="25" width="8.625" style="2" customWidth="1"/>
    <col min="26" max="26" width="5" style="2" customWidth="1"/>
    <col min="27" max="27" width="6" style="2" customWidth="1"/>
    <col min="28" max="28" width="10.875" style="2" customWidth="1"/>
    <col min="29" max="29" width="10.875" style="2"/>
    <col min="30" max="30" width="11.375" style="2" bestFit="1" customWidth="1"/>
    <col min="31" max="16384" width="10.875" style="2"/>
  </cols>
  <sheetData>
    <row r="1" spans="1:27" ht="18.75" customHeight="1" x14ac:dyDescent="0.3">
      <c r="A1" s="505" t="s">
        <v>925</v>
      </c>
      <c r="B1" s="506"/>
      <c r="C1" s="506"/>
      <c r="D1" s="506"/>
      <c r="E1" s="506"/>
      <c r="F1" s="507"/>
      <c r="G1" s="507"/>
      <c r="H1" s="507"/>
      <c r="I1" s="507"/>
      <c r="J1" s="507"/>
      <c r="K1" s="507"/>
      <c r="L1" s="507"/>
      <c r="M1" s="507"/>
      <c r="N1" s="507"/>
      <c r="O1" s="508"/>
      <c r="P1" s="628"/>
      <c r="Q1" s="629"/>
      <c r="R1" s="629"/>
      <c r="S1" s="629"/>
      <c r="T1" s="629"/>
      <c r="U1" s="629"/>
      <c r="V1" s="629"/>
      <c r="W1" s="629"/>
      <c r="X1" s="629"/>
      <c r="Y1" s="629"/>
      <c r="Z1" s="629"/>
      <c r="AA1" s="630"/>
    </row>
    <row r="2" spans="1:27" ht="18.75" customHeight="1" x14ac:dyDescent="0.3">
      <c r="A2" s="509" t="s">
        <v>945</v>
      </c>
      <c r="B2" s="510"/>
      <c r="C2" s="510"/>
      <c r="D2" s="510"/>
      <c r="E2" s="510"/>
      <c r="F2" s="6"/>
      <c r="G2" s="6"/>
      <c r="H2" s="6"/>
      <c r="I2" s="6"/>
      <c r="J2" s="6"/>
      <c r="K2" s="6"/>
      <c r="L2" s="6"/>
      <c r="M2" s="6"/>
      <c r="N2" s="6"/>
      <c r="O2" s="511"/>
      <c r="P2" s="631"/>
      <c r="Q2" s="632"/>
      <c r="R2" s="632"/>
      <c r="S2" s="632"/>
      <c r="T2" s="632"/>
      <c r="U2" s="632"/>
      <c r="V2" s="632"/>
      <c r="W2" s="632"/>
      <c r="X2" s="632"/>
      <c r="Y2" s="632"/>
      <c r="Z2" s="632"/>
      <c r="AA2" s="633"/>
    </row>
    <row r="3" spans="1:27" x14ac:dyDescent="0.3">
      <c r="A3" s="634" t="s">
        <v>915</v>
      </c>
      <c r="B3" s="635"/>
      <c r="C3" s="635"/>
      <c r="D3" s="635"/>
      <c r="E3" s="635"/>
      <c r="F3" s="637"/>
      <c r="G3" s="637"/>
      <c r="H3" s="637"/>
      <c r="I3" s="637"/>
      <c r="J3" s="637"/>
      <c r="K3" s="637"/>
      <c r="L3" s="637"/>
      <c r="M3" s="637"/>
      <c r="N3" s="637"/>
      <c r="O3" s="638"/>
      <c r="P3" s="631"/>
      <c r="Q3" s="632"/>
      <c r="R3" s="632"/>
      <c r="S3" s="632"/>
      <c r="T3" s="632"/>
      <c r="U3" s="632"/>
      <c r="V3" s="632"/>
      <c r="W3" s="632"/>
      <c r="X3" s="632"/>
      <c r="Y3" s="632"/>
      <c r="Z3" s="632"/>
      <c r="AA3" s="633"/>
    </row>
    <row r="4" spans="1:27" x14ac:dyDescent="0.3">
      <c r="A4" s="639" t="s">
        <v>920</v>
      </c>
      <c r="B4" s="640"/>
      <c r="C4" s="640"/>
      <c r="D4" s="640"/>
      <c r="E4" s="640"/>
      <c r="F4" s="640"/>
      <c r="G4" s="640"/>
      <c r="H4" s="640"/>
      <c r="I4" s="640"/>
      <c r="J4" s="640"/>
      <c r="K4" s="640"/>
      <c r="L4" s="640"/>
      <c r="M4" s="640"/>
      <c r="N4" s="640"/>
      <c r="O4" s="641"/>
      <c r="P4" s="631"/>
      <c r="Q4" s="632"/>
      <c r="R4" s="632"/>
      <c r="S4" s="632"/>
      <c r="T4" s="632"/>
      <c r="U4" s="632"/>
      <c r="V4" s="632"/>
      <c r="W4" s="632"/>
      <c r="X4" s="632"/>
      <c r="Y4" s="632"/>
      <c r="Z4" s="632"/>
      <c r="AA4" s="633"/>
    </row>
    <row r="5" spans="1:27" x14ac:dyDescent="0.3">
      <c r="A5" s="615"/>
      <c r="B5" s="616"/>
      <c r="C5" s="616"/>
      <c r="D5" s="616"/>
      <c r="E5" s="616"/>
      <c r="F5" s="616"/>
      <c r="G5" s="616"/>
      <c r="H5" s="616"/>
      <c r="I5" s="616"/>
      <c r="J5" s="616"/>
      <c r="K5" s="616"/>
      <c r="L5" s="616"/>
      <c r="M5" s="616"/>
      <c r="N5" s="616"/>
      <c r="O5" s="616"/>
      <c r="P5" s="617"/>
      <c r="Q5" s="617"/>
      <c r="R5" s="617"/>
      <c r="S5" s="617"/>
      <c r="T5" s="617"/>
      <c r="U5" s="617"/>
      <c r="V5" s="617"/>
      <c r="W5" s="617"/>
      <c r="X5" s="617"/>
      <c r="Y5" s="617"/>
      <c r="Z5" s="617"/>
      <c r="AA5" s="618"/>
    </row>
    <row r="6" spans="1:27" ht="18.75" x14ac:dyDescent="0.3">
      <c r="A6" s="619" t="s">
        <v>5</v>
      </c>
      <c r="B6" s="620"/>
      <c r="C6" s="620"/>
      <c r="D6" s="620"/>
      <c r="E6" s="620"/>
      <c r="F6" s="621" t="s">
        <v>684</v>
      </c>
      <c r="G6" s="621"/>
      <c r="H6" s="621"/>
      <c r="I6" s="621"/>
      <c r="J6" s="621"/>
      <c r="K6" s="621"/>
      <c r="L6" s="621"/>
      <c r="M6" s="621"/>
      <c r="N6" s="621"/>
      <c r="O6" s="621"/>
      <c r="P6" s="621"/>
      <c r="Q6" s="621"/>
      <c r="R6" s="621"/>
      <c r="S6" s="621"/>
      <c r="T6" s="621"/>
      <c r="U6" s="621"/>
      <c r="V6" s="621"/>
      <c r="W6" s="622" t="s">
        <v>867</v>
      </c>
      <c r="X6" s="622"/>
      <c r="Y6" s="622"/>
      <c r="Z6" s="623">
        <v>6</v>
      </c>
      <c r="AA6" s="624"/>
    </row>
    <row r="7" spans="1:27" x14ac:dyDescent="0.3">
      <c r="A7" s="619"/>
      <c r="B7" s="620"/>
      <c r="C7" s="620"/>
      <c r="D7" s="620"/>
      <c r="E7" s="620"/>
      <c r="F7" s="620" t="s">
        <v>107</v>
      </c>
      <c r="G7" s="620"/>
      <c r="H7" s="620"/>
      <c r="I7" s="620"/>
      <c r="J7" s="620"/>
      <c r="K7" s="620"/>
      <c r="L7" s="620"/>
      <c r="M7" s="620"/>
      <c r="N7" s="620"/>
      <c r="O7" s="620"/>
      <c r="P7" s="620"/>
      <c r="Q7" s="620"/>
      <c r="R7" s="620"/>
      <c r="S7" s="620"/>
      <c r="T7" s="620"/>
      <c r="U7" s="620"/>
      <c r="V7" s="620"/>
      <c r="W7" s="622"/>
      <c r="X7" s="622"/>
      <c r="Y7" s="622"/>
      <c r="Z7" s="623"/>
      <c r="AA7" s="624"/>
    </row>
    <row r="8" spans="1:27" x14ac:dyDescent="0.3">
      <c r="A8" s="606"/>
      <c r="B8" s="607"/>
      <c r="C8" s="607"/>
      <c r="D8" s="607"/>
      <c r="E8" s="607"/>
      <c r="F8" s="607"/>
      <c r="G8" s="607"/>
      <c r="H8" s="607"/>
      <c r="I8" s="607"/>
      <c r="J8" s="607"/>
      <c r="K8" s="607"/>
      <c r="L8" s="607"/>
      <c r="M8" s="607"/>
      <c r="N8" s="607"/>
      <c r="O8" s="607"/>
      <c r="P8" s="607"/>
      <c r="Q8" s="607"/>
      <c r="R8" s="607"/>
      <c r="S8" s="607"/>
      <c r="T8" s="607"/>
      <c r="U8" s="607"/>
      <c r="V8" s="607"/>
      <c r="W8" s="607"/>
      <c r="X8" s="607"/>
      <c r="Y8" s="607"/>
      <c r="Z8" s="607"/>
      <c r="AA8" s="608"/>
    </row>
    <row r="9" spans="1:27" ht="16.5" customHeight="1" x14ac:dyDescent="0.3">
      <c r="A9" s="457">
        <v>1</v>
      </c>
      <c r="B9" s="875" t="s">
        <v>30</v>
      </c>
      <c r="C9" s="876"/>
      <c r="D9" s="876"/>
      <c r="E9" s="876"/>
      <c r="F9" s="876"/>
      <c r="G9" s="876"/>
      <c r="H9" s="876"/>
      <c r="I9" s="876"/>
      <c r="J9" s="876"/>
      <c r="K9" s="876"/>
      <c r="L9" s="876"/>
      <c r="M9" s="876"/>
      <c r="N9" s="876"/>
      <c r="O9" s="877"/>
      <c r="P9" s="878"/>
      <c r="Q9" s="879"/>
      <c r="R9" s="879"/>
      <c r="S9" s="879"/>
      <c r="T9" s="879"/>
      <c r="U9" s="879"/>
      <c r="V9" s="879"/>
      <c r="W9" s="879"/>
      <c r="X9" s="879"/>
      <c r="Y9" s="880"/>
      <c r="Z9" s="881">
        <f>VLOOKUP($F$15,CONTRA,6,FALSE)</f>
        <v>6</v>
      </c>
      <c r="AA9" s="882"/>
    </row>
    <row r="10" spans="1:27" ht="16.5" customHeight="1" x14ac:dyDescent="0.3">
      <c r="A10" s="885" t="s">
        <v>11</v>
      </c>
      <c r="B10" s="886"/>
      <c r="C10" s="886"/>
      <c r="D10" s="886"/>
      <c r="E10" s="887"/>
      <c r="F10" s="888">
        <f>VLOOKUP($F$15,CONTRA,2,FALSE)</f>
        <v>2</v>
      </c>
      <c r="G10" s="889"/>
      <c r="H10" s="459" t="s">
        <v>17</v>
      </c>
      <c r="I10" s="888">
        <f>VLOOKUP($F$15,CONTRA,3,FALSE)</f>
        <v>3</v>
      </c>
      <c r="J10" s="889"/>
      <c r="K10" s="898" t="s">
        <v>18</v>
      </c>
      <c r="L10" s="899"/>
      <c r="M10" s="888">
        <f>VLOOKUP($F$15,CONTRA,4,FALSE)</f>
        <v>4</v>
      </c>
      <c r="N10" s="890"/>
      <c r="O10" s="889"/>
      <c r="P10" s="891" t="s">
        <v>10</v>
      </c>
      <c r="Q10" s="886"/>
      <c r="R10" s="886"/>
      <c r="S10" s="887"/>
      <c r="T10" s="892">
        <f>VLOOKUP($F$15,CONTRA,5,FALSE)</f>
        <v>5</v>
      </c>
      <c r="U10" s="893"/>
      <c r="V10" s="894"/>
      <c r="W10" s="895" t="s">
        <v>829</v>
      </c>
      <c r="X10" s="896"/>
      <c r="Y10" s="897"/>
      <c r="Z10" s="883"/>
      <c r="AA10" s="884"/>
    </row>
    <row r="11" spans="1:27" x14ac:dyDescent="0.3">
      <c r="A11" s="885" t="s">
        <v>6</v>
      </c>
      <c r="B11" s="886"/>
      <c r="C11" s="886"/>
      <c r="D11" s="886"/>
      <c r="E11" s="887"/>
      <c r="F11" s="892">
        <f>VLOOKUP($F$15,CONTRA,7,FALSE)</f>
        <v>7</v>
      </c>
      <c r="G11" s="893"/>
      <c r="H11" s="893"/>
      <c r="I11" s="893"/>
      <c r="J11" s="893"/>
      <c r="K11" s="893"/>
      <c r="L11" s="893"/>
      <c r="M11" s="893"/>
      <c r="N11" s="893"/>
      <c r="O11" s="894"/>
      <c r="P11" s="891" t="s">
        <v>12</v>
      </c>
      <c r="Q11" s="886"/>
      <c r="R11" s="886"/>
      <c r="S11" s="887"/>
      <c r="T11" s="892">
        <f>VLOOKUP($F$15,CONTRA,8,FALSE)</f>
        <v>8</v>
      </c>
      <c r="U11" s="893"/>
      <c r="V11" s="893"/>
      <c r="W11" s="893"/>
      <c r="X11" s="893"/>
      <c r="Y11" s="893"/>
      <c r="Z11" s="893"/>
      <c r="AA11" s="900"/>
    </row>
    <row r="12" spans="1:27" ht="16.5" customHeight="1" x14ac:dyDescent="0.3">
      <c r="A12" s="901" t="s">
        <v>8</v>
      </c>
      <c r="B12" s="857"/>
      <c r="C12" s="857"/>
      <c r="D12" s="857"/>
      <c r="E12" s="858"/>
      <c r="F12" s="892">
        <f>VLOOKUP($F$15,CONTRA,9,FALSE)</f>
        <v>9</v>
      </c>
      <c r="G12" s="893"/>
      <c r="H12" s="893"/>
      <c r="I12" s="893"/>
      <c r="J12" s="894"/>
      <c r="K12" s="898" t="s">
        <v>13</v>
      </c>
      <c r="L12" s="899"/>
      <c r="M12" s="892">
        <f>VLOOKUP($F$15,CONTRA,10,FALSE)</f>
        <v>10</v>
      </c>
      <c r="N12" s="893"/>
      <c r="O12" s="894"/>
      <c r="P12" s="891" t="s">
        <v>9</v>
      </c>
      <c r="Q12" s="886"/>
      <c r="R12" s="886"/>
      <c r="S12" s="887"/>
      <c r="T12" s="902">
        <f>VLOOKUP($F$15,CONTRA,11,FALSE)</f>
        <v>11</v>
      </c>
      <c r="U12" s="903"/>
      <c r="V12" s="903"/>
      <c r="W12" s="903"/>
      <c r="X12" s="903"/>
      <c r="Y12" s="903"/>
      <c r="Z12" s="903"/>
      <c r="AA12" s="904"/>
    </row>
    <row r="13" spans="1:27" ht="60" customHeight="1" x14ac:dyDescent="0.3">
      <c r="A13" s="911" t="s">
        <v>807</v>
      </c>
      <c r="B13" s="896"/>
      <c r="C13" s="896"/>
      <c r="D13" s="896"/>
      <c r="E13" s="897"/>
      <c r="F13" s="912">
        <f>VLOOKUP($F$15,CONTRA,12,FALSE)</f>
        <v>12</v>
      </c>
      <c r="G13" s="913"/>
      <c r="H13" s="913"/>
      <c r="I13" s="913"/>
      <c r="J13" s="914"/>
      <c r="K13" s="918" t="s">
        <v>826</v>
      </c>
      <c r="L13" s="919"/>
      <c r="M13" s="912">
        <f>VLOOKUP($F$15,CONTRA,13,FALSE)</f>
        <v>13</v>
      </c>
      <c r="N13" s="913"/>
      <c r="O13" s="914"/>
      <c r="P13" s="915" t="str">
        <f>+BDC!N2</f>
        <v xml:space="preserve"> N° CONTRATO INTERVENTORÍA O DELEGACIÓN </v>
      </c>
      <c r="Q13" s="906"/>
      <c r="R13" s="906"/>
      <c r="S13" s="907"/>
      <c r="T13" s="920">
        <f>VLOOKUP($F$15,CONTRA,14,FALSE)</f>
        <v>14</v>
      </c>
      <c r="U13" s="921"/>
      <c r="V13" s="922" t="str">
        <f>+Tabla2[[#Headers],[FECHA ACTA INICIO CONTRATO INTERVENTORIA O OFICIO DELEG]]</f>
        <v>FECHA ACTA INICIO CONTRATO INTERVENTORIA O OFICIO DELEG</v>
      </c>
      <c r="W13" s="923"/>
      <c r="X13" s="923"/>
      <c r="Y13" s="924"/>
      <c r="Z13" s="916">
        <f>VLOOKUP($F$15,CONTRA,15,FALSE)</f>
        <v>15</v>
      </c>
      <c r="AA13" s="917"/>
    </row>
    <row r="14" spans="1:27" ht="25.5" customHeight="1" x14ac:dyDescent="0.3">
      <c r="A14" s="905" t="s">
        <v>825</v>
      </c>
      <c r="B14" s="906"/>
      <c r="C14" s="906"/>
      <c r="D14" s="906"/>
      <c r="E14" s="907"/>
      <c r="F14" s="908" t="str">
        <f>VLOOKUP($F$15,BDC!A2:BA18,16,FALSE)</f>
        <v>XXX</v>
      </c>
      <c r="G14" s="909"/>
      <c r="H14" s="909"/>
      <c r="I14" s="909"/>
      <c r="J14" s="909"/>
      <c r="K14" s="909"/>
      <c r="L14" s="909"/>
      <c r="M14" s="909"/>
      <c r="N14" s="909"/>
      <c r="O14" s="910"/>
      <c r="P14" s="856" t="s">
        <v>9</v>
      </c>
      <c r="Q14" s="857"/>
      <c r="R14" s="857"/>
      <c r="S14" s="858"/>
      <c r="T14" s="888" t="str">
        <f>VLOOKUP($F$15,BDC!A2:BA18,17,FALSE)</f>
        <v>XXX</v>
      </c>
      <c r="U14" s="890"/>
      <c r="V14" s="890"/>
      <c r="W14" s="890"/>
      <c r="X14" s="890"/>
      <c r="Y14" s="890"/>
      <c r="Z14" s="890"/>
      <c r="AA14" s="925"/>
    </row>
    <row r="15" spans="1:27" ht="35.25" customHeight="1" x14ac:dyDescent="0.3">
      <c r="A15" s="885" t="s">
        <v>7</v>
      </c>
      <c r="B15" s="886"/>
      <c r="C15" s="886"/>
      <c r="D15" s="886"/>
      <c r="E15" s="887"/>
      <c r="F15" s="927">
        <v>1</v>
      </c>
      <c r="G15" s="928"/>
      <c r="H15" s="928"/>
      <c r="I15" s="928"/>
      <c r="J15" s="928"/>
      <c r="K15" s="928"/>
      <c r="L15" s="928"/>
      <c r="M15" s="928"/>
      <c r="N15" s="928"/>
      <c r="O15" s="929"/>
      <c r="P15" s="891" t="s">
        <v>824</v>
      </c>
      <c r="Q15" s="886"/>
      <c r="R15" s="886"/>
      <c r="S15" s="887"/>
      <c r="T15" s="888" t="str">
        <f>VLOOKUP($F$15,BDC!A3:BA19,19,FALSE)</f>
        <v>XXX</v>
      </c>
      <c r="U15" s="890"/>
      <c r="V15" s="890"/>
      <c r="W15" s="890"/>
      <c r="X15" s="890"/>
      <c r="Y15" s="890"/>
      <c r="Z15" s="890"/>
      <c r="AA15" s="925"/>
    </row>
    <row r="16" spans="1:27" x14ac:dyDescent="0.3">
      <c r="A16" s="885" t="s">
        <v>823</v>
      </c>
      <c r="B16" s="886"/>
      <c r="C16" s="886"/>
      <c r="D16" s="886"/>
      <c r="E16" s="887"/>
      <c r="F16" s="908" t="str">
        <f>VLOOKUP($F$15,BDC!A2:BA18,18,FALSE)</f>
        <v>XXX</v>
      </c>
      <c r="G16" s="909"/>
      <c r="H16" s="909"/>
      <c r="I16" s="909"/>
      <c r="J16" s="909"/>
      <c r="K16" s="909"/>
      <c r="L16" s="909"/>
      <c r="M16" s="909"/>
      <c r="N16" s="909"/>
      <c r="O16" s="910"/>
      <c r="P16" s="891" t="s">
        <v>9</v>
      </c>
      <c r="Q16" s="886"/>
      <c r="R16" s="886"/>
      <c r="S16" s="887"/>
      <c r="T16" s="908" t="str">
        <f>VLOOKUP($F$15,BDC!A3:BA19,20,FALSE)</f>
        <v>XXX</v>
      </c>
      <c r="U16" s="909"/>
      <c r="V16" s="909"/>
      <c r="W16" s="909"/>
      <c r="X16" s="909"/>
      <c r="Y16" s="909"/>
      <c r="Z16" s="909"/>
      <c r="AA16" s="926"/>
    </row>
    <row r="17" spans="1:27" x14ac:dyDescent="0.3">
      <c r="A17" s="885" t="s">
        <v>21</v>
      </c>
      <c r="B17" s="886"/>
      <c r="C17" s="886"/>
      <c r="D17" s="886"/>
      <c r="E17" s="887"/>
      <c r="F17" s="859" t="str">
        <f>VLOOKUP($F$15,BDC!A2:BA18,26,FALSE)</f>
        <v>XXX</v>
      </c>
      <c r="G17" s="860"/>
      <c r="H17" s="860"/>
      <c r="I17" s="860"/>
      <c r="J17" s="860"/>
      <c r="K17" s="860"/>
      <c r="L17" s="860"/>
      <c r="M17" s="860"/>
      <c r="N17" s="860"/>
      <c r="O17" s="930"/>
      <c r="P17" s="891" t="s">
        <v>811</v>
      </c>
      <c r="Q17" s="886"/>
      <c r="R17" s="886"/>
      <c r="S17" s="887"/>
      <c r="T17" s="859">
        <f>VLOOKUP($F$15,CONTRA,27,FALSE)</f>
        <v>25</v>
      </c>
      <c r="U17" s="860"/>
      <c r="V17" s="860"/>
      <c r="W17" s="860"/>
      <c r="X17" s="860"/>
      <c r="Y17" s="860"/>
      <c r="Z17" s="860"/>
      <c r="AA17" s="861"/>
    </row>
    <row r="18" spans="1:27" x14ac:dyDescent="0.3">
      <c r="A18" s="885" t="s">
        <v>817</v>
      </c>
      <c r="B18" s="886"/>
      <c r="C18" s="886"/>
      <c r="D18" s="886"/>
      <c r="E18" s="887"/>
      <c r="F18" s="888">
        <f>VLOOKUP($F$15,CONTRA,28,FALSE)</f>
        <v>0</v>
      </c>
      <c r="G18" s="890"/>
      <c r="H18" s="890"/>
      <c r="I18" s="890"/>
      <c r="J18" s="890"/>
      <c r="K18" s="890"/>
      <c r="L18" s="890"/>
      <c r="M18" s="890"/>
      <c r="N18" s="890"/>
      <c r="O18" s="889"/>
      <c r="P18" s="891" t="s">
        <v>814</v>
      </c>
      <c r="Q18" s="886"/>
      <c r="R18" s="886"/>
      <c r="S18" s="887"/>
      <c r="T18" s="888">
        <f>VLOOKUP($F$15,CONTRA,29,FALSE)</f>
        <v>0</v>
      </c>
      <c r="U18" s="890"/>
      <c r="V18" s="890"/>
      <c r="W18" s="890"/>
      <c r="X18" s="890"/>
      <c r="Y18" s="890"/>
      <c r="Z18" s="890"/>
      <c r="AA18" s="925"/>
    </row>
    <row r="19" spans="1:27" x14ac:dyDescent="0.3">
      <c r="A19" s="885" t="s">
        <v>22</v>
      </c>
      <c r="B19" s="886"/>
      <c r="C19" s="886"/>
      <c r="D19" s="886"/>
      <c r="E19" s="887"/>
      <c r="F19" s="931">
        <f>VLOOKUP($F$15,CONTRA,30,FALSE)</f>
        <v>26</v>
      </c>
      <c r="G19" s="932"/>
      <c r="H19" s="932"/>
      <c r="I19" s="932"/>
      <c r="J19" s="933"/>
      <c r="K19" s="888">
        <f>VLOOKUP($F$15,CONTRA,31,FALSE)</f>
        <v>0</v>
      </c>
      <c r="L19" s="890"/>
      <c r="M19" s="890"/>
      <c r="N19" s="890"/>
      <c r="O19" s="889"/>
      <c r="P19" s="891" t="s">
        <v>810</v>
      </c>
      <c r="Q19" s="886"/>
      <c r="R19" s="886"/>
      <c r="S19" s="887"/>
      <c r="T19" s="888">
        <f>VLOOKUP($F$15,CONTRA,32,FALSE)</f>
        <v>27</v>
      </c>
      <c r="U19" s="890"/>
      <c r="V19" s="890"/>
      <c r="W19" s="890"/>
      <c r="X19" s="890"/>
      <c r="Y19" s="890"/>
      <c r="Z19" s="890"/>
      <c r="AA19" s="925"/>
    </row>
    <row r="20" spans="1:27" x14ac:dyDescent="0.3">
      <c r="A20" s="885" t="s">
        <v>23</v>
      </c>
      <c r="B20" s="886"/>
      <c r="C20" s="886"/>
      <c r="D20" s="886"/>
      <c r="E20" s="887"/>
      <c r="F20" s="931">
        <f>VLOOKUP($F$15,CONTRA,33,FALSE)</f>
        <v>28</v>
      </c>
      <c r="G20" s="932"/>
      <c r="H20" s="932"/>
      <c r="I20" s="932"/>
      <c r="J20" s="933"/>
      <c r="K20" s="898" t="s">
        <v>0</v>
      </c>
      <c r="L20" s="899"/>
      <c r="M20" s="934">
        <f>VLOOKUP($F$15,CONTRA,34,FALSE)</f>
        <v>29</v>
      </c>
      <c r="N20" s="935"/>
      <c r="O20" s="936"/>
      <c r="P20" s="891" t="s">
        <v>815</v>
      </c>
      <c r="Q20" s="886"/>
      <c r="R20" s="886"/>
      <c r="S20" s="887"/>
      <c r="T20" s="888">
        <f>VLOOKUP($F$15,CONTRA,35,FALSE)</f>
        <v>0</v>
      </c>
      <c r="U20" s="890"/>
      <c r="V20" s="890"/>
      <c r="W20" s="890"/>
      <c r="X20" s="890"/>
      <c r="Y20" s="890"/>
      <c r="Z20" s="890"/>
      <c r="AA20" s="925"/>
    </row>
    <row r="21" spans="1:27" x14ac:dyDescent="0.3">
      <c r="A21" s="885" t="s">
        <v>24</v>
      </c>
      <c r="B21" s="886"/>
      <c r="C21" s="886"/>
      <c r="D21" s="886"/>
      <c r="E21" s="887"/>
      <c r="F21" s="931">
        <f>SUM(F19:J20)</f>
        <v>54</v>
      </c>
      <c r="G21" s="932"/>
      <c r="H21" s="932"/>
      <c r="I21" s="932"/>
      <c r="J21" s="933"/>
      <c r="K21" s="888"/>
      <c r="L21" s="890"/>
      <c r="M21" s="890"/>
      <c r="N21" s="890"/>
      <c r="O21" s="889"/>
      <c r="P21" s="891" t="s">
        <v>25</v>
      </c>
      <c r="Q21" s="886"/>
      <c r="R21" s="886"/>
      <c r="S21" s="887"/>
      <c r="T21" s="888">
        <f>+T19+T20</f>
        <v>27</v>
      </c>
      <c r="U21" s="890"/>
      <c r="V21" s="890"/>
      <c r="W21" s="890"/>
      <c r="X21" s="890"/>
      <c r="Y21" s="890"/>
      <c r="Z21" s="890"/>
      <c r="AA21" s="925"/>
    </row>
    <row r="22" spans="1:27" ht="16.5" customHeight="1" x14ac:dyDescent="0.3">
      <c r="A22" s="938" t="s">
        <v>19</v>
      </c>
      <c r="B22" s="939"/>
      <c r="C22" s="939"/>
      <c r="D22" s="939"/>
      <c r="E22" s="940"/>
      <c r="F22" s="853">
        <f>VLOOKUP($F$15,CONTRA,36,FALSE)</f>
        <v>30</v>
      </c>
      <c r="G22" s="854"/>
      <c r="H22" s="854"/>
      <c r="I22" s="854"/>
      <c r="J22" s="854"/>
      <c r="K22" s="854"/>
      <c r="L22" s="854"/>
      <c r="M22" s="854"/>
      <c r="N22" s="854"/>
      <c r="O22" s="855"/>
      <c r="P22" s="891" t="s">
        <v>812</v>
      </c>
      <c r="Q22" s="886"/>
      <c r="R22" s="886"/>
      <c r="S22" s="887"/>
      <c r="T22" s="859">
        <f>VLOOKUP($F$15,BDC!1:1048576,38,FALSE)</f>
        <v>0</v>
      </c>
      <c r="U22" s="860"/>
      <c r="V22" s="860"/>
      <c r="W22" s="860"/>
      <c r="X22" s="860"/>
      <c r="Y22" s="860"/>
      <c r="Z22" s="860"/>
      <c r="AA22" s="861"/>
    </row>
    <row r="23" spans="1:27" ht="16.5" customHeight="1" x14ac:dyDescent="0.3">
      <c r="A23" s="938" t="s">
        <v>20</v>
      </c>
      <c r="B23" s="939"/>
      <c r="C23" s="939"/>
      <c r="D23" s="939"/>
      <c r="E23" s="940"/>
      <c r="F23" s="698">
        <f>VLOOKUP($F$15,CONTRA,37,FALSE)</f>
        <v>31</v>
      </c>
      <c r="G23" s="699"/>
      <c r="H23" s="699"/>
      <c r="I23" s="699"/>
      <c r="J23" s="699"/>
      <c r="K23" s="699"/>
      <c r="L23" s="699"/>
      <c r="M23" s="699"/>
      <c r="N23" s="699"/>
      <c r="O23" s="699"/>
      <c r="P23" s="699"/>
      <c r="Q23" s="699"/>
      <c r="R23" s="699"/>
      <c r="S23" s="699"/>
      <c r="T23" s="699"/>
      <c r="U23" s="699"/>
      <c r="V23" s="699"/>
      <c r="W23" s="699"/>
      <c r="X23" s="699"/>
      <c r="Y23" s="699"/>
      <c r="Z23" s="699"/>
      <c r="AA23" s="700"/>
    </row>
    <row r="24" spans="1:27" x14ac:dyDescent="0.3">
      <c r="A24" s="282">
        <v>2</v>
      </c>
      <c r="B24" s="752" t="s">
        <v>655</v>
      </c>
      <c r="C24" s="753"/>
      <c r="D24" s="753"/>
      <c r="E24" s="753"/>
      <c r="F24" s="753"/>
      <c r="G24" s="753"/>
      <c r="H24" s="753"/>
      <c r="I24" s="753"/>
      <c r="J24" s="753"/>
      <c r="K24" s="753"/>
      <c r="L24" s="753"/>
      <c r="M24" s="945"/>
      <c r="N24" s="753"/>
      <c r="O24" s="753"/>
      <c r="P24" s="753"/>
      <c r="Q24" s="753"/>
      <c r="R24" s="753"/>
      <c r="S24" s="753"/>
      <c r="T24" s="753"/>
      <c r="U24" s="753"/>
      <c r="V24" s="753"/>
      <c r="W24" s="753"/>
      <c r="X24" s="753"/>
      <c r="Y24" s="753"/>
      <c r="Z24" s="753"/>
      <c r="AA24" s="754"/>
    </row>
    <row r="25" spans="1:27" x14ac:dyDescent="0.3">
      <c r="A25" s="949" t="s">
        <v>656</v>
      </c>
      <c r="B25" s="950"/>
      <c r="C25" s="950"/>
      <c r="D25" s="950"/>
      <c r="E25" s="950"/>
      <c r="F25" s="950"/>
      <c r="G25" s="950"/>
      <c r="H25" s="951"/>
      <c r="I25" s="958" t="s">
        <v>657</v>
      </c>
      <c r="J25" s="950"/>
      <c r="K25" s="951"/>
      <c r="L25" s="969" t="s">
        <v>658</v>
      </c>
      <c r="M25" s="60"/>
      <c r="N25" s="948" t="s">
        <v>659</v>
      </c>
      <c r="O25" s="948"/>
      <c r="P25" s="948"/>
      <c r="Q25" s="948"/>
      <c r="R25" s="948"/>
      <c r="S25" s="948"/>
      <c r="T25" s="948"/>
      <c r="U25" s="948"/>
      <c r="V25" s="948"/>
      <c r="W25" s="948"/>
      <c r="X25" s="948"/>
      <c r="Y25" s="948"/>
      <c r="Z25" s="948"/>
      <c r="AA25" s="964"/>
    </row>
    <row r="26" spans="1:27" x14ac:dyDescent="0.3">
      <c r="A26" s="952"/>
      <c r="B26" s="953"/>
      <c r="C26" s="953"/>
      <c r="D26" s="953"/>
      <c r="E26" s="953"/>
      <c r="F26" s="953"/>
      <c r="G26" s="953"/>
      <c r="H26" s="954"/>
      <c r="I26" s="959"/>
      <c r="J26" s="953"/>
      <c r="K26" s="954"/>
      <c r="L26" s="970"/>
      <c r="M26" s="60"/>
      <c r="N26" s="948" t="s">
        <v>660</v>
      </c>
      <c r="O26" s="948"/>
      <c r="P26" s="948"/>
      <c r="Q26" s="948"/>
      <c r="R26" s="948"/>
      <c r="S26" s="948"/>
      <c r="T26" s="948" t="s">
        <v>661</v>
      </c>
      <c r="U26" s="948"/>
      <c r="V26" s="948"/>
      <c r="W26" s="948"/>
      <c r="X26" s="948"/>
      <c r="Y26" s="948"/>
      <c r="Z26" s="948"/>
      <c r="AA26" s="964"/>
    </row>
    <row r="27" spans="1:27" x14ac:dyDescent="0.3">
      <c r="A27" s="955"/>
      <c r="B27" s="956"/>
      <c r="C27" s="956"/>
      <c r="D27" s="956"/>
      <c r="E27" s="956"/>
      <c r="F27" s="956"/>
      <c r="G27" s="956"/>
      <c r="H27" s="957"/>
      <c r="I27" s="960"/>
      <c r="J27" s="956"/>
      <c r="K27" s="957"/>
      <c r="L27" s="971"/>
      <c r="M27" s="60"/>
      <c r="N27" s="948" t="s">
        <v>663</v>
      </c>
      <c r="O27" s="948"/>
      <c r="P27" s="948" t="s">
        <v>664</v>
      </c>
      <c r="Q27" s="948"/>
      <c r="R27" s="948"/>
      <c r="S27" s="149" t="s">
        <v>665</v>
      </c>
      <c r="T27" s="948" t="s">
        <v>663</v>
      </c>
      <c r="U27" s="948"/>
      <c r="V27" s="948"/>
      <c r="W27" s="948" t="s">
        <v>664</v>
      </c>
      <c r="X27" s="948"/>
      <c r="Y27" s="948" t="s">
        <v>665</v>
      </c>
      <c r="Z27" s="948"/>
      <c r="AA27" s="964"/>
    </row>
    <row r="28" spans="1:27" x14ac:dyDescent="0.3">
      <c r="A28" s="946" t="s">
        <v>662</v>
      </c>
      <c r="B28" s="947"/>
      <c r="C28" s="947"/>
      <c r="D28" s="947"/>
      <c r="E28" s="947"/>
      <c r="F28" s="947"/>
      <c r="G28" s="947"/>
      <c r="H28" s="947"/>
      <c r="I28" s="947"/>
      <c r="J28" s="947"/>
      <c r="K28" s="947"/>
      <c r="L28" s="129"/>
      <c r="M28" s="60"/>
      <c r="N28" s="948"/>
      <c r="O28" s="948"/>
      <c r="P28" s="948"/>
      <c r="Q28" s="948"/>
      <c r="R28" s="948"/>
      <c r="S28" s="149"/>
      <c r="T28" s="965"/>
      <c r="U28" s="966"/>
      <c r="V28" s="966"/>
      <c r="W28" s="966"/>
      <c r="X28" s="966"/>
      <c r="Y28" s="966"/>
      <c r="Z28" s="966"/>
      <c r="AA28" s="967"/>
    </row>
    <row r="29" spans="1:27" x14ac:dyDescent="0.3">
      <c r="A29" s="946" t="s">
        <v>666</v>
      </c>
      <c r="B29" s="947"/>
      <c r="C29" s="947"/>
      <c r="D29" s="947"/>
      <c r="E29" s="947"/>
      <c r="F29" s="947"/>
      <c r="G29" s="947"/>
      <c r="H29" s="947"/>
      <c r="I29" s="947"/>
      <c r="J29" s="947"/>
      <c r="K29" s="947"/>
      <c r="L29" s="129"/>
      <c r="M29" s="60"/>
      <c r="N29" s="948"/>
      <c r="O29" s="948"/>
      <c r="P29" s="948"/>
      <c r="Q29" s="948"/>
      <c r="R29" s="948"/>
      <c r="S29" s="149"/>
      <c r="T29" s="965"/>
      <c r="U29" s="966"/>
      <c r="V29" s="966"/>
      <c r="W29" s="966"/>
      <c r="X29" s="966"/>
      <c r="Y29" s="966"/>
      <c r="Z29" s="966"/>
      <c r="AA29" s="967"/>
    </row>
    <row r="30" spans="1:27" x14ac:dyDescent="0.3">
      <c r="A30" s="946" t="s">
        <v>667</v>
      </c>
      <c r="B30" s="947"/>
      <c r="C30" s="947"/>
      <c r="D30" s="947"/>
      <c r="E30" s="947"/>
      <c r="F30" s="947"/>
      <c r="G30" s="947"/>
      <c r="H30" s="947"/>
      <c r="I30" s="947"/>
      <c r="J30" s="947"/>
      <c r="K30" s="947"/>
      <c r="L30" s="129"/>
      <c r="M30" s="60"/>
      <c r="N30" s="947"/>
      <c r="O30" s="947"/>
      <c r="P30" s="947"/>
      <c r="Q30" s="947"/>
      <c r="R30" s="947"/>
      <c r="S30" s="129"/>
      <c r="T30" s="947"/>
      <c r="U30" s="947"/>
      <c r="V30" s="947"/>
      <c r="W30" s="947"/>
      <c r="X30" s="947"/>
      <c r="Y30" s="947"/>
      <c r="Z30" s="947"/>
      <c r="AA30" s="968"/>
    </row>
    <row r="31" spans="1:27" x14ac:dyDescent="0.3">
      <c r="A31" s="946" t="s">
        <v>668</v>
      </c>
      <c r="B31" s="947"/>
      <c r="C31" s="947"/>
      <c r="D31" s="947"/>
      <c r="E31" s="947"/>
      <c r="F31" s="947"/>
      <c r="G31" s="947"/>
      <c r="H31" s="947"/>
      <c r="I31" s="947"/>
      <c r="J31" s="947"/>
      <c r="K31" s="947"/>
      <c r="L31" s="129"/>
      <c r="M31" s="60"/>
      <c r="N31" s="947"/>
      <c r="O31" s="947"/>
      <c r="P31" s="947"/>
      <c r="Q31" s="947"/>
      <c r="R31" s="947"/>
      <c r="S31" s="129"/>
      <c r="T31" s="947"/>
      <c r="U31" s="947"/>
      <c r="V31" s="947"/>
      <c r="W31" s="947"/>
      <c r="X31" s="947"/>
      <c r="Y31" s="947"/>
      <c r="Z31" s="947"/>
      <c r="AA31" s="968"/>
    </row>
    <row r="32" spans="1:27" x14ac:dyDescent="0.3">
      <c r="A32" s="946" t="s">
        <v>669</v>
      </c>
      <c r="B32" s="947"/>
      <c r="C32" s="947"/>
      <c r="D32" s="947"/>
      <c r="E32" s="947"/>
      <c r="F32" s="947"/>
      <c r="G32" s="947"/>
      <c r="H32" s="947"/>
      <c r="I32" s="947"/>
      <c r="J32" s="947"/>
      <c r="K32" s="947"/>
      <c r="L32" s="129"/>
      <c r="M32" s="60"/>
      <c r="N32" s="947"/>
      <c r="O32" s="947"/>
      <c r="P32" s="947"/>
      <c r="Q32" s="947"/>
      <c r="R32" s="947"/>
      <c r="S32" s="129"/>
      <c r="T32" s="947"/>
      <c r="U32" s="947"/>
      <c r="V32" s="947"/>
      <c r="W32" s="947"/>
      <c r="X32" s="947"/>
      <c r="Y32" s="947"/>
      <c r="Z32" s="947"/>
      <c r="AA32" s="968"/>
    </row>
    <row r="33" spans="1:27" x14ac:dyDescent="0.3">
      <c r="A33" s="196"/>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197"/>
    </row>
    <row r="34" spans="1:27" x14ac:dyDescent="0.3">
      <c r="A34" s="150" t="s">
        <v>670</v>
      </c>
      <c r="B34" s="60"/>
      <c r="C34" s="60"/>
      <c r="D34" s="60"/>
      <c r="E34" s="60"/>
      <c r="F34" s="60"/>
      <c r="G34" s="60"/>
      <c r="H34" s="60"/>
      <c r="I34" s="60"/>
      <c r="J34" s="972"/>
      <c r="K34" s="972"/>
      <c r="L34" s="972"/>
      <c r="M34" s="972"/>
      <c r="N34" s="972"/>
      <c r="O34" s="972"/>
      <c r="P34" s="972"/>
      <c r="Q34" s="972"/>
      <c r="R34" s="972"/>
      <c r="S34" s="972"/>
      <c r="T34" s="972"/>
      <c r="U34" s="972"/>
      <c r="V34" s="972"/>
      <c r="W34" s="972"/>
      <c r="X34" s="972"/>
      <c r="Y34" s="972"/>
      <c r="Z34" s="972"/>
      <c r="AA34" s="973"/>
    </row>
    <row r="35" spans="1:27" x14ac:dyDescent="0.3">
      <c r="A35" s="151" t="s">
        <v>671</v>
      </c>
      <c r="B35" s="60"/>
      <c r="C35" s="60"/>
      <c r="D35" s="60"/>
      <c r="E35" s="60"/>
      <c r="F35" s="60"/>
      <c r="G35" s="60"/>
      <c r="H35" s="60"/>
      <c r="I35" s="60"/>
      <c r="J35" s="974"/>
      <c r="K35" s="974"/>
      <c r="L35" s="974"/>
      <c r="M35" s="974"/>
      <c r="N35" s="974"/>
      <c r="O35" s="974"/>
      <c r="P35" s="974"/>
      <c r="Q35" s="974"/>
      <c r="R35" s="974"/>
      <c r="S35" s="974"/>
      <c r="T35" s="974"/>
      <c r="U35" s="974"/>
      <c r="V35" s="974"/>
      <c r="W35" s="974"/>
      <c r="X35" s="974"/>
      <c r="Y35" s="974"/>
      <c r="Z35" s="974"/>
      <c r="AA35" s="975"/>
    </row>
    <row r="36" spans="1:27" x14ac:dyDescent="0.3">
      <c r="A36" s="151" t="s">
        <v>673</v>
      </c>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197"/>
    </row>
    <row r="37" spans="1:27" x14ac:dyDescent="0.3">
      <c r="A37" s="151" t="s">
        <v>672</v>
      </c>
      <c r="B37" s="60"/>
      <c r="C37" s="60"/>
      <c r="D37" s="60"/>
      <c r="E37" s="60"/>
      <c r="F37" s="60"/>
      <c r="G37" s="60"/>
      <c r="H37" s="60"/>
      <c r="I37" s="60"/>
      <c r="J37" s="972"/>
      <c r="K37" s="972"/>
      <c r="L37" s="972"/>
      <c r="M37" s="972"/>
      <c r="N37" s="972"/>
      <c r="O37" s="972"/>
      <c r="P37" s="972"/>
      <c r="Q37" s="972"/>
      <c r="R37" s="972"/>
      <c r="S37" s="972"/>
      <c r="T37" s="972"/>
      <c r="U37" s="972"/>
      <c r="V37" s="972"/>
      <c r="W37" s="972"/>
      <c r="X37" s="972"/>
      <c r="Y37" s="972"/>
      <c r="Z37" s="972"/>
      <c r="AA37" s="973"/>
    </row>
    <row r="38" spans="1:27" x14ac:dyDescent="0.3">
      <c r="A38" s="196"/>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197"/>
    </row>
    <row r="39" spans="1:27" x14ac:dyDescent="0.3">
      <c r="A39" s="282">
        <v>3</v>
      </c>
      <c r="B39" s="752" t="s">
        <v>674</v>
      </c>
      <c r="C39" s="753"/>
      <c r="D39" s="753"/>
      <c r="E39" s="753"/>
      <c r="F39" s="753"/>
      <c r="G39" s="753"/>
      <c r="H39" s="753"/>
      <c r="I39" s="753"/>
      <c r="J39" s="753"/>
      <c r="K39" s="753"/>
      <c r="L39" s="753"/>
      <c r="M39" s="945"/>
      <c r="N39" s="753"/>
      <c r="O39" s="753"/>
      <c r="P39" s="753"/>
      <c r="Q39" s="753"/>
      <c r="R39" s="753"/>
      <c r="S39" s="753"/>
      <c r="T39" s="753"/>
      <c r="U39" s="753"/>
      <c r="V39" s="753"/>
      <c r="W39" s="753"/>
      <c r="X39" s="753"/>
      <c r="Y39" s="753"/>
      <c r="Z39" s="753"/>
      <c r="AA39" s="754"/>
    </row>
    <row r="40" spans="1:27" x14ac:dyDescent="0.3">
      <c r="A40" s="949" t="s">
        <v>656</v>
      </c>
      <c r="B40" s="950"/>
      <c r="C40" s="950"/>
      <c r="D40" s="950"/>
      <c r="E40" s="950"/>
      <c r="F40" s="950"/>
      <c r="G40" s="950"/>
      <c r="H40" s="951"/>
      <c r="I40" s="958" t="s">
        <v>657</v>
      </c>
      <c r="J40" s="950"/>
      <c r="K40" s="951"/>
      <c r="L40" s="961" t="s">
        <v>658</v>
      </c>
      <c r="M40" s="60"/>
      <c r="N40" s="152" t="s">
        <v>659</v>
      </c>
      <c r="O40" s="153"/>
      <c r="P40" s="153"/>
      <c r="Q40" s="153"/>
      <c r="R40" s="153"/>
      <c r="S40" s="153"/>
      <c r="T40" s="153"/>
      <c r="U40" s="153"/>
      <c r="V40" s="153"/>
      <c r="W40" s="153"/>
      <c r="X40" s="153"/>
      <c r="Y40" s="153"/>
      <c r="Z40" s="153"/>
      <c r="AA40" s="288"/>
    </row>
    <row r="41" spans="1:27" x14ac:dyDescent="0.3">
      <c r="A41" s="952"/>
      <c r="B41" s="953"/>
      <c r="C41" s="953"/>
      <c r="D41" s="953"/>
      <c r="E41" s="953"/>
      <c r="F41" s="953"/>
      <c r="G41" s="953"/>
      <c r="H41" s="954"/>
      <c r="I41" s="959"/>
      <c r="J41" s="953"/>
      <c r="K41" s="954"/>
      <c r="L41" s="962"/>
      <c r="M41" s="60"/>
      <c r="N41" s="948" t="s">
        <v>660</v>
      </c>
      <c r="O41" s="948"/>
      <c r="P41" s="948"/>
      <c r="Q41" s="948"/>
      <c r="R41" s="948"/>
      <c r="S41" s="948"/>
      <c r="T41" s="948" t="s">
        <v>661</v>
      </c>
      <c r="U41" s="948"/>
      <c r="V41" s="948"/>
      <c r="W41" s="948"/>
      <c r="X41" s="948"/>
      <c r="Y41" s="948"/>
      <c r="Z41" s="948"/>
      <c r="AA41" s="964"/>
    </row>
    <row r="42" spans="1:27" x14ac:dyDescent="0.3">
      <c r="A42" s="955"/>
      <c r="B42" s="956"/>
      <c r="C42" s="956"/>
      <c r="D42" s="956"/>
      <c r="E42" s="956"/>
      <c r="F42" s="956"/>
      <c r="G42" s="956"/>
      <c r="H42" s="957"/>
      <c r="I42" s="960"/>
      <c r="J42" s="956"/>
      <c r="K42" s="957"/>
      <c r="L42" s="963"/>
      <c r="M42" s="60"/>
      <c r="N42" s="948" t="s">
        <v>663</v>
      </c>
      <c r="O42" s="948"/>
      <c r="P42" s="948" t="s">
        <v>664</v>
      </c>
      <c r="Q42" s="948"/>
      <c r="R42" s="948"/>
      <c r="S42" s="149" t="s">
        <v>665</v>
      </c>
      <c r="T42" s="948" t="s">
        <v>663</v>
      </c>
      <c r="U42" s="948"/>
      <c r="V42" s="948"/>
      <c r="W42" s="948" t="s">
        <v>664</v>
      </c>
      <c r="X42" s="948"/>
      <c r="Y42" s="948" t="s">
        <v>665</v>
      </c>
      <c r="Z42" s="948"/>
      <c r="AA42" s="964"/>
    </row>
    <row r="43" spans="1:27" x14ac:dyDescent="0.3">
      <c r="A43" s="946" t="s">
        <v>675</v>
      </c>
      <c r="B43" s="947"/>
      <c r="C43" s="947"/>
      <c r="D43" s="947"/>
      <c r="E43" s="947"/>
      <c r="F43" s="947"/>
      <c r="G43" s="947"/>
      <c r="H43" s="947"/>
      <c r="I43" s="947"/>
      <c r="J43" s="947"/>
      <c r="K43" s="947"/>
      <c r="L43" s="129"/>
      <c r="M43" s="60"/>
      <c r="N43" s="948"/>
      <c r="O43" s="948"/>
      <c r="P43" s="948"/>
      <c r="Q43" s="948"/>
      <c r="R43" s="948"/>
      <c r="S43" s="149"/>
      <c r="T43" s="948"/>
      <c r="U43" s="948"/>
      <c r="V43" s="948"/>
      <c r="W43" s="948"/>
      <c r="X43" s="948"/>
      <c r="Y43" s="948"/>
      <c r="Z43" s="948"/>
      <c r="AA43" s="964"/>
    </row>
    <row r="44" spans="1:27" x14ac:dyDescent="0.3">
      <c r="A44" s="946" t="s">
        <v>598</v>
      </c>
      <c r="B44" s="947"/>
      <c r="C44" s="947"/>
      <c r="D44" s="947"/>
      <c r="E44" s="947"/>
      <c r="F44" s="947"/>
      <c r="G44" s="947"/>
      <c r="H44" s="947"/>
      <c r="I44" s="947"/>
      <c r="J44" s="947"/>
      <c r="K44" s="947"/>
      <c r="L44" s="129"/>
      <c r="M44" s="60"/>
      <c r="N44" s="948"/>
      <c r="O44" s="948"/>
      <c r="P44" s="948"/>
      <c r="Q44" s="948"/>
      <c r="R44" s="948"/>
      <c r="S44" s="149"/>
      <c r="T44" s="948"/>
      <c r="U44" s="948"/>
      <c r="V44" s="948"/>
      <c r="W44" s="948"/>
      <c r="X44" s="948"/>
      <c r="Y44" s="948"/>
      <c r="Z44" s="948"/>
      <c r="AA44" s="964"/>
    </row>
    <row r="45" spans="1:27" x14ac:dyDescent="0.3">
      <c r="A45" s="196"/>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197"/>
    </row>
    <row r="46" spans="1:27" x14ac:dyDescent="0.3">
      <c r="A46" s="150" t="s">
        <v>676</v>
      </c>
      <c r="B46" s="60"/>
      <c r="C46" s="60"/>
      <c r="D46" s="60"/>
      <c r="E46" s="60"/>
      <c r="F46" s="60"/>
      <c r="G46" s="60"/>
      <c r="H46" s="60"/>
      <c r="I46" s="60"/>
      <c r="J46" s="972"/>
      <c r="K46" s="972"/>
      <c r="L46" s="972"/>
      <c r="M46" s="154" t="s">
        <v>677</v>
      </c>
      <c r="N46" s="60"/>
      <c r="O46" s="60"/>
      <c r="P46" s="60"/>
      <c r="Q46" s="60"/>
      <c r="R46" s="60"/>
      <c r="S46" s="115"/>
      <c r="T46" s="115"/>
      <c r="U46" s="115"/>
      <c r="V46" s="115"/>
      <c r="W46" s="115"/>
      <c r="X46" s="115"/>
      <c r="Y46" s="115"/>
      <c r="Z46" s="115"/>
      <c r="AA46" s="289"/>
    </row>
    <row r="47" spans="1:27" x14ac:dyDescent="0.3">
      <c r="A47" s="151" t="s">
        <v>671</v>
      </c>
      <c r="B47" s="60"/>
      <c r="C47" s="60"/>
      <c r="D47" s="60"/>
      <c r="E47" s="60"/>
      <c r="F47" s="60"/>
      <c r="G47" s="60"/>
      <c r="H47" s="60"/>
      <c r="I47" s="60"/>
      <c r="J47" s="972"/>
      <c r="K47" s="972"/>
      <c r="L47" s="972"/>
      <c r="M47" s="972"/>
      <c r="N47" s="972"/>
      <c r="O47" s="972"/>
      <c r="P47" s="972"/>
      <c r="Q47" s="972"/>
      <c r="R47" s="972"/>
      <c r="S47" s="972"/>
      <c r="T47" s="972"/>
      <c r="U47" s="972"/>
      <c r="V47" s="972"/>
      <c r="W47" s="972"/>
      <c r="X47" s="972"/>
      <c r="Y47" s="972"/>
      <c r="Z47" s="972"/>
      <c r="AA47" s="973"/>
    </row>
    <row r="48" spans="1:27" x14ac:dyDescent="0.3">
      <c r="A48" s="290" t="s">
        <v>673</v>
      </c>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197"/>
    </row>
    <row r="49" spans="1:27" x14ac:dyDescent="0.3">
      <c r="A49" s="151" t="s">
        <v>672</v>
      </c>
      <c r="B49" s="60"/>
      <c r="C49" s="60"/>
      <c r="D49" s="60"/>
      <c r="E49" s="60"/>
      <c r="F49" s="60"/>
      <c r="G49" s="60"/>
      <c r="H49" s="60"/>
      <c r="I49" s="60"/>
      <c r="J49" s="972"/>
      <c r="K49" s="972"/>
      <c r="L49" s="972"/>
      <c r="M49" s="972"/>
      <c r="N49" s="972"/>
      <c r="O49" s="972"/>
      <c r="P49" s="972"/>
      <c r="Q49" s="972"/>
      <c r="R49" s="972"/>
      <c r="S49" s="972"/>
      <c r="T49" s="972"/>
      <c r="U49" s="972"/>
      <c r="V49" s="972"/>
      <c r="W49" s="972"/>
      <c r="X49" s="972"/>
      <c r="Y49" s="972"/>
      <c r="Z49" s="972"/>
      <c r="AA49" s="973"/>
    </row>
    <row r="50" spans="1:27" x14ac:dyDescent="0.3">
      <c r="A50" s="196"/>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197"/>
    </row>
    <row r="51" spans="1:27" x14ac:dyDescent="0.3">
      <c r="A51" s="155" t="s">
        <v>678</v>
      </c>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197"/>
    </row>
    <row r="52" spans="1:27" x14ac:dyDescent="0.3">
      <c r="A52" s="196"/>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197"/>
    </row>
    <row r="53" spans="1:27" x14ac:dyDescent="0.3">
      <c r="A53" s="949" t="s">
        <v>656</v>
      </c>
      <c r="B53" s="950"/>
      <c r="C53" s="950"/>
      <c r="D53" s="950"/>
      <c r="E53" s="950"/>
      <c r="F53" s="950"/>
      <c r="G53" s="950"/>
      <c r="H53" s="951"/>
      <c r="I53" s="958" t="s">
        <v>657</v>
      </c>
      <c r="J53" s="950"/>
      <c r="K53" s="951"/>
      <c r="L53" s="961" t="s">
        <v>658</v>
      </c>
      <c r="M53" s="60"/>
      <c r="N53" s="948" t="s">
        <v>659</v>
      </c>
      <c r="O53" s="948"/>
      <c r="P53" s="948"/>
      <c r="Q53" s="948"/>
      <c r="R53" s="948"/>
      <c r="S53" s="948"/>
      <c r="T53" s="948"/>
      <c r="U53" s="948"/>
      <c r="V53" s="948"/>
      <c r="W53" s="948"/>
      <c r="X53" s="948"/>
      <c r="Y53" s="948"/>
      <c r="Z53" s="948"/>
      <c r="AA53" s="964"/>
    </row>
    <row r="54" spans="1:27" x14ac:dyDescent="0.3">
      <c r="A54" s="952"/>
      <c r="B54" s="953"/>
      <c r="C54" s="953"/>
      <c r="D54" s="953"/>
      <c r="E54" s="953"/>
      <c r="F54" s="953"/>
      <c r="G54" s="953"/>
      <c r="H54" s="954"/>
      <c r="I54" s="959"/>
      <c r="J54" s="953"/>
      <c r="K54" s="954"/>
      <c r="L54" s="962"/>
      <c r="M54" s="60"/>
      <c r="N54" s="948" t="s">
        <v>660</v>
      </c>
      <c r="O54" s="948"/>
      <c r="P54" s="948"/>
      <c r="Q54" s="948"/>
      <c r="R54" s="948"/>
      <c r="S54" s="948"/>
      <c r="T54" s="948" t="s">
        <v>661</v>
      </c>
      <c r="U54" s="948"/>
      <c r="V54" s="948"/>
      <c r="W54" s="948"/>
      <c r="X54" s="948"/>
      <c r="Y54" s="948"/>
      <c r="Z54" s="948"/>
      <c r="AA54" s="964"/>
    </row>
    <row r="55" spans="1:27" x14ac:dyDescent="0.3">
      <c r="A55" s="955"/>
      <c r="B55" s="956"/>
      <c r="C55" s="956"/>
      <c r="D55" s="956"/>
      <c r="E55" s="956"/>
      <c r="F55" s="956"/>
      <c r="G55" s="956"/>
      <c r="H55" s="957"/>
      <c r="I55" s="960"/>
      <c r="J55" s="956"/>
      <c r="K55" s="957"/>
      <c r="L55" s="963"/>
      <c r="M55" s="60"/>
      <c r="N55" s="948" t="s">
        <v>663</v>
      </c>
      <c r="O55" s="948"/>
      <c r="P55" s="948" t="s">
        <v>664</v>
      </c>
      <c r="Q55" s="948"/>
      <c r="R55" s="948"/>
      <c r="S55" s="149" t="s">
        <v>665</v>
      </c>
      <c r="T55" s="948" t="s">
        <v>663</v>
      </c>
      <c r="U55" s="948"/>
      <c r="V55" s="948"/>
      <c r="W55" s="948" t="s">
        <v>664</v>
      </c>
      <c r="X55" s="948"/>
      <c r="Y55" s="948" t="s">
        <v>665</v>
      </c>
      <c r="Z55" s="948"/>
      <c r="AA55" s="964"/>
    </row>
    <row r="56" spans="1:27" x14ac:dyDescent="0.3">
      <c r="A56" s="946" t="s">
        <v>662</v>
      </c>
      <c r="B56" s="947"/>
      <c r="C56" s="947"/>
      <c r="D56" s="947"/>
      <c r="E56" s="947"/>
      <c r="F56" s="947"/>
      <c r="G56" s="947"/>
      <c r="H56" s="947"/>
      <c r="I56" s="947"/>
      <c r="J56" s="947"/>
      <c r="K56" s="947"/>
      <c r="L56" s="129"/>
      <c r="M56" s="60"/>
      <c r="N56" s="948"/>
      <c r="O56" s="948"/>
      <c r="P56" s="948"/>
      <c r="Q56" s="948"/>
      <c r="R56" s="948"/>
      <c r="S56" s="149"/>
      <c r="T56" s="965"/>
      <c r="U56" s="966"/>
      <c r="V56" s="966"/>
      <c r="W56" s="966"/>
      <c r="X56" s="966"/>
      <c r="Y56" s="966"/>
      <c r="Z56" s="966"/>
      <c r="AA56" s="967"/>
    </row>
    <row r="57" spans="1:27" x14ac:dyDescent="0.3">
      <c r="A57" s="946" t="s">
        <v>666</v>
      </c>
      <c r="B57" s="947"/>
      <c r="C57" s="947"/>
      <c r="D57" s="947"/>
      <c r="E57" s="947"/>
      <c r="F57" s="947"/>
      <c r="G57" s="947"/>
      <c r="H57" s="947"/>
      <c r="I57" s="947"/>
      <c r="J57" s="947"/>
      <c r="K57" s="947"/>
      <c r="L57" s="129"/>
      <c r="M57" s="60"/>
      <c r="N57" s="948"/>
      <c r="O57" s="948"/>
      <c r="P57" s="948"/>
      <c r="Q57" s="948"/>
      <c r="R57" s="948"/>
      <c r="S57" s="149"/>
      <c r="T57" s="965"/>
      <c r="U57" s="966"/>
      <c r="V57" s="966"/>
      <c r="W57" s="966"/>
      <c r="X57" s="966"/>
      <c r="Y57" s="966"/>
      <c r="Z57" s="966"/>
      <c r="AA57" s="967"/>
    </row>
    <row r="58" spans="1:27" x14ac:dyDescent="0.3">
      <c r="A58" s="946" t="s">
        <v>667</v>
      </c>
      <c r="B58" s="947"/>
      <c r="C58" s="947"/>
      <c r="D58" s="947"/>
      <c r="E58" s="947"/>
      <c r="F58" s="947"/>
      <c r="G58" s="947"/>
      <c r="H58" s="947"/>
      <c r="I58" s="947"/>
      <c r="J58" s="947"/>
      <c r="K58" s="947"/>
      <c r="L58" s="129"/>
      <c r="M58" s="60"/>
      <c r="N58" s="947"/>
      <c r="O58" s="947"/>
      <c r="P58" s="947"/>
      <c r="Q58" s="947"/>
      <c r="R58" s="947"/>
      <c r="S58" s="129"/>
      <c r="T58" s="947"/>
      <c r="U58" s="947"/>
      <c r="V58" s="947"/>
      <c r="W58" s="947"/>
      <c r="X58" s="947"/>
      <c r="Y58" s="947"/>
      <c r="Z58" s="947"/>
      <c r="AA58" s="968"/>
    </row>
    <row r="59" spans="1:27" x14ac:dyDescent="0.3">
      <c r="A59" s="946" t="s">
        <v>668</v>
      </c>
      <c r="B59" s="947"/>
      <c r="C59" s="947"/>
      <c r="D59" s="947"/>
      <c r="E59" s="947"/>
      <c r="F59" s="947"/>
      <c r="G59" s="947"/>
      <c r="H59" s="947"/>
      <c r="I59" s="947"/>
      <c r="J59" s="947"/>
      <c r="K59" s="947"/>
      <c r="L59" s="129"/>
      <c r="M59" s="60"/>
      <c r="N59" s="947"/>
      <c r="O59" s="947"/>
      <c r="P59" s="947"/>
      <c r="Q59" s="947"/>
      <c r="R59" s="947"/>
      <c r="S59" s="129"/>
      <c r="T59" s="947"/>
      <c r="U59" s="947"/>
      <c r="V59" s="947"/>
      <c r="W59" s="947"/>
      <c r="X59" s="947"/>
      <c r="Y59" s="947"/>
      <c r="Z59" s="947"/>
      <c r="AA59" s="968"/>
    </row>
    <row r="60" spans="1:27" x14ac:dyDescent="0.3">
      <c r="A60" s="946" t="s">
        <v>669</v>
      </c>
      <c r="B60" s="947"/>
      <c r="C60" s="947"/>
      <c r="D60" s="947"/>
      <c r="E60" s="947"/>
      <c r="F60" s="947"/>
      <c r="G60" s="947"/>
      <c r="H60" s="947"/>
      <c r="I60" s="947"/>
      <c r="J60" s="947"/>
      <c r="K60" s="947"/>
      <c r="L60" s="129"/>
      <c r="M60" s="60"/>
      <c r="N60" s="947"/>
      <c r="O60" s="947"/>
      <c r="P60" s="947"/>
      <c r="Q60" s="947"/>
      <c r="R60" s="947"/>
      <c r="S60" s="129"/>
      <c r="T60" s="947"/>
      <c r="U60" s="947"/>
      <c r="V60" s="947"/>
      <c r="W60" s="947"/>
      <c r="X60" s="947"/>
      <c r="Y60" s="947"/>
      <c r="Z60" s="947"/>
      <c r="AA60" s="968"/>
    </row>
    <row r="61" spans="1:27" x14ac:dyDescent="0.3">
      <c r="A61" s="196"/>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197"/>
    </row>
    <row r="62" spans="1:27" x14ac:dyDescent="0.3">
      <c r="A62" s="150" t="s">
        <v>670</v>
      </c>
      <c r="B62" s="154"/>
      <c r="C62" s="60"/>
      <c r="D62" s="60"/>
      <c r="E62" s="60"/>
      <c r="F62" s="60"/>
      <c r="G62" s="60"/>
      <c r="H62" s="115"/>
      <c r="I62" s="115"/>
      <c r="J62" s="115"/>
      <c r="K62" s="115"/>
      <c r="L62" s="115"/>
      <c r="M62" s="115"/>
      <c r="N62" s="115"/>
      <c r="O62" s="115"/>
      <c r="P62" s="115"/>
      <c r="Q62" s="115"/>
      <c r="R62" s="115"/>
      <c r="S62" s="115"/>
      <c r="T62" s="115"/>
      <c r="U62" s="115"/>
      <c r="V62" s="115"/>
      <c r="W62" s="115"/>
      <c r="X62" s="115"/>
      <c r="Y62" s="115"/>
      <c r="Z62" s="115"/>
      <c r="AA62" s="289"/>
    </row>
    <row r="63" spans="1:27" x14ac:dyDescent="0.3">
      <c r="A63" s="151" t="s">
        <v>671</v>
      </c>
      <c r="B63" s="81"/>
      <c r="C63" s="60"/>
      <c r="D63" s="60"/>
      <c r="E63" s="60"/>
      <c r="F63" s="60"/>
      <c r="G63" s="60"/>
      <c r="H63" s="115"/>
      <c r="I63" s="115"/>
      <c r="J63" s="115"/>
      <c r="K63" s="115"/>
      <c r="L63" s="115"/>
      <c r="M63" s="115"/>
      <c r="N63" s="115"/>
      <c r="O63" s="115"/>
      <c r="P63" s="115"/>
      <c r="Q63" s="115"/>
      <c r="R63" s="115"/>
      <c r="S63" s="115"/>
      <c r="T63" s="115"/>
      <c r="U63" s="115"/>
      <c r="V63" s="115"/>
      <c r="W63" s="115"/>
      <c r="X63" s="115"/>
      <c r="Y63" s="115"/>
      <c r="Z63" s="115"/>
      <c r="AA63" s="289"/>
    </row>
    <row r="64" spans="1:27" x14ac:dyDescent="0.3">
      <c r="A64" s="976" t="s">
        <v>679</v>
      </c>
      <c r="B64" s="977"/>
      <c r="C64" s="977"/>
      <c r="D64" s="977"/>
      <c r="E64" s="977"/>
      <c r="F64" s="977"/>
      <c r="G64" s="977"/>
      <c r="H64" s="977"/>
      <c r="I64" s="977"/>
      <c r="J64" s="977"/>
      <c r="K64" s="977"/>
      <c r="L64" s="977"/>
      <c r="M64" s="977"/>
      <c r="N64" s="977"/>
      <c r="O64" s="977"/>
      <c r="P64" s="977"/>
      <c r="Q64" s="977"/>
      <c r="R64" s="977"/>
      <c r="S64" s="977"/>
      <c r="T64" s="60"/>
      <c r="U64" s="60"/>
      <c r="V64" s="60"/>
      <c r="W64" s="60"/>
      <c r="X64" s="60"/>
      <c r="Y64" s="60"/>
      <c r="Z64" s="60"/>
      <c r="AA64" s="197"/>
    </row>
    <row r="65" spans="1:27" x14ac:dyDescent="0.3">
      <c r="A65" s="151" t="s">
        <v>672</v>
      </c>
      <c r="B65" s="81"/>
      <c r="C65" s="60"/>
      <c r="D65" s="60"/>
      <c r="E65" s="60"/>
      <c r="F65" s="60"/>
      <c r="G65" s="60"/>
      <c r="H65" s="115"/>
      <c r="I65" s="115"/>
      <c r="J65" s="115"/>
      <c r="K65" s="115"/>
      <c r="L65" s="115"/>
      <c r="M65" s="115"/>
      <c r="N65" s="115"/>
      <c r="O65" s="115"/>
      <c r="P65" s="115"/>
      <c r="Q65" s="115"/>
      <c r="R65" s="115"/>
      <c r="S65" s="115"/>
      <c r="T65" s="115"/>
      <c r="U65" s="115"/>
      <c r="V65" s="115"/>
      <c r="W65" s="115"/>
      <c r="X65" s="115"/>
      <c r="Y65" s="115"/>
      <c r="Z65" s="115"/>
      <c r="AA65" s="289"/>
    </row>
    <row r="66" spans="1:27" x14ac:dyDescent="0.3">
      <c r="A66" s="196"/>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197"/>
    </row>
    <row r="67" spans="1:27" x14ac:dyDescent="0.3">
      <c r="A67" s="282">
        <v>4</v>
      </c>
      <c r="B67" s="752" t="s">
        <v>680</v>
      </c>
      <c r="C67" s="753"/>
      <c r="D67" s="753"/>
      <c r="E67" s="753"/>
      <c r="F67" s="753"/>
      <c r="G67" s="753"/>
      <c r="H67" s="753"/>
      <c r="I67" s="753"/>
      <c r="J67" s="753"/>
      <c r="K67" s="753"/>
      <c r="L67" s="753"/>
      <c r="M67" s="945"/>
      <c r="N67" s="753"/>
      <c r="O67" s="753"/>
      <c r="P67" s="753"/>
      <c r="Q67" s="753"/>
      <c r="R67" s="753"/>
      <c r="S67" s="753"/>
      <c r="T67" s="753"/>
      <c r="U67" s="753"/>
      <c r="V67" s="753"/>
      <c r="W67" s="753"/>
      <c r="X67" s="753"/>
      <c r="Y67" s="753"/>
      <c r="Z67" s="753"/>
      <c r="AA67" s="754"/>
    </row>
    <row r="68" spans="1:27" x14ac:dyDescent="0.3">
      <c r="A68" s="196"/>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197"/>
    </row>
    <row r="69" spans="1:27" x14ac:dyDescent="0.3">
      <c r="A69" s="155" t="s">
        <v>681</v>
      </c>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197"/>
    </row>
    <row r="70" spans="1:27" x14ac:dyDescent="0.3">
      <c r="A70" s="196"/>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197"/>
    </row>
    <row r="71" spans="1:27" x14ac:dyDescent="0.3">
      <c r="A71" s="949" t="s">
        <v>656</v>
      </c>
      <c r="B71" s="950"/>
      <c r="C71" s="950"/>
      <c r="D71" s="950"/>
      <c r="E71" s="950"/>
      <c r="F71" s="950"/>
      <c r="G71" s="950"/>
      <c r="H71" s="951"/>
      <c r="I71" s="958" t="s">
        <v>657</v>
      </c>
      <c r="J71" s="950"/>
      <c r="K71" s="951"/>
      <c r="L71" s="961" t="s">
        <v>658</v>
      </c>
      <c r="M71" s="60"/>
      <c r="N71" s="152" t="s">
        <v>659</v>
      </c>
      <c r="O71" s="153"/>
      <c r="P71" s="153"/>
      <c r="Q71" s="153"/>
      <c r="R71" s="153"/>
      <c r="S71" s="153"/>
      <c r="T71" s="153"/>
      <c r="U71" s="153"/>
      <c r="V71" s="153"/>
      <c r="W71" s="153"/>
      <c r="X71" s="153"/>
      <c r="Y71" s="153"/>
      <c r="Z71" s="153"/>
      <c r="AA71" s="288"/>
    </row>
    <row r="72" spans="1:27" x14ac:dyDescent="0.3">
      <c r="A72" s="952"/>
      <c r="B72" s="953"/>
      <c r="C72" s="953"/>
      <c r="D72" s="953"/>
      <c r="E72" s="953"/>
      <c r="F72" s="953"/>
      <c r="G72" s="953"/>
      <c r="H72" s="954"/>
      <c r="I72" s="959"/>
      <c r="J72" s="953"/>
      <c r="K72" s="954"/>
      <c r="L72" s="962"/>
      <c r="M72" s="60"/>
      <c r="N72" s="948" t="s">
        <v>660</v>
      </c>
      <c r="O72" s="948"/>
      <c r="P72" s="948"/>
      <c r="Q72" s="948"/>
      <c r="R72" s="948"/>
      <c r="S72" s="948"/>
      <c r="T72" s="948" t="s">
        <v>661</v>
      </c>
      <c r="U72" s="948"/>
      <c r="V72" s="948"/>
      <c r="W72" s="948"/>
      <c r="X72" s="948"/>
      <c r="Y72" s="948"/>
      <c r="Z72" s="948"/>
      <c r="AA72" s="964"/>
    </row>
    <row r="73" spans="1:27" x14ac:dyDescent="0.3">
      <c r="A73" s="955"/>
      <c r="B73" s="956"/>
      <c r="C73" s="956"/>
      <c r="D73" s="956"/>
      <c r="E73" s="956"/>
      <c r="F73" s="956"/>
      <c r="G73" s="956"/>
      <c r="H73" s="957"/>
      <c r="I73" s="960"/>
      <c r="J73" s="956"/>
      <c r="K73" s="957"/>
      <c r="L73" s="963"/>
      <c r="M73" s="60"/>
      <c r="N73" s="948" t="s">
        <v>663</v>
      </c>
      <c r="O73" s="948"/>
      <c r="P73" s="948" t="s">
        <v>664</v>
      </c>
      <c r="Q73" s="948"/>
      <c r="R73" s="948"/>
      <c r="S73" s="149" t="s">
        <v>665</v>
      </c>
      <c r="T73" s="948" t="s">
        <v>663</v>
      </c>
      <c r="U73" s="948"/>
      <c r="V73" s="948"/>
      <c r="W73" s="948" t="s">
        <v>664</v>
      </c>
      <c r="X73" s="948"/>
      <c r="Y73" s="948" t="s">
        <v>665</v>
      </c>
      <c r="Z73" s="948"/>
      <c r="AA73" s="964"/>
    </row>
    <row r="74" spans="1:27" x14ac:dyDescent="0.3">
      <c r="A74" s="946" t="s">
        <v>675</v>
      </c>
      <c r="B74" s="947"/>
      <c r="C74" s="947"/>
      <c r="D74" s="947"/>
      <c r="E74" s="947"/>
      <c r="F74" s="947"/>
      <c r="G74" s="947"/>
      <c r="H74" s="947"/>
      <c r="I74" s="947"/>
      <c r="J74" s="947"/>
      <c r="K74" s="947"/>
      <c r="L74" s="129"/>
      <c r="M74" s="60"/>
      <c r="N74" s="948"/>
      <c r="O74" s="948"/>
      <c r="P74" s="948"/>
      <c r="Q74" s="948"/>
      <c r="R74" s="948"/>
      <c r="S74" s="149"/>
      <c r="T74" s="948"/>
      <c r="U74" s="948"/>
      <c r="V74" s="948"/>
      <c r="W74" s="948"/>
      <c r="X74" s="948"/>
      <c r="Y74" s="948"/>
      <c r="Z74" s="948"/>
      <c r="AA74" s="964"/>
    </row>
    <row r="75" spans="1:27" x14ac:dyDescent="0.3">
      <c r="A75" s="946" t="s">
        <v>598</v>
      </c>
      <c r="B75" s="947"/>
      <c r="C75" s="947"/>
      <c r="D75" s="947"/>
      <c r="E75" s="947"/>
      <c r="F75" s="947"/>
      <c r="G75" s="947"/>
      <c r="H75" s="947"/>
      <c r="I75" s="947"/>
      <c r="J75" s="947"/>
      <c r="K75" s="947"/>
      <c r="L75" s="129"/>
      <c r="M75" s="60"/>
      <c r="N75" s="948"/>
      <c r="O75" s="948"/>
      <c r="P75" s="948"/>
      <c r="Q75" s="948"/>
      <c r="R75" s="948"/>
      <c r="S75" s="149"/>
      <c r="T75" s="948"/>
      <c r="U75" s="948"/>
      <c r="V75" s="948"/>
      <c r="W75" s="948"/>
      <c r="X75" s="948"/>
      <c r="Y75" s="948"/>
      <c r="Z75" s="948"/>
      <c r="AA75" s="964"/>
    </row>
    <row r="76" spans="1:27" x14ac:dyDescent="0.3">
      <c r="A76" s="196"/>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197"/>
    </row>
    <row r="77" spans="1:27" x14ac:dyDescent="0.3">
      <c r="A77" s="150" t="s">
        <v>676</v>
      </c>
      <c r="B77" s="60"/>
      <c r="C77" s="60"/>
      <c r="D77" s="60"/>
      <c r="E77" s="60"/>
      <c r="F77" s="60"/>
      <c r="G77" s="60"/>
      <c r="H77" s="981"/>
      <c r="I77" s="981"/>
      <c r="J77" s="972"/>
      <c r="K77" s="972"/>
      <c r="L77" s="972"/>
      <c r="M77" s="154" t="s">
        <v>677</v>
      </c>
      <c r="N77" s="60"/>
      <c r="O77" s="60"/>
      <c r="P77" s="60"/>
      <c r="Q77" s="60"/>
      <c r="R77" s="60"/>
      <c r="S77" s="972"/>
      <c r="T77" s="972"/>
      <c r="U77" s="972"/>
      <c r="V77" s="972"/>
      <c r="W77" s="972"/>
      <c r="X77" s="972"/>
      <c r="Y77" s="972"/>
      <c r="Z77" s="972"/>
      <c r="AA77" s="973"/>
    </row>
    <row r="78" spans="1:27" x14ac:dyDescent="0.3">
      <c r="A78" s="151" t="s">
        <v>671</v>
      </c>
      <c r="B78" s="60"/>
      <c r="C78" s="60"/>
      <c r="D78" s="60"/>
      <c r="E78" s="60"/>
      <c r="F78" s="60"/>
      <c r="G78" s="60"/>
      <c r="H78" s="60"/>
      <c r="I78" s="60"/>
      <c r="J78" s="972"/>
      <c r="K78" s="972"/>
      <c r="L78" s="972"/>
      <c r="M78" s="972"/>
      <c r="N78" s="972"/>
      <c r="O78" s="972"/>
      <c r="P78" s="972"/>
      <c r="Q78" s="972"/>
      <c r="R78" s="972"/>
      <c r="S78" s="972"/>
      <c r="T78" s="972"/>
      <c r="U78" s="972"/>
      <c r="V78" s="972"/>
      <c r="W78" s="972"/>
      <c r="X78" s="972"/>
      <c r="Y78" s="972"/>
      <c r="Z78" s="972"/>
      <c r="AA78" s="973"/>
    </row>
    <row r="79" spans="1:27" x14ac:dyDescent="0.3">
      <c r="A79" s="290" t="s">
        <v>673</v>
      </c>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197"/>
    </row>
    <row r="80" spans="1:27" x14ac:dyDescent="0.3">
      <c r="A80" s="151" t="s">
        <v>672</v>
      </c>
      <c r="B80" s="60"/>
      <c r="C80" s="60"/>
      <c r="D80" s="60"/>
      <c r="E80" s="60"/>
      <c r="F80" s="60"/>
      <c r="G80" s="60"/>
      <c r="H80" s="60"/>
      <c r="I80" s="972"/>
      <c r="J80" s="972"/>
      <c r="K80" s="972"/>
      <c r="L80" s="972"/>
      <c r="M80" s="972"/>
      <c r="N80" s="972"/>
      <c r="O80" s="972"/>
      <c r="P80" s="972"/>
      <c r="Q80" s="972"/>
      <c r="R80" s="972"/>
      <c r="S80" s="972"/>
      <c r="T80" s="972"/>
      <c r="U80" s="972"/>
      <c r="V80" s="972"/>
      <c r="W80" s="972"/>
      <c r="X80" s="972"/>
      <c r="Y80" s="972"/>
      <c r="Z80" s="972"/>
      <c r="AA80" s="973"/>
    </row>
    <row r="81" spans="1:27" x14ac:dyDescent="0.3">
      <c r="A81" s="196"/>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197"/>
    </row>
    <row r="82" spans="1:27" x14ac:dyDescent="0.3">
      <c r="A82" s="156" t="s">
        <v>682</v>
      </c>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197"/>
    </row>
    <row r="83" spans="1:27" x14ac:dyDescent="0.3">
      <c r="A83" s="982"/>
      <c r="B83" s="981"/>
      <c r="C83" s="981"/>
      <c r="D83" s="981"/>
      <c r="E83" s="981"/>
      <c r="F83" s="981"/>
      <c r="G83" s="981"/>
      <c r="H83" s="981"/>
      <c r="I83" s="981"/>
      <c r="J83" s="981"/>
      <c r="K83" s="981"/>
      <c r="L83" s="981"/>
      <c r="M83" s="981"/>
      <c r="N83" s="981"/>
      <c r="O83" s="981"/>
      <c r="P83" s="981"/>
      <c r="Q83" s="981"/>
      <c r="R83" s="981"/>
      <c r="S83" s="981"/>
      <c r="T83" s="981"/>
      <c r="U83" s="981"/>
      <c r="V83" s="981"/>
      <c r="W83" s="981"/>
      <c r="X83" s="981"/>
      <c r="Y83" s="981"/>
      <c r="Z83" s="981"/>
      <c r="AA83" s="983"/>
    </row>
    <row r="84" spans="1:27" x14ac:dyDescent="0.3">
      <c r="A84" s="982"/>
      <c r="B84" s="981"/>
      <c r="C84" s="981"/>
      <c r="D84" s="981"/>
      <c r="E84" s="981"/>
      <c r="F84" s="981"/>
      <c r="G84" s="981"/>
      <c r="H84" s="981"/>
      <c r="I84" s="981"/>
      <c r="J84" s="981"/>
      <c r="K84" s="981"/>
      <c r="L84" s="981"/>
      <c r="M84" s="981"/>
      <c r="N84" s="981"/>
      <c r="O84" s="981"/>
      <c r="P84" s="981"/>
      <c r="Q84" s="981"/>
      <c r="R84" s="981"/>
      <c r="S84" s="981"/>
      <c r="T84" s="981"/>
      <c r="U84" s="981"/>
      <c r="V84" s="981"/>
      <c r="W84" s="981"/>
      <c r="X84" s="981"/>
      <c r="Y84" s="981"/>
      <c r="Z84" s="981"/>
      <c r="AA84" s="983"/>
    </row>
    <row r="85" spans="1:27" x14ac:dyDescent="0.3">
      <c r="A85" s="982"/>
      <c r="B85" s="981"/>
      <c r="C85" s="981"/>
      <c r="D85" s="981"/>
      <c r="E85" s="981"/>
      <c r="F85" s="981"/>
      <c r="G85" s="981"/>
      <c r="H85" s="981"/>
      <c r="I85" s="981"/>
      <c r="J85" s="981"/>
      <c r="K85" s="981"/>
      <c r="L85" s="981"/>
      <c r="M85" s="981"/>
      <c r="N85" s="981"/>
      <c r="O85" s="981"/>
      <c r="P85" s="981"/>
      <c r="Q85" s="981"/>
      <c r="R85" s="981"/>
      <c r="S85" s="981"/>
      <c r="T85" s="981"/>
      <c r="U85" s="981"/>
      <c r="V85" s="981"/>
      <c r="W85" s="981"/>
      <c r="X85" s="981"/>
      <c r="Y85" s="981"/>
      <c r="Z85" s="981"/>
      <c r="AA85" s="983"/>
    </row>
    <row r="86" spans="1:27" x14ac:dyDescent="0.3">
      <c r="A86" s="156" t="s">
        <v>683</v>
      </c>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197"/>
    </row>
    <row r="87" spans="1:27" x14ac:dyDescent="0.3">
      <c r="A87" s="982"/>
      <c r="B87" s="981"/>
      <c r="C87" s="981"/>
      <c r="D87" s="981"/>
      <c r="E87" s="981"/>
      <c r="F87" s="981"/>
      <c r="G87" s="981"/>
      <c r="H87" s="981"/>
      <c r="I87" s="981"/>
      <c r="J87" s="981"/>
      <c r="K87" s="981"/>
      <c r="L87" s="981"/>
      <c r="M87" s="981"/>
      <c r="N87" s="981"/>
      <c r="O87" s="981"/>
      <c r="P87" s="981"/>
      <c r="Q87" s="981"/>
      <c r="R87" s="981"/>
      <c r="S87" s="981"/>
      <c r="T87" s="981"/>
      <c r="U87" s="981"/>
      <c r="V87" s="981"/>
      <c r="W87" s="981"/>
      <c r="X87" s="981"/>
      <c r="Y87" s="981"/>
      <c r="Z87" s="981"/>
      <c r="AA87" s="983"/>
    </row>
    <row r="88" spans="1:27" x14ac:dyDescent="0.3">
      <c r="A88" s="982"/>
      <c r="B88" s="981"/>
      <c r="C88" s="981"/>
      <c r="D88" s="981"/>
      <c r="E88" s="981"/>
      <c r="F88" s="981"/>
      <c r="G88" s="981"/>
      <c r="H88" s="981"/>
      <c r="I88" s="981"/>
      <c r="J88" s="981"/>
      <c r="K88" s="981"/>
      <c r="L88" s="981"/>
      <c r="M88" s="981"/>
      <c r="N88" s="981"/>
      <c r="O88" s="981"/>
      <c r="P88" s="981"/>
      <c r="Q88" s="981"/>
      <c r="R88" s="981"/>
      <c r="S88" s="981"/>
      <c r="T88" s="981"/>
      <c r="U88" s="981"/>
      <c r="V88" s="981"/>
      <c r="W88" s="981"/>
      <c r="X88" s="981"/>
      <c r="Y88" s="981"/>
      <c r="Z88" s="981"/>
      <c r="AA88" s="983"/>
    </row>
    <row r="89" spans="1:27" x14ac:dyDescent="0.3">
      <c r="A89" s="982"/>
      <c r="B89" s="981"/>
      <c r="C89" s="981"/>
      <c r="D89" s="981"/>
      <c r="E89" s="981"/>
      <c r="F89" s="981"/>
      <c r="G89" s="981"/>
      <c r="H89" s="981"/>
      <c r="I89" s="981"/>
      <c r="J89" s="981"/>
      <c r="K89" s="981"/>
      <c r="L89" s="981"/>
      <c r="M89" s="981"/>
      <c r="N89" s="981"/>
      <c r="O89" s="981"/>
      <c r="P89" s="981"/>
      <c r="Q89" s="981"/>
      <c r="R89" s="981"/>
      <c r="S89" s="981"/>
      <c r="T89" s="981"/>
      <c r="U89" s="981"/>
      <c r="V89" s="981"/>
      <c r="W89" s="981"/>
      <c r="X89" s="981"/>
      <c r="Y89" s="981"/>
      <c r="Z89" s="981"/>
      <c r="AA89" s="983"/>
    </row>
    <row r="90" spans="1:27" x14ac:dyDescent="0.3">
      <c r="A90" s="982"/>
      <c r="B90" s="981"/>
      <c r="C90" s="981"/>
      <c r="D90" s="981"/>
      <c r="E90" s="981"/>
      <c r="F90" s="981"/>
      <c r="G90" s="981"/>
      <c r="H90" s="981"/>
      <c r="I90" s="981"/>
      <c r="J90" s="981"/>
      <c r="K90" s="981"/>
      <c r="L90" s="981"/>
      <c r="M90" s="981"/>
      <c r="N90" s="981"/>
      <c r="O90" s="981"/>
      <c r="P90" s="981"/>
      <c r="Q90" s="981"/>
      <c r="R90" s="981"/>
      <c r="S90" s="981"/>
      <c r="T90" s="981"/>
      <c r="U90" s="981"/>
      <c r="V90" s="981"/>
      <c r="W90" s="981"/>
      <c r="X90" s="981"/>
      <c r="Y90" s="981"/>
      <c r="Z90" s="981"/>
      <c r="AA90" s="983"/>
    </row>
    <row r="91" spans="1:27" x14ac:dyDescent="0.3">
      <c r="A91" s="196"/>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197"/>
    </row>
    <row r="92" spans="1:27" x14ac:dyDescent="0.3">
      <c r="A92" s="292"/>
      <c r="D92" s="6"/>
      <c r="E92" s="6"/>
      <c r="F92" s="450"/>
      <c r="G92" s="450"/>
      <c r="H92" s="450"/>
      <c r="I92" s="450"/>
      <c r="J92" s="450"/>
      <c r="Q92" s="6"/>
      <c r="R92" s="6"/>
      <c r="S92" s="6"/>
      <c r="T92" s="6"/>
      <c r="U92" s="6"/>
      <c r="V92" s="6"/>
      <c r="W92" s="6"/>
      <c r="X92" s="6"/>
      <c r="Y92" s="6"/>
      <c r="Z92" s="6"/>
      <c r="AA92" s="310"/>
    </row>
    <row r="93" spans="1:27" x14ac:dyDescent="0.3">
      <c r="A93" s="292"/>
      <c r="D93" s="6" t="s">
        <v>146</v>
      </c>
      <c r="E93" s="6"/>
      <c r="F93" s="984">
        <f>VLOOKUP($F$15,CONTRA,18,FALSE)</f>
        <v>0</v>
      </c>
      <c r="G93" s="984"/>
      <c r="H93" s="984"/>
      <c r="I93" s="984"/>
      <c r="J93" s="984"/>
      <c r="K93" s="984"/>
      <c r="Q93" s="6" t="s">
        <v>146</v>
      </c>
      <c r="R93" s="6"/>
      <c r="S93" s="984">
        <f>VLOOKUP($F$15,CONTRA,16,FALSE)</f>
        <v>0</v>
      </c>
      <c r="T93" s="984"/>
      <c r="U93" s="984"/>
      <c r="V93" s="984"/>
      <c r="W93" s="984"/>
      <c r="X93" s="984"/>
      <c r="Y93" s="6"/>
      <c r="Z93" s="6"/>
      <c r="AA93" s="310"/>
    </row>
    <row r="94" spans="1:27" x14ac:dyDescent="0.3">
      <c r="A94" s="292"/>
      <c r="D94" s="6" t="s">
        <v>837</v>
      </c>
      <c r="E94" s="6"/>
      <c r="F94" s="6"/>
      <c r="G94" s="6"/>
      <c r="H94" s="6"/>
      <c r="I94" s="6"/>
      <c r="J94" s="6"/>
      <c r="K94" s="6"/>
      <c r="Q94" s="6" t="s">
        <v>840</v>
      </c>
      <c r="R94" s="6"/>
      <c r="S94" s="6"/>
      <c r="T94" s="6"/>
      <c r="U94" s="6"/>
      <c r="V94" s="6"/>
      <c r="W94" s="6"/>
      <c r="X94" s="6"/>
      <c r="Y94" s="6"/>
      <c r="Z94" s="6"/>
      <c r="AA94" s="310"/>
    </row>
    <row r="95" spans="1:27" x14ac:dyDescent="0.3">
      <c r="A95" s="292"/>
      <c r="D95" s="6" t="s">
        <v>199</v>
      </c>
      <c r="E95" s="6"/>
      <c r="F95" s="985">
        <f>VLOOKUP($F$15,CONTRA,20,FALSE)</f>
        <v>17</v>
      </c>
      <c r="G95" s="985"/>
      <c r="H95" s="985"/>
      <c r="I95" s="985"/>
      <c r="J95" s="985"/>
      <c r="K95" s="985"/>
      <c r="Q95" s="6" t="s">
        <v>199</v>
      </c>
      <c r="R95" s="6"/>
      <c r="S95" s="985">
        <f>VLOOKUP($F$15,CONTRA,17,FALSE)</f>
        <v>16</v>
      </c>
      <c r="T95" s="985"/>
      <c r="U95" s="985"/>
      <c r="V95" s="985"/>
      <c r="W95" s="985"/>
      <c r="X95" s="985"/>
      <c r="Y95" s="6"/>
      <c r="Z95" s="6"/>
      <c r="AA95" s="310"/>
    </row>
    <row r="96" spans="1:27" ht="17.25" thickBot="1" x14ac:dyDescent="0.35">
      <c r="A96" s="292"/>
      <c r="D96" s="6"/>
      <c r="E96" s="6"/>
      <c r="F96" s="6"/>
      <c r="G96" s="436"/>
      <c r="H96" s="436"/>
      <c r="I96" s="436"/>
      <c r="J96" s="436"/>
      <c r="Q96" s="6"/>
      <c r="R96" s="6"/>
      <c r="S96" s="6"/>
      <c r="T96" s="6"/>
      <c r="U96" s="6"/>
      <c r="V96" s="6"/>
      <c r="W96" s="6"/>
      <c r="X96" s="6"/>
      <c r="Y96" s="6"/>
      <c r="Z96" s="6"/>
      <c r="AA96" s="310"/>
    </row>
    <row r="97" spans="1:27" ht="16.5" customHeight="1" x14ac:dyDescent="0.3">
      <c r="A97" s="671" t="s">
        <v>215</v>
      </c>
      <c r="B97" s="672"/>
      <c r="C97" s="672"/>
      <c r="D97" s="672"/>
      <c r="E97" s="672"/>
      <c r="F97" s="672"/>
      <c r="G97" s="672"/>
      <c r="H97" s="672"/>
      <c r="I97" s="673"/>
      <c r="J97" s="671" t="s">
        <v>216</v>
      </c>
      <c r="K97" s="672"/>
      <c r="L97" s="672"/>
      <c r="M97" s="672"/>
      <c r="N97" s="672"/>
      <c r="O97" s="672"/>
      <c r="P97" s="672"/>
      <c r="Q97" s="673"/>
      <c r="R97" s="671" t="s">
        <v>218</v>
      </c>
      <c r="S97" s="672"/>
      <c r="T97" s="672"/>
      <c r="U97" s="672"/>
      <c r="V97" s="672"/>
      <c r="W97" s="672"/>
      <c r="X97" s="672"/>
      <c r="Y97" s="672"/>
      <c r="Z97" s="672"/>
      <c r="AA97" s="673"/>
    </row>
    <row r="98" spans="1:27" ht="16.5" customHeight="1" thickBot="1" x14ac:dyDescent="0.35">
      <c r="A98" s="664" t="s">
        <v>864</v>
      </c>
      <c r="B98" s="665"/>
      <c r="C98" s="665"/>
      <c r="D98" s="665"/>
      <c r="E98" s="665"/>
      <c r="F98" s="665"/>
      <c r="G98" s="665"/>
      <c r="H98" s="665"/>
      <c r="I98" s="666"/>
      <c r="J98" s="664" t="s">
        <v>217</v>
      </c>
      <c r="K98" s="665"/>
      <c r="L98" s="665"/>
      <c r="M98" s="665"/>
      <c r="N98" s="665"/>
      <c r="O98" s="665"/>
      <c r="P98" s="665"/>
      <c r="Q98" s="666"/>
      <c r="R98" s="664" t="s">
        <v>219</v>
      </c>
      <c r="S98" s="665"/>
      <c r="T98" s="665"/>
      <c r="U98" s="665"/>
      <c r="V98" s="665"/>
      <c r="W98" s="665"/>
      <c r="X98" s="665"/>
      <c r="Y98" s="665"/>
      <c r="Z98" s="665"/>
      <c r="AA98" s="666"/>
    </row>
    <row r="99" spans="1:27" ht="16.5" customHeight="1" thickBot="1" x14ac:dyDescent="0.35">
      <c r="A99" s="978" t="s">
        <v>220</v>
      </c>
      <c r="B99" s="979"/>
      <c r="C99" s="979"/>
      <c r="D99" s="979"/>
      <c r="E99" s="979"/>
      <c r="F99" s="979"/>
      <c r="G99" s="979"/>
      <c r="H99" s="979"/>
      <c r="I99" s="980"/>
      <c r="J99" s="978" t="s">
        <v>220</v>
      </c>
      <c r="K99" s="979"/>
      <c r="L99" s="979"/>
      <c r="M99" s="979"/>
      <c r="N99" s="979"/>
      <c r="O99" s="979"/>
      <c r="P99" s="979"/>
      <c r="Q99" s="980"/>
      <c r="R99" s="978" t="s">
        <v>220</v>
      </c>
      <c r="S99" s="979"/>
      <c r="T99" s="979"/>
      <c r="U99" s="979"/>
      <c r="V99" s="979"/>
      <c r="W99" s="979"/>
      <c r="X99" s="979"/>
      <c r="Y99" s="979"/>
      <c r="Z99" s="979"/>
      <c r="AA99" s="980"/>
    </row>
    <row r="100" spans="1:27" ht="17.25" customHeight="1" thickBot="1" x14ac:dyDescent="0.35">
      <c r="A100" s="978" t="s">
        <v>865</v>
      </c>
      <c r="B100" s="979"/>
      <c r="C100" s="979"/>
      <c r="D100" s="979"/>
      <c r="E100" s="979"/>
      <c r="F100" s="979"/>
      <c r="G100" s="979"/>
      <c r="H100" s="979"/>
      <c r="I100" s="980"/>
      <c r="J100" s="978" t="s">
        <v>222</v>
      </c>
      <c r="K100" s="979"/>
      <c r="L100" s="979"/>
      <c r="M100" s="979"/>
      <c r="N100" s="979"/>
      <c r="O100" s="979"/>
      <c r="P100" s="979"/>
      <c r="Q100" s="980"/>
      <c r="R100" s="978" t="s">
        <v>223</v>
      </c>
      <c r="S100" s="979"/>
      <c r="T100" s="979"/>
      <c r="U100" s="979"/>
      <c r="V100" s="979"/>
      <c r="W100" s="979"/>
      <c r="X100" s="979"/>
      <c r="Y100" s="979"/>
      <c r="Z100" s="979"/>
      <c r="AA100" s="980"/>
    </row>
  </sheetData>
  <mergeCells count="247">
    <mergeCell ref="A75:H75"/>
    <mergeCell ref="I75:K75"/>
    <mergeCell ref="N75:O75"/>
    <mergeCell ref="P75:R75"/>
    <mergeCell ref="T75:V75"/>
    <mergeCell ref="W75:X75"/>
    <mergeCell ref="Y75:AA75"/>
    <mergeCell ref="A74:H74"/>
    <mergeCell ref="I74:K74"/>
    <mergeCell ref="N74:O74"/>
    <mergeCell ref="P74:R74"/>
    <mergeCell ref="T74:V74"/>
    <mergeCell ref="W74:X74"/>
    <mergeCell ref="Y74:AA74"/>
    <mergeCell ref="I80:AA80"/>
    <mergeCell ref="J78:AA78"/>
    <mergeCell ref="H77:L77"/>
    <mergeCell ref="S77:AA77"/>
    <mergeCell ref="A99:I99"/>
    <mergeCell ref="J99:Q99"/>
    <mergeCell ref="R99:AA99"/>
    <mergeCell ref="A83:AA85"/>
    <mergeCell ref="A87:AA90"/>
    <mergeCell ref="S93:X93"/>
    <mergeCell ref="S95:X95"/>
    <mergeCell ref="F93:K93"/>
    <mergeCell ref="F95:K95"/>
    <mergeCell ref="A100:I100"/>
    <mergeCell ref="J100:Q100"/>
    <mergeCell ref="R100:AA100"/>
    <mergeCell ref="A97:I97"/>
    <mergeCell ref="J97:Q97"/>
    <mergeCell ref="R97:AA97"/>
    <mergeCell ref="A98:I98"/>
    <mergeCell ref="J98:Q98"/>
    <mergeCell ref="R98:AA98"/>
    <mergeCell ref="A71:H73"/>
    <mergeCell ref="I71:K73"/>
    <mergeCell ref="L71:L73"/>
    <mergeCell ref="N72:S72"/>
    <mergeCell ref="T72:AA72"/>
    <mergeCell ref="N73:O73"/>
    <mergeCell ref="P73:R73"/>
    <mergeCell ref="T73:V73"/>
    <mergeCell ref="W73:X73"/>
    <mergeCell ref="Y73:AA73"/>
    <mergeCell ref="Y60:AA60"/>
    <mergeCell ref="A64:S64"/>
    <mergeCell ref="B67:AA67"/>
    <mergeCell ref="A60:H60"/>
    <mergeCell ref="I60:K60"/>
    <mergeCell ref="N60:O60"/>
    <mergeCell ref="P60:R60"/>
    <mergeCell ref="T60:V60"/>
    <mergeCell ref="W60:X60"/>
    <mergeCell ref="T58:V58"/>
    <mergeCell ref="W58:X58"/>
    <mergeCell ref="Y58:AA58"/>
    <mergeCell ref="A59:H59"/>
    <mergeCell ref="I59:K59"/>
    <mergeCell ref="N59:O59"/>
    <mergeCell ref="P59:R59"/>
    <mergeCell ref="T59:V59"/>
    <mergeCell ref="W59:X59"/>
    <mergeCell ref="Y59:AA59"/>
    <mergeCell ref="A58:H58"/>
    <mergeCell ref="I58:K58"/>
    <mergeCell ref="N58:O58"/>
    <mergeCell ref="P58:R58"/>
    <mergeCell ref="A56:H56"/>
    <mergeCell ref="I56:K56"/>
    <mergeCell ref="N56:O56"/>
    <mergeCell ref="P56:R56"/>
    <mergeCell ref="T56:AA56"/>
    <mergeCell ref="A57:H57"/>
    <mergeCell ref="I57:K57"/>
    <mergeCell ref="N57:O57"/>
    <mergeCell ref="P57:R57"/>
    <mergeCell ref="T57:AA57"/>
    <mergeCell ref="N54:S54"/>
    <mergeCell ref="T54:AA54"/>
    <mergeCell ref="N55:O55"/>
    <mergeCell ref="P55:R55"/>
    <mergeCell ref="T55:V55"/>
    <mergeCell ref="W55:X55"/>
    <mergeCell ref="Y55:AA55"/>
    <mergeCell ref="N42:O42"/>
    <mergeCell ref="P42:R42"/>
    <mergeCell ref="T42:V42"/>
    <mergeCell ref="W42:X42"/>
    <mergeCell ref="Y42:AA42"/>
    <mergeCell ref="T43:V43"/>
    <mergeCell ref="W43:X43"/>
    <mergeCell ref="Y43:AA43"/>
    <mergeCell ref="T44:V44"/>
    <mergeCell ref="W44:X44"/>
    <mergeCell ref="Y44:AA44"/>
    <mergeCell ref="N43:O43"/>
    <mergeCell ref="P43:R43"/>
    <mergeCell ref="J47:AA47"/>
    <mergeCell ref="J49:AA49"/>
    <mergeCell ref="J46:L46"/>
    <mergeCell ref="A53:H55"/>
    <mergeCell ref="I53:K55"/>
    <mergeCell ref="L53:L55"/>
    <mergeCell ref="N53:AA53"/>
    <mergeCell ref="T41:AA41"/>
    <mergeCell ref="N28:O28"/>
    <mergeCell ref="P28:R28"/>
    <mergeCell ref="A25:H27"/>
    <mergeCell ref="I25:K27"/>
    <mergeCell ref="L25:L27"/>
    <mergeCell ref="N26:S26"/>
    <mergeCell ref="T26:AA26"/>
    <mergeCell ref="N27:O27"/>
    <mergeCell ref="P27:R27"/>
    <mergeCell ref="T27:V27"/>
    <mergeCell ref="W27:X27"/>
    <mergeCell ref="Y27:AA27"/>
    <mergeCell ref="B39:AA39"/>
    <mergeCell ref="N32:O32"/>
    <mergeCell ref="P32:R32"/>
    <mergeCell ref="J34:AA34"/>
    <mergeCell ref="J35:AA35"/>
    <mergeCell ref="J37:AA37"/>
    <mergeCell ref="T32:V32"/>
    <mergeCell ref="W32:X32"/>
    <mergeCell ref="Y32:AA32"/>
    <mergeCell ref="Y30:AA30"/>
    <mergeCell ref="N31:O31"/>
    <mergeCell ref="P31:R31"/>
    <mergeCell ref="T31:V31"/>
    <mergeCell ref="W31:X31"/>
    <mergeCell ref="Y31:AA31"/>
    <mergeCell ref="A29:H29"/>
    <mergeCell ref="I29:K29"/>
    <mergeCell ref="A30:H30"/>
    <mergeCell ref="I30:K30"/>
    <mergeCell ref="A31:H31"/>
    <mergeCell ref="I31:K31"/>
    <mergeCell ref="N25:AA25"/>
    <mergeCell ref="T28:AA28"/>
    <mergeCell ref="N29:O29"/>
    <mergeCell ref="P29:R29"/>
    <mergeCell ref="N30:O30"/>
    <mergeCell ref="P30:R30"/>
    <mergeCell ref="T30:V30"/>
    <mergeCell ref="W30:X30"/>
    <mergeCell ref="A28:H28"/>
    <mergeCell ref="I28:K28"/>
    <mergeCell ref="T29:AA29"/>
    <mergeCell ref="A44:H44"/>
    <mergeCell ref="I44:K44"/>
    <mergeCell ref="N44:O44"/>
    <mergeCell ref="P44:R44"/>
    <mergeCell ref="A43:H43"/>
    <mergeCell ref="I43:K43"/>
    <mergeCell ref="A32:H32"/>
    <mergeCell ref="I32:K32"/>
    <mergeCell ref="A40:H42"/>
    <mergeCell ref="I40:K42"/>
    <mergeCell ref="L40:L42"/>
    <mergeCell ref="N41:S41"/>
    <mergeCell ref="A23:E23"/>
    <mergeCell ref="F23:AA23"/>
    <mergeCell ref="B24:AA24"/>
    <mergeCell ref="A21:E21"/>
    <mergeCell ref="F21:J21"/>
    <mergeCell ref="K21:O21"/>
    <mergeCell ref="P21:S21"/>
    <mergeCell ref="T21:AA21"/>
    <mergeCell ref="A22:E22"/>
    <mergeCell ref="F22:O22"/>
    <mergeCell ref="P22:S22"/>
    <mergeCell ref="T22:AA22"/>
    <mergeCell ref="A19:E19"/>
    <mergeCell ref="F19:J19"/>
    <mergeCell ref="K19:O19"/>
    <mergeCell ref="P19:S19"/>
    <mergeCell ref="T19:AA19"/>
    <mergeCell ref="A20:E20"/>
    <mergeCell ref="F20:J20"/>
    <mergeCell ref="M20:O20"/>
    <mergeCell ref="P20:S20"/>
    <mergeCell ref="T20:AA20"/>
    <mergeCell ref="K20:L20"/>
    <mergeCell ref="A18:E18"/>
    <mergeCell ref="P18:S18"/>
    <mergeCell ref="T18:AA18"/>
    <mergeCell ref="T15:AA15"/>
    <mergeCell ref="A16:E16"/>
    <mergeCell ref="P16:S16"/>
    <mergeCell ref="T16:AA16"/>
    <mergeCell ref="A15:E15"/>
    <mergeCell ref="P15:S15"/>
    <mergeCell ref="F15:O15"/>
    <mergeCell ref="F16:O16"/>
    <mergeCell ref="A17:E17"/>
    <mergeCell ref="F17:O17"/>
    <mergeCell ref="P17:S17"/>
    <mergeCell ref="T17:AA17"/>
    <mergeCell ref="F18:O18"/>
    <mergeCell ref="A14:E14"/>
    <mergeCell ref="F14:O14"/>
    <mergeCell ref="P14:S14"/>
    <mergeCell ref="A13:E13"/>
    <mergeCell ref="F13:J13"/>
    <mergeCell ref="M13:O13"/>
    <mergeCell ref="P13:S13"/>
    <mergeCell ref="Z13:AA13"/>
    <mergeCell ref="K13:L13"/>
    <mergeCell ref="T13:U13"/>
    <mergeCell ref="V13:Y13"/>
    <mergeCell ref="T14:AA14"/>
    <mergeCell ref="A12:E12"/>
    <mergeCell ref="F12:J12"/>
    <mergeCell ref="M12:O12"/>
    <mergeCell ref="P12:S12"/>
    <mergeCell ref="T12:AA12"/>
    <mergeCell ref="K12:L12"/>
    <mergeCell ref="T10:V10"/>
    <mergeCell ref="W10:Y10"/>
    <mergeCell ref="K10:L10"/>
    <mergeCell ref="P1:AA4"/>
    <mergeCell ref="A3:E3"/>
    <mergeCell ref="F3:O3"/>
    <mergeCell ref="A4:E4"/>
    <mergeCell ref="F4:O4"/>
    <mergeCell ref="A11:E11"/>
    <mergeCell ref="F11:O11"/>
    <mergeCell ref="P11:S11"/>
    <mergeCell ref="T11:AA11"/>
    <mergeCell ref="A5:AA5"/>
    <mergeCell ref="A6:E7"/>
    <mergeCell ref="F6:V6"/>
    <mergeCell ref="W6:Y7"/>
    <mergeCell ref="Z6:AA7"/>
    <mergeCell ref="F7:V7"/>
    <mergeCell ref="A8:AA8"/>
    <mergeCell ref="B9:O9"/>
    <mergeCell ref="P9:Y9"/>
    <mergeCell ref="Z9:AA10"/>
    <mergeCell ref="A10:E10"/>
    <mergeCell ref="F10:G10"/>
    <mergeCell ref="I10:J10"/>
    <mergeCell ref="M10:O10"/>
    <mergeCell ref="P10:S10"/>
  </mergeCells>
  <pageMargins left="0.7" right="0.7" top="0.75" bottom="0.75" header="0.3" footer="0.3"/>
  <pageSetup scale="40" fitToWidth="0" fitToHeight="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BDC!$A$3:$A$30</xm:f>
          </x14:formula1>
          <xm:sqref>F15:O15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U72"/>
  <sheetViews>
    <sheetView view="pageBreakPreview" zoomScale="93" zoomScaleNormal="30" zoomScaleSheetLayoutView="93" zoomScalePageLayoutView="40" workbookViewId="0">
      <selection activeCell="A3" sqref="A3:F3"/>
    </sheetView>
  </sheetViews>
  <sheetFormatPr baseColWidth="10" defaultColWidth="10.875" defaultRowHeight="16.5" x14ac:dyDescent="0.3"/>
  <cols>
    <col min="1" max="5" width="5" style="2" customWidth="1"/>
    <col min="6" max="6" width="9.25" style="2" customWidth="1"/>
    <col min="7" max="36" width="8.125" style="2" customWidth="1"/>
    <col min="37" max="40" width="5" style="2" customWidth="1"/>
    <col min="41" max="41" width="9.375" style="2" customWidth="1"/>
    <col min="42" max="43" width="5" style="2" customWidth="1"/>
    <col min="44" max="44" width="8.625" style="2" customWidth="1"/>
    <col min="45" max="45" width="7.75" style="2" customWidth="1"/>
    <col min="46" max="46" width="17.75" style="2" customWidth="1"/>
    <col min="47" max="47" width="10.875" style="2" customWidth="1"/>
    <col min="48" max="48" width="10.875" style="2"/>
    <col min="49" max="49" width="11.375" style="2" bestFit="1" customWidth="1"/>
    <col min="50" max="16384" width="10.875" style="2"/>
  </cols>
  <sheetData>
    <row r="1" spans="1:46" ht="17.25" customHeight="1" x14ac:dyDescent="0.3">
      <c r="A1" s="505" t="s">
        <v>925</v>
      </c>
      <c r="B1" s="506"/>
      <c r="C1" s="506"/>
      <c r="D1" s="506"/>
      <c r="E1" s="506"/>
      <c r="F1" s="506"/>
      <c r="G1" s="507"/>
      <c r="H1" s="507"/>
      <c r="I1" s="507"/>
      <c r="J1" s="507"/>
      <c r="K1" s="507"/>
      <c r="L1" s="507"/>
      <c r="M1" s="507"/>
      <c r="N1" s="507"/>
      <c r="O1" s="507"/>
      <c r="P1" s="507"/>
      <c r="Q1" s="507"/>
      <c r="R1" s="507"/>
      <c r="S1" s="507"/>
      <c r="T1" s="507"/>
      <c r="U1" s="507"/>
      <c r="V1" s="507"/>
      <c r="W1" s="507"/>
      <c r="X1" s="507"/>
      <c r="Y1" s="507"/>
      <c r="Z1" s="508"/>
      <c r="AA1" s="628"/>
      <c r="AB1" s="629"/>
      <c r="AC1" s="629"/>
      <c r="AD1" s="629"/>
      <c r="AE1" s="629"/>
      <c r="AF1" s="629"/>
      <c r="AG1" s="629"/>
      <c r="AH1" s="629"/>
      <c r="AI1" s="629"/>
      <c r="AJ1" s="629"/>
      <c r="AK1" s="629"/>
      <c r="AL1" s="629"/>
      <c r="AM1" s="629"/>
      <c r="AN1" s="629"/>
      <c r="AO1" s="629"/>
      <c r="AP1" s="629"/>
      <c r="AQ1" s="629"/>
      <c r="AR1" s="629"/>
      <c r="AS1" s="629"/>
      <c r="AT1" s="630"/>
    </row>
    <row r="2" spans="1:46" ht="15" customHeight="1" x14ac:dyDescent="0.3">
      <c r="A2" s="509" t="s">
        <v>946</v>
      </c>
      <c r="B2" s="510"/>
      <c r="C2" s="510"/>
      <c r="D2" s="510"/>
      <c r="E2" s="510"/>
      <c r="F2" s="510"/>
      <c r="G2" s="6"/>
      <c r="H2" s="6"/>
      <c r="I2" s="6"/>
      <c r="J2" s="6"/>
      <c r="K2" s="6"/>
      <c r="L2" s="6"/>
      <c r="M2" s="6"/>
      <c r="N2" s="6"/>
      <c r="O2" s="6"/>
      <c r="P2" s="6"/>
      <c r="Q2" s="6"/>
      <c r="R2" s="6"/>
      <c r="S2" s="6"/>
      <c r="T2" s="6"/>
      <c r="U2" s="6"/>
      <c r="V2" s="6"/>
      <c r="W2" s="6"/>
      <c r="X2" s="6"/>
      <c r="Y2" s="6"/>
      <c r="Z2" s="511"/>
      <c r="AA2" s="631"/>
      <c r="AB2" s="632"/>
      <c r="AC2" s="632"/>
      <c r="AD2" s="632"/>
      <c r="AE2" s="632"/>
      <c r="AF2" s="632"/>
      <c r="AG2" s="632"/>
      <c r="AH2" s="632"/>
      <c r="AI2" s="632"/>
      <c r="AJ2" s="632"/>
      <c r="AK2" s="632"/>
      <c r="AL2" s="632"/>
      <c r="AM2" s="632"/>
      <c r="AN2" s="632"/>
      <c r="AO2" s="632"/>
      <c r="AP2" s="632"/>
      <c r="AQ2" s="632"/>
      <c r="AR2" s="632"/>
      <c r="AS2" s="632"/>
      <c r="AT2" s="633"/>
    </row>
    <row r="3" spans="1:46" x14ac:dyDescent="0.3">
      <c r="A3" s="634" t="s">
        <v>915</v>
      </c>
      <c r="B3" s="635"/>
      <c r="C3" s="635"/>
      <c r="D3" s="635"/>
      <c r="E3" s="635"/>
      <c r="F3" s="635"/>
      <c r="G3" s="637"/>
      <c r="H3" s="637"/>
      <c r="I3" s="637"/>
      <c r="J3" s="637"/>
      <c r="K3" s="637"/>
      <c r="L3" s="637"/>
      <c r="M3" s="637"/>
      <c r="N3" s="637"/>
      <c r="O3" s="637"/>
      <c r="P3" s="637"/>
      <c r="Q3" s="637"/>
      <c r="R3" s="637"/>
      <c r="S3" s="637"/>
      <c r="T3" s="637"/>
      <c r="U3" s="637"/>
      <c r="V3" s="637"/>
      <c r="W3" s="637"/>
      <c r="X3" s="637"/>
      <c r="Y3" s="637"/>
      <c r="Z3" s="638"/>
      <c r="AA3" s="631"/>
      <c r="AB3" s="632"/>
      <c r="AC3" s="632"/>
      <c r="AD3" s="632"/>
      <c r="AE3" s="632"/>
      <c r="AF3" s="632"/>
      <c r="AG3" s="632"/>
      <c r="AH3" s="632"/>
      <c r="AI3" s="632"/>
      <c r="AJ3" s="632"/>
      <c r="AK3" s="632"/>
      <c r="AL3" s="632"/>
      <c r="AM3" s="632"/>
      <c r="AN3" s="632"/>
      <c r="AO3" s="632"/>
      <c r="AP3" s="632"/>
      <c r="AQ3" s="632"/>
      <c r="AR3" s="632"/>
      <c r="AS3" s="632"/>
      <c r="AT3" s="633"/>
    </row>
    <row r="4" spans="1:46" x14ac:dyDescent="0.3">
      <c r="A4" s="639" t="s">
        <v>920</v>
      </c>
      <c r="B4" s="640"/>
      <c r="C4" s="640"/>
      <c r="D4" s="640"/>
      <c r="E4" s="640"/>
      <c r="F4" s="640"/>
      <c r="G4" s="640"/>
      <c r="H4" s="640"/>
      <c r="I4" s="640"/>
      <c r="J4" s="640"/>
      <c r="K4" s="640"/>
      <c r="L4" s="640"/>
      <c r="M4" s="640"/>
      <c r="N4" s="640"/>
      <c r="O4" s="640"/>
      <c r="P4" s="640"/>
      <c r="Q4" s="640"/>
      <c r="R4" s="640"/>
      <c r="S4" s="640"/>
      <c r="T4" s="640"/>
      <c r="U4" s="640"/>
      <c r="V4" s="640"/>
      <c r="W4" s="640"/>
      <c r="X4" s="640"/>
      <c r="Y4" s="640"/>
      <c r="Z4" s="641"/>
      <c r="AA4" s="631"/>
      <c r="AB4" s="632"/>
      <c r="AC4" s="632"/>
      <c r="AD4" s="632"/>
      <c r="AE4" s="632"/>
      <c r="AF4" s="632"/>
      <c r="AG4" s="632"/>
      <c r="AH4" s="632"/>
      <c r="AI4" s="632"/>
      <c r="AJ4" s="632"/>
      <c r="AK4" s="632"/>
      <c r="AL4" s="632"/>
      <c r="AM4" s="632"/>
      <c r="AN4" s="632"/>
      <c r="AO4" s="632"/>
      <c r="AP4" s="632"/>
      <c r="AQ4" s="632"/>
      <c r="AR4" s="632"/>
      <c r="AS4" s="632"/>
      <c r="AT4" s="633"/>
    </row>
    <row r="5" spans="1:46" x14ac:dyDescent="0.3">
      <c r="A5" s="615"/>
      <c r="B5" s="616"/>
      <c r="C5" s="616"/>
      <c r="D5" s="616"/>
      <c r="E5" s="616"/>
      <c r="F5" s="616"/>
      <c r="G5" s="616"/>
      <c r="H5" s="616"/>
      <c r="I5" s="616"/>
      <c r="J5" s="616"/>
      <c r="K5" s="616"/>
      <c r="L5" s="616"/>
      <c r="M5" s="616"/>
      <c r="N5" s="616"/>
      <c r="O5" s="616"/>
      <c r="P5" s="616"/>
      <c r="Q5" s="616"/>
      <c r="R5" s="616"/>
      <c r="S5" s="616"/>
      <c r="T5" s="616"/>
      <c r="U5" s="616"/>
      <c r="V5" s="616"/>
      <c r="W5" s="616"/>
      <c r="X5" s="616"/>
      <c r="Y5" s="616"/>
      <c r="Z5" s="616"/>
      <c r="AA5" s="617"/>
      <c r="AB5" s="617"/>
      <c r="AC5" s="617"/>
      <c r="AD5" s="617"/>
      <c r="AE5" s="617"/>
      <c r="AF5" s="617"/>
      <c r="AG5" s="617"/>
      <c r="AH5" s="617"/>
      <c r="AI5" s="617"/>
      <c r="AJ5" s="617"/>
      <c r="AK5" s="617"/>
      <c r="AL5" s="617"/>
      <c r="AM5" s="617"/>
      <c r="AN5" s="617"/>
      <c r="AO5" s="617"/>
      <c r="AP5" s="617"/>
      <c r="AQ5" s="617"/>
      <c r="AR5" s="617"/>
      <c r="AS5" s="617"/>
      <c r="AT5" s="618"/>
    </row>
    <row r="6" spans="1:46" ht="18.75" x14ac:dyDescent="0.3">
      <c r="A6" s="1093" t="s">
        <v>5</v>
      </c>
      <c r="B6" s="1094"/>
      <c r="C6" s="1094"/>
      <c r="D6" s="1094"/>
      <c r="E6" s="1094"/>
      <c r="F6" s="1094"/>
      <c r="G6" s="621" t="s">
        <v>762</v>
      </c>
      <c r="H6" s="621"/>
      <c r="I6" s="621"/>
      <c r="J6" s="621"/>
      <c r="K6" s="621"/>
      <c r="L6" s="621"/>
      <c r="M6" s="621"/>
      <c r="N6" s="621"/>
      <c r="O6" s="621"/>
      <c r="P6" s="621"/>
      <c r="Q6" s="621"/>
      <c r="R6" s="621"/>
      <c r="S6" s="621"/>
      <c r="T6" s="621"/>
      <c r="U6" s="621"/>
      <c r="V6" s="621"/>
      <c r="W6" s="621"/>
      <c r="X6" s="621"/>
      <c r="Y6" s="621"/>
      <c r="Z6" s="621"/>
      <c r="AA6" s="621"/>
      <c r="AB6" s="621"/>
      <c r="AC6" s="621"/>
      <c r="AD6" s="621"/>
      <c r="AE6" s="621"/>
      <c r="AF6" s="621"/>
      <c r="AG6" s="621"/>
      <c r="AH6" s="621"/>
      <c r="AI6" s="621"/>
      <c r="AJ6" s="621"/>
      <c r="AK6" s="621"/>
      <c r="AL6" s="621"/>
      <c r="AM6" s="621"/>
      <c r="AN6" s="621"/>
      <c r="AO6" s="1095" t="s">
        <v>867</v>
      </c>
      <c r="AP6" s="1095"/>
      <c r="AQ6" s="1095"/>
      <c r="AR6" s="1095"/>
      <c r="AS6" s="623">
        <v>7</v>
      </c>
      <c r="AT6" s="624"/>
    </row>
    <row r="7" spans="1:46" ht="18.75" x14ac:dyDescent="0.3">
      <c r="A7" s="1093"/>
      <c r="B7" s="1094"/>
      <c r="C7" s="1094"/>
      <c r="D7" s="1094"/>
      <c r="E7" s="1094"/>
      <c r="F7" s="1094"/>
      <c r="G7" s="1094" t="s">
        <v>107</v>
      </c>
      <c r="H7" s="1094"/>
      <c r="I7" s="1094"/>
      <c r="J7" s="1094"/>
      <c r="K7" s="1094"/>
      <c r="L7" s="1094"/>
      <c r="M7" s="1094"/>
      <c r="N7" s="1094"/>
      <c r="O7" s="1094"/>
      <c r="P7" s="1094"/>
      <c r="Q7" s="1094"/>
      <c r="R7" s="1094"/>
      <c r="S7" s="1094"/>
      <c r="T7" s="1094"/>
      <c r="U7" s="1094"/>
      <c r="V7" s="1094"/>
      <c r="W7" s="1094"/>
      <c r="X7" s="1094"/>
      <c r="Y7" s="1094"/>
      <c r="Z7" s="1094"/>
      <c r="AA7" s="1094"/>
      <c r="AB7" s="1094"/>
      <c r="AC7" s="1094"/>
      <c r="AD7" s="1094"/>
      <c r="AE7" s="1094"/>
      <c r="AF7" s="1094"/>
      <c r="AG7" s="1094"/>
      <c r="AH7" s="1094"/>
      <c r="AI7" s="1094"/>
      <c r="AJ7" s="1094"/>
      <c r="AK7" s="1094"/>
      <c r="AL7" s="1094"/>
      <c r="AM7" s="1094"/>
      <c r="AN7" s="1094"/>
      <c r="AO7" s="1095"/>
      <c r="AP7" s="1095"/>
      <c r="AQ7" s="1095"/>
      <c r="AR7" s="1095"/>
      <c r="AS7" s="623"/>
      <c r="AT7" s="624"/>
    </row>
    <row r="8" spans="1:46" ht="18.75" x14ac:dyDescent="0.3">
      <c r="A8" s="1084"/>
      <c r="B8" s="1085"/>
      <c r="C8" s="1085"/>
      <c r="D8" s="1085"/>
      <c r="E8" s="1085"/>
      <c r="F8" s="1085"/>
      <c r="G8" s="1085"/>
      <c r="H8" s="1085"/>
      <c r="I8" s="1085"/>
      <c r="J8" s="1085"/>
      <c r="K8" s="1085"/>
      <c r="L8" s="1085"/>
      <c r="M8" s="1085"/>
      <c r="N8" s="1085"/>
      <c r="O8" s="1085"/>
      <c r="P8" s="1085"/>
      <c r="Q8" s="1085"/>
      <c r="R8" s="1085"/>
      <c r="S8" s="1085"/>
      <c r="T8" s="1085"/>
      <c r="U8" s="1085"/>
      <c r="V8" s="1085"/>
      <c r="W8" s="1085"/>
      <c r="X8" s="1085"/>
      <c r="Y8" s="1085"/>
      <c r="Z8" s="1085"/>
      <c r="AA8" s="1085"/>
      <c r="AB8" s="1085"/>
      <c r="AC8" s="1085"/>
      <c r="AD8" s="1085"/>
      <c r="AE8" s="1085"/>
      <c r="AF8" s="1085"/>
      <c r="AG8" s="1085"/>
      <c r="AH8" s="1085"/>
      <c r="AI8" s="1085"/>
      <c r="AJ8" s="1085"/>
      <c r="AK8" s="1085"/>
      <c r="AL8" s="1085"/>
      <c r="AM8" s="1085"/>
      <c r="AN8" s="1085"/>
      <c r="AO8" s="1085"/>
      <c r="AP8" s="1085"/>
      <c r="AQ8" s="1085"/>
      <c r="AR8" s="1085"/>
      <c r="AS8" s="1085"/>
      <c r="AT8" s="1086"/>
    </row>
    <row r="9" spans="1:46" s="249" customFormat="1" ht="16.5" customHeight="1" x14ac:dyDescent="0.25">
      <c r="A9" s="247">
        <v>1</v>
      </c>
      <c r="B9" s="1091" t="s">
        <v>30</v>
      </c>
      <c r="C9" s="1091"/>
      <c r="D9" s="1091"/>
      <c r="E9" s="1091"/>
      <c r="F9" s="1091"/>
      <c r="G9" s="1091"/>
      <c r="H9" s="1091"/>
      <c r="I9" s="1091"/>
      <c r="J9" s="1091"/>
      <c r="K9" s="1091"/>
      <c r="L9" s="1091"/>
      <c r="M9" s="1091"/>
      <c r="N9" s="1091"/>
      <c r="O9" s="1091"/>
      <c r="P9" s="1091"/>
      <c r="Q9" s="1091"/>
      <c r="R9" s="1091"/>
      <c r="S9" s="1091"/>
      <c r="T9" s="1091"/>
      <c r="U9" s="1091"/>
      <c r="V9" s="1091"/>
      <c r="W9" s="1091"/>
      <c r="X9" s="1091"/>
      <c r="Y9" s="1091"/>
      <c r="Z9" s="1091"/>
      <c r="AA9" s="1091"/>
      <c r="AB9" s="1092"/>
      <c r="AC9" s="1092"/>
      <c r="AD9" s="1092"/>
      <c r="AE9" s="1092"/>
      <c r="AF9" s="1092"/>
      <c r="AG9" s="1092"/>
      <c r="AH9" s="1092"/>
      <c r="AI9" s="1092"/>
      <c r="AJ9" s="1092"/>
      <c r="AK9" s="1092"/>
      <c r="AL9" s="1092"/>
      <c r="AM9" s="1092"/>
      <c r="AN9" s="1092"/>
      <c r="AO9" s="1092"/>
      <c r="AP9" s="1092"/>
      <c r="AQ9" s="1092"/>
      <c r="AR9" s="470"/>
      <c r="AS9" s="1087">
        <f>VLOOKUP($F$15,CONTRA,6,FALSE)</f>
        <v>6</v>
      </c>
      <c r="AT9" s="1088"/>
    </row>
    <row r="10" spans="1:46" s="249" customFormat="1" ht="16.5" customHeight="1" x14ac:dyDescent="0.25">
      <c r="A10" s="986" t="s">
        <v>11</v>
      </c>
      <c r="B10" s="987"/>
      <c r="C10" s="987"/>
      <c r="D10" s="987"/>
      <c r="E10" s="987"/>
      <c r="F10" s="1062">
        <f>VLOOKUP($F$15,CONTRA,2,FALSE)</f>
        <v>2</v>
      </c>
      <c r="G10" s="1062"/>
      <c r="H10" s="1062"/>
      <c r="I10" s="1062"/>
      <c r="J10" s="1073" t="s">
        <v>17</v>
      </c>
      <c r="K10" s="1074"/>
      <c r="L10" s="1074"/>
      <c r="M10" s="1074"/>
      <c r="N10" s="1075"/>
      <c r="O10" s="1062">
        <f>VLOOKUP($F$15,CONTRA,3,FALSE)</f>
        <v>3</v>
      </c>
      <c r="P10" s="1062"/>
      <c r="Q10" s="1073" t="s">
        <v>18</v>
      </c>
      <c r="R10" s="1074"/>
      <c r="S10" s="1075"/>
      <c r="T10" s="1062">
        <f>VLOOKUP($F$15,CONTRA,4,FALSE)</f>
        <v>4</v>
      </c>
      <c r="U10" s="1062"/>
      <c r="V10" s="1062"/>
      <c r="W10" s="1062"/>
      <c r="X10" s="1062"/>
      <c r="Y10" s="1062"/>
      <c r="Z10" s="1062"/>
      <c r="AA10" s="1062"/>
      <c r="AB10" s="987" t="s">
        <v>10</v>
      </c>
      <c r="AC10" s="987"/>
      <c r="AD10" s="987"/>
      <c r="AE10" s="987"/>
      <c r="AF10" s="987"/>
      <c r="AG10" s="991">
        <f>VLOOKUP($F$15,CONTRA,5,FALSE)</f>
        <v>5</v>
      </c>
      <c r="AH10" s="992"/>
      <c r="AI10" s="992"/>
      <c r="AJ10" s="992"/>
      <c r="AK10" s="992"/>
      <c r="AL10" s="992"/>
      <c r="AM10" s="992"/>
      <c r="AN10" s="998" t="s">
        <v>829</v>
      </c>
      <c r="AO10" s="998"/>
      <c r="AP10" s="998"/>
      <c r="AQ10" s="998"/>
      <c r="AR10" s="471"/>
      <c r="AS10" s="1089"/>
      <c r="AT10" s="1090"/>
    </row>
    <row r="11" spans="1:46" s="249" customFormat="1" ht="18" x14ac:dyDescent="0.25">
      <c r="A11" s="986" t="s">
        <v>6</v>
      </c>
      <c r="B11" s="987"/>
      <c r="C11" s="987"/>
      <c r="D11" s="987"/>
      <c r="E11" s="987"/>
      <c r="F11" s="1077">
        <f>VLOOKUP($F$15,CONTRA,7,FALSE)</f>
        <v>7</v>
      </c>
      <c r="G11" s="1077"/>
      <c r="H11" s="1077"/>
      <c r="I11" s="1077"/>
      <c r="J11" s="1077"/>
      <c r="K11" s="1077"/>
      <c r="L11" s="1077"/>
      <c r="M11" s="1077"/>
      <c r="N11" s="1077"/>
      <c r="O11" s="1077"/>
      <c r="P11" s="1077"/>
      <c r="Q11" s="1077"/>
      <c r="R11" s="1077"/>
      <c r="S11" s="1077"/>
      <c r="T11" s="1077"/>
      <c r="U11" s="1077"/>
      <c r="V11" s="1077"/>
      <c r="W11" s="1077"/>
      <c r="X11" s="1077"/>
      <c r="Y11" s="1077"/>
      <c r="Z11" s="1077"/>
      <c r="AA11" s="1077"/>
      <c r="AB11" s="987" t="s">
        <v>12</v>
      </c>
      <c r="AC11" s="987"/>
      <c r="AD11" s="987"/>
      <c r="AE11" s="987"/>
      <c r="AF11" s="987"/>
      <c r="AG11" s="1077">
        <f>VLOOKUP($F$15,CONTRA,8,FALSE)</f>
        <v>8</v>
      </c>
      <c r="AH11" s="1077"/>
      <c r="AI11" s="1077"/>
      <c r="AJ11" s="1077"/>
      <c r="AK11" s="1077"/>
      <c r="AL11" s="1077"/>
      <c r="AM11" s="1077"/>
      <c r="AN11" s="1077"/>
      <c r="AO11" s="1077"/>
      <c r="AP11" s="1077"/>
      <c r="AQ11" s="1077"/>
      <c r="AR11" s="1077"/>
      <c r="AS11" s="1077"/>
      <c r="AT11" s="1078"/>
    </row>
    <row r="12" spans="1:46" s="249" customFormat="1" ht="16.5" customHeight="1" x14ac:dyDescent="0.25">
      <c r="A12" s="1079" t="s">
        <v>8</v>
      </c>
      <c r="B12" s="1080"/>
      <c r="C12" s="1080"/>
      <c r="D12" s="1080"/>
      <c r="E12" s="1080"/>
      <c r="F12" s="1077">
        <f>VLOOKUP($F$15,CONTRA,9,FALSE)</f>
        <v>9</v>
      </c>
      <c r="G12" s="1077"/>
      <c r="H12" s="1077"/>
      <c r="I12" s="1077"/>
      <c r="J12" s="1077"/>
      <c r="K12" s="1077"/>
      <c r="L12" s="1077"/>
      <c r="M12" s="1077"/>
      <c r="N12" s="1077"/>
      <c r="O12" s="1077"/>
      <c r="P12" s="1077"/>
      <c r="Q12" s="1073" t="s">
        <v>13</v>
      </c>
      <c r="R12" s="1074"/>
      <c r="S12" s="1075"/>
      <c r="T12" s="1077">
        <f>VLOOKUP($F$15,CONTRA,10,FALSE)</f>
        <v>10</v>
      </c>
      <c r="U12" s="1077"/>
      <c r="V12" s="1077"/>
      <c r="W12" s="1077"/>
      <c r="X12" s="1077"/>
      <c r="Y12" s="1077"/>
      <c r="Z12" s="1077"/>
      <c r="AA12" s="1077"/>
      <c r="AB12" s="987" t="s">
        <v>9</v>
      </c>
      <c r="AC12" s="987"/>
      <c r="AD12" s="987"/>
      <c r="AE12" s="987"/>
      <c r="AF12" s="987"/>
      <c r="AG12" s="1081">
        <f>VLOOKUP($F$15,CONTRA,11,FALSE)</f>
        <v>11</v>
      </c>
      <c r="AH12" s="1081"/>
      <c r="AI12" s="1081"/>
      <c r="AJ12" s="1081"/>
      <c r="AK12" s="1081"/>
      <c r="AL12" s="1081"/>
      <c r="AM12" s="1082"/>
      <c r="AN12" s="1082"/>
      <c r="AO12" s="1082"/>
      <c r="AP12" s="1082"/>
      <c r="AQ12" s="1082"/>
      <c r="AR12" s="1082"/>
      <c r="AS12" s="1082"/>
      <c r="AT12" s="1083"/>
    </row>
    <row r="13" spans="1:46" s="249" customFormat="1" ht="55.5" customHeight="1" x14ac:dyDescent="0.25">
      <c r="A13" s="997" t="s">
        <v>807</v>
      </c>
      <c r="B13" s="998"/>
      <c r="C13" s="998"/>
      <c r="D13" s="998"/>
      <c r="E13" s="998"/>
      <c r="F13" s="999">
        <f>VLOOKUP($F$15,CONTRA,12,FALSE)</f>
        <v>12</v>
      </c>
      <c r="G13" s="999"/>
      <c r="H13" s="999"/>
      <c r="I13" s="999"/>
      <c r="J13" s="999"/>
      <c r="K13" s="999"/>
      <c r="L13" s="999"/>
      <c r="M13" s="999"/>
      <c r="N13" s="999"/>
      <c r="O13" s="999"/>
      <c r="P13" s="999"/>
      <c r="Q13" s="1000" t="s">
        <v>826</v>
      </c>
      <c r="R13" s="1001"/>
      <c r="S13" s="1002"/>
      <c r="T13" s="999">
        <f>VLOOKUP($F$15,CONTRA,13,FALSE)</f>
        <v>13</v>
      </c>
      <c r="U13" s="999"/>
      <c r="V13" s="999"/>
      <c r="W13" s="999"/>
      <c r="X13" s="999"/>
      <c r="Y13" s="999"/>
      <c r="Z13" s="999"/>
      <c r="AA13" s="999"/>
      <c r="AB13" s="1003" t="s">
        <v>857</v>
      </c>
      <c r="AC13" s="1003"/>
      <c r="AD13" s="1003"/>
      <c r="AE13" s="1003"/>
      <c r="AF13" s="1004"/>
      <c r="AG13" s="1005">
        <f>VLOOKUP($F$15,CONTRA,14,FALSE)</f>
        <v>14</v>
      </c>
      <c r="AH13" s="1005"/>
      <c r="AI13" s="1005"/>
      <c r="AJ13" s="1005"/>
      <c r="AK13" s="1005"/>
      <c r="AL13" s="1005"/>
      <c r="AM13" s="1006" t="s">
        <v>856</v>
      </c>
      <c r="AN13" s="1006"/>
      <c r="AO13" s="1006"/>
      <c r="AP13" s="1006"/>
      <c r="AQ13" s="1006"/>
      <c r="AR13" s="1018">
        <f>VLOOKUP($F$15,CONTRA,15,FALSE)</f>
        <v>15</v>
      </c>
      <c r="AS13" s="1018"/>
      <c r="AT13" s="1019"/>
    </row>
    <row r="14" spans="1:46" s="249" customFormat="1" ht="18" x14ac:dyDescent="0.25">
      <c r="A14" s="1012" t="s">
        <v>825</v>
      </c>
      <c r="B14" s="1013"/>
      <c r="C14" s="1013"/>
      <c r="D14" s="1013"/>
      <c r="E14" s="1014"/>
      <c r="F14" s="1007">
        <f>VLOOKUP($F$15,CONTRA,16,FALSE)</f>
        <v>0</v>
      </c>
      <c r="G14" s="1008"/>
      <c r="H14" s="1008"/>
      <c r="I14" s="1008"/>
      <c r="J14" s="1008"/>
      <c r="K14" s="1008"/>
      <c r="L14" s="1008"/>
      <c r="M14" s="1008"/>
      <c r="N14" s="1008"/>
      <c r="O14" s="1008"/>
      <c r="P14" s="1008"/>
      <c r="Q14" s="1008"/>
      <c r="R14" s="1008"/>
      <c r="S14" s="1008"/>
      <c r="T14" s="1008"/>
      <c r="U14" s="1008"/>
      <c r="V14" s="1008"/>
      <c r="W14" s="1008"/>
      <c r="X14" s="1008"/>
      <c r="Y14" s="1008"/>
      <c r="Z14" s="1008"/>
      <c r="AA14" s="1009"/>
      <c r="AB14" s="1015" t="s">
        <v>9</v>
      </c>
      <c r="AC14" s="1016"/>
      <c r="AD14" s="1016"/>
      <c r="AE14" s="1016"/>
      <c r="AF14" s="1017"/>
      <c r="AG14" s="991">
        <f>VLOOKUP($F$15,CONTRA,17,FALSE)</f>
        <v>16</v>
      </c>
      <c r="AH14" s="992"/>
      <c r="AI14" s="992"/>
      <c r="AJ14" s="992"/>
      <c r="AK14" s="992"/>
      <c r="AL14" s="992"/>
      <c r="AM14" s="992"/>
      <c r="AN14" s="992"/>
      <c r="AO14" s="992"/>
      <c r="AP14" s="992"/>
      <c r="AQ14" s="992"/>
      <c r="AR14" s="992"/>
      <c r="AS14" s="992"/>
      <c r="AT14" s="993"/>
    </row>
    <row r="15" spans="1:46" s="249" customFormat="1" ht="35.25" customHeight="1" x14ac:dyDescent="0.25">
      <c r="A15" s="986" t="s">
        <v>7</v>
      </c>
      <c r="B15" s="987"/>
      <c r="C15" s="987"/>
      <c r="D15" s="987"/>
      <c r="E15" s="987"/>
      <c r="F15" s="988">
        <v>1</v>
      </c>
      <c r="G15" s="989"/>
      <c r="H15" s="989"/>
      <c r="I15" s="989"/>
      <c r="J15" s="989"/>
      <c r="K15" s="989"/>
      <c r="L15" s="989"/>
      <c r="M15" s="989"/>
      <c r="N15" s="989"/>
      <c r="O15" s="989"/>
      <c r="P15" s="989"/>
      <c r="Q15" s="989"/>
      <c r="R15" s="989"/>
      <c r="S15" s="989"/>
      <c r="T15" s="989"/>
      <c r="U15" s="989"/>
      <c r="V15" s="989"/>
      <c r="W15" s="989"/>
      <c r="X15" s="989"/>
      <c r="Y15" s="989"/>
      <c r="Z15" s="989"/>
      <c r="AA15" s="990"/>
      <c r="AB15" s="987" t="s">
        <v>824</v>
      </c>
      <c r="AC15" s="987"/>
      <c r="AD15" s="987"/>
      <c r="AE15" s="987"/>
      <c r="AF15" s="987"/>
      <c r="AG15" s="991">
        <f>VLOOKUP($F$15,CONTRA,19,FALSE)</f>
        <v>0</v>
      </c>
      <c r="AH15" s="992"/>
      <c r="AI15" s="992"/>
      <c r="AJ15" s="992"/>
      <c r="AK15" s="992"/>
      <c r="AL15" s="992"/>
      <c r="AM15" s="992"/>
      <c r="AN15" s="992"/>
      <c r="AO15" s="992"/>
      <c r="AP15" s="992"/>
      <c r="AQ15" s="992"/>
      <c r="AR15" s="992"/>
      <c r="AS15" s="992"/>
      <c r="AT15" s="993"/>
    </row>
    <row r="16" spans="1:46" s="249" customFormat="1" ht="18" x14ac:dyDescent="0.25">
      <c r="A16" s="994" t="s">
        <v>823</v>
      </c>
      <c r="B16" s="995"/>
      <c r="C16" s="995"/>
      <c r="D16" s="995"/>
      <c r="E16" s="996"/>
      <c r="F16" s="1007">
        <f>VLOOKUP($F$15,CONTRA,18,FALSE)</f>
        <v>0</v>
      </c>
      <c r="G16" s="1008"/>
      <c r="H16" s="1008"/>
      <c r="I16" s="1008"/>
      <c r="J16" s="1008"/>
      <c r="K16" s="1008"/>
      <c r="L16" s="1008"/>
      <c r="M16" s="1008"/>
      <c r="N16" s="1008"/>
      <c r="O16" s="1008"/>
      <c r="P16" s="1008"/>
      <c r="Q16" s="1008"/>
      <c r="R16" s="1008"/>
      <c r="S16" s="1008"/>
      <c r="T16" s="1008"/>
      <c r="U16" s="1008"/>
      <c r="V16" s="1008"/>
      <c r="W16" s="1008"/>
      <c r="X16" s="1008"/>
      <c r="Y16" s="1008"/>
      <c r="Z16" s="1008"/>
      <c r="AA16" s="1009"/>
      <c r="AB16" s="1010" t="s">
        <v>9</v>
      </c>
      <c r="AC16" s="995"/>
      <c r="AD16" s="995"/>
      <c r="AE16" s="995"/>
      <c r="AF16" s="996"/>
      <c r="AG16" s="1007">
        <f>VLOOKUP($F$15,CONTRA,20,FALSE)</f>
        <v>17</v>
      </c>
      <c r="AH16" s="1008"/>
      <c r="AI16" s="1008"/>
      <c r="AJ16" s="1008"/>
      <c r="AK16" s="1008"/>
      <c r="AL16" s="1008"/>
      <c r="AM16" s="1008"/>
      <c r="AN16" s="1008"/>
      <c r="AO16" s="1008"/>
      <c r="AP16" s="1008"/>
      <c r="AQ16" s="1008"/>
      <c r="AR16" s="1008"/>
      <c r="AS16" s="1008"/>
      <c r="AT16" s="1011"/>
    </row>
    <row r="17" spans="1:47" s="249" customFormat="1" ht="18" x14ac:dyDescent="0.25">
      <c r="A17" s="986" t="s">
        <v>21</v>
      </c>
      <c r="B17" s="987"/>
      <c r="C17" s="987"/>
      <c r="D17" s="987"/>
      <c r="E17" s="987"/>
      <c r="F17" s="1020">
        <f>VLOOKUP($F$15,CONTRA,26,FALSE)</f>
        <v>24</v>
      </c>
      <c r="G17" s="1021"/>
      <c r="H17" s="1021"/>
      <c r="I17" s="1021"/>
      <c r="J17" s="1021"/>
      <c r="K17" s="1021"/>
      <c r="L17" s="1021"/>
      <c r="M17" s="1021"/>
      <c r="N17" s="1021"/>
      <c r="O17" s="1021"/>
      <c r="P17" s="1021"/>
      <c r="Q17" s="1021"/>
      <c r="R17" s="1021"/>
      <c r="S17" s="1021"/>
      <c r="T17" s="1021"/>
      <c r="U17" s="1021"/>
      <c r="V17" s="1021"/>
      <c r="W17" s="1021"/>
      <c r="X17" s="1021"/>
      <c r="Y17" s="1021"/>
      <c r="Z17" s="1021"/>
      <c r="AA17" s="1022"/>
      <c r="AB17" s="987" t="s">
        <v>811</v>
      </c>
      <c r="AC17" s="987"/>
      <c r="AD17" s="987"/>
      <c r="AE17" s="987"/>
      <c r="AF17" s="987"/>
      <c r="AG17" s="1020">
        <f>VLOOKUP($F$15,CONTRA,27,FALSE)</f>
        <v>25</v>
      </c>
      <c r="AH17" s="1021"/>
      <c r="AI17" s="1021"/>
      <c r="AJ17" s="1021"/>
      <c r="AK17" s="1021"/>
      <c r="AL17" s="1021"/>
      <c r="AM17" s="1021"/>
      <c r="AN17" s="1021"/>
      <c r="AO17" s="1021"/>
      <c r="AP17" s="1021"/>
      <c r="AQ17" s="1021"/>
      <c r="AR17" s="1021"/>
      <c r="AS17" s="1021"/>
      <c r="AT17" s="1023"/>
    </row>
    <row r="18" spans="1:47" s="249" customFormat="1" ht="18" x14ac:dyDescent="0.25">
      <c r="A18" s="994" t="s">
        <v>817</v>
      </c>
      <c r="B18" s="995"/>
      <c r="C18" s="995"/>
      <c r="D18" s="995"/>
      <c r="E18" s="996"/>
      <c r="F18" s="991">
        <f>VLOOKUP($F$15,CONTRA,28,FALSE)</f>
        <v>0</v>
      </c>
      <c r="G18" s="992"/>
      <c r="H18" s="992"/>
      <c r="I18" s="992"/>
      <c r="J18" s="992"/>
      <c r="K18" s="992"/>
      <c r="L18" s="992"/>
      <c r="M18" s="992"/>
      <c r="N18" s="992"/>
      <c r="O18" s="992"/>
      <c r="P18" s="992"/>
      <c r="Q18" s="992"/>
      <c r="R18" s="992"/>
      <c r="S18" s="992"/>
      <c r="T18" s="992"/>
      <c r="U18" s="992"/>
      <c r="V18" s="992"/>
      <c r="W18" s="992"/>
      <c r="X18" s="992"/>
      <c r="Y18" s="992"/>
      <c r="Z18" s="992"/>
      <c r="AA18" s="1024"/>
      <c r="AB18" s="1010" t="s">
        <v>814</v>
      </c>
      <c r="AC18" s="995"/>
      <c r="AD18" s="995"/>
      <c r="AE18" s="995"/>
      <c r="AF18" s="996"/>
      <c r="AG18" s="991">
        <f>VLOOKUP($F$15,CONTRA,29,FALSE)</f>
        <v>0</v>
      </c>
      <c r="AH18" s="992"/>
      <c r="AI18" s="992"/>
      <c r="AJ18" s="992"/>
      <c r="AK18" s="992"/>
      <c r="AL18" s="992"/>
      <c r="AM18" s="992"/>
      <c r="AN18" s="992"/>
      <c r="AO18" s="992"/>
      <c r="AP18" s="992"/>
      <c r="AQ18" s="992"/>
      <c r="AR18" s="992"/>
      <c r="AS18" s="992"/>
      <c r="AT18" s="993"/>
    </row>
    <row r="19" spans="1:47" s="249" customFormat="1" ht="18" x14ac:dyDescent="0.25">
      <c r="A19" s="986" t="s">
        <v>22</v>
      </c>
      <c r="B19" s="987"/>
      <c r="C19" s="987"/>
      <c r="D19" s="987"/>
      <c r="E19" s="987"/>
      <c r="F19" s="1071">
        <f>VLOOKUP($F$15,CONTRA,30,FALSE)</f>
        <v>26</v>
      </c>
      <c r="G19" s="1071"/>
      <c r="H19" s="1071"/>
      <c r="I19" s="1071"/>
      <c r="J19" s="1071"/>
      <c r="K19" s="1071"/>
      <c r="L19" s="1071"/>
      <c r="M19" s="1071"/>
      <c r="N19" s="1071"/>
      <c r="O19" s="1071"/>
      <c r="P19" s="1071"/>
      <c r="Q19" s="1062">
        <f>VLOOKUP($F$15,CONTRA,31,FALSE)</f>
        <v>0</v>
      </c>
      <c r="R19" s="1062"/>
      <c r="S19" s="1062"/>
      <c r="T19" s="1062"/>
      <c r="U19" s="1062"/>
      <c r="V19" s="1062"/>
      <c r="W19" s="1062"/>
      <c r="X19" s="1062"/>
      <c r="Y19" s="1062"/>
      <c r="Z19" s="1062"/>
      <c r="AA19" s="1062"/>
      <c r="AB19" s="987" t="s">
        <v>810</v>
      </c>
      <c r="AC19" s="987"/>
      <c r="AD19" s="987"/>
      <c r="AE19" s="987"/>
      <c r="AF19" s="987"/>
      <c r="AG19" s="1062">
        <f>VLOOKUP($F$15,CONTRA,32,FALSE)</f>
        <v>27</v>
      </c>
      <c r="AH19" s="1062"/>
      <c r="AI19" s="1062"/>
      <c r="AJ19" s="1062"/>
      <c r="AK19" s="1062"/>
      <c r="AL19" s="1062"/>
      <c r="AM19" s="1062"/>
      <c r="AN19" s="1062"/>
      <c r="AO19" s="1062"/>
      <c r="AP19" s="1062"/>
      <c r="AQ19" s="1062"/>
      <c r="AR19" s="1062"/>
      <c r="AS19" s="1062"/>
      <c r="AT19" s="1072"/>
    </row>
    <row r="20" spans="1:47" s="249" customFormat="1" ht="18" x14ac:dyDescent="0.25">
      <c r="A20" s="986" t="s">
        <v>23</v>
      </c>
      <c r="B20" s="987"/>
      <c r="C20" s="987"/>
      <c r="D20" s="987"/>
      <c r="E20" s="987"/>
      <c r="F20" s="1071">
        <f>VLOOKUP($F$15,CONTRA,33,FALSE)</f>
        <v>28</v>
      </c>
      <c r="G20" s="1071"/>
      <c r="H20" s="1071"/>
      <c r="I20" s="1071"/>
      <c r="J20" s="1071"/>
      <c r="K20" s="1071"/>
      <c r="L20" s="1071"/>
      <c r="M20" s="1071"/>
      <c r="N20" s="1071"/>
      <c r="O20" s="1071"/>
      <c r="P20" s="1071"/>
      <c r="Q20" s="1073" t="s">
        <v>0</v>
      </c>
      <c r="R20" s="1074"/>
      <c r="S20" s="1075"/>
      <c r="T20" s="1076">
        <f>VLOOKUP($F$15,CONTRA,34,FALSE)</f>
        <v>29</v>
      </c>
      <c r="U20" s="1076"/>
      <c r="V20" s="1076"/>
      <c r="W20" s="1076"/>
      <c r="X20" s="1076"/>
      <c r="Y20" s="1076"/>
      <c r="Z20" s="1076"/>
      <c r="AA20" s="1076"/>
      <c r="AB20" s="987" t="s">
        <v>815</v>
      </c>
      <c r="AC20" s="987"/>
      <c r="AD20" s="987"/>
      <c r="AE20" s="987"/>
      <c r="AF20" s="987"/>
      <c r="AG20" s="1062">
        <f>VLOOKUP($F$15,CONTRA,35,FALSE)</f>
        <v>0</v>
      </c>
      <c r="AH20" s="1062"/>
      <c r="AI20" s="1062"/>
      <c r="AJ20" s="1062"/>
      <c r="AK20" s="1062"/>
      <c r="AL20" s="1062"/>
      <c r="AM20" s="1062"/>
      <c r="AN20" s="1062"/>
      <c r="AO20" s="1062"/>
      <c r="AP20" s="1062"/>
      <c r="AQ20" s="1062"/>
      <c r="AR20" s="1062"/>
      <c r="AS20" s="1062"/>
      <c r="AT20" s="1072"/>
    </row>
    <row r="21" spans="1:47" s="249" customFormat="1" ht="18" x14ac:dyDescent="0.25">
      <c r="A21" s="986" t="s">
        <v>24</v>
      </c>
      <c r="B21" s="987"/>
      <c r="C21" s="987"/>
      <c r="D21" s="987"/>
      <c r="E21" s="987"/>
      <c r="F21" s="1060">
        <f>SUM(F19:P20)</f>
        <v>54</v>
      </c>
      <c r="G21" s="1061"/>
      <c r="H21" s="1061"/>
      <c r="I21" s="992"/>
      <c r="J21" s="992"/>
      <c r="K21" s="992"/>
      <c r="L21" s="992"/>
      <c r="M21" s="992"/>
      <c r="N21" s="992"/>
      <c r="O21" s="992"/>
      <c r="P21" s="1024"/>
      <c r="Q21" s="1062"/>
      <c r="R21" s="1062"/>
      <c r="S21" s="1062"/>
      <c r="T21" s="1062"/>
      <c r="U21" s="1062"/>
      <c r="V21" s="1062"/>
      <c r="W21" s="1062"/>
      <c r="X21" s="1062"/>
      <c r="Y21" s="1062"/>
      <c r="Z21" s="1062"/>
      <c r="AA21" s="1062"/>
      <c r="AB21" s="987" t="s">
        <v>25</v>
      </c>
      <c r="AC21" s="987"/>
      <c r="AD21" s="987"/>
      <c r="AE21" s="987"/>
      <c r="AF21" s="987"/>
      <c r="AG21" s="991">
        <f>+AG19+AG20</f>
        <v>27</v>
      </c>
      <c r="AH21" s="992"/>
      <c r="AI21" s="992"/>
      <c r="AJ21" s="992"/>
      <c r="AK21" s="992"/>
      <c r="AL21" s="992"/>
      <c r="AM21" s="992"/>
      <c r="AN21" s="992"/>
      <c r="AO21" s="992"/>
      <c r="AP21" s="992"/>
      <c r="AQ21" s="992"/>
      <c r="AR21" s="992"/>
      <c r="AS21" s="992"/>
      <c r="AT21" s="993"/>
    </row>
    <row r="22" spans="1:47" s="249" customFormat="1" ht="18" x14ac:dyDescent="0.25">
      <c r="A22" s="1063" t="s">
        <v>19</v>
      </c>
      <c r="B22" s="1064"/>
      <c r="C22" s="1064"/>
      <c r="D22" s="1064"/>
      <c r="E22" s="1064"/>
      <c r="F22" s="1065">
        <f>VLOOKUP($F$15,CONTRA,36,FALSE)</f>
        <v>30</v>
      </c>
      <c r="G22" s="1066"/>
      <c r="H22" s="1066"/>
      <c r="I22" s="1066"/>
      <c r="J22" s="1066"/>
      <c r="K22" s="1066"/>
      <c r="L22" s="1066"/>
      <c r="M22" s="1066"/>
      <c r="N22" s="1066"/>
      <c r="O22" s="1066"/>
      <c r="P22" s="1066"/>
      <c r="Q22" s="1066"/>
      <c r="R22" s="1066"/>
      <c r="S22" s="1066"/>
      <c r="T22" s="1066"/>
      <c r="U22" s="1066"/>
      <c r="V22" s="1066"/>
      <c r="W22" s="1066"/>
      <c r="X22" s="1066"/>
      <c r="Y22" s="1066"/>
      <c r="Z22" s="1066"/>
      <c r="AA22" s="1067"/>
      <c r="AB22" s="987" t="s">
        <v>812</v>
      </c>
      <c r="AC22" s="987"/>
      <c r="AD22" s="987"/>
      <c r="AE22" s="987"/>
      <c r="AF22" s="987"/>
      <c r="AG22" s="1020">
        <f>VLOOKUP($F$15,CONTRA,38,FALSE)</f>
        <v>0</v>
      </c>
      <c r="AH22" s="1021"/>
      <c r="AI22" s="1021"/>
      <c r="AJ22" s="1021"/>
      <c r="AK22" s="1021"/>
      <c r="AL22" s="1021"/>
      <c r="AM22" s="1021"/>
      <c r="AN22" s="1021"/>
      <c r="AO22" s="1021"/>
      <c r="AP22" s="1021"/>
      <c r="AQ22" s="1021"/>
      <c r="AR22" s="1021"/>
      <c r="AS22" s="1021"/>
      <c r="AT22" s="1023"/>
    </row>
    <row r="23" spans="1:47" s="249" customFormat="1" ht="18" x14ac:dyDescent="0.25">
      <c r="A23" s="1063" t="s">
        <v>20</v>
      </c>
      <c r="B23" s="1064"/>
      <c r="C23" s="1064"/>
      <c r="D23" s="1064"/>
      <c r="E23" s="1064"/>
      <c r="F23" s="1068">
        <f>VLOOKUP($F$15,CONTRA,37,FALSE)</f>
        <v>31</v>
      </c>
      <c r="G23" s="1069"/>
      <c r="H23" s="1069"/>
      <c r="I23" s="1069"/>
      <c r="J23" s="1069"/>
      <c r="K23" s="1069"/>
      <c r="L23" s="1069"/>
      <c r="M23" s="1069"/>
      <c r="N23" s="1069"/>
      <c r="O23" s="1069"/>
      <c r="P23" s="1069"/>
      <c r="Q23" s="1069"/>
      <c r="R23" s="1069"/>
      <c r="S23" s="1069"/>
      <c r="T23" s="1069"/>
      <c r="U23" s="1069"/>
      <c r="V23" s="1069"/>
      <c r="W23" s="1069"/>
      <c r="X23" s="1069"/>
      <c r="Y23" s="1069"/>
      <c r="Z23" s="1069"/>
      <c r="AA23" s="1069"/>
      <c r="AB23" s="1069"/>
      <c r="AC23" s="1069"/>
      <c r="AD23" s="1069"/>
      <c r="AE23" s="1069"/>
      <c r="AF23" s="1069"/>
      <c r="AG23" s="1069"/>
      <c r="AH23" s="1069"/>
      <c r="AI23" s="1069"/>
      <c r="AJ23" s="1069"/>
      <c r="AK23" s="1069"/>
      <c r="AL23" s="1069"/>
      <c r="AM23" s="1069"/>
      <c r="AN23" s="1069"/>
      <c r="AO23" s="1069"/>
      <c r="AP23" s="1069"/>
      <c r="AQ23" s="1069"/>
      <c r="AR23" s="1069"/>
      <c r="AS23" s="1069"/>
      <c r="AT23" s="1070"/>
    </row>
    <row r="24" spans="1:47" x14ac:dyDescent="0.3">
      <c r="A24" s="195">
        <v>2</v>
      </c>
      <c r="B24" s="1058" t="s">
        <v>761</v>
      </c>
      <c r="C24" s="945"/>
      <c r="D24" s="945"/>
      <c r="E24" s="945"/>
      <c r="F24" s="945"/>
      <c r="G24" s="945"/>
      <c r="H24" s="945"/>
      <c r="I24" s="945"/>
      <c r="J24" s="945"/>
      <c r="K24" s="945"/>
      <c r="L24" s="945"/>
      <c r="M24" s="945"/>
      <c r="N24" s="945"/>
      <c r="O24" s="945"/>
      <c r="P24" s="945"/>
      <c r="Q24" s="945"/>
      <c r="R24" s="945"/>
      <c r="S24" s="945"/>
      <c r="T24" s="945"/>
      <c r="U24" s="945"/>
      <c r="V24" s="945"/>
      <c r="W24" s="945"/>
      <c r="X24" s="945"/>
      <c r="Y24" s="945"/>
      <c r="Z24" s="945"/>
      <c r="AA24" s="945"/>
      <c r="AB24" s="945"/>
      <c r="AC24" s="945"/>
      <c r="AD24" s="945"/>
      <c r="AE24" s="945"/>
      <c r="AF24" s="945"/>
      <c r="AG24" s="945"/>
      <c r="AH24" s="945"/>
      <c r="AI24" s="945"/>
      <c r="AJ24" s="945"/>
      <c r="AK24" s="945"/>
      <c r="AL24" s="945"/>
      <c r="AM24" s="945"/>
      <c r="AN24" s="945"/>
      <c r="AO24" s="945"/>
      <c r="AP24" s="945"/>
      <c r="AQ24" s="945"/>
      <c r="AR24" s="945"/>
      <c r="AS24" s="945"/>
      <c r="AT24" s="1059"/>
    </row>
    <row r="25" spans="1:47" x14ac:dyDescent="0.3">
      <c r="A25" s="196"/>
      <c r="B25" s="60"/>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c r="AP25" s="60"/>
      <c r="AQ25" s="60"/>
      <c r="AR25" s="60"/>
      <c r="AS25" s="60"/>
      <c r="AT25" s="197"/>
    </row>
    <row r="26" spans="1:47" s="191" customFormat="1" ht="90" customHeight="1" x14ac:dyDescent="0.25">
      <c r="A26" s="1048" t="s">
        <v>747</v>
      </c>
      <c r="B26" s="1050" t="s">
        <v>748</v>
      </c>
      <c r="C26" s="1050" t="s">
        <v>749</v>
      </c>
      <c r="D26" s="1050" t="s">
        <v>750</v>
      </c>
      <c r="E26" s="1052" t="s">
        <v>751</v>
      </c>
      <c r="F26" s="1054" t="s">
        <v>752</v>
      </c>
      <c r="G26" s="1055"/>
      <c r="H26" s="1055"/>
      <c r="I26" s="1056"/>
      <c r="J26" s="1056"/>
      <c r="K26" s="1055"/>
      <c r="L26" s="1055"/>
      <c r="M26" s="1055"/>
      <c r="N26" s="1056"/>
      <c r="O26" s="1055"/>
      <c r="P26" s="1056"/>
      <c r="Q26" s="1055"/>
      <c r="R26" s="1055"/>
      <c r="S26" s="1055"/>
      <c r="T26" s="1056"/>
      <c r="U26" s="1055"/>
      <c r="V26" s="1055"/>
      <c r="W26" s="1056"/>
      <c r="X26" s="1056"/>
      <c r="Y26" s="1055"/>
      <c r="Z26" s="1055"/>
      <c r="AA26" s="1055"/>
      <c r="AB26" s="1055"/>
      <c r="AC26" s="1055"/>
      <c r="AD26" s="1056"/>
      <c r="AE26" s="1055"/>
      <c r="AF26" s="1055"/>
      <c r="AG26" s="1055"/>
      <c r="AH26" s="1057"/>
      <c r="AI26" s="1056"/>
      <c r="AJ26" s="1056"/>
      <c r="AK26" s="1042" t="s">
        <v>753</v>
      </c>
      <c r="AL26" s="1043"/>
      <c r="AM26" s="1040" t="s">
        <v>754</v>
      </c>
      <c r="AN26" s="1042" t="s">
        <v>755</v>
      </c>
      <c r="AO26" s="1043"/>
      <c r="AP26" s="1042" t="s">
        <v>756</v>
      </c>
      <c r="AQ26" s="1043"/>
      <c r="AR26" s="1040" t="s">
        <v>757</v>
      </c>
      <c r="AS26" s="1044" t="s">
        <v>211</v>
      </c>
      <c r="AT26" s="1045"/>
      <c r="AU26" s="190"/>
    </row>
    <row r="27" spans="1:47" s="191" customFormat="1" ht="69.75" customHeight="1" x14ac:dyDescent="0.25">
      <c r="A27" s="1049"/>
      <c r="B27" s="1051"/>
      <c r="C27" s="1051"/>
      <c r="D27" s="1051"/>
      <c r="E27" s="1053"/>
      <c r="F27" s="394">
        <v>1</v>
      </c>
      <c r="G27" s="394">
        <f t="shared" ref="G27:AI27" si="0">+F27+1</f>
        <v>2</v>
      </c>
      <c r="H27" s="394">
        <f t="shared" si="0"/>
        <v>3</v>
      </c>
      <c r="I27" s="394">
        <f>+H27+1</f>
        <v>4</v>
      </c>
      <c r="J27" s="394">
        <f t="shared" si="0"/>
        <v>5</v>
      </c>
      <c r="K27" s="394">
        <f>+J27+1</f>
        <v>6</v>
      </c>
      <c r="L27" s="394">
        <f t="shared" si="0"/>
        <v>7</v>
      </c>
      <c r="M27" s="394">
        <f t="shared" si="0"/>
        <v>8</v>
      </c>
      <c r="N27" s="394">
        <f t="shared" si="0"/>
        <v>9</v>
      </c>
      <c r="O27" s="394">
        <f>+N27+1</f>
        <v>10</v>
      </c>
      <c r="P27" s="394">
        <f>+O27+1</f>
        <v>11</v>
      </c>
      <c r="Q27" s="394">
        <f>+P27+1</f>
        <v>12</v>
      </c>
      <c r="R27" s="394">
        <f t="shared" si="0"/>
        <v>13</v>
      </c>
      <c r="S27" s="394">
        <f t="shared" si="0"/>
        <v>14</v>
      </c>
      <c r="T27" s="394">
        <f t="shared" si="0"/>
        <v>15</v>
      </c>
      <c r="U27" s="394">
        <f>+T27+1</f>
        <v>16</v>
      </c>
      <c r="V27" s="394">
        <f t="shared" si="0"/>
        <v>17</v>
      </c>
      <c r="W27" s="394">
        <f t="shared" si="0"/>
        <v>18</v>
      </c>
      <c r="X27" s="394">
        <f>+W27+1</f>
        <v>19</v>
      </c>
      <c r="Y27" s="394">
        <f>+X27+1</f>
        <v>20</v>
      </c>
      <c r="Z27" s="394">
        <f t="shared" si="0"/>
        <v>21</v>
      </c>
      <c r="AA27" s="394">
        <f t="shared" si="0"/>
        <v>22</v>
      </c>
      <c r="AB27" s="394">
        <f t="shared" si="0"/>
        <v>23</v>
      </c>
      <c r="AC27" s="394">
        <f t="shared" si="0"/>
        <v>24</v>
      </c>
      <c r="AD27" s="394">
        <f t="shared" si="0"/>
        <v>25</v>
      </c>
      <c r="AE27" s="394">
        <f>+AD27+1</f>
        <v>26</v>
      </c>
      <c r="AF27" s="394">
        <f t="shared" si="0"/>
        <v>27</v>
      </c>
      <c r="AG27" s="394">
        <f t="shared" si="0"/>
        <v>28</v>
      </c>
      <c r="AH27" s="394">
        <f t="shared" si="0"/>
        <v>29</v>
      </c>
      <c r="AI27" s="394">
        <f t="shared" si="0"/>
        <v>30</v>
      </c>
      <c r="AJ27" s="394">
        <f>+AI27+1</f>
        <v>31</v>
      </c>
      <c r="AK27" s="395" t="s">
        <v>758</v>
      </c>
      <c r="AL27" s="396" t="s">
        <v>759</v>
      </c>
      <c r="AM27" s="1041"/>
      <c r="AN27" s="395" t="s">
        <v>758</v>
      </c>
      <c r="AO27" s="396" t="s">
        <v>759</v>
      </c>
      <c r="AP27" s="395" t="s">
        <v>758</v>
      </c>
      <c r="AQ27" s="396" t="s">
        <v>759</v>
      </c>
      <c r="AR27" s="1041"/>
      <c r="AS27" s="1046"/>
      <c r="AT27" s="1047"/>
      <c r="AU27" s="190"/>
    </row>
    <row r="28" spans="1:47" s="192" customFormat="1" ht="23.25" customHeight="1" x14ac:dyDescent="0.25">
      <c r="A28" s="198"/>
      <c r="B28" s="199"/>
      <c r="C28" s="200"/>
      <c r="D28" s="200"/>
      <c r="E28" s="201"/>
      <c r="F28" s="127"/>
      <c r="G28" s="127"/>
      <c r="H28" s="127"/>
      <c r="I28" s="127"/>
      <c r="J28" s="127"/>
      <c r="K28" s="127"/>
      <c r="L28" s="127"/>
      <c r="M28" s="127"/>
      <c r="N28" s="127"/>
      <c r="O28" s="127"/>
      <c r="P28" s="127"/>
      <c r="Q28" s="127"/>
      <c r="R28" s="127"/>
      <c r="S28" s="127"/>
      <c r="T28" s="127"/>
      <c r="U28" s="127"/>
      <c r="V28" s="127"/>
      <c r="W28" s="127"/>
      <c r="X28" s="127"/>
      <c r="Y28" s="127"/>
      <c r="Z28" s="127"/>
      <c r="AA28" s="127"/>
      <c r="AB28" s="127"/>
      <c r="AC28" s="127"/>
      <c r="AD28" s="127"/>
      <c r="AE28" s="127"/>
      <c r="AF28" s="127"/>
      <c r="AG28" s="127"/>
      <c r="AH28" s="127"/>
      <c r="AI28" s="127"/>
      <c r="AJ28" s="127"/>
      <c r="AK28" s="127"/>
      <c r="AL28" s="200"/>
      <c r="AM28" s="200"/>
      <c r="AN28" s="200"/>
      <c r="AO28" s="200"/>
      <c r="AP28" s="200"/>
      <c r="AQ28" s="200"/>
      <c r="AR28" s="200"/>
      <c r="AS28" s="1028"/>
      <c r="AT28" s="1029"/>
    </row>
    <row r="29" spans="1:47" s="192" customFormat="1" ht="23.25" customHeight="1" x14ac:dyDescent="0.25">
      <c r="A29" s="198"/>
      <c r="B29" s="199"/>
      <c r="C29" s="200"/>
      <c r="D29" s="202"/>
      <c r="E29" s="201"/>
      <c r="F29" s="127"/>
      <c r="G29" s="127"/>
      <c r="H29" s="127"/>
      <c r="I29" s="127"/>
      <c r="J29" s="127"/>
      <c r="K29" s="127"/>
      <c r="L29" s="127"/>
      <c r="M29" s="127"/>
      <c r="N29" s="127"/>
      <c r="O29" s="127"/>
      <c r="P29" s="127"/>
      <c r="Q29" s="127"/>
      <c r="R29" s="127"/>
      <c r="S29" s="127"/>
      <c r="T29" s="127"/>
      <c r="U29" s="127"/>
      <c r="V29" s="127"/>
      <c r="W29" s="127"/>
      <c r="X29" s="127"/>
      <c r="Y29" s="127"/>
      <c r="Z29" s="127"/>
      <c r="AA29" s="127"/>
      <c r="AB29" s="127"/>
      <c r="AC29" s="127"/>
      <c r="AD29" s="127"/>
      <c r="AE29" s="127"/>
      <c r="AF29" s="127"/>
      <c r="AG29" s="127"/>
      <c r="AH29" s="127"/>
      <c r="AI29" s="127"/>
      <c r="AJ29" s="127"/>
      <c r="AK29" s="127"/>
      <c r="AL29" s="203"/>
      <c r="AM29" s="127"/>
      <c r="AN29" s="127"/>
      <c r="AO29" s="203"/>
      <c r="AP29" s="127"/>
      <c r="AQ29" s="203"/>
      <c r="AR29" s="127"/>
      <c r="AS29" s="1028"/>
      <c r="AT29" s="1029"/>
    </row>
    <row r="30" spans="1:47" s="192" customFormat="1" ht="23.25" customHeight="1" x14ac:dyDescent="0.25">
      <c r="A30" s="198"/>
      <c r="B30" s="199"/>
      <c r="C30" s="200"/>
      <c r="D30" s="202"/>
      <c r="E30" s="201"/>
      <c r="F30" s="127"/>
      <c r="G30" s="127"/>
      <c r="H30" s="127"/>
      <c r="I30" s="127"/>
      <c r="J30" s="127"/>
      <c r="K30" s="127"/>
      <c r="L30" s="127"/>
      <c r="M30" s="127"/>
      <c r="N30" s="127"/>
      <c r="O30" s="127"/>
      <c r="P30" s="127"/>
      <c r="Q30" s="127"/>
      <c r="R30" s="127"/>
      <c r="S30" s="127"/>
      <c r="T30" s="127"/>
      <c r="U30" s="127"/>
      <c r="V30" s="127"/>
      <c r="W30" s="127"/>
      <c r="X30" s="127"/>
      <c r="Y30" s="127"/>
      <c r="Z30" s="127"/>
      <c r="AA30" s="127"/>
      <c r="AB30" s="127"/>
      <c r="AC30" s="127"/>
      <c r="AD30" s="127"/>
      <c r="AE30" s="127"/>
      <c r="AF30" s="127"/>
      <c r="AG30" s="127"/>
      <c r="AH30" s="127"/>
      <c r="AI30" s="127"/>
      <c r="AJ30" s="127"/>
      <c r="AK30" s="200"/>
      <c r="AL30" s="202"/>
      <c r="AM30" s="200"/>
      <c r="AN30" s="200"/>
      <c r="AO30" s="202"/>
      <c r="AP30" s="200"/>
      <c r="AQ30" s="202"/>
      <c r="AR30" s="200"/>
      <c r="AS30" s="1028"/>
      <c r="AT30" s="1029"/>
    </row>
    <row r="31" spans="1:47" s="192" customFormat="1" ht="23.25" customHeight="1" x14ac:dyDescent="0.25">
      <c r="A31" s="198"/>
      <c r="B31" s="199"/>
      <c r="C31" s="200"/>
      <c r="D31" s="202"/>
      <c r="E31" s="201"/>
      <c r="F31" s="127"/>
      <c r="G31" s="127"/>
      <c r="H31" s="127"/>
      <c r="I31" s="127"/>
      <c r="J31" s="127"/>
      <c r="K31" s="127"/>
      <c r="L31" s="127"/>
      <c r="M31" s="127"/>
      <c r="N31" s="127"/>
      <c r="O31" s="127"/>
      <c r="P31" s="127"/>
      <c r="Q31" s="127"/>
      <c r="R31" s="127"/>
      <c r="S31" s="127"/>
      <c r="T31" s="127"/>
      <c r="U31" s="127"/>
      <c r="V31" s="127"/>
      <c r="W31" s="127"/>
      <c r="X31" s="127"/>
      <c r="Y31" s="127"/>
      <c r="Z31" s="127"/>
      <c r="AA31" s="127"/>
      <c r="AB31" s="127"/>
      <c r="AC31" s="127"/>
      <c r="AD31" s="127"/>
      <c r="AE31" s="127"/>
      <c r="AF31" s="127"/>
      <c r="AG31" s="127"/>
      <c r="AH31" s="127"/>
      <c r="AI31" s="127"/>
      <c r="AJ31" s="127"/>
      <c r="AK31" s="200"/>
      <c r="AL31" s="202"/>
      <c r="AM31" s="200"/>
      <c r="AN31" s="200"/>
      <c r="AO31" s="202"/>
      <c r="AP31" s="200"/>
      <c r="AQ31" s="202"/>
      <c r="AR31" s="200"/>
      <c r="AS31" s="1028"/>
      <c r="AT31" s="1029"/>
    </row>
    <row r="32" spans="1:47" s="192" customFormat="1" ht="23.25" customHeight="1" x14ac:dyDescent="0.25">
      <c r="A32" s="198"/>
      <c r="B32" s="199"/>
      <c r="C32" s="200"/>
      <c r="D32" s="200"/>
      <c r="E32" s="201"/>
      <c r="F32" s="127"/>
      <c r="G32" s="127"/>
      <c r="H32" s="127"/>
      <c r="I32" s="127"/>
      <c r="J32" s="127"/>
      <c r="K32" s="127"/>
      <c r="L32" s="127"/>
      <c r="M32" s="127"/>
      <c r="N32" s="127"/>
      <c r="O32" s="127"/>
      <c r="P32" s="127"/>
      <c r="Q32" s="127"/>
      <c r="R32" s="127"/>
      <c r="S32" s="127"/>
      <c r="T32" s="127"/>
      <c r="U32" s="127"/>
      <c r="V32" s="127"/>
      <c r="W32" s="127"/>
      <c r="X32" s="127"/>
      <c r="Y32" s="127"/>
      <c r="Z32" s="127"/>
      <c r="AA32" s="127"/>
      <c r="AB32" s="127"/>
      <c r="AC32" s="127"/>
      <c r="AD32" s="127"/>
      <c r="AE32" s="127"/>
      <c r="AF32" s="127"/>
      <c r="AG32" s="127"/>
      <c r="AH32" s="127"/>
      <c r="AI32" s="127"/>
      <c r="AJ32" s="127"/>
      <c r="AK32" s="200"/>
      <c r="AL32" s="200"/>
      <c r="AM32" s="200"/>
      <c r="AN32" s="200"/>
      <c r="AO32" s="200"/>
      <c r="AP32" s="200"/>
      <c r="AQ32" s="200"/>
      <c r="AR32" s="200"/>
      <c r="AS32" s="1028"/>
      <c r="AT32" s="1029"/>
    </row>
    <row r="33" spans="1:46" s="192" customFormat="1" ht="23.25" customHeight="1" x14ac:dyDescent="0.25">
      <c r="A33" s="198"/>
      <c r="B33" s="199"/>
      <c r="C33" s="200"/>
      <c r="D33" s="202"/>
      <c r="E33" s="200"/>
      <c r="F33" s="127"/>
      <c r="G33" s="127"/>
      <c r="H33" s="127"/>
      <c r="I33" s="127"/>
      <c r="J33" s="127"/>
      <c r="K33" s="127"/>
      <c r="L33" s="127"/>
      <c r="M33" s="127"/>
      <c r="N33" s="127"/>
      <c r="O33" s="127"/>
      <c r="P33" s="127"/>
      <c r="Q33" s="127"/>
      <c r="R33" s="127"/>
      <c r="S33" s="127"/>
      <c r="T33" s="127"/>
      <c r="U33" s="127"/>
      <c r="V33" s="127"/>
      <c r="W33" s="127"/>
      <c r="X33" s="127"/>
      <c r="Y33" s="127"/>
      <c r="Z33" s="127"/>
      <c r="AA33" s="127"/>
      <c r="AB33" s="127"/>
      <c r="AC33" s="127"/>
      <c r="AD33" s="127"/>
      <c r="AE33" s="127"/>
      <c r="AF33" s="127"/>
      <c r="AG33" s="127"/>
      <c r="AH33" s="127"/>
      <c r="AI33" s="127"/>
      <c r="AJ33" s="127"/>
      <c r="AK33" s="200"/>
      <c r="AL33" s="202"/>
      <c r="AM33" s="200"/>
      <c r="AN33" s="200"/>
      <c r="AO33" s="202"/>
      <c r="AP33" s="200"/>
      <c r="AQ33" s="202"/>
      <c r="AR33" s="200"/>
      <c r="AS33" s="1028"/>
      <c r="AT33" s="1029"/>
    </row>
    <row r="34" spans="1:46" s="192" customFormat="1" ht="23.25" customHeight="1" x14ac:dyDescent="0.25">
      <c r="A34" s="198"/>
      <c r="B34" s="199"/>
      <c r="C34" s="200"/>
      <c r="D34" s="200"/>
      <c r="E34" s="200"/>
      <c r="F34" s="127"/>
      <c r="G34" s="127"/>
      <c r="H34" s="127"/>
      <c r="I34" s="127"/>
      <c r="J34" s="127"/>
      <c r="K34" s="127"/>
      <c r="L34" s="127"/>
      <c r="M34" s="127"/>
      <c r="N34" s="127"/>
      <c r="O34" s="127"/>
      <c r="P34" s="127"/>
      <c r="Q34" s="127"/>
      <c r="R34" s="127"/>
      <c r="S34" s="127"/>
      <c r="T34" s="127"/>
      <c r="U34" s="127"/>
      <c r="V34" s="127"/>
      <c r="W34" s="127"/>
      <c r="X34" s="127"/>
      <c r="Y34" s="127"/>
      <c r="Z34" s="127"/>
      <c r="AA34" s="127"/>
      <c r="AB34" s="127"/>
      <c r="AC34" s="127"/>
      <c r="AD34" s="127"/>
      <c r="AE34" s="127"/>
      <c r="AF34" s="127"/>
      <c r="AG34" s="127"/>
      <c r="AH34" s="127"/>
      <c r="AI34" s="127"/>
      <c r="AJ34" s="127"/>
      <c r="AK34" s="200"/>
      <c r="AL34" s="200"/>
      <c r="AM34" s="200"/>
      <c r="AN34" s="200"/>
      <c r="AO34" s="200"/>
      <c r="AP34" s="200"/>
      <c r="AQ34" s="200"/>
      <c r="AR34" s="200"/>
      <c r="AS34" s="1028"/>
      <c r="AT34" s="1029"/>
    </row>
    <row r="35" spans="1:46" s="192" customFormat="1" ht="23.25" customHeight="1" x14ac:dyDescent="0.25">
      <c r="A35" s="198"/>
      <c r="B35" s="199"/>
      <c r="C35" s="204"/>
      <c r="D35" s="202"/>
      <c r="E35" s="201"/>
      <c r="F35" s="205"/>
      <c r="G35" s="205"/>
      <c r="H35" s="205"/>
      <c r="I35" s="205"/>
      <c r="J35" s="205"/>
      <c r="K35" s="205"/>
      <c r="L35" s="205"/>
      <c r="M35" s="205"/>
      <c r="N35" s="205"/>
      <c r="O35" s="205"/>
      <c r="P35" s="205"/>
      <c r="Q35" s="205"/>
      <c r="R35" s="205"/>
      <c r="S35" s="205"/>
      <c r="T35" s="127"/>
      <c r="U35" s="127"/>
      <c r="V35" s="127"/>
      <c r="W35" s="127"/>
      <c r="X35" s="127"/>
      <c r="Y35" s="127"/>
      <c r="Z35" s="127"/>
      <c r="AA35" s="127"/>
      <c r="AB35" s="127"/>
      <c r="AC35" s="127"/>
      <c r="AD35" s="127"/>
      <c r="AE35" s="127"/>
      <c r="AF35" s="127"/>
      <c r="AG35" s="127"/>
      <c r="AH35" s="127"/>
      <c r="AI35" s="127"/>
      <c r="AJ35" s="127"/>
      <c r="AK35" s="200"/>
      <c r="AL35" s="202"/>
      <c r="AM35" s="200"/>
      <c r="AN35" s="200"/>
      <c r="AO35" s="202"/>
      <c r="AP35" s="200"/>
      <c r="AQ35" s="202"/>
      <c r="AR35" s="200"/>
      <c r="AS35" s="1028"/>
      <c r="AT35" s="1029"/>
    </row>
    <row r="36" spans="1:46" s="192" customFormat="1" ht="23.25" customHeight="1" x14ac:dyDescent="0.25">
      <c r="A36" s="198"/>
      <c r="B36" s="199"/>
      <c r="C36" s="200"/>
      <c r="D36" s="202"/>
      <c r="E36" s="201"/>
      <c r="F36" s="127"/>
      <c r="G36" s="127"/>
      <c r="H36" s="127"/>
      <c r="I36" s="127"/>
      <c r="J36" s="127"/>
      <c r="K36" s="127"/>
      <c r="L36" s="127"/>
      <c r="M36" s="127"/>
      <c r="N36" s="127"/>
      <c r="O36" s="203"/>
      <c r="P36" s="203"/>
      <c r="Q36" s="203"/>
      <c r="R36" s="203"/>
      <c r="S36" s="203"/>
      <c r="T36" s="203"/>
      <c r="U36" s="203"/>
      <c r="V36" s="203"/>
      <c r="W36" s="203"/>
      <c r="X36" s="203"/>
      <c r="Y36" s="203"/>
      <c r="Z36" s="203"/>
      <c r="AA36" s="203"/>
      <c r="AB36" s="203"/>
      <c r="AC36" s="203"/>
      <c r="AD36" s="203"/>
      <c r="AE36" s="203"/>
      <c r="AF36" s="203"/>
      <c r="AG36" s="203"/>
      <c r="AH36" s="203"/>
      <c r="AI36" s="203"/>
      <c r="AJ36" s="203"/>
      <c r="AK36" s="200"/>
      <c r="AL36" s="202"/>
      <c r="AM36" s="200"/>
      <c r="AN36" s="200"/>
      <c r="AO36" s="202"/>
      <c r="AP36" s="200"/>
      <c r="AQ36" s="202"/>
      <c r="AR36" s="200"/>
      <c r="AS36" s="1028"/>
      <c r="AT36" s="1029"/>
    </row>
    <row r="37" spans="1:46" s="192" customFormat="1" ht="23.25" customHeight="1" x14ac:dyDescent="0.25">
      <c r="A37" s="198"/>
      <c r="B37" s="199"/>
      <c r="C37" s="200"/>
      <c r="D37" s="202"/>
      <c r="E37" s="201"/>
      <c r="F37" s="127"/>
      <c r="G37" s="127"/>
      <c r="H37" s="127"/>
      <c r="I37" s="127"/>
      <c r="J37" s="127"/>
      <c r="K37" s="127"/>
      <c r="L37" s="127"/>
      <c r="M37" s="127"/>
      <c r="N37" s="127"/>
      <c r="O37" s="127"/>
      <c r="P37" s="203"/>
      <c r="Q37" s="203"/>
      <c r="R37" s="203"/>
      <c r="S37" s="203"/>
      <c r="T37" s="203"/>
      <c r="U37" s="203"/>
      <c r="V37" s="203"/>
      <c r="W37" s="203"/>
      <c r="X37" s="203"/>
      <c r="Y37" s="203"/>
      <c r="Z37" s="203"/>
      <c r="AA37" s="203"/>
      <c r="AB37" s="203"/>
      <c r="AC37" s="203"/>
      <c r="AD37" s="203"/>
      <c r="AE37" s="203"/>
      <c r="AF37" s="203"/>
      <c r="AG37" s="203"/>
      <c r="AH37" s="203"/>
      <c r="AI37" s="203"/>
      <c r="AJ37" s="203"/>
      <c r="AK37" s="200"/>
      <c r="AL37" s="202"/>
      <c r="AM37" s="200"/>
      <c r="AN37" s="200"/>
      <c r="AO37" s="200"/>
      <c r="AP37" s="200"/>
      <c r="AQ37" s="200"/>
      <c r="AR37" s="200"/>
      <c r="AS37" s="1028"/>
      <c r="AT37" s="1029"/>
    </row>
    <row r="38" spans="1:46" s="192" customFormat="1" ht="23.25" customHeight="1" x14ac:dyDescent="0.25">
      <c r="A38" s="198"/>
      <c r="B38" s="199"/>
      <c r="C38" s="204"/>
      <c r="D38" s="200"/>
      <c r="E38" s="201"/>
      <c r="F38" s="127"/>
      <c r="G38" s="127"/>
      <c r="H38" s="127"/>
      <c r="I38" s="127"/>
      <c r="J38" s="127"/>
      <c r="K38" s="127"/>
      <c r="L38" s="127"/>
      <c r="M38" s="127"/>
      <c r="N38" s="127"/>
      <c r="O38" s="127"/>
      <c r="P38" s="127"/>
      <c r="Q38" s="127"/>
      <c r="R38" s="127"/>
      <c r="S38" s="127"/>
      <c r="T38" s="127"/>
      <c r="U38" s="127"/>
      <c r="V38" s="127"/>
      <c r="W38" s="127"/>
      <c r="X38" s="127"/>
      <c r="Y38" s="127"/>
      <c r="Z38" s="127"/>
      <c r="AA38" s="127"/>
      <c r="AB38" s="127"/>
      <c r="AC38" s="127"/>
      <c r="AD38" s="127"/>
      <c r="AE38" s="127"/>
      <c r="AF38" s="127"/>
      <c r="AG38" s="127"/>
      <c r="AH38" s="127"/>
      <c r="AI38" s="127"/>
      <c r="AJ38" s="127"/>
      <c r="AK38" s="200"/>
      <c r="AL38" s="200"/>
      <c r="AM38" s="200"/>
      <c r="AN38" s="200"/>
      <c r="AO38" s="200"/>
      <c r="AP38" s="200"/>
      <c r="AQ38" s="200"/>
      <c r="AR38" s="200"/>
      <c r="AS38" s="1028"/>
      <c r="AT38" s="1029"/>
    </row>
    <row r="39" spans="1:46" s="192" customFormat="1" ht="23.25" customHeight="1" x14ac:dyDescent="0.25">
      <c r="A39" s="198"/>
      <c r="B39" s="199"/>
      <c r="C39" s="206"/>
      <c r="D39" s="200"/>
      <c r="E39" s="201"/>
      <c r="F39" s="127"/>
      <c r="G39" s="127"/>
      <c r="H39" s="127"/>
      <c r="I39" s="127"/>
      <c r="J39" s="127"/>
      <c r="K39" s="127"/>
      <c r="L39" s="127"/>
      <c r="M39" s="127"/>
      <c r="N39" s="127"/>
      <c r="O39" s="127"/>
      <c r="P39" s="127"/>
      <c r="Q39" s="127"/>
      <c r="R39" s="127"/>
      <c r="S39" s="127"/>
      <c r="T39" s="127"/>
      <c r="U39" s="127"/>
      <c r="V39" s="127"/>
      <c r="W39" s="127"/>
      <c r="X39" s="127"/>
      <c r="Y39" s="127"/>
      <c r="Z39" s="127"/>
      <c r="AA39" s="127"/>
      <c r="AB39" s="127"/>
      <c r="AC39" s="127"/>
      <c r="AD39" s="127"/>
      <c r="AE39" s="127"/>
      <c r="AF39" s="127"/>
      <c r="AG39" s="127"/>
      <c r="AH39" s="127"/>
      <c r="AI39" s="127"/>
      <c r="AJ39" s="127"/>
      <c r="AK39" s="200"/>
      <c r="AL39" s="200"/>
      <c r="AM39" s="200"/>
      <c r="AN39" s="200"/>
      <c r="AO39" s="200"/>
      <c r="AP39" s="200"/>
      <c r="AQ39" s="200"/>
      <c r="AR39" s="200"/>
      <c r="AS39" s="1028"/>
      <c r="AT39" s="1029"/>
    </row>
    <row r="40" spans="1:46" s="192" customFormat="1" ht="23.25" customHeight="1" x14ac:dyDescent="0.25">
      <c r="A40" s="198"/>
      <c r="B40" s="199"/>
      <c r="C40" s="204"/>
      <c r="D40" s="202"/>
      <c r="E40" s="201"/>
      <c r="F40" s="127"/>
      <c r="G40" s="127"/>
      <c r="H40" s="127"/>
      <c r="I40" s="127"/>
      <c r="J40" s="127"/>
      <c r="K40" s="127"/>
      <c r="L40" s="127"/>
      <c r="M40" s="127"/>
      <c r="N40" s="127"/>
      <c r="O40" s="127"/>
      <c r="P40" s="127"/>
      <c r="Q40" s="127"/>
      <c r="R40" s="127"/>
      <c r="S40" s="127"/>
      <c r="T40" s="127"/>
      <c r="U40" s="127"/>
      <c r="V40" s="127"/>
      <c r="W40" s="127"/>
      <c r="X40" s="127"/>
      <c r="Y40" s="127"/>
      <c r="Z40" s="127"/>
      <c r="AA40" s="127"/>
      <c r="AB40" s="127"/>
      <c r="AC40" s="127"/>
      <c r="AD40" s="127"/>
      <c r="AE40" s="127"/>
      <c r="AF40" s="127"/>
      <c r="AG40" s="127"/>
      <c r="AH40" s="127"/>
      <c r="AI40" s="127"/>
      <c r="AJ40" s="127"/>
      <c r="AK40" s="200"/>
      <c r="AL40" s="202"/>
      <c r="AM40" s="200"/>
      <c r="AN40" s="200"/>
      <c r="AO40" s="202"/>
      <c r="AP40" s="200"/>
      <c r="AQ40" s="202"/>
      <c r="AR40" s="200"/>
      <c r="AS40" s="1028"/>
      <c r="AT40" s="1029"/>
    </row>
    <row r="41" spans="1:46" s="192" customFormat="1" ht="23.25" customHeight="1" x14ac:dyDescent="0.25">
      <c r="A41" s="198"/>
      <c r="B41" s="199"/>
      <c r="C41" s="204"/>
      <c r="D41" s="200"/>
      <c r="E41" s="201"/>
      <c r="F41" s="127"/>
      <c r="G41" s="127"/>
      <c r="H41" s="127"/>
      <c r="I41" s="127"/>
      <c r="J41" s="127"/>
      <c r="K41" s="127"/>
      <c r="L41" s="127"/>
      <c r="M41" s="127"/>
      <c r="N41" s="127"/>
      <c r="O41" s="127"/>
      <c r="P41" s="127"/>
      <c r="Q41" s="127"/>
      <c r="R41" s="127"/>
      <c r="S41" s="127"/>
      <c r="T41" s="127"/>
      <c r="U41" s="127"/>
      <c r="V41" s="127"/>
      <c r="W41" s="127"/>
      <c r="X41" s="127"/>
      <c r="Y41" s="127"/>
      <c r="Z41" s="127"/>
      <c r="AA41" s="127"/>
      <c r="AB41" s="127"/>
      <c r="AC41" s="127"/>
      <c r="AD41" s="127"/>
      <c r="AE41" s="127"/>
      <c r="AF41" s="127"/>
      <c r="AG41" s="127"/>
      <c r="AH41" s="127"/>
      <c r="AI41" s="127"/>
      <c r="AJ41" s="127"/>
      <c r="AK41" s="200"/>
      <c r="AL41" s="200"/>
      <c r="AM41" s="200"/>
      <c r="AN41" s="200"/>
      <c r="AO41" s="200"/>
      <c r="AP41" s="200"/>
      <c r="AQ41" s="200"/>
      <c r="AR41" s="200"/>
      <c r="AS41" s="1028"/>
      <c r="AT41" s="1029"/>
    </row>
    <row r="42" spans="1:46" s="192" customFormat="1" ht="23.25" customHeight="1" x14ac:dyDescent="0.25">
      <c r="A42" s="198"/>
      <c r="B42" s="199"/>
      <c r="C42" s="200"/>
      <c r="D42" s="200"/>
      <c r="E42" s="200"/>
      <c r="F42" s="127"/>
      <c r="G42" s="127"/>
      <c r="H42" s="127"/>
      <c r="I42" s="127"/>
      <c r="J42" s="127"/>
      <c r="K42" s="127"/>
      <c r="L42" s="127"/>
      <c r="M42" s="127"/>
      <c r="N42" s="127"/>
      <c r="O42" s="127"/>
      <c r="P42" s="127"/>
      <c r="Q42" s="127"/>
      <c r="R42" s="127"/>
      <c r="S42" s="127"/>
      <c r="T42" s="127"/>
      <c r="U42" s="127"/>
      <c r="V42" s="127"/>
      <c r="W42" s="127"/>
      <c r="X42" s="127"/>
      <c r="Y42" s="127"/>
      <c r="Z42" s="127"/>
      <c r="AA42" s="127"/>
      <c r="AB42" s="127"/>
      <c r="AC42" s="127"/>
      <c r="AD42" s="127"/>
      <c r="AE42" s="127"/>
      <c r="AF42" s="127"/>
      <c r="AG42" s="127"/>
      <c r="AH42" s="127"/>
      <c r="AI42" s="127"/>
      <c r="AJ42" s="127"/>
      <c r="AK42" s="200"/>
      <c r="AL42" s="200"/>
      <c r="AM42" s="200"/>
      <c r="AN42" s="200"/>
      <c r="AO42" s="200"/>
      <c r="AP42" s="200"/>
      <c r="AQ42" s="200"/>
      <c r="AR42" s="200"/>
      <c r="AS42" s="1028"/>
      <c r="AT42" s="1029"/>
    </row>
    <row r="43" spans="1:46" s="192" customFormat="1" ht="23.25" customHeight="1" x14ac:dyDescent="0.25">
      <c r="A43" s="198"/>
      <c r="B43" s="199"/>
      <c r="C43" s="200"/>
      <c r="D43" s="200"/>
      <c r="E43" s="201"/>
      <c r="F43" s="127"/>
      <c r="G43" s="127"/>
      <c r="H43" s="127"/>
      <c r="I43" s="127"/>
      <c r="J43" s="127"/>
      <c r="K43" s="127"/>
      <c r="L43" s="127"/>
      <c r="M43" s="127"/>
      <c r="N43" s="127"/>
      <c r="O43" s="127"/>
      <c r="P43" s="127"/>
      <c r="Q43" s="127"/>
      <c r="R43" s="127"/>
      <c r="S43" s="127"/>
      <c r="T43" s="127"/>
      <c r="U43" s="127"/>
      <c r="V43" s="127"/>
      <c r="W43" s="127"/>
      <c r="X43" s="127"/>
      <c r="Y43" s="127"/>
      <c r="Z43" s="127"/>
      <c r="AA43" s="127"/>
      <c r="AB43" s="127"/>
      <c r="AC43" s="127"/>
      <c r="AD43" s="127"/>
      <c r="AE43" s="127"/>
      <c r="AF43" s="127"/>
      <c r="AG43" s="127"/>
      <c r="AH43" s="127"/>
      <c r="AI43" s="127"/>
      <c r="AJ43" s="127"/>
      <c r="AK43" s="200"/>
      <c r="AL43" s="200"/>
      <c r="AM43" s="200"/>
      <c r="AN43" s="200"/>
      <c r="AO43" s="200"/>
      <c r="AP43" s="200"/>
      <c r="AQ43" s="200"/>
      <c r="AR43" s="200"/>
      <c r="AS43" s="1028"/>
      <c r="AT43" s="1029"/>
    </row>
    <row r="44" spans="1:46" s="192" customFormat="1" ht="23.25" customHeight="1" x14ac:dyDescent="0.25">
      <c r="A44" s="198"/>
      <c r="B44" s="199"/>
      <c r="C44" s="200"/>
      <c r="D44" s="200"/>
      <c r="E44" s="201"/>
      <c r="F44" s="127"/>
      <c r="G44" s="127"/>
      <c r="H44" s="127"/>
      <c r="I44" s="127"/>
      <c r="J44" s="127"/>
      <c r="K44" s="127"/>
      <c r="L44" s="127"/>
      <c r="M44" s="127"/>
      <c r="N44" s="127"/>
      <c r="O44" s="127"/>
      <c r="P44" s="127"/>
      <c r="Q44" s="127"/>
      <c r="R44" s="127"/>
      <c r="S44" s="127"/>
      <c r="T44" s="127"/>
      <c r="U44" s="127"/>
      <c r="V44" s="127"/>
      <c r="W44" s="127"/>
      <c r="X44" s="127"/>
      <c r="Y44" s="127"/>
      <c r="Z44" s="127"/>
      <c r="AA44" s="127"/>
      <c r="AB44" s="127"/>
      <c r="AC44" s="127"/>
      <c r="AD44" s="127"/>
      <c r="AE44" s="127"/>
      <c r="AF44" s="127"/>
      <c r="AG44" s="127"/>
      <c r="AH44" s="127"/>
      <c r="AI44" s="127"/>
      <c r="AJ44" s="127"/>
      <c r="AK44" s="200"/>
      <c r="AL44" s="200"/>
      <c r="AM44" s="200"/>
      <c r="AN44" s="200"/>
      <c r="AO44" s="200"/>
      <c r="AP44" s="200"/>
      <c r="AQ44" s="200"/>
      <c r="AR44" s="200"/>
      <c r="AS44" s="1028"/>
      <c r="AT44" s="1029"/>
    </row>
    <row r="45" spans="1:46" s="192" customFormat="1" ht="23.25" customHeight="1" x14ac:dyDescent="0.25">
      <c r="A45" s="198"/>
      <c r="B45" s="199"/>
      <c r="C45" s="204"/>
      <c r="D45" s="202"/>
      <c r="E45" s="200"/>
      <c r="F45" s="127"/>
      <c r="G45" s="127"/>
      <c r="H45" s="127"/>
      <c r="I45" s="127"/>
      <c r="J45" s="127"/>
      <c r="K45" s="127"/>
      <c r="L45" s="127"/>
      <c r="M45" s="127"/>
      <c r="N45" s="127"/>
      <c r="O45" s="127"/>
      <c r="P45" s="127"/>
      <c r="Q45" s="127"/>
      <c r="R45" s="127"/>
      <c r="S45" s="127"/>
      <c r="T45" s="127"/>
      <c r="U45" s="127"/>
      <c r="V45" s="127"/>
      <c r="W45" s="127"/>
      <c r="X45" s="127"/>
      <c r="Y45" s="127"/>
      <c r="Z45" s="127"/>
      <c r="AA45" s="127"/>
      <c r="AB45" s="127"/>
      <c r="AC45" s="127"/>
      <c r="AD45" s="127"/>
      <c r="AE45" s="127"/>
      <c r="AF45" s="127"/>
      <c r="AG45" s="127"/>
      <c r="AH45" s="127"/>
      <c r="AI45" s="127"/>
      <c r="AJ45" s="127"/>
      <c r="AK45" s="127"/>
      <c r="AL45" s="203"/>
      <c r="AM45" s="127"/>
      <c r="AN45" s="127"/>
      <c r="AO45" s="203"/>
      <c r="AP45" s="127"/>
      <c r="AQ45" s="203"/>
      <c r="AR45" s="127"/>
      <c r="AS45" s="1028"/>
      <c r="AT45" s="1029"/>
    </row>
    <row r="46" spans="1:46" s="192" customFormat="1" ht="23.25" customHeight="1" x14ac:dyDescent="0.25">
      <c r="A46" s="198"/>
      <c r="B46" s="199"/>
      <c r="C46" s="204"/>
      <c r="D46" s="200"/>
      <c r="E46" s="200"/>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7"/>
      <c r="AL46" s="127"/>
      <c r="AM46" s="127"/>
      <c r="AN46" s="127"/>
      <c r="AO46" s="127"/>
      <c r="AP46" s="127"/>
      <c r="AQ46" s="127"/>
      <c r="AR46" s="127"/>
      <c r="AS46" s="1028"/>
      <c r="AT46" s="1029"/>
    </row>
    <row r="47" spans="1:46" s="192" customFormat="1" ht="23.25" customHeight="1" x14ac:dyDescent="0.25">
      <c r="A47" s="198"/>
      <c r="B47" s="199"/>
      <c r="C47" s="204"/>
      <c r="D47" s="200"/>
      <c r="E47" s="200"/>
      <c r="F47" s="127"/>
      <c r="G47" s="127"/>
      <c r="H47" s="127"/>
      <c r="I47" s="127"/>
      <c r="J47" s="127"/>
      <c r="K47" s="127"/>
      <c r="L47" s="127"/>
      <c r="M47" s="127"/>
      <c r="N47" s="127"/>
      <c r="O47" s="127"/>
      <c r="P47" s="127"/>
      <c r="Q47" s="127"/>
      <c r="R47" s="127"/>
      <c r="S47" s="127"/>
      <c r="T47" s="127"/>
      <c r="U47" s="127"/>
      <c r="V47" s="127"/>
      <c r="W47" s="127"/>
      <c r="X47" s="127"/>
      <c r="Y47" s="127"/>
      <c r="Z47" s="127"/>
      <c r="AA47" s="127"/>
      <c r="AB47" s="127"/>
      <c r="AC47" s="127"/>
      <c r="AD47" s="127"/>
      <c r="AE47" s="127"/>
      <c r="AF47" s="127"/>
      <c r="AG47" s="127"/>
      <c r="AH47" s="127"/>
      <c r="AI47" s="127"/>
      <c r="AJ47" s="127"/>
      <c r="AK47" s="127"/>
      <c r="AL47" s="127"/>
      <c r="AM47" s="127"/>
      <c r="AN47" s="127"/>
      <c r="AO47" s="127"/>
      <c r="AP47" s="127"/>
      <c r="AQ47" s="127"/>
      <c r="AR47" s="127"/>
      <c r="AS47" s="1028"/>
      <c r="AT47" s="1029"/>
    </row>
    <row r="48" spans="1:46" s="192" customFormat="1" ht="23.25" customHeight="1" x14ac:dyDescent="0.25">
      <c r="A48" s="198"/>
      <c r="B48" s="199"/>
      <c r="C48" s="204"/>
      <c r="D48" s="200"/>
      <c r="E48" s="200"/>
      <c r="F48" s="127"/>
      <c r="G48" s="127"/>
      <c r="H48" s="127"/>
      <c r="I48" s="127"/>
      <c r="J48" s="127"/>
      <c r="K48" s="127"/>
      <c r="L48" s="127"/>
      <c r="M48" s="127"/>
      <c r="N48" s="127"/>
      <c r="O48" s="127"/>
      <c r="P48" s="127"/>
      <c r="Q48" s="127"/>
      <c r="R48" s="127"/>
      <c r="S48" s="127"/>
      <c r="T48" s="127"/>
      <c r="U48" s="127"/>
      <c r="V48" s="127"/>
      <c r="W48" s="127"/>
      <c r="X48" s="127"/>
      <c r="Y48" s="127"/>
      <c r="Z48" s="127"/>
      <c r="AA48" s="127"/>
      <c r="AB48" s="127"/>
      <c r="AC48" s="127"/>
      <c r="AD48" s="127"/>
      <c r="AE48" s="127"/>
      <c r="AF48" s="127"/>
      <c r="AG48" s="127"/>
      <c r="AH48" s="127"/>
      <c r="AI48" s="127"/>
      <c r="AJ48" s="127"/>
      <c r="AK48" s="127"/>
      <c r="AL48" s="127"/>
      <c r="AM48" s="127"/>
      <c r="AN48" s="127"/>
      <c r="AO48" s="127"/>
      <c r="AP48" s="127"/>
      <c r="AQ48" s="127"/>
      <c r="AR48" s="127"/>
      <c r="AS48" s="1028"/>
      <c r="AT48" s="1029"/>
    </row>
    <row r="49" spans="1:46" s="192" customFormat="1" ht="23.25" customHeight="1" x14ac:dyDescent="0.25">
      <c r="A49" s="198"/>
      <c r="B49" s="199"/>
      <c r="C49" s="204"/>
      <c r="D49" s="200"/>
      <c r="E49" s="200"/>
      <c r="F49" s="127"/>
      <c r="G49" s="127"/>
      <c r="H49" s="127"/>
      <c r="I49" s="127"/>
      <c r="J49" s="127"/>
      <c r="K49" s="127"/>
      <c r="L49" s="127"/>
      <c r="M49" s="127"/>
      <c r="N49" s="127"/>
      <c r="O49" s="127"/>
      <c r="P49" s="127"/>
      <c r="Q49" s="127"/>
      <c r="R49" s="127"/>
      <c r="S49" s="127"/>
      <c r="T49" s="127"/>
      <c r="U49" s="127"/>
      <c r="V49" s="127"/>
      <c r="W49" s="127"/>
      <c r="X49" s="127"/>
      <c r="Y49" s="127"/>
      <c r="Z49" s="127"/>
      <c r="AA49" s="127"/>
      <c r="AB49" s="127"/>
      <c r="AC49" s="127"/>
      <c r="AD49" s="127"/>
      <c r="AE49" s="127"/>
      <c r="AF49" s="127"/>
      <c r="AG49" s="127"/>
      <c r="AH49" s="127"/>
      <c r="AI49" s="127"/>
      <c r="AJ49" s="127"/>
      <c r="AK49" s="127"/>
      <c r="AL49" s="127"/>
      <c r="AM49" s="127"/>
      <c r="AN49" s="127"/>
      <c r="AO49" s="127"/>
      <c r="AP49" s="127"/>
      <c r="AQ49" s="127"/>
      <c r="AR49" s="127"/>
      <c r="AS49" s="1028"/>
      <c r="AT49" s="1029"/>
    </row>
    <row r="50" spans="1:46" s="192" customFormat="1" ht="23.25" customHeight="1" x14ac:dyDescent="0.25">
      <c r="A50" s="198"/>
      <c r="B50" s="199"/>
      <c r="C50" s="200"/>
      <c r="D50" s="200"/>
      <c r="E50" s="201"/>
      <c r="F50" s="127"/>
      <c r="G50" s="127"/>
      <c r="H50" s="127"/>
      <c r="I50" s="127"/>
      <c r="J50" s="127"/>
      <c r="K50" s="127"/>
      <c r="L50" s="127"/>
      <c r="M50" s="127"/>
      <c r="N50" s="127"/>
      <c r="O50" s="127"/>
      <c r="P50" s="127"/>
      <c r="Q50" s="127"/>
      <c r="R50" s="127"/>
      <c r="S50" s="127"/>
      <c r="T50" s="127"/>
      <c r="U50" s="127"/>
      <c r="V50" s="127"/>
      <c r="W50" s="127"/>
      <c r="X50" s="127"/>
      <c r="Y50" s="127"/>
      <c r="Z50" s="127"/>
      <c r="AA50" s="127"/>
      <c r="AB50" s="127"/>
      <c r="AC50" s="127"/>
      <c r="AD50" s="127"/>
      <c r="AE50" s="127"/>
      <c r="AF50" s="127"/>
      <c r="AG50" s="127"/>
      <c r="AH50" s="127"/>
      <c r="AI50" s="127"/>
      <c r="AJ50" s="127"/>
      <c r="AK50" s="200"/>
      <c r="AL50" s="200"/>
      <c r="AM50" s="200"/>
      <c r="AN50" s="200"/>
      <c r="AO50" s="200"/>
      <c r="AP50" s="200"/>
      <c r="AQ50" s="200"/>
      <c r="AR50" s="200"/>
      <c r="AS50" s="1028"/>
      <c r="AT50" s="1029"/>
    </row>
    <row r="51" spans="1:46" s="192" customFormat="1" ht="23.25" customHeight="1" x14ac:dyDescent="0.2">
      <c r="A51" s="198"/>
      <c r="B51" s="199"/>
      <c r="C51" s="204"/>
      <c r="D51" s="200"/>
      <c r="E51" s="201"/>
      <c r="F51" s="127"/>
      <c r="G51" s="127"/>
      <c r="H51" s="127"/>
      <c r="I51" s="127"/>
      <c r="J51" s="127"/>
      <c r="K51" s="127"/>
      <c r="L51" s="127"/>
      <c r="M51" s="127"/>
      <c r="N51" s="127"/>
      <c r="O51" s="127"/>
      <c r="P51" s="127"/>
      <c r="Q51" s="127"/>
      <c r="R51" s="127"/>
      <c r="S51" s="127"/>
      <c r="T51" s="127"/>
      <c r="U51" s="127"/>
      <c r="V51" s="127"/>
      <c r="W51" s="127"/>
      <c r="X51" s="127"/>
      <c r="Y51" s="127"/>
      <c r="Z51" s="127"/>
      <c r="AA51" s="127"/>
      <c r="AB51" s="127"/>
      <c r="AC51" s="127"/>
      <c r="AD51" s="127"/>
      <c r="AE51" s="127"/>
      <c r="AF51" s="127"/>
      <c r="AG51" s="127"/>
      <c r="AH51" s="127"/>
      <c r="AI51" s="127"/>
      <c r="AJ51" s="127"/>
      <c r="AK51" s="200"/>
      <c r="AL51" s="200"/>
      <c r="AM51" s="200"/>
      <c r="AN51" s="200"/>
      <c r="AO51" s="200"/>
      <c r="AP51" s="200"/>
      <c r="AQ51" s="200"/>
      <c r="AR51" s="200"/>
      <c r="AS51" s="1030"/>
      <c r="AT51" s="1031"/>
    </row>
    <row r="52" spans="1:46" s="192" customFormat="1" ht="15.75" x14ac:dyDescent="0.25">
      <c r="A52" s="147"/>
      <c r="B52" s="99"/>
      <c r="C52" s="99"/>
      <c r="D52" s="99"/>
      <c r="E52" s="99"/>
      <c r="F52" s="99"/>
      <c r="G52" s="99"/>
      <c r="H52" s="99"/>
      <c r="I52" s="99"/>
      <c r="J52" s="99"/>
      <c r="K52" s="99"/>
      <c r="L52" s="99"/>
      <c r="M52" s="99"/>
      <c r="N52" s="99"/>
      <c r="O52" s="99"/>
      <c r="P52" s="99"/>
      <c r="Q52" s="99"/>
      <c r="R52" s="99"/>
      <c r="S52" s="99"/>
      <c r="T52" s="99"/>
      <c r="U52" s="99"/>
      <c r="V52" s="99"/>
      <c r="W52" s="99"/>
      <c r="X52" s="99"/>
      <c r="Y52" s="99"/>
      <c r="Z52" s="99"/>
      <c r="AA52" s="99"/>
      <c r="AB52" s="99"/>
      <c r="AC52" s="99"/>
      <c r="AD52" s="99"/>
      <c r="AE52" s="99"/>
      <c r="AF52" s="99"/>
      <c r="AG52" s="99"/>
      <c r="AH52" s="99"/>
      <c r="AI52" s="99"/>
      <c r="AJ52" s="99"/>
      <c r="AK52" s="76"/>
      <c r="AL52" s="76"/>
      <c r="AM52" s="82"/>
      <c r="AN52" s="82"/>
      <c r="AO52" s="82"/>
      <c r="AP52" s="99"/>
      <c r="AQ52" s="99"/>
      <c r="AR52" s="99"/>
      <c r="AS52" s="99"/>
      <c r="AT52" s="207"/>
    </row>
    <row r="53" spans="1:46" s="192" customFormat="1" ht="15.75" x14ac:dyDescent="0.25">
      <c r="A53" s="147"/>
      <c r="B53" s="99"/>
      <c r="C53" s="99"/>
      <c r="D53" s="99"/>
      <c r="E53" s="99"/>
      <c r="F53" s="99"/>
      <c r="G53" s="99"/>
      <c r="H53" s="99"/>
      <c r="I53" s="99"/>
      <c r="J53" s="99"/>
      <c r="K53" s="99"/>
      <c r="L53" s="99"/>
      <c r="M53" s="99"/>
      <c r="N53" s="99"/>
      <c r="O53" s="99"/>
      <c r="P53" s="99"/>
      <c r="Q53" s="99"/>
      <c r="R53" s="99"/>
      <c r="S53" s="99"/>
      <c r="T53" s="99"/>
      <c r="U53" s="99"/>
      <c r="V53" s="99"/>
      <c r="W53" s="99"/>
      <c r="X53" s="99"/>
      <c r="Y53" s="99"/>
      <c r="Z53" s="99"/>
      <c r="AA53" s="99"/>
      <c r="AB53" s="99"/>
      <c r="AC53" s="99"/>
      <c r="AD53" s="99"/>
      <c r="AE53" s="99"/>
      <c r="AF53" s="99"/>
      <c r="AG53" s="99"/>
      <c r="AH53" s="99"/>
      <c r="AI53" s="99"/>
      <c r="AJ53" s="99"/>
      <c r="AK53" s="76"/>
      <c r="AL53" s="76"/>
      <c r="AM53" s="82"/>
      <c r="AN53" s="82"/>
      <c r="AO53" s="82"/>
      <c r="AP53" s="99"/>
      <c r="AQ53" s="99"/>
      <c r="AR53" s="99"/>
      <c r="AS53" s="99"/>
      <c r="AT53" s="207"/>
    </row>
    <row r="54" spans="1:46" s="192" customFormat="1" ht="18" x14ac:dyDescent="0.25">
      <c r="A54" s="393" t="s">
        <v>141</v>
      </c>
      <c r="B54" s="99"/>
      <c r="C54" s="99"/>
      <c r="D54" s="99"/>
      <c r="E54" s="99"/>
      <c r="F54" s="99"/>
      <c r="G54" s="99"/>
      <c r="H54" s="99"/>
      <c r="I54" s="99"/>
      <c r="J54" s="99"/>
      <c r="K54" s="99"/>
      <c r="L54" s="99"/>
      <c r="M54" s="99"/>
      <c r="N54" s="99"/>
      <c r="O54" s="99"/>
      <c r="P54" s="99"/>
      <c r="Q54" s="99"/>
      <c r="R54" s="99"/>
      <c r="S54" s="99"/>
      <c r="T54" s="99"/>
      <c r="U54" s="99"/>
      <c r="V54" s="99"/>
      <c r="W54" s="99"/>
      <c r="X54" s="99"/>
      <c r="Y54" s="99"/>
      <c r="Z54" s="99"/>
      <c r="AA54" s="99"/>
      <c r="AB54" s="99"/>
      <c r="AC54" s="99"/>
      <c r="AD54" s="99"/>
      <c r="AE54" s="99"/>
      <c r="AF54" s="99"/>
      <c r="AG54" s="99"/>
      <c r="AH54" s="99"/>
      <c r="AI54" s="99"/>
      <c r="AJ54" s="99"/>
      <c r="AK54" s="76"/>
      <c r="AL54" s="76"/>
      <c r="AM54" s="82"/>
      <c r="AN54" s="82"/>
      <c r="AO54" s="82"/>
      <c r="AP54" s="99"/>
      <c r="AQ54" s="99"/>
      <c r="AR54" s="99"/>
      <c r="AS54" s="99"/>
      <c r="AT54" s="207"/>
    </row>
    <row r="55" spans="1:46" s="193" customFormat="1" ht="49.5" customHeight="1" x14ac:dyDescent="0.25">
      <c r="A55" s="1025" t="s">
        <v>805</v>
      </c>
      <c r="B55" s="1026"/>
      <c r="C55" s="1026"/>
      <c r="D55" s="1026"/>
      <c r="E55" s="1026"/>
      <c r="F55" s="1026"/>
      <c r="G55" s="1026"/>
      <c r="H55" s="1026"/>
      <c r="I55" s="1026"/>
      <c r="J55" s="1026"/>
      <c r="K55" s="1026"/>
      <c r="L55" s="1026"/>
      <c r="M55" s="1026"/>
      <c r="N55" s="1026"/>
      <c r="O55" s="1026"/>
      <c r="P55" s="1026"/>
      <c r="Q55" s="1026"/>
      <c r="R55" s="1026"/>
      <c r="S55" s="1026"/>
      <c r="T55" s="1026"/>
      <c r="U55" s="1026"/>
      <c r="V55" s="1026"/>
      <c r="W55" s="1026"/>
      <c r="X55" s="1026"/>
      <c r="Y55" s="1026"/>
      <c r="Z55" s="1026"/>
      <c r="AA55" s="1026"/>
      <c r="AB55" s="1026"/>
      <c r="AC55" s="1026"/>
      <c r="AD55" s="1026"/>
      <c r="AE55" s="1026"/>
      <c r="AF55" s="1026"/>
      <c r="AG55" s="1026"/>
      <c r="AH55" s="1026"/>
      <c r="AI55" s="1026"/>
      <c r="AJ55" s="1026"/>
      <c r="AK55" s="1026"/>
      <c r="AL55" s="1026"/>
      <c r="AM55" s="1026"/>
      <c r="AN55" s="1026"/>
      <c r="AO55" s="1026"/>
      <c r="AP55" s="1026"/>
      <c r="AQ55" s="1026"/>
      <c r="AR55" s="1026"/>
      <c r="AS55" s="1026"/>
      <c r="AT55" s="1027"/>
    </row>
    <row r="56" spans="1:46" s="192" customFormat="1" ht="38.25" customHeight="1" x14ac:dyDescent="0.2">
      <c r="A56" s="1025" t="s">
        <v>760</v>
      </c>
      <c r="B56" s="1026"/>
      <c r="C56" s="1026"/>
      <c r="D56" s="1026"/>
      <c r="E56" s="1026"/>
      <c r="F56" s="1026"/>
      <c r="G56" s="1026"/>
      <c r="H56" s="1026"/>
      <c r="I56" s="1026"/>
      <c r="J56" s="1026"/>
      <c r="K56" s="1026"/>
      <c r="L56" s="1026"/>
      <c r="M56" s="1026"/>
      <c r="N56" s="1026"/>
      <c r="O56" s="1026"/>
      <c r="P56" s="1026"/>
      <c r="Q56" s="1026"/>
      <c r="R56" s="1026"/>
      <c r="S56" s="1026"/>
      <c r="T56" s="1026"/>
      <c r="U56" s="1026"/>
      <c r="V56" s="1026"/>
      <c r="W56" s="1026"/>
      <c r="X56" s="1026"/>
      <c r="Y56" s="1026"/>
      <c r="Z56" s="1026"/>
      <c r="AA56" s="1026"/>
      <c r="AB56" s="1026"/>
      <c r="AC56" s="1026"/>
      <c r="AD56" s="1026"/>
      <c r="AE56" s="1026"/>
      <c r="AF56" s="1026"/>
      <c r="AG56" s="1026"/>
      <c r="AH56" s="1026"/>
      <c r="AI56" s="1026"/>
      <c r="AJ56" s="1026"/>
      <c r="AK56" s="1026"/>
      <c r="AL56" s="1026"/>
      <c r="AM56" s="1026"/>
      <c r="AN56" s="1026"/>
      <c r="AO56" s="1026"/>
      <c r="AP56" s="1026"/>
      <c r="AQ56" s="1026"/>
      <c r="AR56" s="1026"/>
      <c r="AS56" s="1026"/>
      <c r="AT56" s="1027"/>
    </row>
    <row r="57" spans="1:46" s="192" customFormat="1" ht="23.25" x14ac:dyDescent="0.2">
      <c r="A57" s="439"/>
      <c r="B57" s="440"/>
      <c r="C57" s="440"/>
      <c r="D57" s="440"/>
      <c r="E57" s="440"/>
      <c r="F57" s="440"/>
      <c r="G57" s="440"/>
      <c r="H57" s="440"/>
      <c r="I57" s="440"/>
      <c r="J57" s="440"/>
      <c r="K57" s="440"/>
      <c r="L57" s="440"/>
      <c r="M57" s="440"/>
      <c r="N57" s="440"/>
      <c r="O57" s="440"/>
      <c r="P57" s="440"/>
      <c r="Q57" s="440"/>
      <c r="R57" s="440"/>
      <c r="S57" s="440"/>
      <c r="T57" s="440"/>
      <c r="U57" s="440"/>
      <c r="V57" s="440"/>
      <c r="W57" s="440"/>
      <c r="X57" s="440"/>
      <c r="Y57" s="440"/>
      <c r="Z57" s="440"/>
      <c r="AA57" s="440"/>
      <c r="AB57" s="440"/>
      <c r="AC57" s="440"/>
      <c r="AD57" s="440"/>
      <c r="AE57" s="440"/>
      <c r="AF57" s="440"/>
      <c r="AG57" s="440"/>
      <c r="AH57" s="440"/>
      <c r="AI57" s="440"/>
      <c r="AJ57" s="440"/>
      <c r="AK57" s="440"/>
      <c r="AL57" s="440"/>
      <c r="AM57" s="440"/>
      <c r="AN57" s="440"/>
      <c r="AO57" s="440"/>
      <c r="AP57" s="440"/>
      <c r="AQ57" s="440"/>
      <c r="AR57" s="440"/>
      <c r="AS57" s="440"/>
      <c r="AT57" s="441"/>
    </row>
    <row r="58" spans="1:46" s="192" customFormat="1" ht="23.25" x14ac:dyDescent="0.2">
      <c r="A58" s="439"/>
      <c r="B58" s="440"/>
      <c r="C58" s="440"/>
      <c r="D58" s="440"/>
      <c r="E58" s="440"/>
      <c r="F58" s="440"/>
      <c r="G58" s="440"/>
      <c r="H58" s="440"/>
      <c r="I58" s="440"/>
      <c r="J58" s="440"/>
      <c r="K58" s="440"/>
      <c r="L58" s="440"/>
      <c r="M58" s="440"/>
      <c r="N58" s="440"/>
      <c r="O58" s="440"/>
      <c r="P58" s="440"/>
      <c r="Q58" s="440"/>
      <c r="R58" s="440"/>
      <c r="S58" s="440"/>
      <c r="T58" s="440"/>
      <c r="U58" s="440"/>
      <c r="V58" s="440"/>
      <c r="W58" s="440"/>
      <c r="X58" s="440"/>
      <c r="Y58" s="440"/>
      <c r="Z58" s="440"/>
      <c r="AA58" s="440"/>
      <c r="AB58" s="440"/>
      <c r="AC58" s="440"/>
      <c r="AD58" s="440"/>
      <c r="AE58" s="440"/>
      <c r="AF58" s="440"/>
      <c r="AG58" s="440"/>
      <c r="AH58" s="440"/>
      <c r="AI58" s="440"/>
      <c r="AJ58" s="440"/>
      <c r="AK58" s="440"/>
      <c r="AL58" s="440"/>
      <c r="AM58" s="440"/>
      <c r="AN58" s="440"/>
      <c r="AO58" s="440"/>
      <c r="AP58" s="440"/>
      <c r="AQ58" s="440"/>
      <c r="AR58" s="440"/>
      <c r="AS58" s="440"/>
      <c r="AT58" s="441"/>
    </row>
    <row r="59" spans="1:46" s="192" customFormat="1" ht="23.25" x14ac:dyDescent="0.2">
      <c r="A59" s="439"/>
      <c r="B59" s="440"/>
      <c r="C59" s="440"/>
      <c r="D59" s="440"/>
      <c r="E59" s="440"/>
      <c r="F59" s="440"/>
      <c r="G59" s="440"/>
      <c r="H59" s="440"/>
      <c r="I59" s="440"/>
      <c r="J59" s="440"/>
      <c r="K59" s="440"/>
      <c r="L59" s="440"/>
      <c r="M59" s="440"/>
      <c r="N59" s="440"/>
      <c r="O59" s="440"/>
      <c r="P59" s="440"/>
      <c r="Q59" s="440"/>
      <c r="R59" s="440"/>
      <c r="S59" s="440"/>
      <c r="T59" s="440"/>
      <c r="U59" s="440"/>
      <c r="V59" s="440"/>
      <c r="W59" s="440"/>
      <c r="X59" s="440"/>
      <c r="Y59" s="440"/>
      <c r="Z59" s="440"/>
      <c r="AA59" s="440"/>
      <c r="AB59" s="440"/>
      <c r="AC59" s="440"/>
      <c r="AD59" s="440"/>
      <c r="AE59" s="440"/>
      <c r="AF59" s="440"/>
      <c r="AG59" s="440"/>
      <c r="AH59" s="440"/>
      <c r="AI59" s="440"/>
      <c r="AJ59" s="440"/>
      <c r="AK59" s="440"/>
      <c r="AL59" s="440"/>
      <c r="AM59" s="440"/>
      <c r="AN59" s="440"/>
      <c r="AO59" s="440"/>
      <c r="AP59" s="440"/>
      <c r="AQ59" s="440"/>
      <c r="AR59" s="440"/>
      <c r="AS59" s="440"/>
      <c r="AT59" s="441"/>
    </row>
    <row r="60" spans="1:46" s="192" customFormat="1" ht="23.25" x14ac:dyDescent="0.2">
      <c r="A60" s="439"/>
      <c r="B60" s="440"/>
      <c r="C60" s="440"/>
      <c r="D60" s="440"/>
      <c r="E60" s="440"/>
      <c r="F60" s="440"/>
      <c r="G60" s="440"/>
      <c r="H60" s="440"/>
      <c r="I60" s="440"/>
      <c r="J60" s="440"/>
      <c r="K60" s="440"/>
      <c r="L60" s="440"/>
      <c r="M60" s="440"/>
      <c r="N60" s="440"/>
      <c r="O60" s="440"/>
      <c r="P60" s="440"/>
      <c r="Q60" s="440"/>
      <c r="R60" s="440"/>
      <c r="S60" s="440"/>
      <c r="T60" s="440"/>
      <c r="U60" s="440"/>
      <c r="V60" s="440"/>
      <c r="W60" s="440"/>
      <c r="X60" s="440"/>
      <c r="Y60" s="440"/>
      <c r="Z60" s="440"/>
      <c r="AA60" s="440"/>
      <c r="AB60" s="440"/>
      <c r="AC60" s="440"/>
      <c r="AD60" s="440"/>
      <c r="AE60" s="440"/>
      <c r="AF60" s="440"/>
      <c r="AG60" s="440"/>
      <c r="AH60" s="440"/>
      <c r="AI60" s="440"/>
      <c r="AJ60" s="440"/>
      <c r="AK60" s="440"/>
      <c r="AL60" s="440"/>
      <c r="AM60" s="440"/>
      <c r="AN60" s="440"/>
      <c r="AO60" s="440"/>
      <c r="AP60" s="440"/>
      <c r="AQ60" s="440"/>
      <c r="AR60" s="440"/>
      <c r="AS60" s="440"/>
      <c r="AT60" s="441"/>
    </row>
    <row r="61" spans="1:46" s="192" customFormat="1" ht="23.25" x14ac:dyDescent="0.3">
      <c r="A61" s="463" t="s">
        <v>146</v>
      </c>
      <c r="B61" s="463"/>
      <c r="C61" s="816">
        <f>VLOOKUP($F$15,CONTRA,46,FALSE)</f>
        <v>39</v>
      </c>
      <c r="D61" s="816"/>
      <c r="E61" s="816"/>
      <c r="F61" s="816"/>
      <c r="G61" s="816"/>
      <c r="H61" s="816"/>
      <c r="I61" s="816"/>
      <c r="O61" s="464"/>
      <c r="P61" s="463" t="s">
        <v>146</v>
      </c>
      <c r="Q61" s="464"/>
      <c r="R61" s="464"/>
      <c r="S61" s="816">
        <f>VLOOKUP($F$15,CONTRA,44,FALSE)</f>
        <v>37</v>
      </c>
      <c r="T61" s="816"/>
      <c r="U61" s="816"/>
      <c r="V61" s="816"/>
      <c r="W61" s="816"/>
      <c r="X61" s="816"/>
      <c r="Y61" s="815"/>
      <c r="AF61" s="463" t="s">
        <v>146</v>
      </c>
      <c r="AG61" s="464"/>
      <c r="AH61" s="465"/>
      <c r="AI61" s="466"/>
      <c r="AJ61" s="816">
        <f>VLOOKUP($F$15,CONTRA,48,FALSE)</f>
        <v>41</v>
      </c>
      <c r="AK61" s="816"/>
      <c r="AL61" s="816"/>
      <c r="AM61" s="816"/>
      <c r="AN61" s="816"/>
      <c r="AO61" s="816"/>
      <c r="AP61" s="816"/>
      <c r="AQ61" s="440"/>
      <c r="AR61" s="440"/>
      <c r="AS61" s="440"/>
      <c r="AT61" s="441"/>
    </row>
    <row r="62" spans="1:46" s="192" customFormat="1" ht="23.25" x14ac:dyDescent="0.3">
      <c r="A62" s="463" t="s">
        <v>147</v>
      </c>
      <c r="B62" s="463"/>
      <c r="C62" s="463"/>
      <c r="D62" s="463"/>
      <c r="E62" s="463"/>
      <c r="F62" s="463"/>
      <c r="G62" s="463"/>
      <c r="H62" s="464"/>
      <c r="I62" s="464"/>
      <c r="O62" s="464"/>
      <c r="P62" s="463" t="s">
        <v>149</v>
      </c>
      <c r="Q62" s="464"/>
      <c r="R62" s="464"/>
      <c r="S62" s="815">
        <f>VLOOKUP($F$15,CONTRA,45,FALSE)</f>
        <v>38</v>
      </c>
      <c r="T62" s="815"/>
      <c r="U62" s="815"/>
      <c r="V62" s="815"/>
      <c r="W62" s="815"/>
      <c r="X62" s="815"/>
      <c r="Y62" s="815"/>
      <c r="AF62" s="463" t="s">
        <v>150</v>
      </c>
      <c r="AG62" s="464"/>
      <c r="AH62" s="463"/>
      <c r="AI62" s="464"/>
      <c r="AJ62" s="815">
        <f>VLOOKUP($F$15,CONTRA,49,FALSE)</f>
        <v>42</v>
      </c>
      <c r="AK62" s="815"/>
      <c r="AL62" s="815"/>
      <c r="AM62" s="815"/>
      <c r="AN62" s="815"/>
      <c r="AO62" s="815"/>
      <c r="AP62" s="815"/>
      <c r="AQ62" s="440"/>
      <c r="AR62" s="440"/>
      <c r="AS62" s="440"/>
      <c r="AT62" s="441"/>
    </row>
    <row r="63" spans="1:46" s="192" customFormat="1" ht="23.25" x14ac:dyDescent="0.3">
      <c r="A63" s="463" t="s">
        <v>148</v>
      </c>
      <c r="B63" s="463"/>
      <c r="C63" s="815">
        <f>VLOOKUP($F$15,CONTRA,47,FALSE)</f>
        <v>40</v>
      </c>
      <c r="D63" s="815"/>
      <c r="E63" s="815"/>
      <c r="F63" s="815"/>
      <c r="G63" s="815"/>
      <c r="H63" s="815"/>
      <c r="I63" s="815"/>
      <c r="O63" s="464"/>
      <c r="P63" s="463" t="s">
        <v>148</v>
      </c>
      <c r="Q63" s="464"/>
      <c r="R63" s="464"/>
      <c r="S63" s="815"/>
      <c r="T63" s="815"/>
      <c r="U63" s="815"/>
      <c r="V63" s="815"/>
      <c r="W63" s="815"/>
      <c r="X63" s="815"/>
      <c r="Y63" s="815"/>
      <c r="AF63" s="463" t="s">
        <v>148</v>
      </c>
      <c r="AG63" s="464"/>
      <c r="AH63" s="465"/>
      <c r="AI63" s="464"/>
      <c r="AJ63" s="815"/>
      <c r="AK63" s="815"/>
      <c r="AL63" s="815"/>
      <c r="AM63" s="815"/>
      <c r="AN63" s="815"/>
      <c r="AO63" s="815"/>
      <c r="AP63" s="815"/>
      <c r="AQ63" s="440"/>
      <c r="AR63" s="440"/>
      <c r="AS63" s="440"/>
      <c r="AT63" s="441"/>
    </row>
    <row r="64" spans="1:46" s="192" customFormat="1" ht="23.25" x14ac:dyDescent="0.2">
      <c r="A64" s="440"/>
      <c r="B64" s="440"/>
      <c r="C64" s="440"/>
      <c r="D64" s="440"/>
      <c r="E64" s="440"/>
      <c r="F64" s="440"/>
      <c r="G64" s="440"/>
      <c r="H64" s="440"/>
      <c r="I64" s="440"/>
      <c r="O64" s="440"/>
      <c r="P64" s="440"/>
      <c r="Q64" s="440"/>
      <c r="R64" s="440"/>
      <c r="S64" s="440"/>
      <c r="T64" s="440"/>
      <c r="U64" s="440"/>
      <c r="V64" s="440"/>
      <c r="W64" s="440"/>
      <c r="X64" s="440"/>
      <c r="Y64" s="440"/>
      <c r="AF64" s="440"/>
      <c r="AG64" s="440"/>
      <c r="AH64" s="440"/>
      <c r="AI64" s="440"/>
      <c r="AJ64" s="440"/>
      <c r="AK64" s="440"/>
      <c r="AL64" s="440"/>
      <c r="AM64" s="440"/>
      <c r="AN64" s="440"/>
      <c r="AO64" s="440"/>
      <c r="AP64" s="440"/>
      <c r="AQ64" s="440"/>
      <c r="AR64" s="440"/>
      <c r="AS64" s="440"/>
      <c r="AT64" s="441"/>
    </row>
    <row r="65" spans="1:46" s="192" customFormat="1" ht="15.75" x14ac:dyDescent="0.25">
      <c r="A65" s="147"/>
      <c r="B65" s="99"/>
      <c r="C65" s="99"/>
      <c r="D65" s="99"/>
      <c r="E65" s="99"/>
      <c r="F65" s="99"/>
      <c r="G65" s="99"/>
      <c r="H65" s="99"/>
      <c r="I65" s="99"/>
      <c r="J65" s="99"/>
      <c r="K65" s="99"/>
      <c r="L65" s="99"/>
      <c r="M65" s="99"/>
      <c r="N65" s="99"/>
      <c r="O65" s="99"/>
      <c r="P65" s="99"/>
      <c r="Q65" s="99"/>
      <c r="R65" s="99"/>
      <c r="S65" s="99"/>
      <c r="T65" s="99"/>
      <c r="U65" s="99"/>
      <c r="V65" s="99"/>
      <c r="W65" s="99"/>
      <c r="X65" s="99"/>
      <c r="Y65" s="99"/>
      <c r="Z65" s="99"/>
      <c r="AA65" s="99"/>
      <c r="AB65" s="99"/>
      <c r="AC65" s="99"/>
      <c r="AD65" s="99"/>
      <c r="AE65" s="99"/>
      <c r="AF65" s="99"/>
      <c r="AG65" s="99"/>
      <c r="AH65" s="99"/>
      <c r="AI65" s="99"/>
      <c r="AJ65" s="99"/>
      <c r="AK65" s="76"/>
      <c r="AL65" s="76"/>
      <c r="AM65" s="82"/>
      <c r="AN65" s="82"/>
      <c r="AO65" s="82"/>
      <c r="AP65" s="99"/>
      <c r="AQ65" s="99"/>
      <c r="AR65" s="99"/>
      <c r="AS65" s="99"/>
      <c r="AT65" s="207"/>
    </row>
    <row r="66" spans="1:46" x14ac:dyDescent="0.3">
      <c r="A66" s="196"/>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c r="AL66" s="60"/>
      <c r="AM66" s="60"/>
      <c r="AN66" s="60"/>
      <c r="AO66" s="60"/>
      <c r="AP66" s="60"/>
      <c r="AQ66" s="60"/>
      <c r="AR66" s="60"/>
      <c r="AS66" s="60"/>
      <c r="AT66" s="197"/>
    </row>
    <row r="67" spans="1:46" s="192" customFormat="1" ht="15.75" x14ac:dyDescent="0.25">
      <c r="A67" s="147"/>
      <c r="B67" s="99"/>
      <c r="C67" s="99"/>
      <c r="D67" s="99"/>
      <c r="E67" s="99"/>
      <c r="F67" s="99"/>
      <c r="G67" s="99"/>
      <c r="H67" s="99"/>
      <c r="I67" s="99"/>
      <c r="J67" s="99"/>
      <c r="K67" s="99"/>
      <c r="L67" s="99"/>
      <c r="M67" s="99"/>
      <c r="N67" s="99"/>
      <c r="O67" s="99"/>
      <c r="P67" s="99"/>
      <c r="Q67" s="99"/>
      <c r="R67" s="99"/>
      <c r="S67" s="99"/>
      <c r="T67" s="99"/>
      <c r="U67" s="99"/>
      <c r="V67" s="99"/>
      <c r="W67" s="99"/>
      <c r="X67" s="99"/>
      <c r="Y67" s="99"/>
      <c r="Z67" s="99"/>
      <c r="AA67" s="99"/>
      <c r="AB67" s="99"/>
      <c r="AC67" s="99"/>
      <c r="AD67" s="99"/>
      <c r="AE67" s="99"/>
      <c r="AF67" s="99"/>
      <c r="AG67" s="99"/>
      <c r="AH67" s="99"/>
      <c r="AI67" s="99"/>
      <c r="AJ67" s="99"/>
      <c r="AK67" s="76"/>
      <c r="AL67" s="76"/>
      <c r="AM67" s="82"/>
      <c r="AN67" s="82"/>
      <c r="AO67" s="82"/>
      <c r="AP67" s="99"/>
      <c r="AQ67" s="99"/>
      <c r="AR67" s="99"/>
      <c r="AS67" s="99"/>
      <c r="AT67" s="207"/>
    </row>
    <row r="68" spans="1:46" ht="17.25" thickBot="1" x14ac:dyDescent="0.35">
      <c r="A68" s="196"/>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c r="AF68" s="60"/>
      <c r="AG68" s="60"/>
      <c r="AH68" s="60"/>
      <c r="AI68" s="60"/>
      <c r="AJ68" s="60"/>
      <c r="AK68" s="60"/>
      <c r="AL68" s="60"/>
      <c r="AM68" s="60"/>
      <c r="AN68" s="60"/>
      <c r="AO68" s="60"/>
      <c r="AP68" s="60"/>
      <c r="AQ68" s="60"/>
      <c r="AR68" s="60"/>
      <c r="AS68" s="60"/>
      <c r="AT68" s="197"/>
    </row>
    <row r="69" spans="1:46" ht="16.5" customHeight="1" x14ac:dyDescent="0.3">
      <c r="A69" s="1036" t="s">
        <v>215</v>
      </c>
      <c r="B69" s="1037"/>
      <c r="C69" s="1037"/>
      <c r="D69" s="1037"/>
      <c r="E69" s="1037"/>
      <c r="F69" s="1037"/>
      <c r="G69" s="1037"/>
      <c r="H69" s="1037"/>
      <c r="I69" s="1037"/>
      <c r="J69" s="1037"/>
      <c r="K69" s="1037"/>
      <c r="L69" s="1037"/>
      <c r="M69" s="1037"/>
      <c r="N69" s="1037"/>
      <c r="O69" s="1037"/>
      <c r="P69" s="1037"/>
      <c r="Q69" s="1038"/>
      <c r="R69" s="1036" t="s">
        <v>216</v>
      </c>
      <c r="S69" s="1037"/>
      <c r="T69" s="1037"/>
      <c r="U69" s="1037"/>
      <c r="V69" s="1037"/>
      <c r="W69" s="1037"/>
      <c r="X69" s="1037"/>
      <c r="Y69" s="1037"/>
      <c r="Z69" s="1037"/>
      <c r="AA69" s="1037"/>
      <c r="AB69" s="1037"/>
      <c r="AC69" s="1037"/>
      <c r="AD69" s="1038"/>
      <c r="AE69" s="1037" t="s">
        <v>218</v>
      </c>
      <c r="AF69" s="1037"/>
      <c r="AG69" s="1037"/>
      <c r="AH69" s="1037"/>
      <c r="AI69" s="1037"/>
      <c r="AJ69" s="1037"/>
      <c r="AK69" s="1037"/>
      <c r="AL69" s="1037"/>
      <c r="AM69" s="1037"/>
      <c r="AN69" s="1037"/>
      <c r="AO69" s="1037"/>
      <c r="AP69" s="1037"/>
      <c r="AQ69" s="1037"/>
      <c r="AR69" s="1037"/>
      <c r="AS69" s="1037"/>
      <c r="AT69" s="1038"/>
    </row>
    <row r="70" spans="1:46" ht="17.25" customHeight="1" thickBot="1" x14ac:dyDescent="0.35">
      <c r="A70" s="1032" t="s">
        <v>864</v>
      </c>
      <c r="B70" s="1033"/>
      <c r="C70" s="1033"/>
      <c r="D70" s="1033"/>
      <c r="E70" s="1033"/>
      <c r="F70" s="1033"/>
      <c r="G70" s="1033"/>
      <c r="H70" s="1033"/>
      <c r="I70" s="1034"/>
      <c r="J70" s="1034"/>
      <c r="K70" s="1033"/>
      <c r="L70" s="1033"/>
      <c r="M70" s="1033"/>
      <c r="N70" s="1034"/>
      <c r="O70" s="1033"/>
      <c r="P70" s="1034"/>
      <c r="Q70" s="1039"/>
      <c r="R70" s="1032" t="s">
        <v>217</v>
      </c>
      <c r="S70" s="1033"/>
      <c r="T70" s="1034"/>
      <c r="U70" s="1033"/>
      <c r="V70" s="1033"/>
      <c r="W70" s="1034"/>
      <c r="X70" s="1034"/>
      <c r="Y70" s="1033"/>
      <c r="Z70" s="1033"/>
      <c r="AA70" s="1033"/>
      <c r="AB70" s="1033"/>
      <c r="AC70" s="1033"/>
      <c r="AD70" s="1035"/>
      <c r="AE70" s="1033" t="s">
        <v>219</v>
      </c>
      <c r="AF70" s="1033"/>
      <c r="AG70" s="1033"/>
      <c r="AH70" s="1033"/>
      <c r="AI70" s="1034"/>
      <c r="AJ70" s="1034"/>
      <c r="AK70" s="1034"/>
      <c r="AL70" s="1033"/>
      <c r="AM70" s="1033"/>
      <c r="AN70" s="1033"/>
      <c r="AO70" s="1033"/>
      <c r="AP70" s="1033"/>
      <c r="AQ70" s="1034"/>
      <c r="AR70" s="1033"/>
      <c r="AS70" s="1033"/>
      <c r="AT70" s="1039"/>
    </row>
    <row r="71" spans="1:46" ht="16.5" customHeight="1" x14ac:dyDescent="0.3">
      <c r="A71" s="1036" t="s">
        <v>220</v>
      </c>
      <c r="B71" s="1037"/>
      <c r="C71" s="1037"/>
      <c r="D71" s="1037"/>
      <c r="E71" s="1037"/>
      <c r="F71" s="1037"/>
      <c r="G71" s="1037"/>
      <c r="H71" s="1037"/>
      <c r="I71" s="1037"/>
      <c r="J71" s="1037"/>
      <c r="K71" s="1037"/>
      <c r="L71" s="1037"/>
      <c r="M71" s="1037"/>
      <c r="N71" s="1037"/>
      <c r="O71" s="1037"/>
      <c r="P71" s="1037"/>
      <c r="Q71" s="1038"/>
      <c r="R71" s="1036" t="s">
        <v>220</v>
      </c>
      <c r="S71" s="1037"/>
      <c r="T71" s="1037"/>
      <c r="U71" s="1037"/>
      <c r="V71" s="1037"/>
      <c r="W71" s="1037"/>
      <c r="X71" s="1037"/>
      <c r="Y71" s="1037"/>
      <c r="Z71" s="1037"/>
      <c r="AA71" s="1037"/>
      <c r="AB71" s="1037"/>
      <c r="AC71" s="1037"/>
      <c r="AD71" s="1038"/>
      <c r="AE71" s="1037" t="s">
        <v>220</v>
      </c>
      <c r="AF71" s="1037"/>
      <c r="AG71" s="1037"/>
      <c r="AH71" s="1037"/>
      <c r="AI71" s="1037"/>
      <c r="AJ71" s="1037"/>
      <c r="AK71" s="1037"/>
      <c r="AL71" s="1037"/>
      <c r="AM71" s="1037"/>
      <c r="AN71" s="1037"/>
      <c r="AO71" s="1037"/>
      <c r="AP71" s="1037"/>
      <c r="AQ71" s="1037"/>
      <c r="AR71" s="1037"/>
      <c r="AS71" s="1037"/>
      <c r="AT71" s="1038"/>
    </row>
    <row r="72" spans="1:46" ht="17.25" customHeight="1" thickBot="1" x14ac:dyDescent="0.35">
      <c r="A72" s="1032" t="s">
        <v>863</v>
      </c>
      <c r="B72" s="1033"/>
      <c r="C72" s="1033"/>
      <c r="D72" s="1033"/>
      <c r="E72" s="1033"/>
      <c r="F72" s="1033"/>
      <c r="G72" s="1033"/>
      <c r="H72" s="1033"/>
      <c r="I72" s="1033"/>
      <c r="J72" s="1033"/>
      <c r="K72" s="1033"/>
      <c r="L72" s="1033"/>
      <c r="M72" s="1033"/>
      <c r="N72" s="1033"/>
      <c r="O72" s="1033"/>
      <c r="P72" s="1033"/>
      <c r="Q72" s="1039"/>
      <c r="R72" s="1032" t="s">
        <v>222</v>
      </c>
      <c r="S72" s="1033"/>
      <c r="T72" s="1033"/>
      <c r="U72" s="1033"/>
      <c r="V72" s="1033"/>
      <c r="W72" s="1033"/>
      <c r="X72" s="1033"/>
      <c r="Y72" s="1033"/>
      <c r="Z72" s="1033"/>
      <c r="AA72" s="1033"/>
      <c r="AB72" s="1033"/>
      <c r="AC72" s="1033"/>
      <c r="AD72" s="1039"/>
      <c r="AE72" s="1033" t="s">
        <v>223</v>
      </c>
      <c r="AF72" s="1033"/>
      <c r="AG72" s="1033"/>
      <c r="AH72" s="1033"/>
      <c r="AI72" s="1033"/>
      <c r="AJ72" s="1033"/>
      <c r="AK72" s="1033"/>
      <c r="AL72" s="1033"/>
      <c r="AM72" s="1033"/>
      <c r="AN72" s="1033"/>
      <c r="AO72" s="1033"/>
      <c r="AP72" s="1033"/>
      <c r="AQ72" s="1033"/>
      <c r="AR72" s="1033"/>
      <c r="AS72" s="1033"/>
      <c r="AT72" s="1039"/>
    </row>
  </sheetData>
  <mergeCells count="141">
    <mergeCell ref="A5:AT5"/>
    <mergeCell ref="A6:F7"/>
    <mergeCell ref="G6:AN6"/>
    <mergeCell ref="AO6:AR7"/>
    <mergeCell ref="AS6:AT7"/>
    <mergeCell ref="G7:AN7"/>
    <mergeCell ref="AA1:AT4"/>
    <mergeCell ref="A3:F3"/>
    <mergeCell ref="G3:Z3"/>
    <mergeCell ref="A4:F4"/>
    <mergeCell ref="G4:Z4"/>
    <mergeCell ref="A8:AT8"/>
    <mergeCell ref="AS9:AT10"/>
    <mergeCell ref="B9:AA9"/>
    <mergeCell ref="AB9:AQ9"/>
    <mergeCell ref="A10:E10"/>
    <mergeCell ref="F10:I10"/>
    <mergeCell ref="J10:N10"/>
    <mergeCell ref="O10:P10"/>
    <mergeCell ref="Q10:S10"/>
    <mergeCell ref="T10:AA10"/>
    <mergeCell ref="AB10:AF10"/>
    <mergeCell ref="AG10:AM10"/>
    <mergeCell ref="AN10:AQ10"/>
    <mergeCell ref="A11:E11"/>
    <mergeCell ref="F11:AA11"/>
    <mergeCell ref="AB11:AF11"/>
    <mergeCell ref="AG11:AT11"/>
    <mergeCell ref="A12:E12"/>
    <mergeCell ref="F12:P12"/>
    <mergeCell ref="Q12:S12"/>
    <mergeCell ref="T12:AA12"/>
    <mergeCell ref="AB12:AF12"/>
    <mergeCell ref="AG12:AT12"/>
    <mergeCell ref="A19:E19"/>
    <mergeCell ref="F19:P19"/>
    <mergeCell ref="Q19:AA19"/>
    <mergeCell ref="AB19:AF19"/>
    <mergeCell ref="AG19:AT19"/>
    <mergeCell ref="A20:E20"/>
    <mergeCell ref="F20:P20"/>
    <mergeCell ref="Q20:S20"/>
    <mergeCell ref="T20:AA20"/>
    <mergeCell ref="AB20:AF20"/>
    <mergeCell ref="AG20:AT20"/>
    <mergeCell ref="B24:AT24"/>
    <mergeCell ref="A21:E21"/>
    <mergeCell ref="F21:P21"/>
    <mergeCell ref="Q21:AA21"/>
    <mergeCell ref="AB21:AF21"/>
    <mergeCell ref="AG21:AT21"/>
    <mergeCell ref="A22:E22"/>
    <mergeCell ref="F22:AA22"/>
    <mergeCell ref="AB22:AF22"/>
    <mergeCell ref="AG22:AT22"/>
    <mergeCell ref="A23:E23"/>
    <mergeCell ref="F23:AT23"/>
    <mergeCell ref="AM26:AM27"/>
    <mergeCell ref="AN26:AO26"/>
    <mergeCell ref="AP26:AQ26"/>
    <mergeCell ref="AR26:AR27"/>
    <mergeCell ref="AS26:AT27"/>
    <mergeCell ref="AS28:AT28"/>
    <mergeCell ref="A26:A27"/>
    <mergeCell ref="B26:B27"/>
    <mergeCell ref="C26:C27"/>
    <mergeCell ref="D26:D27"/>
    <mergeCell ref="E26:E27"/>
    <mergeCell ref="F26:AJ26"/>
    <mergeCell ref="AK26:AL26"/>
    <mergeCell ref="AS35:AT35"/>
    <mergeCell ref="AS36:AT36"/>
    <mergeCell ref="AS37:AT37"/>
    <mergeCell ref="AS38:AT38"/>
    <mergeCell ref="AS39:AT39"/>
    <mergeCell ref="AS40:AT40"/>
    <mergeCell ref="AS29:AT29"/>
    <mergeCell ref="AS30:AT30"/>
    <mergeCell ref="AS31:AT31"/>
    <mergeCell ref="AS32:AT32"/>
    <mergeCell ref="AS33:AT33"/>
    <mergeCell ref="AS34:AT34"/>
    <mergeCell ref="S62:Y63"/>
    <mergeCell ref="AJ62:AP63"/>
    <mergeCell ref="C63:I63"/>
    <mergeCell ref="R70:AD70"/>
    <mergeCell ref="R71:AD71"/>
    <mergeCell ref="R72:AD72"/>
    <mergeCell ref="AE69:AT69"/>
    <mergeCell ref="AE70:AT70"/>
    <mergeCell ref="AE71:AT71"/>
    <mergeCell ref="AE72:AT72"/>
    <mergeCell ref="A70:Q70"/>
    <mergeCell ref="A71:Q71"/>
    <mergeCell ref="A72:Q72"/>
    <mergeCell ref="A69:Q69"/>
    <mergeCell ref="R69:AD69"/>
    <mergeCell ref="A17:E17"/>
    <mergeCell ref="F17:AA17"/>
    <mergeCell ref="AB17:AF17"/>
    <mergeCell ref="AG17:AT17"/>
    <mergeCell ref="A18:E18"/>
    <mergeCell ref="F18:AA18"/>
    <mergeCell ref="AB18:AF18"/>
    <mergeCell ref="AG18:AT18"/>
    <mergeCell ref="C61:I61"/>
    <mergeCell ref="S61:Y61"/>
    <mergeCell ref="AJ61:AP61"/>
    <mergeCell ref="A56:AT56"/>
    <mergeCell ref="AS47:AT47"/>
    <mergeCell ref="AS48:AT48"/>
    <mergeCell ref="AS49:AT49"/>
    <mergeCell ref="AS50:AT50"/>
    <mergeCell ref="AS51:AT51"/>
    <mergeCell ref="A55:AT55"/>
    <mergeCell ref="AS41:AT41"/>
    <mergeCell ref="AS42:AT42"/>
    <mergeCell ref="AS43:AT43"/>
    <mergeCell ref="AS44:AT44"/>
    <mergeCell ref="AS45:AT45"/>
    <mergeCell ref="AS46:AT46"/>
    <mergeCell ref="A15:E15"/>
    <mergeCell ref="F15:AA15"/>
    <mergeCell ref="AB15:AF15"/>
    <mergeCell ref="AG15:AT15"/>
    <mergeCell ref="A16:E16"/>
    <mergeCell ref="A13:E13"/>
    <mergeCell ref="F13:P13"/>
    <mergeCell ref="Q13:S13"/>
    <mergeCell ref="T13:AA13"/>
    <mergeCell ref="AB13:AF13"/>
    <mergeCell ref="AG13:AL13"/>
    <mergeCell ref="AM13:AQ13"/>
    <mergeCell ref="F16:AA16"/>
    <mergeCell ref="AB16:AF16"/>
    <mergeCell ref="AG16:AT16"/>
    <mergeCell ref="A14:E14"/>
    <mergeCell ref="F14:AA14"/>
    <mergeCell ref="AB14:AF14"/>
    <mergeCell ref="AG14:AT14"/>
    <mergeCell ref="AR13:AT13"/>
  </mergeCells>
  <pageMargins left="0.7" right="0.7" top="0.75" bottom="0.75" header="0.3" footer="0.3"/>
  <pageSetup scale="30"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BDC!$A$3:$A$30</xm:f>
          </x14:formula1>
          <xm:sqref>F15:AA15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I81"/>
  <sheetViews>
    <sheetView view="pageBreakPreview" zoomScale="60" zoomScaleNormal="40" zoomScalePageLayoutView="40" workbookViewId="0">
      <selection activeCell="D2" sqref="D2"/>
    </sheetView>
  </sheetViews>
  <sheetFormatPr baseColWidth="10" defaultColWidth="10.875" defaultRowHeight="16.5" x14ac:dyDescent="0.3"/>
  <cols>
    <col min="1" max="1" width="8.75" style="2" customWidth="1"/>
    <col min="2" max="2" width="24.25" style="2" customWidth="1"/>
    <col min="3" max="3" width="14.125" style="2" customWidth="1"/>
    <col min="4" max="34" width="9.375" style="2" customWidth="1"/>
    <col min="35" max="35" width="10.875" style="2" customWidth="1"/>
    <col min="36" max="36" width="10.875" style="2"/>
    <col min="37" max="37" width="11.375" style="2" bestFit="1" customWidth="1"/>
    <col min="38" max="16384" width="10.875" style="2"/>
  </cols>
  <sheetData>
    <row r="1" spans="1:34" ht="20.25" x14ac:dyDescent="0.3">
      <c r="A1" s="1150" t="s">
        <v>913</v>
      </c>
      <c r="B1" s="1151"/>
      <c r="C1" s="1151"/>
      <c r="D1" s="1151"/>
      <c r="E1" s="1151"/>
      <c r="F1" s="1151"/>
      <c r="G1" s="1152"/>
      <c r="H1" s="1152"/>
      <c r="I1" s="1152"/>
      <c r="J1" s="1152"/>
      <c r="K1" s="1152"/>
      <c r="L1" s="1152"/>
      <c r="M1" s="1152"/>
      <c r="N1" s="1152"/>
      <c r="O1" s="1152"/>
      <c r="P1" s="1152"/>
      <c r="Q1" s="1152"/>
      <c r="R1" s="1152"/>
      <c r="S1" s="1153"/>
      <c r="T1" s="1154"/>
      <c r="U1" s="1155"/>
      <c r="V1" s="1155"/>
      <c r="W1" s="1155"/>
      <c r="X1" s="1155"/>
      <c r="Y1" s="1155"/>
      <c r="Z1" s="1155"/>
      <c r="AA1" s="1155"/>
      <c r="AB1" s="1155"/>
      <c r="AC1" s="1155"/>
      <c r="AD1" s="1155"/>
      <c r="AE1" s="1155"/>
      <c r="AF1" s="1155"/>
      <c r="AG1" s="1155"/>
      <c r="AH1" s="1156"/>
    </row>
    <row r="2" spans="1:34" ht="24" customHeight="1" x14ac:dyDescent="0.3">
      <c r="A2" s="520" t="s">
        <v>926</v>
      </c>
      <c r="B2" s="521"/>
      <c r="C2" s="521"/>
      <c r="D2" s="521"/>
      <c r="E2" s="521"/>
      <c r="F2" s="521"/>
      <c r="G2" s="49"/>
      <c r="H2" s="49"/>
      <c r="I2" s="49"/>
      <c r="J2" s="49"/>
      <c r="K2" s="49"/>
      <c r="L2" s="49"/>
      <c r="M2" s="49"/>
      <c r="N2" s="49"/>
      <c r="O2" s="49"/>
      <c r="P2" s="49"/>
      <c r="Q2" s="49"/>
      <c r="R2" s="49"/>
      <c r="S2" s="522"/>
      <c r="T2" s="554"/>
      <c r="U2" s="566"/>
      <c r="V2" s="566"/>
      <c r="W2" s="566"/>
      <c r="X2" s="566"/>
      <c r="Y2" s="566"/>
      <c r="Z2" s="566"/>
      <c r="AA2" s="566"/>
      <c r="AB2" s="566"/>
      <c r="AC2" s="566"/>
      <c r="AD2" s="566"/>
      <c r="AE2" s="566"/>
      <c r="AF2" s="566"/>
      <c r="AG2" s="566"/>
      <c r="AH2" s="574"/>
    </row>
    <row r="3" spans="1:34" ht="20.25" x14ac:dyDescent="0.3">
      <c r="A3" s="1157" t="s">
        <v>915</v>
      </c>
      <c r="B3" s="798"/>
      <c r="C3" s="798"/>
      <c r="D3" s="798"/>
      <c r="E3" s="798"/>
      <c r="F3" s="798"/>
      <c r="G3" s="801"/>
      <c r="H3" s="801"/>
      <c r="I3" s="801"/>
      <c r="J3" s="801"/>
      <c r="K3" s="801"/>
      <c r="L3" s="801"/>
      <c r="M3" s="801"/>
      <c r="N3" s="801"/>
      <c r="O3" s="801"/>
      <c r="P3" s="801"/>
      <c r="Q3" s="801"/>
      <c r="R3" s="801"/>
      <c r="S3" s="802"/>
      <c r="T3" s="554"/>
      <c r="U3" s="566"/>
      <c r="V3" s="566"/>
      <c r="W3" s="566"/>
      <c r="X3" s="566"/>
      <c r="Y3" s="566"/>
      <c r="Z3" s="566"/>
      <c r="AA3" s="566"/>
      <c r="AB3" s="566"/>
      <c r="AC3" s="566"/>
      <c r="AD3" s="566"/>
      <c r="AE3" s="566"/>
      <c r="AF3" s="566"/>
      <c r="AG3" s="566"/>
      <c r="AH3" s="574"/>
    </row>
    <row r="4" spans="1:34" ht="20.25" x14ac:dyDescent="0.3">
      <c r="A4" s="1158" t="s">
        <v>920</v>
      </c>
      <c r="B4" s="804"/>
      <c r="C4" s="804"/>
      <c r="D4" s="804"/>
      <c r="E4" s="804"/>
      <c r="F4" s="804"/>
      <c r="G4" s="805"/>
      <c r="H4" s="805"/>
      <c r="I4" s="805"/>
      <c r="J4" s="805"/>
      <c r="K4" s="805"/>
      <c r="L4" s="805"/>
      <c r="M4" s="805"/>
      <c r="N4" s="805"/>
      <c r="O4" s="805"/>
      <c r="P4" s="805"/>
      <c r="Q4" s="805"/>
      <c r="R4" s="805"/>
      <c r="S4" s="806"/>
      <c r="T4" s="554"/>
      <c r="U4" s="566"/>
      <c r="V4" s="566"/>
      <c r="W4" s="566"/>
      <c r="X4" s="566"/>
      <c r="Y4" s="566"/>
      <c r="Z4" s="566"/>
      <c r="AA4" s="566"/>
      <c r="AB4" s="566"/>
      <c r="AC4" s="566"/>
      <c r="AD4" s="566"/>
      <c r="AE4" s="566"/>
      <c r="AF4" s="566"/>
      <c r="AG4" s="566"/>
      <c r="AH4" s="574"/>
    </row>
    <row r="5" spans="1:34" x14ac:dyDescent="0.3">
      <c r="A5" s="1148"/>
      <c r="B5" s="791"/>
      <c r="C5" s="791"/>
      <c r="D5" s="791"/>
      <c r="E5" s="791"/>
      <c r="F5" s="791"/>
      <c r="G5" s="791"/>
      <c r="H5" s="791"/>
      <c r="I5" s="791"/>
      <c r="J5" s="791"/>
      <c r="K5" s="791"/>
      <c r="L5" s="791"/>
      <c r="M5" s="791"/>
      <c r="N5" s="791"/>
      <c r="O5" s="791"/>
      <c r="P5" s="791"/>
      <c r="Q5" s="791"/>
      <c r="R5" s="791"/>
      <c r="S5" s="791"/>
      <c r="T5" s="792"/>
      <c r="U5" s="792"/>
      <c r="V5" s="792"/>
      <c r="W5" s="792"/>
      <c r="X5" s="792"/>
      <c r="Y5" s="792"/>
      <c r="Z5" s="792"/>
      <c r="AA5" s="792"/>
      <c r="AB5" s="792"/>
      <c r="AC5" s="792"/>
      <c r="AD5" s="792"/>
      <c r="AE5" s="792"/>
      <c r="AF5" s="792"/>
      <c r="AG5" s="792"/>
      <c r="AH5" s="1149"/>
    </row>
    <row r="6" spans="1:34" ht="20.25" x14ac:dyDescent="0.3">
      <c r="A6" s="837" t="s">
        <v>5</v>
      </c>
      <c r="B6" s="793"/>
      <c r="C6" s="793"/>
      <c r="D6" s="793"/>
      <c r="E6" s="793"/>
      <c r="F6" s="793"/>
      <c r="G6" s="794" t="s">
        <v>764</v>
      </c>
      <c r="H6" s="794"/>
      <c r="I6" s="794"/>
      <c r="J6" s="794"/>
      <c r="K6" s="794"/>
      <c r="L6" s="794"/>
      <c r="M6" s="794"/>
      <c r="N6" s="794"/>
      <c r="O6" s="794"/>
      <c r="P6" s="794"/>
      <c r="Q6" s="794"/>
      <c r="R6" s="794"/>
      <c r="S6" s="794"/>
      <c r="T6" s="794"/>
      <c r="U6" s="794"/>
      <c r="V6" s="794"/>
      <c r="W6" s="794"/>
      <c r="X6" s="794"/>
      <c r="Y6" s="794"/>
      <c r="Z6" s="794"/>
      <c r="AA6" s="794"/>
      <c r="AB6" s="794"/>
      <c r="AC6" s="794"/>
      <c r="AD6" s="795" t="s">
        <v>867</v>
      </c>
      <c r="AE6" s="795"/>
      <c r="AF6" s="795"/>
      <c r="AG6" s="796">
        <v>8</v>
      </c>
      <c r="AH6" s="838"/>
    </row>
    <row r="7" spans="1:34" ht="20.25" x14ac:dyDescent="0.3">
      <c r="A7" s="837"/>
      <c r="B7" s="793"/>
      <c r="C7" s="793"/>
      <c r="D7" s="793"/>
      <c r="E7" s="793"/>
      <c r="F7" s="793"/>
      <c r="G7" s="793" t="s">
        <v>107</v>
      </c>
      <c r="H7" s="793"/>
      <c r="I7" s="793"/>
      <c r="J7" s="793"/>
      <c r="K7" s="793"/>
      <c r="L7" s="793"/>
      <c r="M7" s="793"/>
      <c r="N7" s="793"/>
      <c r="O7" s="793"/>
      <c r="P7" s="793"/>
      <c r="Q7" s="793"/>
      <c r="R7" s="793"/>
      <c r="S7" s="793"/>
      <c r="T7" s="793"/>
      <c r="U7" s="793"/>
      <c r="V7" s="793"/>
      <c r="W7" s="793"/>
      <c r="X7" s="793"/>
      <c r="Y7" s="793"/>
      <c r="Z7" s="793"/>
      <c r="AA7" s="793"/>
      <c r="AB7" s="793"/>
      <c r="AC7" s="793"/>
      <c r="AD7" s="795"/>
      <c r="AE7" s="795"/>
      <c r="AF7" s="795"/>
      <c r="AG7" s="796"/>
      <c r="AH7" s="838"/>
    </row>
    <row r="8" spans="1:34" x14ac:dyDescent="0.3">
      <c r="A8" s="1145"/>
      <c r="B8" s="1146"/>
      <c r="C8" s="1146"/>
      <c r="D8" s="1146"/>
      <c r="E8" s="1146"/>
      <c r="F8" s="1146"/>
      <c r="G8" s="1146"/>
      <c r="H8" s="1146"/>
      <c r="I8" s="1146"/>
      <c r="J8" s="1146"/>
      <c r="K8" s="1146"/>
      <c r="L8" s="1146"/>
      <c r="M8" s="1146"/>
      <c r="N8" s="1146"/>
      <c r="O8" s="1146"/>
      <c r="P8" s="1146"/>
      <c r="Q8" s="1146"/>
      <c r="R8" s="1146"/>
      <c r="S8" s="1146"/>
      <c r="T8" s="1146"/>
      <c r="U8" s="1146"/>
      <c r="V8" s="1146"/>
      <c r="W8" s="1146"/>
      <c r="X8" s="1146"/>
      <c r="Y8" s="1146"/>
      <c r="Z8" s="1146"/>
      <c r="AA8" s="1146"/>
      <c r="AB8" s="1146"/>
      <c r="AC8" s="1146"/>
      <c r="AD8" s="1146"/>
      <c r="AE8" s="1146"/>
      <c r="AF8" s="1146"/>
      <c r="AG8" s="1146"/>
      <c r="AH8" s="1147"/>
    </row>
    <row r="9" spans="1:34" s="60" customFormat="1" ht="16.5" customHeight="1" x14ac:dyDescent="0.25">
      <c r="A9" s="247">
        <v>1</v>
      </c>
      <c r="B9" s="1091" t="s">
        <v>30</v>
      </c>
      <c r="C9" s="1091"/>
      <c r="D9" s="1091"/>
      <c r="E9" s="1091"/>
      <c r="F9" s="1091"/>
      <c r="G9" s="1091"/>
      <c r="H9" s="1091"/>
      <c r="I9" s="1091"/>
      <c r="J9" s="1091"/>
      <c r="K9" s="1091"/>
      <c r="L9" s="1091"/>
      <c r="M9" s="1091"/>
      <c r="N9" s="1091"/>
      <c r="O9" s="1091"/>
      <c r="P9" s="1091"/>
      <c r="Q9" s="1091"/>
      <c r="R9" s="1091"/>
      <c r="S9" s="1091"/>
      <c r="T9" s="1091"/>
      <c r="U9" s="1091"/>
      <c r="V9" s="1091"/>
      <c r="W9" s="1091"/>
      <c r="X9" s="1092"/>
      <c r="Y9" s="1092"/>
      <c r="Z9" s="1092"/>
      <c r="AA9" s="1092"/>
      <c r="AB9" s="1092"/>
      <c r="AC9" s="1092"/>
      <c r="AD9" s="1092"/>
      <c r="AE9" s="1092"/>
      <c r="AF9" s="470"/>
      <c r="AG9" s="1087">
        <f>VLOOKUP($F$15,CONTRA,6,FALSE)</f>
        <v>6</v>
      </c>
      <c r="AH9" s="1088"/>
    </row>
    <row r="10" spans="1:34" s="60" customFormat="1" ht="16.5" customHeight="1" x14ac:dyDescent="0.25">
      <c r="A10" s="986" t="s">
        <v>11</v>
      </c>
      <c r="B10" s="987"/>
      <c r="C10" s="987"/>
      <c r="D10" s="987"/>
      <c r="E10" s="987"/>
      <c r="F10" s="1062">
        <f>VLOOKUP($F$15,CONTRA,2,FALSE)</f>
        <v>2</v>
      </c>
      <c r="G10" s="1062"/>
      <c r="H10" s="1062"/>
      <c r="I10" s="1062"/>
      <c r="J10" s="1073" t="s">
        <v>17</v>
      </c>
      <c r="K10" s="1075"/>
      <c r="L10" s="1062">
        <f>VLOOKUP($F$15,CONTRA,3,FALSE)</f>
        <v>3</v>
      </c>
      <c r="M10" s="1062"/>
      <c r="N10" s="1073" t="s">
        <v>18</v>
      </c>
      <c r="O10" s="1074"/>
      <c r="P10" s="1075"/>
      <c r="Q10" s="1062">
        <f>VLOOKUP($F$15,CONTRA,4,FALSE)</f>
        <v>4</v>
      </c>
      <c r="R10" s="1062"/>
      <c r="S10" s="1062"/>
      <c r="T10" s="1062"/>
      <c r="U10" s="1062"/>
      <c r="V10" s="1062"/>
      <c r="W10" s="1062"/>
      <c r="X10" s="987" t="s">
        <v>10</v>
      </c>
      <c r="Y10" s="987"/>
      <c r="Z10" s="991">
        <f>VLOOKUP($F$15,CONTRA,5,FALSE)</f>
        <v>5</v>
      </c>
      <c r="AA10" s="992"/>
      <c r="AB10" s="992"/>
      <c r="AC10" s="992"/>
      <c r="AD10" s="497" t="s">
        <v>829</v>
      </c>
      <c r="AE10" s="497"/>
      <c r="AF10" s="471"/>
      <c r="AG10" s="1089"/>
      <c r="AH10" s="1090"/>
    </row>
    <row r="11" spans="1:34" s="60" customFormat="1" ht="18" x14ac:dyDescent="0.25">
      <c r="A11" s="986" t="s">
        <v>6</v>
      </c>
      <c r="B11" s="987"/>
      <c r="C11" s="987"/>
      <c r="D11" s="987"/>
      <c r="E11" s="987"/>
      <c r="F11" s="1077">
        <f>VLOOKUP($F$15,CONTRA,7,FALSE)</f>
        <v>7</v>
      </c>
      <c r="G11" s="1077"/>
      <c r="H11" s="1077"/>
      <c r="I11" s="1077"/>
      <c r="J11" s="1077"/>
      <c r="K11" s="1077"/>
      <c r="L11" s="1077"/>
      <c r="M11" s="1077"/>
      <c r="N11" s="1077"/>
      <c r="O11" s="1077"/>
      <c r="P11" s="1077"/>
      <c r="Q11" s="1077"/>
      <c r="R11" s="1077"/>
      <c r="S11" s="1077"/>
      <c r="T11" s="1077"/>
      <c r="U11" s="1077"/>
      <c r="V11" s="1077"/>
      <c r="W11" s="1077"/>
      <c r="X11" s="987" t="s">
        <v>12</v>
      </c>
      <c r="Y11" s="987"/>
      <c r="Z11" s="1077">
        <f>VLOOKUP($F$15,CONTRA,8,FALSE)</f>
        <v>8</v>
      </c>
      <c r="AA11" s="1077"/>
      <c r="AB11" s="1077"/>
      <c r="AC11" s="1077"/>
      <c r="AD11" s="1077"/>
      <c r="AE11" s="1077"/>
      <c r="AF11" s="1077"/>
      <c r="AG11" s="1077"/>
      <c r="AH11" s="1078"/>
    </row>
    <row r="12" spans="1:34" s="60" customFormat="1" ht="16.5" customHeight="1" x14ac:dyDescent="0.25">
      <c r="A12" s="1079" t="s">
        <v>8</v>
      </c>
      <c r="B12" s="1080"/>
      <c r="C12" s="1080"/>
      <c r="D12" s="1080"/>
      <c r="E12" s="1080"/>
      <c r="F12" s="1077">
        <f>VLOOKUP($F$15,CONTRA,9,FALSE)</f>
        <v>9</v>
      </c>
      <c r="G12" s="1077"/>
      <c r="H12" s="1077"/>
      <c r="I12" s="1077"/>
      <c r="J12" s="1077"/>
      <c r="K12" s="1077"/>
      <c r="L12" s="1077"/>
      <c r="M12" s="1077"/>
      <c r="N12" s="1073" t="s">
        <v>13</v>
      </c>
      <c r="O12" s="1074"/>
      <c r="P12" s="1075"/>
      <c r="Q12" s="1077">
        <f>VLOOKUP($F$15,CONTRA,10,FALSE)</f>
        <v>10</v>
      </c>
      <c r="R12" s="1077"/>
      <c r="S12" s="1077"/>
      <c r="T12" s="1077"/>
      <c r="U12" s="1077"/>
      <c r="V12" s="1077"/>
      <c r="W12" s="1077"/>
      <c r="X12" s="987" t="s">
        <v>9</v>
      </c>
      <c r="Y12" s="987"/>
      <c r="Z12" s="1081">
        <f>VLOOKUP($F$15,CONTRA,11,FALSE)</f>
        <v>11</v>
      </c>
      <c r="AA12" s="1081"/>
      <c r="AB12" s="1081"/>
      <c r="AC12" s="1082"/>
      <c r="AD12" s="1082"/>
      <c r="AE12" s="1082"/>
      <c r="AF12" s="1082"/>
      <c r="AG12" s="1082"/>
      <c r="AH12" s="1083"/>
    </row>
    <row r="13" spans="1:34" s="60" customFormat="1" ht="63.75" customHeight="1" x14ac:dyDescent="0.25">
      <c r="A13" s="997" t="s">
        <v>807</v>
      </c>
      <c r="B13" s="998"/>
      <c r="C13" s="998"/>
      <c r="D13" s="998"/>
      <c r="E13" s="998"/>
      <c r="F13" s="999">
        <f>VLOOKUP($F$15,CONTRA,12,FALSE)</f>
        <v>12</v>
      </c>
      <c r="G13" s="999"/>
      <c r="H13" s="999"/>
      <c r="I13" s="999"/>
      <c r="J13" s="999"/>
      <c r="K13" s="999"/>
      <c r="L13" s="999"/>
      <c r="M13" s="999"/>
      <c r="N13" s="1000" t="s">
        <v>826</v>
      </c>
      <c r="O13" s="1001"/>
      <c r="P13" s="1002"/>
      <c r="Q13" s="999">
        <f>VLOOKUP($F$15,CONTRA,13,FALSE)</f>
        <v>13</v>
      </c>
      <c r="R13" s="999"/>
      <c r="S13" s="999"/>
      <c r="T13" s="999"/>
      <c r="U13" s="999"/>
      <c r="V13" s="999"/>
      <c r="W13" s="999"/>
      <c r="X13" s="1003" t="s">
        <v>820</v>
      </c>
      <c r="Y13" s="1004"/>
      <c r="Z13" s="1005">
        <f>VLOOKUP($F$15,CONTRA,14,FALSE)</f>
        <v>14</v>
      </c>
      <c r="AA13" s="1005"/>
      <c r="AB13" s="1005"/>
      <c r="AC13" s="1143" t="str">
        <f>+Tabla2[[#Headers],[FECHA ACTA INICIO CONTRATO INTERVENTORIA O OFICIO DELEG]]</f>
        <v>FECHA ACTA INICIO CONTRATO INTERVENTORIA O OFICIO DELEG</v>
      </c>
      <c r="AD13" s="1006"/>
      <c r="AE13" s="1006"/>
      <c r="AF13" s="1144"/>
      <c r="AG13" s="1141">
        <f>VLOOKUP($F$15,CONTRA,15,FALSE)</f>
        <v>15</v>
      </c>
      <c r="AH13" s="1142"/>
    </row>
    <row r="14" spans="1:34" s="60" customFormat="1" ht="18" x14ac:dyDescent="0.25">
      <c r="A14" s="1012" t="s">
        <v>825</v>
      </c>
      <c r="B14" s="1013"/>
      <c r="C14" s="1013"/>
      <c r="D14" s="1013"/>
      <c r="E14" s="1014"/>
      <c r="F14" s="1007">
        <f>VLOOKUP($F$15,CONTRA,16,FALSE)</f>
        <v>0</v>
      </c>
      <c r="G14" s="1008"/>
      <c r="H14" s="1008"/>
      <c r="I14" s="1008"/>
      <c r="J14" s="1008"/>
      <c r="K14" s="1008"/>
      <c r="L14" s="1008"/>
      <c r="M14" s="1008"/>
      <c r="N14" s="1008"/>
      <c r="O14" s="1008"/>
      <c r="P14" s="1008"/>
      <c r="Q14" s="1008"/>
      <c r="R14" s="1008"/>
      <c r="S14" s="1008"/>
      <c r="T14" s="1008"/>
      <c r="U14" s="1008"/>
      <c r="V14" s="1008"/>
      <c r="W14" s="1009"/>
      <c r="X14" s="1015" t="s">
        <v>9</v>
      </c>
      <c r="Y14" s="1017"/>
      <c r="Z14" s="991">
        <f>VLOOKUP($F$15,CONTRA,17,FALSE)</f>
        <v>16</v>
      </c>
      <c r="AA14" s="992"/>
      <c r="AB14" s="992"/>
      <c r="AC14" s="992"/>
      <c r="AD14" s="992"/>
      <c r="AE14" s="992"/>
      <c r="AF14" s="992"/>
      <c r="AG14" s="992"/>
      <c r="AH14" s="993"/>
    </row>
    <row r="15" spans="1:34" s="60" customFormat="1" ht="35.25" customHeight="1" x14ac:dyDescent="0.25">
      <c r="A15" s="986" t="s">
        <v>7</v>
      </c>
      <c r="B15" s="987"/>
      <c r="C15" s="987"/>
      <c r="D15" s="987"/>
      <c r="E15" s="987"/>
      <c r="F15" s="988">
        <v>1</v>
      </c>
      <c r="G15" s="989"/>
      <c r="H15" s="989"/>
      <c r="I15" s="989"/>
      <c r="J15" s="989"/>
      <c r="K15" s="989"/>
      <c r="L15" s="989"/>
      <c r="M15" s="989"/>
      <c r="N15" s="989"/>
      <c r="O15" s="989"/>
      <c r="P15" s="989"/>
      <c r="Q15" s="989"/>
      <c r="R15" s="989"/>
      <c r="S15" s="989"/>
      <c r="T15" s="989"/>
      <c r="U15" s="989"/>
      <c r="V15" s="989"/>
      <c r="W15" s="990"/>
      <c r="X15" s="987" t="s">
        <v>824</v>
      </c>
      <c r="Y15" s="987"/>
      <c r="Z15" s="991">
        <f>VLOOKUP($F$15,CONTRA,19,FALSE)</f>
        <v>0</v>
      </c>
      <c r="AA15" s="992"/>
      <c r="AB15" s="992"/>
      <c r="AC15" s="992"/>
      <c r="AD15" s="992"/>
      <c r="AE15" s="992"/>
      <c r="AF15" s="992"/>
      <c r="AG15" s="992"/>
      <c r="AH15" s="993"/>
    </row>
    <row r="16" spans="1:34" s="60" customFormat="1" ht="18" x14ac:dyDescent="0.25">
      <c r="A16" s="994" t="s">
        <v>823</v>
      </c>
      <c r="B16" s="995"/>
      <c r="C16" s="995"/>
      <c r="D16" s="995"/>
      <c r="E16" s="996"/>
      <c r="F16" s="1007">
        <f>VLOOKUP($F$15,CONTRA,18,FALSE)</f>
        <v>0</v>
      </c>
      <c r="G16" s="1008"/>
      <c r="H16" s="1008"/>
      <c r="I16" s="1008"/>
      <c r="J16" s="1008"/>
      <c r="K16" s="1008"/>
      <c r="L16" s="1008"/>
      <c r="M16" s="1008"/>
      <c r="N16" s="1008"/>
      <c r="O16" s="1008"/>
      <c r="P16" s="1008"/>
      <c r="Q16" s="1008"/>
      <c r="R16" s="1008"/>
      <c r="S16" s="1008"/>
      <c r="T16" s="1008"/>
      <c r="U16" s="1008"/>
      <c r="V16" s="1008"/>
      <c r="W16" s="1009"/>
      <c r="X16" s="1010" t="s">
        <v>9</v>
      </c>
      <c r="Y16" s="996"/>
      <c r="Z16" s="1007">
        <f>VLOOKUP($F$15,CONTRA,20,FALSE)</f>
        <v>17</v>
      </c>
      <c r="AA16" s="1008"/>
      <c r="AB16" s="1008"/>
      <c r="AC16" s="1008"/>
      <c r="AD16" s="1008"/>
      <c r="AE16" s="1008"/>
      <c r="AF16" s="1008"/>
      <c r="AG16" s="1008"/>
      <c r="AH16" s="1011"/>
    </row>
    <row r="17" spans="1:35" s="60" customFormat="1" ht="18" x14ac:dyDescent="0.25">
      <c r="A17" s="986" t="s">
        <v>21</v>
      </c>
      <c r="B17" s="987"/>
      <c r="C17" s="987"/>
      <c r="D17" s="987"/>
      <c r="E17" s="987"/>
      <c r="F17" s="1020">
        <f>VLOOKUP($F$15,CONTRA,26,FALSE)</f>
        <v>24</v>
      </c>
      <c r="G17" s="1021"/>
      <c r="H17" s="1021"/>
      <c r="I17" s="1021"/>
      <c r="J17" s="1021"/>
      <c r="K17" s="1021"/>
      <c r="L17" s="1021"/>
      <c r="M17" s="1021"/>
      <c r="N17" s="1021"/>
      <c r="O17" s="1021"/>
      <c r="P17" s="1021"/>
      <c r="Q17" s="1021"/>
      <c r="R17" s="1021"/>
      <c r="S17" s="1021"/>
      <c r="T17" s="1021"/>
      <c r="U17" s="1021"/>
      <c r="V17" s="1021"/>
      <c r="W17" s="1022"/>
      <c r="X17" s="987" t="s">
        <v>811</v>
      </c>
      <c r="Y17" s="987"/>
      <c r="Z17" s="1020">
        <f>VLOOKUP($F$15,CONTRA,27,FALSE)</f>
        <v>25</v>
      </c>
      <c r="AA17" s="1021"/>
      <c r="AB17" s="1021"/>
      <c r="AC17" s="1021"/>
      <c r="AD17" s="1021"/>
      <c r="AE17" s="1021"/>
      <c r="AF17" s="1021"/>
      <c r="AG17" s="1021"/>
      <c r="AH17" s="1023"/>
    </row>
    <row r="18" spans="1:35" s="60" customFormat="1" ht="18" x14ac:dyDescent="0.25">
      <c r="A18" s="994" t="s">
        <v>817</v>
      </c>
      <c r="B18" s="995"/>
      <c r="C18" s="995"/>
      <c r="D18" s="995"/>
      <c r="E18" s="996"/>
      <c r="F18" s="991">
        <f>VLOOKUP($F$15,CONTRA,28,FALSE)</f>
        <v>0</v>
      </c>
      <c r="G18" s="992"/>
      <c r="H18" s="992"/>
      <c r="I18" s="992"/>
      <c r="J18" s="992"/>
      <c r="K18" s="992"/>
      <c r="L18" s="992"/>
      <c r="M18" s="992"/>
      <c r="N18" s="992"/>
      <c r="O18" s="992"/>
      <c r="P18" s="992"/>
      <c r="Q18" s="992"/>
      <c r="R18" s="992"/>
      <c r="S18" s="992"/>
      <c r="T18" s="992"/>
      <c r="U18" s="992"/>
      <c r="V18" s="992"/>
      <c r="W18" s="1024"/>
      <c r="X18" s="1010" t="s">
        <v>814</v>
      </c>
      <c r="Y18" s="996"/>
      <c r="Z18" s="991">
        <f>VLOOKUP($F$15,CONTRA,29,FALSE)</f>
        <v>0</v>
      </c>
      <c r="AA18" s="992"/>
      <c r="AB18" s="992"/>
      <c r="AC18" s="992"/>
      <c r="AD18" s="992"/>
      <c r="AE18" s="992"/>
      <c r="AF18" s="992"/>
      <c r="AG18" s="992"/>
      <c r="AH18" s="993"/>
    </row>
    <row r="19" spans="1:35" s="60" customFormat="1" ht="18" x14ac:dyDescent="0.25">
      <c r="A19" s="986" t="s">
        <v>22</v>
      </c>
      <c r="B19" s="987"/>
      <c r="C19" s="987"/>
      <c r="D19" s="987"/>
      <c r="E19" s="987"/>
      <c r="F19" s="1071">
        <f>VLOOKUP($F$15,CONTRA,30,FALSE)</f>
        <v>26</v>
      </c>
      <c r="G19" s="1071"/>
      <c r="H19" s="1071"/>
      <c r="I19" s="1071"/>
      <c r="J19" s="1071"/>
      <c r="K19" s="1071"/>
      <c r="L19" s="1071"/>
      <c r="M19" s="1071"/>
      <c r="N19" s="1062">
        <f>VLOOKUP($F$15,CONTRA,31,FALSE)</f>
        <v>0</v>
      </c>
      <c r="O19" s="1062"/>
      <c r="P19" s="1062"/>
      <c r="Q19" s="1062"/>
      <c r="R19" s="1062"/>
      <c r="S19" s="1062"/>
      <c r="T19" s="1062"/>
      <c r="U19" s="1062"/>
      <c r="V19" s="1062"/>
      <c r="W19" s="1062"/>
      <c r="X19" s="987" t="s">
        <v>810</v>
      </c>
      <c r="Y19" s="987"/>
      <c r="Z19" s="1062">
        <f>VLOOKUP($F$15,CONTRA,32,FALSE)</f>
        <v>27</v>
      </c>
      <c r="AA19" s="1062"/>
      <c r="AB19" s="1062"/>
      <c r="AC19" s="1062"/>
      <c r="AD19" s="1062"/>
      <c r="AE19" s="1062"/>
      <c r="AF19" s="1062"/>
      <c r="AG19" s="1062"/>
      <c r="AH19" s="1072"/>
    </row>
    <row r="20" spans="1:35" s="60" customFormat="1" ht="18" x14ac:dyDescent="0.25">
      <c r="A20" s="986" t="s">
        <v>23</v>
      </c>
      <c r="B20" s="987"/>
      <c r="C20" s="987"/>
      <c r="D20" s="987"/>
      <c r="E20" s="987"/>
      <c r="F20" s="1071">
        <f>VLOOKUP($F$15,CONTRA,33,FALSE)</f>
        <v>28</v>
      </c>
      <c r="G20" s="1071"/>
      <c r="H20" s="1071"/>
      <c r="I20" s="1071"/>
      <c r="J20" s="1071"/>
      <c r="K20" s="1071"/>
      <c r="L20" s="1071"/>
      <c r="M20" s="1071"/>
      <c r="N20" s="1073" t="s">
        <v>0</v>
      </c>
      <c r="O20" s="1074"/>
      <c r="P20" s="1075"/>
      <c r="Q20" s="1076">
        <f>VLOOKUP($F$15,CONTRA,34,FALSE)</f>
        <v>29</v>
      </c>
      <c r="R20" s="1076"/>
      <c r="S20" s="1076"/>
      <c r="T20" s="1076"/>
      <c r="U20" s="1076"/>
      <c r="V20" s="1076"/>
      <c r="W20" s="1076"/>
      <c r="X20" s="987" t="s">
        <v>815</v>
      </c>
      <c r="Y20" s="987"/>
      <c r="Z20" s="1062">
        <f>VLOOKUP($F$15,CONTRA,35,FALSE)</f>
        <v>0</v>
      </c>
      <c r="AA20" s="1062"/>
      <c r="AB20" s="1062"/>
      <c r="AC20" s="1062"/>
      <c r="AD20" s="1062"/>
      <c r="AE20" s="1062"/>
      <c r="AF20" s="1062"/>
      <c r="AG20" s="1062"/>
      <c r="AH20" s="1072"/>
    </row>
    <row r="21" spans="1:35" s="60" customFormat="1" ht="18" x14ac:dyDescent="0.25">
      <c r="A21" s="986" t="s">
        <v>24</v>
      </c>
      <c r="B21" s="987"/>
      <c r="C21" s="987"/>
      <c r="D21" s="987"/>
      <c r="E21" s="987"/>
      <c r="F21" s="1060">
        <f>SUM(F19:M20)</f>
        <v>54</v>
      </c>
      <c r="G21" s="1061"/>
      <c r="H21" s="1061"/>
      <c r="I21" s="992"/>
      <c r="J21" s="992"/>
      <c r="K21" s="992"/>
      <c r="L21" s="992"/>
      <c r="M21" s="1024"/>
      <c r="N21" s="1062"/>
      <c r="O21" s="1062"/>
      <c r="P21" s="1062"/>
      <c r="Q21" s="1062"/>
      <c r="R21" s="1062"/>
      <c r="S21" s="1062"/>
      <c r="T21" s="1062"/>
      <c r="U21" s="1062"/>
      <c r="V21" s="1062"/>
      <c r="W21" s="1062"/>
      <c r="X21" s="987" t="s">
        <v>25</v>
      </c>
      <c r="Y21" s="987"/>
      <c r="Z21" s="991">
        <f>+Z19+Z20</f>
        <v>27</v>
      </c>
      <c r="AA21" s="992"/>
      <c r="AB21" s="992"/>
      <c r="AC21" s="992"/>
      <c r="AD21" s="992"/>
      <c r="AE21" s="992"/>
      <c r="AF21" s="992"/>
      <c r="AG21" s="992"/>
      <c r="AH21" s="993"/>
    </row>
    <row r="22" spans="1:35" s="60" customFormat="1" ht="18" x14ac:dyDescent="0.25">
      <c r="A22" s="1063" t="s">
        <v>19</v>
      </c>
      <c r="B22" s="1064"/>
      <c r="C22" s="1064"/>
      <c r="D22" s="1064"/>
      <c r="E22" s="1064"/>
      <c r="F22" s="1065">
        <f>VLOOKUP($F$15,CONTRA,36,FALSE)</f>
        <v>30</v>
      </c>
      <c r="G22" s="1066"/>
      <c r="H22" s="1066"/>
      <c r="I22" s="1066"/>
      <c r="J22" s="1066"/>
      <c r="K22" s="1066"/>
      <c r="L22" s="1066"/>
      <c r="M22" s="1066"/>
      <c r="N22" s="1066"/>
      <c r="O22" s="1066"/>
      <c r="P22" s="1066"/>
      <c r="Q22" s="1066"/>
      <c r="R22" s="1066"/>
      <c r="S22" s="1066"/>
      <c r="T22" s="1066"/>
      <c r="U22" s="1066"/>
      <c r="V22" s="1066"/>
      <c r="W22" s="1067"/>
      <c r="X22" s="987" t="s">
        <v>812</v>
      </c>
      <c r="Y22" s="987"/>
      <c r="Z22" s="1020">
        <f>VLOOKUP($F$15,CONTRA,38,FALSE)</f>
        <v>0</v>
      </c>
      <c r="AA22" s="1021"/>
      <c r="AB22" s="1021"/>
      <c r="AC22" s="1021"/>
      <c r="AD22" s="1021"/>
      <c r="AE22" s="1021"/>
      <c r="AF22" s="1021"/>
      <c r="AG22" s="1021"/>
      <c r="AH22" s="1023"/>
    </row>
    <row r="23" spans="1:35" s="60" customFormat="1" ht="18" x14ac:dyDescent="0.25">
      <c r="A23" s="1063" t="s">
        <v>20</v>
      </c>
      <c r="B23" s="1064"/>
      <c r="C23" s="1064"/>
      <c r="D23" s="1064"/>
      <c r="E23" s="1064"/>
      <c r="F23" s="1068">
        <f>VLOOKUP($F$15,CONTRA,37,FALSE)</f>
        <v>31</v>
      </c>
      <c r="G23" s="1069"/>
      <c r="H23" s="1069"/>
      <c r="I23" s="1069"/>
      <c r="J23" s="1069"/>
      <c r="K23" s="1069"/>
      <c r="L23" s="1069"/>
      <c r="M23" s="1069"/>
      <c r="N23" s="1069"/>
      <c r="O23" s="1069"/>
      <c r="P23" s="1069"/>
      <c r="Q23" s="1069"/>
      <c r="R23" s="1069"/>
      <c r="S23" s="1069"/>
      <c r="T23" s="1069"/>
      <c r="U23" s="1069"/>
      <c r="V23" s="1069"/>
      <c r="W23" s="1069"/>
      <c r="X23" s="1069"/>
      <c r="Y23" s="1069"/>
      <c r="Z23" s="1069"/>
      <c r="AA23" s="1069"/>
      <c r="AB23" s="1069"/>
      <c r="AC23" s="1069"/>
      <c r="AD23" s="1069"/>
      <c r="AE23" s="1069"/>
      <c r="AF23" s="1069"/>
      <c r="AG23" s="1069"/>
      <c r="AH23" s="1070"/>
    </row>
    <row r="24" spans="1:35" ht="19.5" thickBot="1" x14ac:dyDescent="0.35">
      <c r="A24" s="495">
        <v>2</v>
      </c>
      <c r="B24" s="496"/>
      <c r="C24" s="1123" t="s">
        <v>764</v>
      </c>
      <c r="D24" s="1124"/>
      <c r="E24" s="1124"/>
      <c r="F24" s="1124"/>
      <c r="G24" s="1124"/>
      <c r="H24" s="1124"/>
      <c r="I24" s="1124"/>
      <c r="J24" s="1124"/>
      <c r="K24" s="1124"/>
      <c r="L24" s="1124"/>
      <c r="M24" s="1124"/>
      <c r="N24" s="1124"/>
      <c r="O24" s="1124"/>
      <c r="P24" s="1124"/>
      <c r="Q24" s="1124"/>
      <c r="R24" s="1124"/>
      <c r="S24" s="1124"/>
      <c r="T24" s="1124"/>
      <c r="U24" s="1124"/>
      <c r="V24" s="1124"/>
      <c r="W24" s="1124"/>
      <c r="X24" s="1124"/>
      <c r="Y24" s="1124"/>
      <c r="Z24" s="1124"/>
      <c r="AA24" s="1124"/>
      <c r="AB24" s="1124"/>
      <c r="AC24" s="1124"/>
      <c r="AD24" s="1124"/>
      <c r="AE24" s="1124"/>
      <c r="AF24" s="1124"/>
      <c r="AG24" s="1124"/>
      <c r="AH24" s="1125"/>
    </row>
    <row r="25" spans="1:35" ht="20.25" x14ac:dyDescent="0.3">
      <c r="A25" s="222"/>
      <c r="B25" s="223"/>
      <c r="C25" s="223"/>
      <c r="D25" s="223"/>
      <c r="E25" s="223"/>
      <c r="F25" s="223"/>
      <c r="G25" s="223"/>
      <c r="H25" s="224"/>
      <c r="I25" s="224"/>
      <c r="J25" s="224"/>
      <c r="K25" s="224"/>
      <c r="L25" s="224"/>
      <c r="M25" s="224"/>
      <c r="N25" s="224"/>
      <c r="O25" s="224"/>
      <c r="P25" s="224"/>
      <c r="Q25" s="224"/>
      <c r="R25" s="224"/>
      <c r="S25" s="224"/>
      <c r="T25" s="224"/>
      <c r="U25" s="224"/>
      <c r="V25" s="224"/>
      <c r="W25" s="224"/>
      <c r="X25" s="224"/>
      <c r="Y25" s="224"/>
      <c r="Z25" s="1106" t="s">
        <v>763</v>
      </c>
      <c r="AA25" s="1106"/>
      <c r="AB25" s="1106"/>
      <c r="AC25" s="1107"/>
      <c r="AD25" s="1107"/>
      <c r="AE25" s="1107"/>
      <c r="AF25" s="1107"/>
      <c r="AG25" s="1107"/>
      <c r="AH25" s="1139"/>
    </row>
    <row r="26" spans="1:35" ht="20.25" x14ac:dyDescent="0.3">
      <c r="A26" s="1096" t="s">
        <v>765</v>
      </c>
      <c r="B26" s="1097"/>
      <c r="C26" s="1098"/>
      <c r="D26" s="1098"/>
      <c r="E26" s="1098"/>
      <c r="F26" s="1098"/>
      <c r="G26" s="1098"/>
      <c r="H26" s="1098"/>
      <c r="I26" s="1098"/>
      <c r="J26" s="1098"/>
      <c r="K26" s="1098"/>
      <c r="L26" s="82"/>
      <c r="M26" s="82"/>
      <c r="N26" s="82"/>
      <c r="O26" s="82"/>
      <c r="P26" s="82"/>
      <c r="Q26" s="82"/>
      <c r="R26" s="82"/>
      <c r="S26" s="82"/>
      <c r="T26" s="82"/>
      <c r="U26" s="82"/>
      <c r="V26" s="82"/>
      <c r="W26" s="82"/>
      <c r="X26" s="82"/>
      <c r="Y26" s="82"/>
      <c r="Z26" s="418"/>
      <c r="AA26" s="418"/>
      <c r="AB26" s="418"/>
      <c r="AC26" s="1099" t="s">
        <v>415</v>
      </c>
      <c r="AD26" s="1099"/>
      <c r="AE26" s="1099" t="s">
        <v>416</v>
      </c>
      <c r="AF26" s="1099"/>
      <c r="AG26" s="1099" t="s">
        <v>417</v>
      </c>
      <c r="AH26" s="1140"/>
    </row>
    <row r="27" spans="1:35" ht="17.25" thickBot="1" x14ac:dyDescent="0.35">
      <c r="A27" s="132"/>
      <c r="B27" s="133"/>
      <c r="C27" s="133"/>
      <c r="D27" s="133"/>
      <c r="E27" s="133"/>
      <c r="F27" s="133"/>
      <c r="G27" s="133"/>
      <c r="H27" s="133"/>
      <c r="I27" s="133"/>
      <c r="J27" s="133"/>
      <c r="K27" s="133"/>
      <c r="L27" s="133"/>
      <c r="M27" s="133"/>
      <c r="N27" s="133"/>
      <c r="O27" s="133"/>
      <c r="P27" s="133"/>
      <c r="Q27" s="133"/>
      <c r="R27" s="133"/>
      <c r="S27" s="133"/>
      <c r="T27" s="133"/>
      <c r="U27" s="133"/>
      <c r="V27" s="133"/>
      <c r="W27" s="133"/>
      <c r="X27" s="133"/>
      <c r="Y27" s="133"/>
      <c r="Z27" s="117"/>
      <c r="AA27" s="117"/>
      <c r="AB27" s="117"/>
      <c r="AC27" s="1100"/>
      <c r="AD27" s="1100"/>
      <c r="AE27" s="1100"/>
      <c r="AF27" s="1100"/>
      <c r="AG27" s="1100"/>
      <c r="AH27" s="1101"/>
    </row>
    <row r="28" spans="1:35" ht="16.5" customHeight="1" thickBot="1" x14ac:dyDescent="0.35">
      <c r="A28" s="1126" t="s">
        <v>214</v>
      </c>
      <c r="B28" s="1127"/>
      <c r="C28" s="1131" t="s">
        <v>13</v>
      </c>
      <c r="D28" s="1134" t="s">
        <v>606</v>
      </c>
      <c r="E28" s="1135"/>
      <c r="F28" s="1135"/>
      <c r="G28" s="1135"/>
      <c r="H28" s="1135"/>
      <c r="I28" s="1135"/>
      <c r="J28" s="1135"/>
      <c r="K28" s="1135"/>
      <c r="L28" s="1135"/>
      <c r="M28" s="1135"/>
      <c r="N28" s="1135"/>
      <c r="O28" s="1135"/>
      <c r="P28" s="1135"/>
      <c r="Q28" s="1135"/>
      <c r="R28" s="1135"/>
      <c r="S28" s="1135"/>
      <c r="T28" s="1135"/>
      <c r="U28" s="1135"/>
      <c r="V28" s="1135"/>
      <c r="W28" s="1135"/>
      <c r="X28" s="1135"/>
      <c r="Y28" s="1135"/>
      <c r="Z28" s="1135"/>
      <c r="AA28" s="1135"/>
      <c r="AB28" s="1135"/>
      <c r="AC28" s="1135"/>
      <c r="AD28" s="1135"/>
      <c r="AE28" s="1135"/>
      <c r="AF28" s="1135"/>
      <c r="AG28" s="1135"/>
      <c r="AH28" s="1136"/>
      <c r="AI28" s="148"/>
    </row>
    <row r="29" spans="1:35" x14ac:dyDescent="0.3">
      <c r="A29" s="1128"/>
      <c r="B29" s="1129"/>
      <c r="C29" s="1132"/>
      <c r="D29" s="1137">
        <v>1</v>
      </c>
      <c r="E29" s="1102">
        <v>2</v>
      </c>
      <c r="F29" s="1102">
        <v>3</v>
      </c>
      <c r="G29" s="1102">
        <v>4</v>
      </c>
      <c r="H29" s="1102">
        <v>5</v>
      </c>
      <c r="I29" s="1102">
        <v>6</v>
      </c>
      <c r="J29" s="1102">
        <v>7</v>
      </c>
      <c r="K29" s="1102">
        <v>8</v>
      </c>
      <c r="L29" s="1102">
        <v>9</v>
      </c>
      <c r="M29" s="1102">
        <v>10</v>
      </c>
      <c r="N29" s="1102">
        <v>11</v>
      </c>
      <c r="O29" s="1102">
        <v>12</v>
      </c>
      <c r="P29" s="1102">
        <v>13</v>
      </c>
      <c r="Q29" s="1102">
        <v>14</v>
      </c>
      <c r="R29" s="1102">
        <v>15</v>
      </c>
      <c r="S29" s="1102">
        <v>16</v>
      </c>
      <c r="T29" s="1102">
        <v>17</v>
      </c>
      <c r="U29" s="1102">
        <v>18</v>
      </c>
      <c r="V29" s="1102">
        <v>19</v>
      </c>
      <c r="W29" s="1102">
        <v>20</v>
      </c>
      <c r="X29" s="1102">
        <v>21</v>
      </c>
      <c r="Y29" s="1102">
        <v>22</v>
      </c>
      <c r="Z29" s="1102">
        <v>23</v>
      </c>
      <c r="AA29" s="1102">
        <v>24</v>
      </c>
      <c r="AB29" s="1102">
        <v>25</v>
      </c>
      <c r="AC29" s="1102">
        <v>26</v>
      </c>
      <c r="AD29" s="1102">
        <v>27</v>
      </c>
      <c r="AE29" s="1102">
        <v>28</v>
      </c>
      <c r="AF29" s="1102">
        <v>29</v>
      </c>
      <c r="AG29" s="1102">
        <v>30</v>
      </c>
      <c r="AH29" s="1104">
        <v>31</v>
      </c>
    </row>
    <row r="30" spans="1:35" ht="17.25" thickBot="1" x14ac:dyDescent="0.35">
      <c r="A30" s="1130"/>
      <c r="B30" s="1105"/>
      <c r="C30" s="1133"/>
      <c r="D30" s="1138"/>
      <c r="E30" s="1103"/>
      <c r="F30" s="1103"/>
      <c r="G30" s="1103"/>
      <c r="H30" s="1103"/>
      <c r="I30" s="1103"/>
      <c r="J30" s="1103"/>
      <c r="K30" s="1103"/>
      <c r="L30" s="1103"/>
      <c r="M30" s="1103"/>
      <c r="N30" s="1103"/>
      <c r="O30" s="1103"/>
      <c r="P30" s="1103"/>
      <c r="Q30" s="1103"/>
      <c r="R30" s="1103"/>
      <c r="S30" s="1103"/>
      <c r="T30" s="1103"/>
      <c r="U30" s="1103"/>
      <c r="V30" s="1103"/>
      <c r="W30" s="1103"/>
      <c r="X30" s="1103"/>
      <c r="Y30" s="1103"/>
      <c r="Z30" s="1103"/>
      <c r="AA30" s="1103"/>
      <c r="AB30" s="1103"/>
      <c r="AC30" s="1103"/>
      <c r="AD30" s="1103"/>
      <c r="AE30" s="1103"/>
      <c r="AF30" s="1103"/>
      <c r="AG30" s="1103"/>
      <c r="AH30" s="1105"/>
    </row>
    <row r="31" spans="1:35" ht="23.25" customHeight="1" x14ac:dyDescent="0.3">
      <c r="A31" s="1121"/>
      <c r="B31" s="1122"/>
      <c r="C31" s="236"/>
      <c r="D31" s="234"/>
      <c r="E31" s="230"/>
      <c r="F31" s="230"/>
      <c r="G31" s="230"/>
      <c r="H31" s="230"/>
      <c r="I31" s="230"/>
      <c r="J31" s="230"/>
      <c r="K31" s="230"/>
      <c r="L31" s="230"/>
      <c r="M31" s="230"/>
      <c r="N31" s="230"/>
      <c r="O31" s="230"/>
      <c r="P31" s="230"/>
      <c r="Q31" s="230"/>
      <c r="R31" s="230"/>
      <c r="S31" s="230"/>
      <c r="T31" s="230"/>
      <c r="U31" s="229"/>
      <c r="V31" s="229"/>
      <c r="W31" s="229"/>
      <c r="X31" s="229"/>
      <c r="Y31" s="229"/>
      <c r="Z31" s="229"/>
      <c r="AA31" s="229"/>
      <c r="AB31" s="229"/>
      <c r="AC31" s="229"/>
      <c r="AD31" s="229"/>
      <c r="AE31" s="229"/>
      <c r="AF31" s="229"/>
      <c r="AG31" s="229"/>
      <c r="AH31" s="231"/>
    </row>
    <row r="32" spans="1:35" ht="23.25" customHeight="1" x14ac:dyDescent="0.3">
      <c r="A32" s="1119"/>
      <c r="B32" s="1120"/>
      <c r="C32" s="237"/>
      <c r="D32" s="235"/>
      <c r="E32" s="180"/>
      <c r="F32" s="180"/>
      <c r="G32" s="180"/>
      <c r="H32" s="180"/>
      <c r="I32" s="180"/>
      <c r="J32" s="180"/>
      <c r="K32" s="180"/>
      <c r="L32" s="180"/>
      <c r="M32" s="180"/>
      <c r="N32" s="180"/>
      <c r="O32" s="180"/>
      <c r="P32" s="180"/>
      <c r="Q32" s="180"/>
      <c r="R32" s="180"/>
      <c r="S32" s="180"/>
      <c r="T32" s="180"/>
      <c r="U32" s="205"/>
      <c r="V32" s="205"/>
      <c r="W32" s="205"/>
      <c r="X32" s="205"/>
      <c r="Y32" s="205"/>
      <c r="Z32" s="205"/>
      <c r="AA32" s="205"/>
      <c r="AB32" s="205"/>
      <c r="AC32" s="205"/>
      <c r="AD32" s="205"/>
      <c r="AE32" s="205"/>
      <c r="AF32" s="205"/>
      <c r="AG32" s="205"/>
      <c r="AH32" s="225"/>
    </row>
    <row r="33" spans="1:34" ht="23.25" customHeight="1" x14ac:dyDescent="0.3">
      <c r="A33" s="1119"/>
      <c r="B33" s="1120"/>
      <c r="C33" s="237"/>
      <c r="D33" s="235"/>
      <c r="E33" s="180"/>
      <c r="F33" s="180"/>
      <c r="G33" s="180"/>
      <c r="H33" s="180"/>
      <c r="I33" s="180"/>
      <c r="J33" s="180"/>
      <c r="K33" s="180"/>
      <c r="L33" s="180"/>
      <c r="M33" s="180"/>
      <c r="N33" s="180"/>
      <c r="O33" s="180"/>
      <c r="P33" s="180"/>
      <c r="Q33" s="180"/>
      <c r="R33" s="180"/>
      <c r="S33" s="180"/>
      <c r="T33" s="180"/>
      <c r="U33" s="205"/>
      <c r="V33" s="205"/>
      <c r="W33" s="205"/>
      <c r="X33" s="205"/>
      <c r="Y33" s="205"/>
      <c r="Z33" s="205"/>
      <c r="AA33" s="205"/>
      <c r="AB33" s="205"/>
      <c r="AC33" s="205"/>
      <c r="AD33" s="205"/>
      <c r="AE33" s="205"/>
      <c r="AF33" s="205"/>
      <c r="AG33" s="205"/>
      <c r="AH33" s="225"/>
    </row>
    <row r="34" spans="1:34" ht="23.25" customHeight="1" x14ac:dyDescent="0.3">
      <c r="A34" s="1119"/>
      <c r="B34" s="1120"/>
      <c r="C34" s="237"/>
      <c r="D34" s="235"/>
      <c r="E34" s="180"/>
      <c r="F34" s="180"/>
      <c r="G34" s="180"/>
      <c r="H34" s="180"/>
      <c r="I34" s="180"/>
      <c r="J34" s="180"/>
      <c r="K34" s="180"/>
      <c r="L34" s="180"/>
      <c r="M34" s="180"/>
      <c r="N34" s="180"/>
      <c r="O34" s="180"/>
      <c r="P34" s="180"/>
      <c r="Q34" s="180"/>
      <c r="R34" s="180"/>
      <c r="S34" s="180"/>
      <c r="T34" s="180"/>
      <c r="U34" s="205"/>
      <c r="V34" s="205"/>
      <c r="W34" s="205"/>
      <c r="X34" s="205"/>
      <c r="Y34" s="205"/>
      <c r="Z34" s="205"/>
      <c r="AA34" s="205"/>
      <c r="AB34" s="205"/>
      <c r="AC34" s="205"/>
      <c r="AD34" s="205"/>
      <c r="AE34" s="205"/>
      <c r="AF34" s="205"/>
      <c r="AG34" s="205"/>
      <c r="AH34" s="225"/>
    </row>
    <row r="35" spans="1:34" ht="23.25" customHeight="1" x14ac:dyDescent="0.3">
      <c r="A35" s="1119"/>
      <c r="B35" s="1120"/>
      <c r="C35" s="237"/>
      <c r="D35" s="235"/>
      <c r="E35" s="180"/>
      <c r="F35" s="180"/>
      <c r="G35" s="180"/>
      <c r="H35" s="180"/>
      <c r="I35" s="180"/>
      <c r="J35" s="180"/>
      <c r="K35" s="180"/>
      <c r="L35" s="180"/>
      <c r="M35" s="180"/>
      <c r="N35" s="180"/>
      <c r="O35" s="180"/>
      <c r="P35" s="180"/>
      <c r="Q35" s="180"/>
      <c r="R35" s="180"/>
      <c r="S35" s="180"/>
      <c r="T35" s="180"/>
      <c r="U35" s="205"/>
      <c r="V35" s="205"/>
      <c r="W35" s="205"/>
      <c r="X35" s="205"/>
      <c r="Y35" s="205"/>
      <c r="Z35" s="205"/>
      <c r="AA35" s="205"/>
      <c r="AB35" s="205"/>
      <c r="AC35" s="205"/>
      <c r="AD35" s="205"/>
      <c r="AE35" s="205"/>
      <c r="AF35" s="205"/>
      <c r="AG35" s="205"/>
      <c r="AH35" s="225"/>
    </row>
    <row r="36" spans="1:34" ht="23.25" customHeight="1" x14ac:dyDescent="0.3">
      <c r="A36" s="1119"/>
      <c r="B36" s="1120"/>
      <c r="C36" s="237"/>
      <c r="D36" s="235"/>
      <c r="E36" s="180"/>
      <c r="F36" s="180"/>
      <c r="G36" s="180"/>
      <c r="H36" s="180"/>
      <c r="I36" s="180"/>
      <c r="J36" s="180"/>
      <c r="K36" s="180"/>
      <c r="L36" s="180"/>
      <c r="M36" s="180"/>
      <c r="N36" s="180"/>
      <c r="O36" s="180"/>
      <c r="P36" s="180"/>
      <c r="Q36" s="180"/>
      <c r="R36" s="180"/>
      <c r="S36" s="180"/>
      <c r="T36" s="180"/>
      <c r="U36" s="205"/>
      <c r="V36" s="205"/>
      <c r="W36" s="205"/>
      <c r="X36" s="205"/>
      <c r="Y36" s="205"/>
      <c r="Z36" s="205"/>
      <c r="AA36" s="205"/>
      <c r="AB36" s="205"/>
      <c r="AC36" s="205"/>
      <c r="AD36" s="205"/>
      <c r="AE36" s="205"/>
      <c r="AF36" s="205"/>
      <c r="AG36" s="205"/>
      <c r="AH36" s="225"/>
    </row>
    <row r="37" spans="1:34" ht="23.25" customHeight="1" x14ac:dyDescent="0.3">
      <c r="A37" s="1119"/>
      <c r="B37" s="1120"/>
      <c r="C37" s="237"/>
      <c r="D37" s="235"/>
      <c r="E37" s="180"/>
      <c r="F37" s="180"/>
      <c r="G37" s="180"/>
      <c r="H37" s="180"/>
      <c r="I37" s="180"/>
      <c r="J37" s="180"/>
      <c r="K37" s="180"/>
      <c r="L37" s="180"/>
      <c r="M37" s="180"/>
      <c r="N37" s="180"/>
      <c r="O37" s="180"/>
      <c r="P37" s="180"/>
      <c r="Q37" s="180"/>
      <c r="R37" s="180"/>
      <c r="S37" s="180"/>
      <c r="T37" s="180"/>
      <c r="U37" s="205"/>
      <c r="V37" s="205"/>
      <c r="W37" s="205"/>
      <c r="X37" s="205"/>
      <c r="Y37" s="205"/>
      <c r="Z37" s="205"/>
      <c r="AA37" s="205"/>
      <c r="AB37" s="205"/>
      <c r="AC37" s="205"/>
      <c r="AD37" s="205"/>
      <c r="AE37" s="205"/>
      <c r="AF37" s="205"/>
      <c r="AG37" s="205"/>
      <c r="AH37" s="225"/>
    </row>
    <row r="38" spans="1:34" ht="23.25" customHeight="1" x14ac:dyDescent="0.3">
      <c r="A38" s="1119"/>
      <c r="B38" s="1120"/>
      <c r="C38" s="237"/>
      <c r="D38" s="232"/>
      <c r="E38" s="205"/>
      <c r="F38" s="205"/>
      <c r="G38" s="205"/>
      <c r="H38" s="205"/>
      <c r="I38" s="205"/>
      <c r="J38" s="205"/>
      <c r="K38" s="205"/>
      <c r="L38" s="205"/>
      <c r="M38" s="205"/>
      <c r="N38" s="205"/>
      <c r="O38" s="205"/>
      <c r="P38" s="205"/>
      <c r="Q38" s="205"/>
      <c r="R38" s="205"/>
      <c r="S38" s="205"/>
      <c r="T38" s="205"/>
      <c r="U38" s="205"/>
      <c r="V38" s="205"/>
      <c r="W38" s="205"/>
      <c r="X38" s="205"/>
      <c r="Y38" s="205"/>
      <c r="Z38" s="205"/>
      <c r="AA38" s="205"/>
      <c r="AB38" s="205"/>
      <c r="AC38" s="205"/>
      <c r="AD38" s="205"/>
      <c r="AE38" s="205"/>
      <c r="AF38" s="205"/>
      <c r="AG38" s="205"/>
      <c r="AH38" s="225"/>
    </row>
    <row r="39" spans="1:34" ht="23.25" customHeight="1" x14ac:dyDescent="0.3">
      <c r="A39" s="1119"/>
      <c r="B39" s="1120"/>
      <c r="C39" s="237"/>
      <c r="D39" s="232"/>
      <c r="E39" s="205"/>
      <c r="F39" s="205"/>
      <c r="G39" s="205"/>
      <c r="H39" s="205"/>
      <c r="I39" s="205"/>
      <c r="J39" s="205"/>
      <c r="K39" s="205"/>
      <c r="L39" s="205"/>
      <c r="M39" s="205"/>
      <c r="N39" s="205"/>
      <c r="O39" s="205"/>
      <c r="P39" s="205"/>
      <c r="Q39" s="205"/>
      <c r="R39" s="205"/>
      <c r="S39" s="205"/>
      <c r="T39" s="205"/>
      <c r="U39" s="205"/>
      <c r="V39" s="205"/>
      <c r="W39" s="205"/>
      <c r="X39" s="205"/>
      <c r="Y39" s="205"/>
      <c r="Z39" s="205"/>
      <c r="AA39" s="205"/>
      <c r="AB39" s="205"/>
      <c r="AC39" s="205"/>
      <c r="AD39" s="205"/>
      <c r="AE39" s="205"/>
      <c r="AF39" s="205"/>
      <c r="AG39" s="205"/>
      <c r="AH39" s="225"/>
    </row>
    <row r="40" spans="1:34" ht="23.25" customHeight="1" x14ac:dyDescent="0.3">
      <c r="A40" s="1119"/>
      <c r="B40" s="1120"/>
      <c r="C40" s="237"/>
      <c r="D40" s="232"/>
      <c r="E40" s="205"/>
      <c r="F40" s="205"/>
      <c r="G40" s="205"/>
      <c r="H40" s="205"/>
      <c r="I40" s="205"/>
      <c r="J40" s="205"/>
      <c r="K40" s="205"/>
      <c r="L40" s="205"/>
      <c r="M40" s="205"/>
      <c r="N40" s="205"/>
      <c r="O40" s="205"/>
      <c r="P40" s="205"/>
      <c r="Q40" s="205"/>
      <c r="R40" s="205"/>
      <c r="S40" s="205"/>
      <c r="T40" s="205"/>
      <c r="U40" s="205"/>
      <c r="V40" s="205"/>
      <c r="W40" s="205"/>
      <c r="X40" s="205"/>
      <c r="Y40" s="205"/>
      <c r="Z40" s="205"/>
      <c r="AA40" s="205"/>
      <c r="AB40" s="205"/>
      <c r="AC40" s="205"/>
      <c r="AD40" s="205"/>
      <c r="AE40" s="205"/>
      <c r="AF40" s="205"/>
      <c r="AG40" s="205"/>
      <c r="AH40" s="225"/>
    </row>
    <row r="41" spans="1:34" ht="23.25" customHeight="1" x14ac:dyDescent="0.3">
      <c r="A41" s="1119"/>
      <c r="B41" s="1120"/>
      <c r="C41" s="237"/>
      <c r="D41" s="232"/>
      <c r="E41" s="205"/>
      <c r="F41" s="205"/>
      <c r="G41" s="205"/>
      <c r="H41" s="205"/>
      <c r="I41" s="205"/>
      <c r="J41" s="205"/>
      <c r="K41" s="205"/>
      <c r="L41" s="205"/>
      <c r="M41" s="205"/>
      <c r="N41" s="205"/>
      <c r="O41" s="205"/>
      <c r="P41" s="205"/>
      <c r="Q41" s="205"/>
      <c r="R41" s="205"/>
      <c r="S41" s="205"/>
      <c r="T41" s="205"/>
      <c r="U41" s="205"/>
      <c r="V41" s="205"/>
      <c r="W41" s="205"/>
      <c r="X41" s="205"/>
      <c r="Y41" s="205"/>
      <c r="Z41" s="205"/>
      <c r="AA41" s="205"/>
      <c r="AB41" s="205"/>
      <c r="AC41" s="205"/>
      <c r="AD41" s="205"/>
      <c r="AE41" s="205"/>
      <c r="AF41" s="205"/>
      <c r="AG41" s="205"/>
      <c r="AH41" s="225"/>
    </row>
    <row r="42" spans="1:34" ht="23.25" customHeight="1" x14ac:dyDescent="0.3">
      <c r="A42" s="1119"/>
      <c r="B42" s="1120"/>
      <c r="C42" s="237"/>
      <c r="D42" s="232"/>
      <c r="E42" s="205"/>
      <c r="F42" s="205"/>
      <c r="G42" s="205"/>
      <c r="H42" s="205"/>
      <c r="I42" s="205"/>
      <c r="J42" s="205"/>
      <c r="K42" s="205"/>
      <c r="L42" s="205"/>
      <c r="M42" s="205"/>
      <c r="N42" s="205"/>
      <c r="O42" s="205"/>
      <c r="P42" s="205"/>
      <c r="Q42" s="205"/>
      <c r="R42" s="205"/>
      <c r="S42" s="205"/>
      <c r="T42" s="205"/>
      <c r="U42" s="205"/>
      <c r="V42" s="205"/>
      <c r="W42" s="205"/>
      <c r="X42" s="205"/>
      <c r="Y42" s="205"/>
      <c r="Z42" s="205"/>
      <c r="AA42" s="205"/>
      <c r="AB42" s="205"/>
      <c r="AC42" s="205"/>
      <c r="AD42" s="205"/>
      <c r="AE42" s="205"/>
      <c r="AF42" s="205"/>
      <c r="AG42" s="205"/>
      <c r="AH42" s="225"/>
    </row>
    <row r="43" spans="1:34" ht="23.25" customHeight="1" x14ac:dyDescent="0.3">
      <c r="A43" s="1119"/>
      <c r="B43" s="1120"/>
      <c r="C43" s="237"/>
      <c r="D43" s="232"/>
      <c r="E43" s="205"/>
      <c r="F43" s="205"/>
      <c r="G43" s="205"/>
      <c r="H43" s="205"/>
      <c r="I43" s="205"/>
      <c r="J43" s="205"/>
      <c r="K43" s="205"/>
      <c r="L43" s="205"/>
      <c r="M43" s="205"/>
      <c r="N43" s="205"/>
      <c r="O43" s="205"/>
      <c r="P43" s="205"/>
      <c r="Q43" s="205"/>
      <c r="R43" s="205"/>
      <c r="S43" s="205"/>
      <c r="T43" s="205"/>
      <c r="U43" s="205"/>
      <c r="V43" s="205"/>
      <c r="W43" s="205"/>
      <c r="X43" s="205"/>
      <c r="Y43" s="205"/>
      <c r="Z43" s="205"/>
      <c r="AA43" s="205"/>
      <c r="AB43" s="205"/>
      <c r="AC43" s="205"/>
      <c r="AD43" s="205"/>
      <c r="AE43" s="205"/>
      <c r="AF43" s="205"/>
      <c r="AG43" s="205"/>
      <c r="AH43" s="225"/>
    </row>
    <row r="44" spans="1:34" ht="23.25" customHeight="1" x14ac:dyDescent="0.3">
      <c r="A44" s="1119"/>
      <c r="B44" s="1120"/>
      <c r="C44" s="237"/>
      <c r="D44" s="235"/>
      <c r="E44" s="180"/>
      <c r="F44" s="180"/>
      <c r="G44" s="180"/>
      <c r="H44" s="180"/>
      <c r="I44" s="180"/>
      <c r="J44" s="180"/>
      <c r="K44" s="180"/>
      <c r="L44" s="180"/>
      <c r="M44" s="180"/>
      <c r="N44" s="180"/>
      <c r="O44" s="180"/>
      <c r="P44" s="180"/>
      <c r="Q44" s="180"/>
      <c r="R44" s="180"/>
      <c r="S44" s="180"/>
      <c r="T44" s="180"/>
      <c r="U44" s="205"/>
      <c r="V44" s="205"/>
      <c r="W44" s="205"/>
      <c r="X44" s="205"/>
      <c r="Y44" s="205"/>
      <c r="Z44" s="205"/>
      <c r="AA44" s="205"/>
      <c r="AB44" s="205"/>
      <c r="AC44" s="205"/>
      <c r="AD44" s="205"/>
      <c r="AE44" s="205"/>
      <c r="AF44" s="205"/>
      <c r="AG44" s="205"/>
      <c r="AH44" s="225"/>
    </row>
    <row r="45" spans="1:34" ht="23.25" customHeight="1" x14ac:dyDescent="0.3">
      <c r="A45" s="1119"/>
      <c r="B45" s="1120"/>
      <c r="C45" s="237"/>
      <c r="D45" s="235"/>
      <c r="E45" s="180"/>
      <c r="F45" s="180"/>
      <c r="G45" s="180"/>
      <c r="H45" s="180"/>
      <c r="I45" s="180"/>
      <c r="J45" s="180"/>
      <c r="K45" s="180"/>
      <c r="L45" s="180"/>
      <c r="M45" s="180"/>
      <c r="N45" s="180"/>
      <c r="O45" s="180"/>
      <c r="P45" s="180"/>
      <c r="Q45" s="180"/>
      <c r="R45" s="180"/>
      <c r="S45" s="180"/>
      <c r="T45" s="180"/>
      <c r="U45" s="205"/>
      <c r="V45" s="205"/>
      <c r="W45" s="205"/>
      <c r="X45" s="205"/>
      <c r="Y45" s="205"/>
      <c r="Z45" s="205"/>
      <c r="AA45" s="205"/>
      <c r="AB45" s="205"/>
      <c r="AC45" s="205"/>
      <c r="AD45" s="205"/>
      <c r="AE45" s="205"/>
      <c r="AF45" s="205"/>
      <c r="AG45" s="205"/>
      <c r="AH45" s="225"/>
    </row>
    <row r="46" spans="1:34" ht="23.25" customHeight="1" x14ac:dyDescent="0.3">
      <c r="A46" s="1119"/>
      <c r="B46" s="1120"/>
      <c r="C46" s="237"/>
      <c r="D46" s="235"/>
      <c r="E46" s="180"/>
      <c r="F46" s="180"/>
      <c r="G46" s="180"/>
      <c r="H46" s="180"/>
      <c r="I46" s="180"/>
      <c r="J46" s="180"/>
      <c r="K46" s="180"/>
      <c r="L46" s="180"/>
      <c r="M46" s="180"/>
      <c r="N46" s="180"/>
      <c r="O46" s="180"/>
      <c r="P46" s="180"/>
      <c r="Q46" s="180"/>
      <c r="R46" s="180"/>
      <c r="S46" s="180"/>
      <c r="T46" s="180"/>
      <c r="U46" s="205"/>
      <c r="V46" s="205"/>
      <c r="W46" s="205"/>
      <c r="X46" s="205"/>
      <c r="Y46" s="205"/>
      <c r="Z46" s="205"/>
      <c r="AA46" s="205"/>
      <c r="AB46" s="205"/>
      <c r="AC46" s="205"/>
      <c r="AD46" s="205"/>
      <c r="AE46" s="205"/>
      <c r="AF46" s="205"/>
      <c r="AG46" s="205"/>
      <c r="AH46" s="225"/>
    </row>
    <row r="47" spans="1:34" ht="23.25" customHeight="1" x14ac:dyDescent="0.3">
      <c r="A47" s="1119"/>
      <c r="B47" s="1120"/>
      <c r="C47" s="237"/>
      <c r="D47" s="235"/>
      <c r="E47" s="180"/>
      <c r="F47" s="180"/>
      <c r="G47" s="180"/>
      <c r="H47" s="180"/>
      <c r="I47" s="180"/>
      <c r="J47" s="180"/>
      <c r="K47" s="180"/>
      <c r="L47" s="180"/>
      <c r="M47" s="180"/>
      <c r="N47" s="180"/>
      <c r="O47" s="180"/>
      <c r="P47" s="180"/>
      <c r="Q47" s="180"/>
      <c r="R47" s="180"/>
      <c r="S47" s="180"/>
      <c r="T47" s="180"/>
      <c r="U47" s="205"/>
      <c r="V47" s="205"/>
      <c r="W47" s="205"/>
      <c r="X47" s="205"/>
      <c r="Y47" s="205"/>
      <c r="Z47" s="205"/>
      <c r="AA47" s="205"/>
      <c r="AB47" s="205"/>
      <c r="AC47" s="205"/>
      <c r="AD47" s="205"/>
      <c r="AE47" s="205"/>
      <c r="AF47" s="205"/>
      <c r="AG47" s="205"/>
      <c r="AH47" s="225"/>
    </row>
    <row r="48" spans="1:34" ht="23.25" customHeight="1" x14ac:dyDescent="0.3">
      <c r="A48" s="1119"/>
      <c r="B48" s="1120"/>
      <c r="C48" s="237"/>
      <c r="D48" s="235"/>
      <c r="E48" s="180"/>
      <c r="F48" s="180"/>
      <c r="G48" s="180"/>
      <c r="H48" s="180"/>
      <c r="I48" s="180"/>
      <c r="J48" s="180"/>
      <c r="K48" s="180"/>
      <c r="L48" s="180"/>
      <c r="M48" s="180"/>
      <c r="N48" s="180"/>
      <c r="O48" s="180"/>
      <c r="P48" s="180"/>
      <c r="Q48" s="180"/>
      <c r="R48" s="180"/>
      <c r="S48" s="180"/>
      <c r="T48" s="180"/>
      <c r="U48" s="205"/>
      <c r="V48" s="205"/>
      <c r="W48" s="205"/>
      <c r="X48" s="205"/>
      <c r="Y48" s="205"/>
      <c r="Z48" s="205"/>
      <c r="AA48" s="205"/>
      <c r="AB48" s="205"/>
      <c r="AC48" s="205"/>
      <c r="AD48" s="205"/>
      <c r="AE48" s="205"/>
      <c r="AF48" s="205"/>
      <c r="AG48" s="205"/>
      <c r="AH48" s="225"/>
    </row>
    <row r="49" spans="1:34" ht="23.25" customHeight="1" x14ac:dyDescent="0.3">
      <c r="A49" s="1119"/>
      <c r="B49" s="1120"/>
      <c r="C49" s="237"/>
      <c r="D49" s="232"/>
      <c r="E49" s="205"/>
      <c r="F49" s="205"/>
      <c r="G49" s="205"/>
      <c r="H49" s="205"/>
      <c r="I49" s="205"/>
      <c r="J49" s="205"/>
      <c r="K49" s="205"/>
      <c r="L49" s="205"/>
      <c r="M49" s="205"/>
      <c r="N49" s="205"/>
      <c r="O49" s="205"/>
      <c r="P49" s="205"/>
      <c r="Q49" s="205"/>
      <c r="R49" s="205"/>
      <c r="S49" s="205"/>
      <c r="T49" s="205"/>
      <c r="U49" s="205"/>
      <c r="V49" s="205"/>
      <c r="W49" s="205"/>
      <c r="X49" s="205"/>
      <c r="Y49" s="205"/>
      <c r="Z49" s="205"/>
      <c r="AA49" s="205"/>
      <c r="AB49" s="205"/>
      <c r="AC49" s="205"/>
      <c r="AD49" s="205"/>
      <c r="AE49" s="205"/>
      <c r="AF49" s="205"/>
      <c r="AG49" s="205"/>
      <c r="AH49" s="225"/>
    </row>
    <row r="50" spans="1:34" ht="23.25" customHeight="1" x14ac:dyDescent="0.3">
      <c r="A50" s="1119"/>
      <c r="B50" s="1120"/>
      <c r="C50" s="237"/>
      <c r="D50" s="232"/>
      <c r="E50" s="205"/>
      <c r="F50" s="205"/>
      <c r="G50" s="205"/>
      <c r="H50" s="205"/>
      <c r="I50" s="205"/>
      <c r="J50" s="205"/>
      <c r="K50" s="205"/>
      <c r="L50" s="205"/>
      <c r="M50" s="205"/>
      <c r="N50" s="205"/>
      <c r="O50" s="205"/>
      <c r="P50" s="205"/>
      <c r="Q50" s="205"/>
      <c r="R50" s="205"/>
      <c r="S50" s="205"/>
      <c r="T50" s="205"/>
      <c r="U50" s="205"/>
      <c r="V50" s="205"/>
      <c r="W50" s="205"/>
      <c r="X50" s="205"/>
      <c r="Y50" s="205"/>
      <c r="Z50" s="205"/>
      <c r="AA50" s="205"/>
      <c r="AB50" s="205"/>
      <c r="AC50" s="205"/>
      <c r="AD50" s="205"/>
      <c r="AE50" s="205"/>
      <c r="AF50" s="205"/>
      <c r="AG50" s="205"/>
      <c r="AH50" s="225"/>
    </row>
    <row r="51" spans="1:34" ht="23.25" customHeight="1" x14ac:dyDescent="0.3">
      <c r="A51" s="1119"/>
      <c r="B51" s="1120"/>
      <c r="C51" s="237"/>
      <c r="D51" s="232"/>
      <c r="E51" s="205"/>
      <c r="F51" s="205"/>
      <c r="G51" s="205"/>
      <c r="H51" s="205"/>
      <c r="I51" s="205"/>
      <c r="J51" s="205"/>
      <c r="K51" s="205"/>
      <c r="L51" s="205"/>
      <c r="M51" s="205"/>
      <c r="N51" s="205"/>
      <c r="O51" s="205"/>
      <c r="P51" s="205"/>
      <c r="Q51" s="205"/>
      <c r="R51" s="205"/>
      <c r="S51" s="205"/>
      <c r="T51" s="205"/>
      <c r="U51" s="205"/>
      <c r="V51" s="205"/>
      <c r="W51" s="205"/>
      <c r="X51" s="205"/>
      <c r="Y51" s="205"/>
      <c r="Z51" s="205"/>
      <c r="AA51" s="205"/>
      <c r="AB51" s="205"/>
      <c r="AC51" s="205"/>
      <c r="AD51" s="205"/>
      <c r="AE51" s="205"/>
      <c r="AF51" s="205"/>
      <c r="AG51" s="205"/>
      <c r="AH51" s="225"/>
    </row>
    <row r="52" spans="1:34" ht="23.25" customHeight="1" x14ac:dyDescent="0.3">
      <c r="A52" s="1119"/>
      <c r="B52" s="1120"/>
      <c r="C52" s="237"/>
      <c r="D52" s="232"/>
      <c r="E52" s="205"/>
      <c r="F52" s="205"/>
      <c r="G52" s="205"/>
      <c r="H52" s="205"/>
      <c r="I52" s="205"/>
      <c r="J52" s="205"/>
      <c r="K52" s="205"/>
      <c r="L52" s="205"/>
      <c r="M52" s="205"/>
      <c r="N52" s="205"/>
      <c r="O52" s="205"/>
      <c r="P52" s="205"/>
      <c r="Q52" s="205"/>
      <c r="R52" s="205"/>
      <c r="S52" s="205"/>
      <c r="T52" s="205"/>
      <c r="U52" s="205"/>
      <c r="V52" s="205"/>
      <c r="W52" s="205"/>
      <c r="X52" s="205"/>
      <c r="Y52" s="205"/>
      <c r="Z52" s="205"/>
      <c r="AA52" s="205"/>
      <c r="AB52" s="205"/>
      <c r="AC52" s="205"/>
      <c r="AD52" s="205"/>
      <c r="AE52" s="205"/>
      <c r="AF52" s="205"/>
      <c r="AG52" s="205"/>
      <c r="AH52" s="225"/>
    </row>
    <row r="53" spans="1:34" ht="23.25" customHeight="1" x14ac:dyDescent="0.3">
      <c r="A53" s="1119"/>
      <c r="B53" s="1120"/>
      <c r="C53" s="237"/>
      <c r="D53" s="232"/>
      <c r="E53" s="205"/>
      <c r="F53" s="205"/>
      <c r="G53" s="205"/>
      <c r="H53" s="205"/>
      <c r="I53" s="205"/>
      <c r="J53" s="205"/>
      <c r="K53" s="205"/>
      <c r="L53" s="205"/>
      <c r="M53" s="205"/>
      <c r="N53" s="205"/>
      <c r="O53" s="205"/>
      <c r="P53" s="205"/>
      <c r="Q53" s="205"/>
      <c r="R53" s="205"/>
      <c r="S53" s="205"/>
      <c r="T53" s="205"/>
      <c r="U53" s="205"/>
      <c r="V53" s="205"/>
      <c r="W53" s="205"/>
      <c r="X53" s="205"/>
      <c r="Y53" s="205"/>
      <c r="Z53" s="205"/>
      <c r="AA53" s="205"/>
      <c r="AB53" s="205"/>
      <c r="AC53" s="205"/>
      <c r="AD53" s="205"/>
      <c r="AE53" s="205"/>
      <c r="AF53" s="205"/>
      <c r="AG53" s="205"/>
      <c r="AH53" s="225"/>
    </row>
    <row r="54" spans="1:34" ht="23.25" customHeight="1" x14ac:dyDescent="0.3">
      <c r="A54" s="1119"/>
      <c r="B54" s="1120"/>
      <c r="C54" s="237"/>
      <c r="D54" s="232"/>
      <c r="E54" s="205"/>
      <c r="F54" s="205"/>
      <c r="G54" s="205"/>
      <c r="H54" s="205"/>
      <c r="I54" s="205"/>
      <c r="J54" s="205"/>
      <c r="K54" s="205"/>
      <c r="L54" s="205"/>
      <c r="M54" s="205"/>
      <c r="N54" s="205"/>
      <c r="O54" s="205"/>
      <c r="P54" s="205"/>
      <c r="Q54" s="205"/>
      <c r="R54" s="205"/>
      <c r="S54" s="205"/>
      <c r="T54" s="205"/>
      <c r="U54" s="205"/>
      <c r="V54" s="205"/>
      <c r="W54" s="205"/>
      <c r="X54" s="205"/>
      <c r="Y54" s="205"/>
      <c r="Z54" s="205"/>
      <c r="AA54" s="205"/>
      <c r="AB54" s="205"/>
      <c r="AC54" s="205"/>
      <c r="AD54" s="205"/>
      <c r="AE54" s="205"/>
      <c r="AF54" s="205"/>
      <c r="AG54" s="205"/>
      <c r="AH54" s="225"/>
    </row>
    <row r="55" spans="1:34" ht="23.25" customHeight="1" x14ac:dyDescent="0.3">
      <c r="A55" s="1119"/>
      <c r="B55" s="1120"/>
      <c r="C55" s="237"/>
      <c r="D55" s="232"/>
      <c r="E55" s="205"/>
      <c r="F55" s="205"/>
      <c r="G55" s="205"/>
      <c r="H55" s="205"/>
      <c r="I55" s="205"/>
      <c r="J55" s="205"/>
      <c r="K55" s="205"/>
      <c r="L55" s="205"/>
      <c r="M55" s="205"/>
      <c r="N55" s="205"/>
      <c r="O55" s="205"/>
      <c r="P55" s="205"/>
      <c r="Q55" s="205"/>
      <c r="R55" s="205"/>
      <c r="S55" s="205"/>
      <c r="T55" s="205"/>
      <c r="U55" s="205"/>
      <c r="V55" s="205"/>
      <c r="W55" s="205"/>
      <c r="X55" s="205"/>
      <c r="Y55" s="205"/>
      <c r="Z55" s="205"/>
      <c r="AA55" s="205"/>
      <c r="AB55" s="205"/>
      <c r="AC55" s="205"/>
      <c r="AD55" s="205"/>
      <c r="AE55" s="205"/>
      <c r="AF55" s="205"/>
      <c r="AG55" s="205"/>
      <c r="AH55" s="225"/>
    </row>
    <row r="56" spans="1:34" ht="23.25" customHeight="1" thickBot="1" x14ac:dyDescent="0.35">
      <c r="A56" s="1117"/>
      <c r="B56" s="1118"/>
      <c r="C56" s="238"/>
      <c r="D56" s="233"/>
      <c r="E56" s="226"/>
      <c r="F56" s="226"/>
      <c r="G56" s="226"/>
      <c r="H56" s="226"/>
      <c r="I56" s="226"/>
      <c r="J56" s="226"/>
      <c r="K56" s="226"/>
      <c r="L56" s="226"/>
      <c r="M56" s="226"/>
      <c r="N56" s="226"/>
      <c r="O56" s="226"/>
      <c r="P56" s="226"/>
      <c r="Q56" s="226"/>
      <c r="R56" s="226"/>
      <c r="S56" s="226"/>
      <c r="T56" s="226"/>
      <c r="U56" s="226"/>
      <c r="V56" s="226"/>
      <c r="W56" s="226"/>
      <c r="X56" s="226"/>
      <c r="Y56" s="226"/>
      <c r="Z56" s="226"/>
      <c r="AA56" s="226"/>
      <c r="AB56" s="226"/>
      <c r="AC56" s="226"/>
      <c r="AD56" s="226"/>
      <c r="AE56" s="226"/>
      <c r="AF56" s="226"/>
      <c r="AG56" s="226"/>
      <c r="AH56" s="227"/>
    </row>
    <row r="57" spans="1:34" x14ac:dyDescent="0.3">
      <c r="A57" s="89"/>
      <c r="B57" s="88"/>
      <c r="C57" s="88"/>
      <c r="D57" s="88"/>
      <c r="E57" s="88"/>
      <c r="F57" s="88"/>
      <c r="G57" s="88"/>
      <c r="H57" s="88"/>
      <c r="I57" s="88"/>
      <c r="J57" s="88"/>
      <c r="K57" s="88"/>
      <c r="L57" s="88"/>
      <c r="M57" s="88"/>
      <c r="N57" s="88"/>
      <c r="O57" s="88"/>
      <c r="P57" s="88"/>
      <c r="Q57" s="88"/>
      <c r="R57" s="88"/>
      <c r="S57" s="88"/>
      <c r="T57" s="88"/>
      <c r="U57" s="88"/>
      <c r="V57" s="88"/>
      <c r="W57" s="88"/>
      <c r="X57" s="88"/>
      <c r="Y57" s="88"/>
      <c r="Z57" s="88"/>
      <c r="AA57" s="88"/>
      <c r="AB57" s="88"/>
      <c r="AC57" s="88"/>
      <c r="AD57" s="88"/>
      <c r="AE57" s="88"/>
      <c r="AF57" s="88"/>
      <c r="AG57" s="88"/>
      <c r="AH57" s="208"/>
    </row>
    <row r="58" spans="1:34" x14ac:dyDescent="0.3">
      <c r="A58" s="417" t="s">
        <v>766</v>
      </c>
      <c r="B58" s="88"/>
      <c r="C58" s="210"/>
      <c r="D58" s="211"/>
      <c r="E58" s="211"/>
      <c r="F58" s="211"/>
      <c r="G58" s="211"/>
      <c r="H58" s="211"/>
      <c r="I58" s="211"/>
      <c r="J58" s="211"/>
      <c r="K58" s="211"/>
      <c r="L58" s="211"/>
      <c r="M58" s="211"/>
      <c r="N58" s="211"/>
      <c r="O58" s="211"/>
      <c r="P58" s="211"/>
      <c r="Q58" s="211"/>
      <c r="R58" s="211"/>
      <c r="S58" s="211"/>
      <c r="T58" s="211"/>
      <c r="U58" s="211"/>
      <c r="V58" s="211"/>
      <c r="W58" s="211"/>
      <c r="X58" s="211"/>
      <c r="Y58" s="211"/>
      <c r="Z58" s="211"/>
      <c r="AA58" s="211"/>
      <c r="AB58" s="211"/>
      <c r="AC58" s="211"/>
      <c r="AD58" s="211"/>
      <c r="AE58" s="211"/>
      <c r="AF58" s="211"/>
      <c r="AG58" s="211"/>
      <c r="AH58" s="212"/>
    </row>
    <row r="59" spans="1:34" x14ac:dyDescent="0.3">
      <c r="A59" s="213"/>
      <c r="B59" s="209"/>
      <c r="C59" s="211"/>
      <c r="D59" s="211"/>
      <c r="E59" s="211"/>
      <c r="F59" s="211"/>
      <c r="G59" s="211"/>
      <c r="H59" s="211"/>
      <c r="I59" s="211"/>
      <c r="J59" s="211"/>
      <c r="K59" s="211"/>
      <c r="L59" s="211"/>
      <c r="M59" s="211"/>
      <c r="N59" s="211"/>
      <c r="O59" s="211"/>
      <c r="P59" s="211"/>
      <c r="Q59" s="211"/>
      <c r="R59" s="211"/>
      <c r="S59" s="211"/>
      <c r="T59" s="211"/>
      <c r="U59" s="211"/>
      <c r="V59" s="211"/>
      <c r="W59" s="211"/>
      <c r="X59" s="211"/>
      <c r="Y59" s="211"/>
      <c r="Z59" s="211"/>
      <c r="AA59" s="211"/>
      <c r="AB59" s="211"/>
      <c r="AC59" s="211"/>
      <c r="AD59" s="211"/>
      <c r="AE59" s="211"/>
      <c r="AF59" s="211"/>
      <c r="AG59" s="211"/>
      <c r="AH59" s="212"/>
    </row>
    <row r="60" spans="1:34" x14ac:dyDescent="0.3">
      <c r="A60" s="214"/>
      <c r="B60" s="209"/>
      <c r="C60" s="215"/>
      <c r="D60" s="215"/>
      <c r="E60" s="215"/>
      <c r="F60" s="215"/>
      <c r="G60" s="215"/>
      <c r="H60" s="215"/>
      <c r="I60" s="215"/>
      <c r="J60" s="215"/>
      <c r="K60" s="215"/>
      <c r="L60" s="215"/>
      <c r="M60" s="215"/>
      <c r="N60" s="215"/>
      <c r="O60" s="215"/>
      <c r="P60" s="215"/>
      <c r="Q60" s="215"/>
      <c r="R60" s="215"/>
      <c r="S60" s="215"/>
      <c r="T60" s="215"/>
      <c r="U60" s="215"/>
      <c r="V60" s="215"/>
      <c r="W60" s="215"/>
      <c r="X60" s="215"/>
      <c r="Y60" s="215"/>
      <c r="Z60" s="215"/>
      <c r="AA60" s="215"/>
      <c r="AB60" s="215"/>
      <c r="AC60" s="215"/>
      <c r="AD60" s="215"/>
      <c r="AE60" s="215"/>
      <c r="AF60" s="215"/>
      <c r="AG60" s="215"/>
      <c r="AH60" s="216"/>
    </row>
    <row r="61" spans="1:34" x14ac:dyDescent="0.3">
      <c r="A61" s="214"/>
      <c r="B61" s="217"/>
      <c r="C61" s="215"/>
      <c r="D61" s="215"/>
      <c r="E61" s="215"/>
      <c r="F61" s="215"/>
      <c r="G61" s="215"/>
      <c r="H61" s="215"/>
      <c r="I61" s="215"/>
      <c r="J61" s="215"/>
      <c r="K61" s="215"/>
      <c r="L61" s="215"/>
      <c r="M61" s="215"/>
      <c r="N61" s="215"/>
      <c r="O61" s="215"/>
      <c r="P61" s="215"/>
      <c r="Q61" s="215"/>
      <c r="R61" s="215"/>
      <c r="S61" s="215"/>
      <c r="T61" s="215"/>
      <c r="U61" s="215"/>
      <c r="V61" s="215"/>
      <c r="W61" s="215"/>
      <c r="X61" s="215"/>
      <c r="Y61" s="215"/>
      <c r="Z61" s="215"/>
      <c r="AA61" s="215"/>
      <c r="AB61" s="215"/>
      <c r="AC61" s="215"/>
      <c r="AD61" s="215"/>
      <c r="AE61" s="215"/>
      <c r="AF61" s="215"/>
      <c r="AG61" s="215"/>
      <c r="AH61" s="216"/>
    </row>
    <row r="62" spans="1:34" x14ac:dyDescent="0.3">
      <c r="A62" s="89"/>
      <c r="B62" s="88"/>
      <c r="C62" s="218"/>
      <c r="D62" s="218"/>
      <c r="E62" s="218"/>
      <c r="F62" s="218"/>
      <c r="G62" s="218"/>
      <c r="H62" s="218"/>
      <c r="I62" s="218"/>
      <c r="J62" s="218"/>
      <c r="K62" s="218"/>
      <c r="L62" s="218"/>
      <c r="M62" s="218"/>
      <c r="N62" s="218"/>
      <c r="O62" s="218"/>
      <c r="P62" s="218"/>
      <c r="Q62" s="218"/>
      <c r="R62" s="218"/>
      <c r="S62" s="218"/>
      <c r="T62" s="218"/>
      <c r="U62" s="218"/>
      <c r="V62" s="218"/>
      <c r="W62" s="218"/>
      <c r="X62" s="218"/>
      <c r="Y62" s="218"/>
      <c r="Z62" s="218"/>
      <c r="AA62" s="218"/>
      <c r="AB62" s="218"/>
      <c r="AC62" s="218"/>
      <c r="AD62" s="218"/>
      <c r="AE62" s="218"/>
      <c r="AF62" s="218"/>
      <c r="AG62" s="218"/>
      <c r="AH62" s="219"/>
    </row>
    <row r="63" spans="1:34" x14ac:dyDescent="0.3">
      <c r="A63" s="220"/>
      <c r="B63" s="88"/>
      <c r="C63" s="218"/>
      <c r="D63" s="218"/>
      <c r="E63" s="218"/>
      <c r="F63" s="218"/>
      <c r="G63" s="218"/>
      <c r="H63" s="218"/>
      <c r="I63" s="218"/>
      <c r="J63" s="218"/>
      <c r="K63" s="218"/>
      <c r="L63" s="218"/>
      <c r="M63" s="218"/>
      <c r="N63" s="218"/>
      <c r="O63" s="218"/>
      <c r="P63" s="218"/>
      <c r="Q63" s="218"/>
      <c r="R63" s="218"/>
      <c r="S63" s="218"/>
      <c r="T63" s="218"/>
      <c r="U63" s="218"/>
      <c r="V63" s="218"/>
      <c r="W63" s="218"/>
      <c r="X63" s="218"/>
      <c r="Y63" s="218"/>
      <c r="Z63" s="218"/>
      <c r="AA63" s="218"/>
      <c r="AB63" s="218"/>
      <c r="AC63" s="218"/>
      <c r="AD63" s="218"/>
      <c r="AE63" s="218"/>
      <c r="AF63" s="218"/>
      <c r="AG63" s="218"/>
      <c r="AH63" s="219"/>
    </row>
    <row r="64" spans="1:34" x14ac:dyDescent="0.3">
      <c r="A64" s="279" t="s">
        <v>141</v>
      </c>
      <c r="B64" s="88"/>
      <c r="C64" s="88"/>
      <c r="D64" s="88"/>
      <c r="E64" s="88"/>
      <c r="F64" s="88"/>
      <c r="G64" s="88"/>
      <c r="H64" s="88"/>
      <c r="I64" s="88"/>
      <c r="J64" s="88"/>
      <c r="K64" s="88"/>
      <c r="L64" s="88"/>
      <c r="M64" s="88"/>
      <c r="N64" s="88"/>
      <c r="O64" s="88"/>
      <c r="P64" s="88"/>
      <c r="Q64" s="88"/>
      <c r="R64" s="88"/>
      <c r="S64" s="88"/>
      <c r="T64" s="88"/>
      <c r="U64" s="88"/>
      <c r="V64" s="88"/>
      <c r="W64" s="88"/>
      <c r="X64" s="88"/>
      <c r="Y64" s="88"/>
      <c r="Z64" s="88"/>
      <c r="AA64" s="88"/>
      <c r="AB64" s="88"/>
      <c r="AC64" s="88"/>
      <c r="AD64" s="88"/>
      <c r="AE64" s="88"/>
      <c r="AF64" s="88"/>
      <c r="AG64" s="88"/>
      <c r="AH64" s="208"/>
    </row>
    <row r="65" spans="1:35" ht="20.25" x14ac:dyDescent="0.3">
      <c r="A65" s="415" t="s">
        <v>767</v>
      </c>
      <c r="B65" s="416"/>
      <c r="C65" s="416"/>
      <c r="D65" s="416"/>
      <c r="E65" s="416"/>
      <c r="F65" s="416"/>
      <c r="G65" s="416"/>
      <c r="H65" s="416"/>
      <c r="I65" s="416"/>
      <c r="J65" s="416"/>
      <c r="K65" s="88"/>
      <c r="L65" s="88"/>
      <c r="M65" s="88"/>
      <c r="N65" s="88"/>
      <c r="O65" s="88"/>
      <c r="P65" s="88"/>
      <c r="Q65" s="88"/>
      <c r="R65" s="88"/>
      <c r="S65" s="88"/>
      <c r="T65" s="88"/>
      <c r="U65" s="88"/>
      <c r="V65" s="88"/>
      <c r="W65" s="88"/>
      <c r="X65" s="88"/>
      <c r="Y65" s="88"/>
      <c r="Z65" s="88"/>
      <c r="AA65" s="88"/>
      <c r="AB65" s="88"/>
      <c r="AC65" s="88"/>
      <c r="AD65" s="88"/>
      <c r="AE65" s="88"/>
      <c r="AF65" s="88"/>
      <c r="AG65" s="88"/>
      <c r="AH65" s="208"/>
    </row>
    <row r="66" spans="1:35" ht="20.25" x14ac:dyDescent="0.3">
      <c r="A66" s="415" t="s">
        <v>768</v>
      </c>
      <c r="B66" s="416"/>
      <c r="C66" s="416"/>
      <c r="D66" s="416"/>
      <c r="E66" s="416"/>
      <c r="F66" s="416"/>
      <c r="G66" s="416"/>
      <c r="H66" s="416"/>
      <c r="I66" s="416"/>
      <c r="J66" s="416"/>
      <c r="K66" s="88"/>
      <c r="L66" s="88"/>
      <c r="M66" s="88"/>
      <c r="N66" s="88"/>
      <c r="O66" s="88"/>
      <c r="P66" s="88"/>
      <c r="Q66" s="88"/>
      <c r="R66" s="88"/>
      <c r="S66" s="88"/>
      <c r="T66" s="88"/>
      <c r="U66" s="88"/>
      <c r="V66" s="88"/>
      <c r="W66" s="88"/>
      <c r="X66" s="88"/>
      <c r="Y66" s="88"/>
      <c r="Z66" s="88"/>
      <c r="AA66" s="88"/>
      <c r="AB66" s="88"/>
      <c r="AC66" s="88"/>
      <c r="AD66" s="88"/>
      <c r="AE66" s="88"/>
      <c r="AF66" s="88"/>
      <c r="AG66" s="88"/>
      <c r="AH66" s="208"/>
    </row>
    <row r="67" spans="1:35" ht="20.25" x14ac:dyDescent="0.3">
      <c r="A67" s="259"/>
      <c r="B67" s="260"/>
      <c r="C67" s="260"/>
      <c r="D67" s="260"/>
      <c r="E67" s="260"/>
      <c r="F67" s="260"/>
      <c r="G67" s="260"/>
      <c r="H67" s="260"/>
      <c r="I67" s="260"/>
      <c r="J67" s="260"/>
      <c r="K67" s="60"/>
      <c r="L67" s="60"/>
      <c r="M67" s="60"/>
      <c r="N67" s="60"/>
      <c r="O67" s="60"/>
      <c r="P67" s="60"/>
      <c r="Q67" s="60"/>
      <c r="R67" s="60"/>
      <c r="S67" s="60"/>
      <c r="T67" s="60"/>
      <c r="U67" s="60"/>
      <c r="V67" s="60"/>
      <c r="W67" s="60"/>
      <c r="X67" s="60"/>
      <c r="Y67" s="60"/>
      <c r="Z67" s="60"/>
      <c r="AA67" s="60"/>
      <c r="AB67" s="60"/>
      <c r="AC67" s="60"/>
      <c r="AD67" s="60"/>
      <c r="AE67" s="60"/>
      <c r="AF67" s="60"/>
      <c r="AG67" s="60"/>
      <c r="AH67" s="197"/>
    </row>
    <row r="68" spans="1:35" x14ac:dyDescent="0.3">
      <c r="A68" s="196"/>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c r="AF68" s="60"/>
      <c r="AG68" s="60"/>
      <c r="AH68" s="197"/>
    </row>
    <row r="69" spans="1:35" x14ac:dyDescent="0.3">
      <c r="A69" s="196"/>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c r="AF69" s="60"/>
      <c r="AG69" s="60"/>
      <c r="AH69" s="197"/>
    </row>
    <row r="70" spans="1:35" x14ac:dyDescent="0.3">
      <c r="A70" s="196"/>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c r="AF70" s="60"/>
      <c r="AG70" s="60"/>
      <c r="AH70" s="197"/>
    </row>
    <row r="71" spans="1:35" ht="23.25" x14ac:dyDescent="0.3">
      <c r="A71" s="439"/>
      <c r="B71" s="440"/>
      <c r="C71" s="440"/>
      <c r="D71" s="440"/>
      <c r="E71" s="440"/>
      <c r="F71" s="440"/>
      <c r="G71" s="440"/>
      <c r="H71" s="440"/>
      <c r="I71" s="440"/>
      <c r="J71" s="440"/>
      <c r="K71" s="60"/>
      <c r="L71" s="440"/>
      <c r="M71" s="440"/>
      <c r="N71" s="440"/>
      <c r="O71" s="440"/>
      <c r="P71" s="440"/>
      <c r="Q71" s="440"/>
      <c r="R71" s="440"/>
      <c r="S71" s="440"/>
      <c r="T71" s="440"/>
      <c r="U71" s="440"/>
      <c r="V71" s="49"/>
      <c r="W71" s="49"/>
      <c r="X71" s="49"/>
      <c r="Y71" s="49"/>
      <c r="Z71" s="49"/>
      <c r="AA71" s="60"/>
      <c r="AB71" s="60"/>
      <c r="AC71" s="60"/>
      <c r="AD71" s="60"/>
      <c r="AE71" s="60"/>
      <c r="AF71" s="60"/>
      <c r="AG71" s="60"/>
      <c r="AH71" s="197"/>
    </row>
    <row r="72" spans="1:35" ht="20.25" x14ac:dyDescent="0.3">
      <c r="A72" s="463" t="s">
        <v>146</v>
      </c>
      <c r="B72" s="463"/>
      <c r="C72" s="816">
        <f>VLOOKUP($F$15,CONTRA,46,FALSE)</f>
        <v>39</v>
      </c>
      <c r="D72" s="816"/>
      <c r="E72" s="816"/>
      <c r="F72" s="816"/>
      <c r="G72" s="816"/>
      <c r="H72" s="816"/>
      <c r="I72" s="816"/>
      <c r="J72" s="192"/>
      <c r="K72" s="260"/>
      <c r="L72" s="463" t="s">
        <v>146</v>
      </c>
      <c r="M72" s="464"/>
      <c r="N72" s="464"/>
      <c r="O72" s="816">
        <f>VLOOKUP($F$15,CONTRA,44,FALSE)</f>
        <v>37</v>
      </c>
      <c r="P72" s="816"/>
      <c r="Q72" s="816"/>
      <c r="R72" s="816"/>
      <c r="S72" s="816"/>
      <c r="T72" s="816"/>
      <c r="U72" s="815"/>
      <c r="V72" s="275"/>
      <c r="W72" s="463" t="s">
        <v>146</v>
      </c>
      <c r="X72" s="464"/>
      <c r="Y72" s="465"/>
      <c r="Z72" s="466"/>
      <c r="AA72" s="816">
        <f>VLOOKUP($F$15,CONTRA,48,FALSE)</f>
        <v>41</v>
      </c>
      <c r="AB72" s="816"/>
      <c r="AC72" s="816"/>
      <c r="AD72" s="816"/>
      <c r="AE72" s="816"/>
      <c r="AF72" s="816"/>
      <c r="AG72" s="816"/>
      <c r="AH72" s="197"/>
    </row>
    <row r="73" spans="1:35" ht="20.25" x14ac:dyDescent="0.3">
      <c r="A73" s="463" t="s">
        <v>147</v>
      </c>
      <c r="B73" s="463"/>
      <c r="C73" s="463"/>
      <c r="D73" s="463"/>
      <c r="E73" s="463"/>
      <c r="F73" s="463"/>
      <c r="G73" s="463"/>
      <c r="H73" s="464"/>
      <c r="I73" s="464"/>
      <c r="J73" s="192"/>
      <c r="K73" s="260"/>
      <c r="L73" s="463" t="s">
        <v>149</v>
      </c>
      <c r="M73" s="464"/>
      <c r="N73" s="464"/>
      <c r="O73" s="815">
        <f>VLOOKUP($F$15,CONTRA,45,FALSE)</f>
        <v>38</v>
      </c>
      <c r="P73" s="815"/>
      <c r="Q73" s="815"/>
      <c r="R73" s="815"/>
      <c r="S73" s="815"/>
      <c r="T73" s="815"/>
      <c r="U73" s="815"/>
      <c r="V73" s="275"/>
      <c r="W73" s="463" t="s">
        <v>150</v>
      </c>
      <c r="X73" s="464"/>
      <c r="Y73" s="463"/>
      <c r="Z73" s="464"/>
      <c r="AA73" s="815">
        <f>VLOOKUP($F$15,CONTRA,49,FALSE)</f>
        <v>42</v>
      </c>
      <c r="AB73" s="815"/>
      <c r="AC73" s="815"/>
      <c r="AD73" s="815"/>
      <c r="AE73" s="815"/>
      <c r="AF73" s="815"/>
      <c r="AG73" s="815"/>
      <c r="AH73" s="197"/>
    </row>
    <row r="74" spans="1:35" ht="20.25" x14ac:dyDescent="0.3">
      <c r="A74" s="463" t="s">
        <v>148</v>
      </c>
      <c r="B74" s="463"/>
      <c r="C74" s="815">
        <f>VLOOKUP($F$15,CONTRA,47,FALSE)</f>
        <v>40</v>
      </c>
      <c r="D74" s="815"/>
      <c r="E74" s="815"/>
      <c r="F74" s="815"/>
      <c r="G74" s="815"/>
      <c r="H74" s="815"/>
      <c r="I74" s="815"/>
      <c r="J74" s="192"/>
      <c r="K74" s="260"/>
      <c r="L74" s="463" t="s">
        <v>148</v>
      </c>
      <c r="M74" s="464"/>
      <c r="N74" s="464"/>
      <c r="O74" s="815"/>
      <c r="P74" s="815"/>
      <c r="Q74" s="815"/>
      <c r="R74" s="815"/>
      <c r="S74" s="815"/>
      <c r="T74" s="815"/>
      <c r="U74" s="815"/>
      <c r="V74" s="275"/>
      <c r="W74" s="463" t="s">
        <v>148</v>
      </c>
      <c r="X74" s="464"/>
      <c r="Y74" s="465"/>
      <c r="Z74" s="464"/>
      <c r="AA74" s="815"/>
      <c r="AB74" s="815"/>
      <c r="AC74" s="815"/>
      <c r="AD74" s="815"/>
      <c r="AE74" s="815"/>
      <c r="AF74" s="815"/>
      <c r="AG74" s="815"/>
      <c r="AH74" s="197"/>
    </row>
    <row r="75" spans="1:35" ht="23.25" x14ac:dyDescent="0.3">
      <c r="A75" s="440"/>
      <c r="B75" s="440"/>
      <c r="C75" s="440"/>
      <c r="D75" s="440"/>
      <c r="E75" s="440"/>
      <c r="F75" s="440"/>
      <c r="G75" s="440"/>
      <c r="H75" s="440"/>
      <c r="I75" s="440"/>
      <c r="J75" s="192"/>
      <c r="K75" s="260"/>
      <c r="L75" s="260"/>
      <c r="M75" s="260"/>
      <c r="N75" s="260"/>
      <c r="O75" s="260"/>
      <c r="P75" s="260"/>
      <c r="Q75" s="275"/>
      <c r="R75" s="275"/>
      <c r="S75" s="275"/>
      <c r="T75" s="438"/>
      <c r="U75" s="438"/>
      <c r="V75" s="438"/>
      <c r="W75" s="440"/>
      <c r="X75" s="440"/>
      <c r="Y75" s="440"/>
      <c r="Z75" s="440"/>
      <c r="AA75" s="440"/>
      <c r="AB75" s="440"/>
      <c r="AC75" s="440"/>
      <c r="AD75" s="440"/>
      <c r="AE75" s="440"/>
      <c r="AF75" s="440"/>
      <c r="AG75" s="440"/>
      <c r="AH75" s="197"/>
    </row>
    <row r="76" spans="1:35" ht="17.25" thickBot="1" x14ac:dyDescent="0.35">
      <c r="A76" s="283"/>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60"/>
      <c r="AB76" s="60"/>
      <c r="AC76" s="60"/>
      <c r="AD76" s="60"/>
      <c r="AE76" s="60"/>
      <c r="AF76" s="60"/>
      <c r="AG76" s="60"/>
      <c r="AH76" s="197"/>
    </row>
    <row r="77" spans="1:35" ht="20.25" x14ac:dyDescent="0.3">
      <c r="A77" s="1108" t="s">
        <v>215</v>
      </c>
      <c r="B77" s="1109"/>
      <c r="C77" s="1109"/>
      <c r="D77" s="1109"/>
      <c r="E77" s="1109"/>
      <c r="F77" s="1109"/>
      <c r="G77" s="1109"/>
      <c r="H77" s="1109"/>
      <c r="I77" s="1109"/>
      <c r="J77" s="1109"/>
      <c r="K77" s="1109"/>
      <c r="L77" s="1109"/>
      <c r="M77" s="1108" t="s">
        <v>216</v>
      </c>
      <c r="N77" s="1109"/>
      <c r="O77" s="1109"/>
      <c r="P77" s="1109"/>
      <c r="Q77" s="1109"/>
      <c r="R77" s="1109"/>
      <c r="S77" s="1109"/>
      <c r="T77" s="1109"/>
      <c r="U77" s="1109"/>
      <c r="V77" s="1110"/>
      <c r="W77" s="1109" t="s">
        <v>218</v>
      </c>
      <c r="X77" s="1109"/>
      <c r="Y77" s="1109"/>
      <c r="Z77" s="1109"/>
      <c r="AA77" s="1109"/>
      <c r="AB77" s="1109"/>
      <c r="AC77" s="1109"/>
      <c r="AD77" s="1109"/>
      <c r="AE77" s="1109"/>
      <c r="AF77" s="1109"/>
      <c r="AG77" s="1109"/>
      <c r="AH77" s="1110"/>
      <c r="AI77" s="61"/>
    </row>
    <row r="78" spans="1:35" ht="21" thickBot="1" x14ac:dyDescent="0.35">
      <c r="A78" s="1114" t="s">
        <v>862</v>
      </c>
      <c r="B78" s="1115"/>
      <c r="C78" s="1115"/>
      <c r="D78" s="1115"/>
      <c r="E78" s="1115"/>
      <c r="F78" s="1115"/>
      <c r="G78" s="1115"/>
      <c r="H78" s="1115"/>
      <c r="I78" s="1115"/>
      <c r="J78" s="1115"/>
      <c r="K78" s="1115"/>
      <c r="L78" s="1115"/>
      <c r="M78" s="1114" t="s">
        <v>217</v>
      </c>
      <c r="N78" s="1115"/>
      <c r="O78" s="1115"/>
      <c r="P78" s="1115"/>
      <c r="Q78" s="1115"/>
      <c r="R78" s="1115"/>
      <c r="S78" s="1115"/>
      <c r="T78" s="1115"/>
      <c r="U78" s="1115"/>
      <c r="V78" s="1116"/>
      <c r="W78" s="1115" t="s">
        <v>219</v>
      </c>
      <c r="X78" s="1115"/>
      <c r="Y78" s="1115"/>
      <c r="Z78" s="1115"/>
      <c r="AA78" s="1115"/>
      <c r="AB78" s="1115"/>
      <c r="AC78" s="1115"/>
      <c r="AD78" s="1115"/>
      <c r="AE78" s="1115"/>
      <c r="AF78" s="1115"/>
      <c r="AG78" s="1115"/>
      <c r="AH78" s="1116"/>
      <c r="AI78" s="61"/>
    </row>
    <row r="79" spans="1:35" ht="20.25" x14ac:dyDescent="0.3">
      <c r="A79" s="1108" t="s">
        <v>220</v>
      </c>
      <c r="B79" s="1109"/>
      <c r="C79" s="1109"/>
      <c r="D79" s="1109"/>
      <c r="E79" s="1109"/>
      <c r="F79" s="1109"/>
      <c r="G79" s="1109"/>
      <c r="H79" s="1109"/>
      <c r="I79" s="1109"/>
      <c r="J79" s="1109"/>
      <c r="K79" s="1109"/>
      <c r="L79" s="1109"/>
      <c r="M79" s="1108" t="s">
        <v>220</v>
      </c>
      <c r="N79" s="1109"/>
      <c r="O79" s="1109"/>
      <c r="P79" s="1109"/>
      <c r="Q79" s="1109"/>
      <c r="R79" s="1109"/>
      <c r="S79" s="1109"/>
      <c r="T79" s="1109"/>
      <c r="U79" s="1109"/>
      <c r="V79" s="1110"/>
      <c r="W79" s="1109" t="s">
        <v>220</v>
      </c>
      <c r="X79" s="1109"/>
      <c r="Y79" s="1109"/>
      <c r="Z79" s="1109"/>
      <c r="AA79" s="1109"/>
      <c r="AB79" s="1109"/>
      <c r="AC79" s="1109"/>
      <c r="AD79" s="1109"/>
      <c r="AE79" s="1109"/>
      <c r="AF79" s="1109"/>
      <c r="AG79" s="1109"/>
      <c r="AH79" s="1110"/>
      <c r="AI79" s="61"/>
    </row>
    <row r="80" spans="1:35" ht="21" thickBot="1" x14ac:dyDescent="0.35">
      <c r="A80" s="1111" t="s">
        <v>863</v>
      </c>
      <c r="B80" s="1112"/>
      <c r="C80" s="1112"/>
      <c r="D80" s="1112"/>
      <c r="E80" s="1112"/>
      <c r="F80" s="1112"/>
      <c r="G80" s="1112"/>
      <c r="H80" s="1112"/>
      <c r="I80" s="1112"/>
      <c r="J80" s="1112"/>
      <c r="K80" s="1112"/>
      <c r="L80" s="1112"/>
      <c r="M80" s="1111" t="s">
        <v>222</v>
      </c>
      <c r="N80" s="1112"/>
      <c r="O80" s="1112"/>
      <c r="P80" s="1112"/>
      <c r="Q80" s="1112"/>
      <c r="R80" s="1112"/>
      <c r="S80" s="1112"/>
      <c r="T80" s="1112"/>
      <c r="U80" s="1112"/>
      <c r="V80" s="1113"/>
      <c r="W80" s="1112" t="s">
        <v>223</v>
      </c>
      <c r="X80" s="1112"/>
      <c r="Y80" s="1112"/>
      <c r="Z80" s="1112"/>
      <c r="AA80" s="1112"/>
      <c r="AB80" s="1112"/>
      <c r="AC80" s="1112"/>
      <c r="AD80" s="1112"/>
      <c r="AE80" s="1112"/>
      <c r="AF80" s="1112"/>
      <c r="AG80" s="1112"/>
      <c r="AH80" s="1113"/>
      <c r="AI80" s="61"/>
    </row>
    <row r="81" spans="1:34" ht="20.25" x14ac:dyDescent="0.3">
      <c r="A81" s="260"/>
      <c r="B81" s="260"/>
      <c r="C81" s="260"/>
      <c r="D81" s="260"/>
      <c r="E81" s="260"/>
      <c r="F81" s="260"/>
      <c r="G81" s="260"/>
      <c r="H81" s="260"/>
      <c r="I81" s="260"/>
      <c r="J81" s="260"/>
      <c r="K81" s="260"/>
      <c r="L81" s="260"/>
      <c r="M81" s="260"/>
      <c r="N81" s="260"/>
      <c r="O81" s="260"/>
      <c r="P81" s="260"/>
      <c r="Q81" s="260"/>
      <c r="R81" s="260"/>
      <c r="S81" s="260"/>
      <c r="T81" s="260"/>
      <c r="U81" s="260"/>
      <c r="V81" s="260"/>
      <c r="W81" s="260"/>
      <c r="X81" s="260"/>
      <c r="Y81" s="260"/>
      <c r="Z81" s="260"/>
      <c r="AA81" s="260"/>
      <c r="AB81" s="260"/>
      <c r="AC81" s="260"/>
      <c r="AD81" s="260"/>
      <c r="AE81" s="260"/>
      <c r="AF81" s="260"/>
      <c r="AG81" s="260"/>
      <c r="AH81" s="260"/>
    </row>
  </sheetData>
  <mergeCells count="176">
    <mergeCell ref="A5:AH5"/>
    <mergeCell ref="A6:F7"/>
    <mergeCell ref="G6:AC6"/>
    <mergeCell ref="AD6:AF7"/>
    <mergeCell ref="AG6:AH7"/>
    <mergeCell ref="G7:AC7"/>
    <mergeCell ref="A1:F1"/>
    <mergeCell ref="G1:S1"/>
    <mergeCell ref="T1:AH4"/>
    <mergeCell ref="A3:F3"/>
    <mergeCell ref="G3:S3"/>
    <mergeCell ref="A4:F4"/>
    <mergeCell ref="G4:S4"/>
    <mergeCell ref="A8:AH8"/>
    <mergeCell ref="AG9:AH10"/>
    <mergeCell ref="B9:W9"/>
    <mergeCell ref="X9:AE9"/>
    <mergeCell ref="A10:E10"/>
    <mergeCell ref="F10:I10"/>
    <mergeCell ref="J10:K10"/>
    <mergeCell ref="L10:M10"/>
    <mergeCell ref="N10:P10"/>
    <mergeCell ref="Q10:W10"/>
    <mergeCell ref="X10:Y10"/>
    <mergeCell ref="Z10:AC10"/>
    <mergeCell ref="A11:E11"/>
    <mergeCell ref="F11:W11"/>
    <mergeCell ref="X11:Y11"/>
    <mergeCell ref="Z11:AH11"/>
    <mergeCell ref="A12:E12"/>
    <mergeCell ref="F12:M12"/>
    <mergeCell ref="N12:P12"/>
    <mergeCell ref="Q12:W12"/>
    <mergeCell ref="X12:Y12"/>
    <mergeCell ref="Z12:AH12"/>
    <mergeCell ref="A15:E15"/>
    <mergeCell ref="F15:W15"/>
    <mergeCell ref="X15:Y15"/>
    <mergeCell ref="Z15:AH15"/>
    <mergeCell ref="A16:E16"/>
    <mergeCell ref="AG13:AH13"/>
    <mergeCell ref="A13:E13"/>
    <mergeCell ref="F13:M13"/>
    <mergeCell ref="N13:P13"/>
    <mergeCell ref="Q13:W13"/>
    <mergeCell ref="X13:Y13"/>
    <mergeCell ref="Z13:AB13"/>
    <mergeCell ref="A14:E14"/>
    <mergeCell ref="F14:W14"/>
    <mergeCell ref="X14:Y14"/>
    <mergeCell ref="Z14:AH14"/>
    <mergeCell ref="AC13:AF13"/>
    <mergeCell ref="F16:W16"/>
    <mergeCell ref="X16:Y16"/>
    <mergeCell ref="Z16:AH16"/>
    <mergeCell ref="A31:B31"/>
    <mergeCell ref="C24:AH24"/>
    <mergeCell ref="G29:G30"/>
    <mergeCell ref="H29:H30"/>
    <mergeCell ref="I29:I30"/>
    <mergeCell ref="J29:J30"/>
    <mergeCell ref="K29:K30"/>
    <mergeCell ref="L29:L30"/>
    <mergeCell ref="A28:B30"/>
    <mergeCell ref="C28:C30"/>
    <mergeCell ref="D28:AH28"/>
    <mergeCell ref="D29:D30"/>
    <mergeCell ref="E29:E30"/>
    <mergeCell ref="F29:F30"/>
    <mergeCell ref="S29:S30"/>
    <mergeCell ref="M29:M30"/>
    <mergeCell ref="N29:N30"/>
    <mergeCell ref="O29:O30"/>
    <mergeCell ref="P29:P30"/>
    <mergeCell ref="Q29:Q30"/>
    <mergeCell ref="R29:R30"/>
    <mergeCell ref="AG25:AH25"/>
    <mergeCell ref="AG26:AH26"/>
    <mergeCell ref="Y29:Y30"/>
    <mergeCell ref="A47:B47"/>
    <mergeCell ref="A46:B46"/>
    <mergeCell ref="A45:B45"/>
    <mergeCell ref="A44:B44"/>
    <mergeCell ref="A32:B32"/>
    <mergeCell ref="A33:B33"/>
    <mergeCell ref="A34:B34"/>
    <mergeCell ref="A35:B35"/>
    <mergeCell ref="A36:B36"/>
    <mergeCell ref="A37:B37"/>
    <mergeCell ref="A38:B38"/>
    <mergeCell ref="A39:B39"/>
    <mergeCell ref="A40:B40"/>
    <mergeCell ref="A41:B41"/>
    <mergeCell ref="A42:B42"/>
    <mergeCell ref="A43:B43"/>
    <mergeCell ref="A56:B56"/>
    <mergeCell ref="A55:B55"/>
    <mergeCell ref="A54:B54"/>
    <mergeCell ref="A53:B53"/>
    <mergeCell ref="A52:B52"/>
    <mergeCell ref="A51:B51"/>
    <mergeCell ref="A50:B50"/>
    <mergeCell ref="A49:B49"/>
    <mergeCell ref="A48:B48"/>
    <mergeCell ref="A79:L79"/>
    <mergeCell ref="M79:V79"/>
    <mergeCell ref="W79:AH79"/>
    <mergeCell ref="A80:L80"/>
    <mergeCell ref="M80:V80"/>
    <mergeCell ref="W80:AH80"/>
    <mergeCell ref="A77:L77"/>
    <mergeCell ref="M77:V77"/>
    <mergeCell ref="W77:AH77"/>
    <mergeCell ref="A78:L78"/>
    <mergeCell ref="M78:V78"/>
    <mergeCell ref="W78:AH78"/>
    <mergeCell ref="A17:E17"/>
    <mergeCell ref="F17:W17"/>
    <mergeCell ref="AG27:AH27"/>
    <mergeCell ref="AE29:AE30"/>
    <mergeCell ref="AF29:AF30"/>
    <mergeCell ref="AG29:AG30"/>
    <mergeCell ref="AH29:AH30"/>
    <mergeCell ref="T29:T30"/>
    <mergeCell ref="U29:U30"/>
    <mergeCell ref="V29:V30"/>
    <mergeCell ref="W29:W30"/>
    <mergeCell ref="X29:X30"/>
    <mergeCell ref="Z29:Z30"/>
    <mergeCell ref="AA29:AA30"/>
    <mergeCell ref="AB29:AB30"/>
    <mergeCell ref="AC29:AC30"/>
    <mergeCell ref="AD29:AD30"/>
    <mergeCell ref="Z25:AB25"/>
    <mergeCell ref="AC25:AD25"/>
    <mergeCell ref="AE25:AF25"/>
    <mergeCell ref="AC27:AD27"/>
    <mergeCell ref="AE27:AF27"/>
    <mergeCell ref="AE26:AF26"/>
    <mergeCell ref="A19:E19"/>
    <mergeCell ref="X19:Y19"/>
    <mergeCell ref="Z19:AH19"/>
    <mergeCell ref="A20:E20"/>
    <mergeCell ref="F20:M20"/>
    <mergeCell ref="N20:P20"/>
    <mergeCell ref="Q20:W20"/>
    <mergeCell ref="X20:Y20"/>
    <mergeCell ref="Z20:AH20"/>
    <mergeCell ref="C26:K26"/>
    <mergeCell ref="AC26:AD26"/>
    <mergeCell ref="A23:E23"/>
    <mergeCell ref="F23:AH23"/>
    <mergeCell ref="X17:Y17"/>
    <mergeCell ref="C72:I72"/>
    <mergeCell ref="C74:I74"/>
    <mergeCell ref="O72:U72"/>
    <mergeCell ref="O73:U74"/>
    <mergeCell ref="AA72:AG72"/>
    <mergeCell ref="AA73:AG74"/>
    <mergeCell ref="A21:E21"/>
    <mergeCell ref="F21:M21"/>
    <mergeCell ref="N21:W21"/>
    <mergeCell ref="X21:Y21"/>
    <mergeCell ref="Z21:AH21"/>
    <mergeCell ref="A22:E22"/>
    <mergeCell ref="F22:W22"/>
    <mergeCell ref="X22:Y22"/>
    <mergeCell ref="Z22:AH22"/>
    <mergeCell ref="Z17:AH17"/>
    <mergeCell ref="A18:E18"/>
    <mergeCell ref="F18:W18"/>
    <mergeCell ref="X18:Y18"/>
    <mergeCell ref="Z18:AH18"/>
    <mergeCell ref="A26:B26"/>
    <mergeCell ref="F19:M19"/>
    <mergeCell ref="N19:W19"/>
  </mergeCells>
  <pageMargins left="0.7" right="0.7" top="0.75" bottom="0.75" header="0.3" footer="0.3"/>
  <pageSetup scale="30" orientation="landscape" horizontalDpi="360" verticalDpi="360" r:id="rId1"/>
  <colBreaks count="1" manualBreakCount="1">
    <brk id="34" max="1048575"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BDC!$A$3:$A$30</xm:f>
          </x14:formula1>
          <xm:sqref>F15:W15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88"/>
  <sheetViews>
    <sheetView view="pageBreakPreview" zoomScale="51" zoomScaleNormal="50" zoomScaleSheetLayoutView="51" workbookViewId="0">
      <selection activeCell="A4" sqref="A4:E4"/>
    </sheetView>
  </sheetViews>
  <sheetFormatPr baseColWidth="10" defaultRowHeight="15.75" x14ac:dyDescent="0.25"/>
  <cols>
    <col min="5" max="5" width="11" customWidth="1"/>
  </cols>
  <sheetData>
    <row r="1" spans="1:27" s="2" customFormat="1" ht="16.5" x14ac:dyDescent="0.3">
      <c r="A1" s="523" t="s">
        <v>925</v>
      </c>
      <c r="B1" s="524"/>
      <c r="C1" s="524"/>
      <c r="D1" s="524"/>
      <c r="E1" s="524"/>
      <c r="F1" s="626"/>
      <c r="G1" s="626"/>
      <c r="H1" s="626"/>
      <c r="I1" s="626"/>
      <c r="J1" s="626"/>
      <c r="K1" s="626"/>
      <c r="L1" s="626"/>
      <c r="M1" s="626"/>
      <c r="N1" s="626"/>
      <c r="O1" s="627"/>
      <c r="P1" s="628"/>
      <c r="Q1" s="629"/>
      <c r="R1" s="629"/>
      <c r="S1" s="629"/>
      <c r="T1" s="629"/>
      <c r="U1" s="629"/>
      <c r="V1" s="629"/>
      <c r="W1" s="629"/>
      <c r="X1" s="629"/>
      <c r="Y1" s="629"/>
      <c r="Z1" s="629"/>
      <c r="AA1" s="630"/>
    </row>
    <row r="2" spans="1:27" s="2" customFormat="1" ht="45" customHeight="1" x14ac:dyDescent="0.3">
      <c r="A2" s="1189" t="s">
        <v>947</v>
      </c>
      <c r="B2" s="1190"/>
      <c r="C2" s="1190"/>
      <c r="D2" s="1190"/>
      <c r="E2" s="1190"/>
      <c r="F2" s="635"/>
      <c r="G2" s="635"/>
      <c r="H2" s="635"/>
      <c r="I2" s="635"/>
      <c r="J2" s="635"/>
      <c r="K2" s="635"/>
      <c r="L2" s="635"/>
      <c r="M2" s="635"/>
      <c r="N2" s="635"/>
      <c r="O2" s="636"/>
      <c r="P2" s="631"/>
      <c r="Q2" s="632"/>
      <c r="R2" s="632"/>
      <c r="S2" s="632"/>
      <c r="T2" s="632"/>
      <c r="U2" s="632"/>
      <c r="V2" s="632"/>
      <c r="W2" s="632"/>
      <c r="X2" s="632"/>
      <c r="Y2" s="632"/>
      <c r="Z2" s="632"/>
      <c r="AA2" s="633"/>
    </row>
    <row r="3" spans="1:27" s="2" customFormat="1" ht="16.5" x14ac:dyDescent="0.3">
      <c r="A3" s="1187" t="s">
        <v>915</v>
      </c>
      <c r="B3" s="799"/>
      <c r="C3" s="799"/>
      <c r="D3" s="799"/>
      <c r="E3" s="799"/>
      <c r="F3" s="637"/>
      <c r="G3" s="637"/>
      <c r="H3" s="637"/>
      <c r="I3" s="637"/>
      <c r="J3" s="637"/>
      <c r="K3" s="637"/>
      <c r="L3" s="637"/>
      <c r="M3" s="637"/>
      <c r="N3" s="637"/>
      <c r="O3" s="638"/>
      <c r="P3" s="631"/>
      <c r="Q3" s="632"/>
      <c r="R3" s="632"/>
      <c r="S3" s="632"/>
      <c r="T3" s="632"/>
      <c r="U3" s="632"/>
      <c r="V3" s="632"/>
      <c r="W3" s="632"/>
      <c r="X3" s="632"/>
      <c r="Y3" s="632"/>
      <c r="Z3" s="632"/>
      <c r="AA3" s="633"/>
    </row>
    <row r="4" spans="1:27" s="2" customFormat="1" ht="16.5" x14ac:dyDescent="0.3">
      <c r="A4" s="1188" t="s">
        <v>920</v>
      </c>
      <c r="B4" s="805"/>
      <c r="C4" s="805"/>
      <c r="D4" s="805"/>
      <c r="E4" s="805"/>
      <c r="F4" s="640"/>
      <c r="G4" s="640"/>
      <c r="H4" s="640"/>
      <c r="I4" s="640"/>
      <c r="J4" s="640"/>
      <c r="K4" s="640"/>
      <c r="L4" s="640"/>
      <c r="M4" s="640"/>
      <c r="N4" s="640"/>
      <c r="O4" s="641"/>
      <c r="P4" s="631"/>
      <c r="Q4" s="632"/>
      <c r="R4" s="632"/>
      <c r="S4" s="632"/>
      <c r="T4" s="632"/>
      <c r="U4" s="632"/>
      <c r="V4" s="632"/>
      <c r="W4" s="632"/>
      <c r="X4" s="632"/>
      <c r="Y4" s="632"/>
      <c r="Z4" s="632"/>
      <c r="AA4" s="633"/>
    </row>
    <row r="5" spans="1:27" s="2" customFormat="1" ht="16.5" x14ac:dyDescent="0.3">
      <c r="A5" s="615"/>
      <c r="B5" s="616"/>
      <c r="C5" s="616"/>
      <c r="D5" s="616"/>
      <c r="E5" s="616"/>
      <c r="F5" s="616"/>
      <c r="G5" s="616"/>
      <c r="H5" s="616"/>
      <c r="I5" s="616"/>
      <c r="J5" s="616"/>
      <c r="K5" s="616"/>
      <c r="L5" s="616"/>
      <c r="M5" s="616"/>
      <c r="N5" s="616"/>
      <c r="O5" s="616"/>
      <c r="P5" s="617"/>
      <c r="Q5" s="617"/>
      <c r="R5" s="617"/>
      <c r="S5" s="617"/>
      <c r="T5" s="617"/>
      <c r="U5" s="617"/>
      <c r="V5" s="617"/>
      <c r="W5" s="617"/>
      <c r="X5" s="617"/>
      <c r="Y5" s="617"/>
      <c r="Z5" s="617"/>
      <c r="AA5" s="618"/>
    </row>
    <row r="6" spans="1:27" s="2" customFormat="1" ht="18.75" x14ac:dyDescent="0.3">
      <c r="A6" s="619" t="s">
        <v>5</v>
      </c>
      <c r="B6" s="620"/>
      <c r="C6" s="620"/>
      <c r="D6" s="620"/>
      <c r="E6" s="620"/>
      <c r="F6" s="621" t="s">
        <v>912</v>
      </c>
      <c r="G6" s="621"/>
      <c r="H6" s="621"/>
      <c r="I6" s="621"/>
      <c r="J6" s="621"/>
      <c r="K6" s="621"/>
      <c r="L6" s="621"/>
      <c r="M6" s="621"/>
      <c r="N6" s="621"/>
      <c r="O6" s="621"/>
      <c r="P6" s="621"/>
      <c r="Q6" s="621"/>
      <c r="R6" s="621"/>
      <c r="S6" s="621"/>
      <c r="T6" s="621"/>
      <c r="U6" s="621"/>
      <c r="V6" s="621"/>
      <c r="W6" s="622" t="s">
        <v>867</v>
      </c>
      <c r="X6" s="622"/>
      <c r="Y6" s="622"/>
      <c r="Z6" s="623">
        <v>9</v>
      </c>
      <c r="AA6" s="624"/>
    </row>
    <row r="7" spans="1:27" s="2" customFormat="1" ht="16.5" x14ac:dyDescent="0.3">
      <c r="A7" s="619"/>
      <c r="B7" s="620"/>
      <c r="C7" s="620"/>
      <c r="D7" s="620"/>
      <c r="E7" s="620"/>
      <c r="F7" s="620" t="s">
        <v>107</v>
      </c>
      <c r="G7" s="620"/>
      <c r="H7" s="620"/>
      <c r="I7" s="620"/>
      <c r="J7" s="620"/>
      <c r="K7" s="620"/>
      <c r="L7" s="620"/>
      <c r="M7" s="620"/>
      <c r="N7" s="620"/>
      <c r="O7" s="620"/>
      <c r="P7" s="620"/>
      <c r="Q7" s="620"/>
      <c r="R7" s="620"/>
      <c r="S7" s="620"/>
      <c r="T7" s="620"/>
      <c r="U7" s="620"/>
      <c r="V7" s="620"/>
      <c r="W7" s="622"/>
      <c r="X7" s="622"/>
      <c r="Y7" s="622"/>
      <c r="Z7" s="623"/>
      <c r="AA7" s="624"/>
    </row>
    <row r="8" spans="1:27" s="2" customFormat="1" ht="16.5" x14ac:dyDescent="0.3">
      <c r="A8" s="606"/>
      <c r="B8" s="607"/>
      <c r="C8" s="607"/>
      <c r="D8" s="607"/>
      <c r="E8" s="607"/>
      <c r="F8" s="607"/>
      <c r="G8" s="607"/>
      <c r="H8" s="607"/>
      <c r="I8" s="607"/>
      <c r="J8" s="607"/>
      <c r="K8" s="607"/>
      <c r="L8" s="607"/>
      <c r="M8" s="607"/>
      <c r="N8" s="607"/>
      <c r="O8" s="607"/>
      <c r="P8" s="607"/>
      <c r="Q8" s="607"/>
      <c r="R8" s="607"/>
      <c r="S8" s="607"/>
      <c r="T8" s="607"/>
      <c r="U8" s="607"/>
      <c r="V8" s="607"/>
      <c r="W8" s="607"/>
      <c r="X8" s="607"/>
      <c r="Y8" s="607"/>
      <c r="Z8" s="607"/>
      <c r="AA8" s="608"/>
    </row>
    <row r="9" spans="1:27" s="2" customFormat="1" ht="16.5" customHeight="1" x14ac:dyDescent="0.3">
      <c r="A9" s="457">
        <v>1</v>
      </c>
      <c r="B9" s="875" t="s">
        <v>30</v>
      </c>
      <c r="C9" s="876"/>
      <c r="D9" s="876"/>
      <c r="E9" s="876"/>
      <c r="F9" s="876"/>
      <c r="G9" s="876"/>
      <c r="H9" s="876"/>
      <c r="I9" s="876"/>
      <c r="J9" s="876"/>
      <c r="K9" s="876"/>
      <c r="L9" s="876"/>
      <c r="M9" s="876"/>
      <c r="N9" s="876"/>
      <c r="O9" s="877"/>
      <c r="P9" s="878"/>
      <c r="Q9" s="879"/>
      <c r="R9" s="879"/>
      <c r="S9" s="879"/>
      <c r="T9" s="879"/>
      <c r="U9" s="879"/>
      <c r="V9" s="879"/>
      <c r="W9" s="879"/>
      <c r="X9" s="879"/>
      <c r="Y9" s="880"/>
      <c r="Z9" s="881">
        <f>VLOOKUP($F$15,CONTRA,6,FALSE)</f>
        <v>6</v>
      </c>
      <c r="AA9" s="882"/>
    </row>
    <row r="10" spans="1:27" s="2" customFormat="1" ht="16.5" customHeight="1" x14ac:dyDescent="0.3">
      <c r="A10" s="885" t="s">
        <v>11</v>
      </c>
      <c r="B10" s="886"/>
      <c r="C10" s="886"/>
      <c r="D10" s="886"/>
      <c r="E10" s="887"/>
      <c r="F10" s="888">
        <f>VLOOKUP($F$15,CONTRA,2,FALSE)</f>
        <v>2</v>
      </c>
      <c r="G10" s="889"/>
      <c r="H10" s="459" t="s">
        <v>17</v>
      </c>
      <c r="I10" s="888">
        <f>VLOOKUP($F$15,CONTRA,3,FALSE)</f>
        <v>3</v>
      </c>
      <c r="J10" s="889"/>
      <c r="K10" s="898" t="s">
        <v>18</v>
      </c>
      <c r="L10" s="899"/>
      <c r="M10" s="888">
        <f>VLOOKUP($F$15,CONTRA,4,FALSE)</f>
        <v>4</v>
      </c>
      <c r="N10" s="890"/>
      <c r="O10" s="889"/>
      <c r="P10" s="891" t="s">
        <v>10</v>
      </c>
      <c r="Q10" s="886"/>
      <c r="R10" s="886"/>
      <c r="S10" s="887"/>
      <c r="T10" s="892">
        <f>VLOOKUP($F$15,CONTRA,5,FALSE)</f>
        <v>5</v>
      </c>
      <c r="U10" s="893"/>
      <c r="V10" s="894"/>
      <c r="W10" s="895" t="s">
        <v>829</v>
      </c>
      <c r="X10" s="896"/>
      <c r="Y10" s="897"/>
      <c r="Z10" s="883"/>
      <c r="AA10" s="884"/>
    </row>
    <row r="11" spans="1:27" s="2" customFormat="1" ht="16.5" x14ac:dyDescent="0.3">
      <c r="A11" s="885" t="s">
        <v>6</v>
      </c>
      <c r="B11" s="886"/>
      <c r="C11" s="886"/>
      <c r="D11" s="886"/>
      <c r="E11" s="887"/>
      <c r="F11" s="892">
        <f>VLOOKUP($F$15,CONTRA,7,FALSE)</f>
        <v>7</v>
      </c>
      <c r="G11" s="893"/>
      <c r="H11" s="893"/>
      <c r="I11" s="893"/>
      <c r="J11" s="893"/>
      <c r="K11" s="893"/>
      <c r="L11" s="893"/>
      <c r="M11" s="893"/>
      <c r="N11" s="893"/>
      <c r="O11" s="894"/>
      <c r="P11" s="891" t="s">
        <v>12</v>
      </c>
      <c r="Q11" s="886"/>
      <c r="R11" s="886"/>
      <c r="S11" s="887"/>
      <c r="T11" s="892">
        <f>VLOOKUP($F$15,CONTRA,8,FALSE)</f>
        <v>8</v>
      </c>
      <c r="U11" s="893"/>
      <c r="V11" s="893"/>
      <c r="W11" s="893"/>
      <c r="X11" s="893"/>
      <c r="Y11" s="893"/>
      <c r="Z11" s="893"/>
      <c r="AA11" s="900"/>
    </row>
    <row r="12" spans="1:27" s="2" customFormat="1" ht="16.5" customHeight="1" x14ac:dyDescent="0.3">
      <c r="A12" s="901" t="s">
        <v>8</v>
      </c>
      <c r="B12" s="857"/>
      <c r="C12" s="857"/>
      <c r="D12" s="857"/>
      <c r="E12" s="858"/>
      <c r="F12" s="892">
        <f>VLOOKUP($F$15,CONTRA,9,FALSE)</f>
        <v>9</v>
      </c>
      <c r="G12" s="893"/>
      <c r="H12" s="893"/>
      <c r="I12" s="893"/>
      <c r="J12" s="894"/>
      <c r="K12" s="898" t="s">
        <v>13</v>
      </c>
      <c r="L12" s="899"/>
      <c r="M12" s="892">
        <f>VLOOKUP($F$15,CONTRA,10,FALSE)</f>
        <v>10</v>
      </c>
      <c r="N12" s="893"/>
      <c r="O12" s="894"/>
      <c r="P12" s="891" t="s">
        <v>9</v>
      </c>
      <c r="Q12" s="886"/>
      <c r="R12" s="886"/>
      <c r="S12" s="887"/>
      <c r="T12" s="902">
        <f>VLOOKUP($F$15,CONTRA,11,FALSE)</f>
        <v>11</v>
      </c>
      <c r="U12" s="903"/>
      <c r="V12" s="903"/>
      <c r="W12" s="903"/>
      <c r="X12" s="903"/>
      <c r="Y12" s="903"/>
      <c r="Z12" s="903"/>
      <c r="AA12" s="904"/>
    </row>
    <row r="13" spans="1:27" s="2" customFormat="1" ht="62.25" customHeight="1" x14ac:dyDescent="0.3">
      <c r="A13" s="911" t="s">
        <v>807</v>
      </c>
      <c r="B13" s="896"/>
      <c r="C13" s="896"/>
      <c r="D13" s="896"/>
      <c r="E13" s="897"/>
      <c r="F13" s="912">
        <f>VLOOKUP($F$15,CONTRA,12,FALSE)</f>
        <v>12</v>
      </c>
      <c r="G13" s="913"/>
      <c r="H13" s="913"/>
      <c r="I13" s="913"/>
      <c r="J13" s="914"/>
      <c r="K13" s="918" t="s">
        <v>826</v>
      </c>
      <c r="L13" s="919"/>
      <c r="M13" s="912">
        <f>VLOOKUP($F$15,CONTRA,13,FALSE)</f>
        <v>13</v>
      </c>
      <c r="N13" s="913"/>
      <c r="O13" s="914"/>
      <c r="P13" s="915" t="s">
        <v>820</v>
      </c>
      <c r="Q13" s="906"/>
      <c r="R13" s="906"/>
      <c r="S13" s="907"/>
      <c r="T13" s="920">
        <f>VLOOKUP($F$15,CONTRA,14,FALSE)</f>
        <v>14</v>
      </c>
      <c r="U13" s="921"/>
      <c r="V13" s="922" t="str">
        <f>+Tabla2[[#Headers],[FECHA ACTA INICIO CONTRATO INTERVENTORIA O OFICIO DELEG]]</f>
        <v>FECHA ACTA INICIO CONTRATO INTERVENTORIA O OFICIO DELEG</v>
      </c>
      <c r="W13" s="923"/>
      <c r="X13" s="923"/>
      <c r="Y13" s="924"/>
      <c r="Z13" s="916">
        <f>VLOOKUP($F$15,CONTRA,15,FALSE)</f>
        <v>15</v>
      </c>
      <c r="AA13" s="917"/>
    </row>
    <row r="14" spans="1:27" s="2" customFormat="1" ht="31.5" customHeight="1" x14ac:dyDescent="0.3">
      <c r="A14" s="905" t="s">
        <v>825</v>
      </c>
      <c r="B14" s="906"/>
      <c r="C14" s="906"/>
      <c r="D14" s="906"/>
      <c r="E14" s="907"/>
      <c r="F14" s="908" t="str">
        <f>VLOOKUP($F$15,BDC!A2:BA18,16,FALSE)</f>
        <v>XXX</v>
      </c>
      <c r="G14" s="909"/>
      <c r="H14" s="909"/>
      <c r="I14" s="909"/>
      <c r="J14" s="909"/>
      <c r="K14" s="909"/>
      <c r="L14" s="909"/>
      <c r="M14" s="909"/>
      <c r="N14" s="909"/>
      <c r="O14" s="910"/>
      <c r="P14" s="856" t="s">
        <v>9</v>
      </c>
      <c r="Q14" s="857"/>
      <c r="R14" s="857"/>
      <c r="S14" s="858"/>
      <c r="T14" s="888" t="str">
        <f>VLOOKUP($F$15,BDC!A2:BA18,17,FALSE)</f>
        <v>XXX</v>
      </c>
      <c r="U14" s="890"/>
      <c r="V14" s="890"/>
      <c r="W14" s="890"/>
      <c r="X14" s="890"/>
      <c r="Y14" s="890"/>
      <c r="Z14" s="890"/>
      <c r="AA14" s="925"/>
    </row>
    <row r="15" spans="1:27" s="2" customFormat="1" ht="35.25" customHeight="1" x14ac:dyDescent="0.3">
      <c r="A15" s="885" t="s">
        <v>7</v>
      </c>
      <c r="B15" s="886"/>
      <c r="C15" s="886"/>
      <c r="D15" s="886"/>
      <c r="E15" s="887"/>
      <c r="F15" s="927">
        <v>1</v>
      </c>
      <c r="G15" s="928"/>
      <c r="H15" s="928"/>
      <c r="I15" s="928"/>
      <c r="J15" s="928"/>
      <c r="K15" s="928"/>
      <c r="L15" s="928"/>
      <c r="M15" s="928"/>
      <c r="N15" s="928"/>
      <c r="O15" s="929"/>
      <c r="P15" s="891" t="s">
        <v>824</v>
      </c>
      <c r="Q15" s="886"/>
      <c r="R15" s="886"/>
      <c r="S15" s="887"/>
      <c r="T15" s="888" t="str">
        <f>VLOOKUP($F$15,BDC!A3:BA19,19,FALSE)</f>
        <v>XXX</v>
      </c>
      <c r="U15" s="890"/>
      <c r="V15" s="890"/>
      <c r="W15" s="890"/>
      <c r="X15" s="890"/>
      <c r="Y15" s="890"/>
      <c r="Z15" s="890"/>
      <c r="AA15" s="925"/>
    </row>
    <row r="16" spans="1:27" s="2" customFormat="1" ht="16.5" x14ac:dyDescent="0.3">
      <c r="A16" s="885" t="s">
        <v>823</v>
      </c>
      <c r="B16" s="886"/>
      <c r="C16" s="886"/>
      <c r="D16" s="886"/>
      <c r="E16" s="887"/>
      <c r="F16" s="908" t="str">
        <f>VLOOKUP($F$15,BDC!A2:BA18,18,FALSE)</f>
        <v>XXX</v>
      </c>
      <c r="G16" s="909"/>
      <c r="H16" s="909"/>
      <c r="I16" s="909"/>
      <c r="J16" s="909"/>
      <c r="K16" s="909"/>
      <c r="L16" s="909"/>
      <c r="M16" s="909"/>
      <c r="N16" s="909"/>
      <c r="O16" s="910"/>
      <c r="P16" s="891" t="s">
        <v>9</v>
      </c>
      <c r="Q16" s="886"/>
      <c r="R16" s="886"/>
      <c r="S16" s="887"/>
      <c r="T16" s="908" t="str">
        <f>VLOOKUP($F$15,BDC!A3:BA19,20,FALSE)</f>
        <v>XXX</v>
      </c>
      <c r="U16" s="909"/>
      <c r="V16" s="909"/>
      <c r="W16" s="909"/>
      <c r="X16" s="909"/>
      <c r="Y16" s="909"/>
      <c r="Z16" s="909"/>
      <c r="AA16" s="926"/>
    </row>
    <row r="17" spans="1:27" s="2" customFormat="1" ht="16.5" x14ac:dyDescent="0.3">
      <c r="A17" s="885" t="s">
        <v>21</v>
      </c>
      <c r="B17" s="886"/>
      <c r="C17" s="886"/>
      <c r="D17" s="886"/>
      <c r="E17" s="887"/>
      <c r="F17" s="859" t="str">
        <f>VLOOKUP($F$15,BDC!A2:BA18,26,FALSE)</f>
        <v>XXX</v>
      </c>
      <c r="G17" s="860"/>
      <c r="H17" s="860"/>
      <c r="I17" s="860"/>
      <c r="J17" s="860"/>
      <c r="K17" s="860"/>
      <c r="L17" s="860"/>
      <c r="M17" s="860"/>
      <c r="N17" s="860"/>
      <c r="O17" s="930"/>
      <c r="P17" s="891" t="s">
        <v>811</v>
      </c>
      <c r="Q17" s="886"/>
      <c r="R17" s="886"/>
      <c r="S17" s="887"/>
      <c r="T17" s="859">
        <f>VLOOKUP($F$15,CONTRA,27,FALSE)</f>
        <v>25</v>
      </c>
      <c r="U17" s="860"/>
      <c r="V17" s="860"/>
      <c r="W17" s="860"/>
      <c r="X17" s="860"/>
      <c r="Y17" s="860"/>
      <c r="Z17" s="860"/>
      <c r="AA17" s="861"/>
    </row>
    <row r="18" spans="1:27" s="2" customFormat="1" ht="16.5" x14ac:dyDescent="0.3">
      <c r="A18" s="885" t="s">
        <v>817</v>
      </c>
      <c r="B18" s="886"/>
      <c r="C18" s="886"/>
      <c r="D18" s="886"/>
      <c r="E18" s="887"/>
      <c r="F18" s="888">
        <f>VLOOKUP($F$15,CONTRA,28,FALSE)</f>
        <v>0</v>
      </c>
      <c r="G18" s="890"/>
      <c r="H18" s="890"/>
      <c r="I18" s="890"/>
      <c r="J18" s="890"/>
      <c r="K18" s="890"/>
      <c r="L18" s="890"/>
      <c r="M18" s="890"/>
      <c r="N18" s="890"/>
      <c r="O18" s="889"/>
      <c r="P18" s="891" t="s">
        <v>814</v>
      </c>
      <c r="Q18" s="886"/>
      <c r="R18" s="886"/>
      <c r="S18" s="887"/>
      <c r="T18" s="888">
        <f>VLOOKUP($F$15,CONTRA,29,FALSE)</f>
        <v>0</v>
      </c>
      <c r="U18" s="890"/>
      <c r="V18" s="890"/>
      <c r="W18" s="890"/>
      <c r="X18" s="890"/>
      <c r="Y18" s="890"/>
      <c r="Z18" s="890"/>
      <c r="AA18" s="925"/>
    </row>
    <row r="19" spans="1:27" s="2" customFormat="1" ht="36.75" customHeight="1" x14ac:dyDescent="0.3">
      <c r="A19" s="885" t="s">
        <v>22</v>
      </c>
      <c r="B19" s="886"/>
      <c r="C19" s="886"/>
      <c r="D19" s="886"/>
      <c r="E19" s="887"/>
      <c r="F19" s="931">
        <f>VLOOKUP($F$15,CONTRA,30,FALSE)</f>
        <v>26</v>
      </c>
      <c r="G19" s="932"/>
      <c r="H19" s="932"/>
      <c r="I19" s="932"/>
      <c r="J19" s="933"/>
      <c r="K19" s="888">
        <f>VLOOKUP($F$15,CONTRA,31,FALSE)</f>
        <v>0</v>
      </c>
      <c r="L19" s="890"/>
      <c r="M19" s="890"/>
      <c r="N19" s="890"/>
      <c r="O19" s="889"/>
      <c r="P19" s="856" t="s">
        <v>810</v>
      </c>
      <c r="Q19" s="857"/>
      <c r="R19" s="857"/>
      <c r="S19" s="858"/>
      <c r="T19" s="888">
        <f>VLOOKUP($F$15,CONTRA,32,FALSE)</f>
        <v>27</v>
      </c>
      <c r="U19" s="890"/>
      <c r="V19" s="890"/>
      <c r="W19" s="890"/>
      <c r="X19" s="890"/>
      <c r="Y19" s="890"/>
      <c r="Z19" s="890"/>
      <c r="AA19" s="925"/>
    </row>
    <row r="20" spans="1:27" s="2" customFormat="1" ht="16.5" x14ac:dyDescent="0.3">
      <c r="A20" s="885" t="s">
        <v>23</v>
      </c>
      <c r="B20" s="886"/>
      <c r="C20" s="886"/>
      <c r="D20" s="886"/>
      <c r="E20" s="887"/>
      <c r="F20" s="931">
        <f>VLOOKUP($F$15,CONTRA,33,FALSE)</f>
        <v>28</v>
      </c>
      <c r="G20" s="932"/>
      <c r="H20" s="932"/>
      <c r="I20" s="932"/>
      <c r="J20" s="933"/>
      <c r="K20" s="898" t="s">
        <v>0</v>
      </c>
      <c r="L20" s="899"/>
      <c r="M20" s="934">
        <f>VLOOKUP($F$15,CONTRA,34,FALSE)</f>
        <v>29</v>
      </c>
      <c r="N20" s="935"/>
      <c r="O20" s="936"/>
      <c r="P20" s="891" t="s">
        <v>815</v>
      </c>
      <c r="Q20" s="886"/>
      <c r="R20" s="886"/>
      <c r="S20" s="887"/>
      <c r="T20" s="888">
        <f>VLOOKUP($F$15,CONTRA,35,FALSE)</f>
        <v>0</v>
      </c>
      <c r="U20" s="890"/>
      <c r="V20" s="890"/>
      <c r="W20" s="890"/>
      <c r="X20" s="890"/>
      <c r="Y20" s="890"/>
      <c r="Z20" s="890"/>
      <c r="AA20" s="925"/>
    </row>
    <row r="21" spans="1:27" s="2" customFormat="1" ht="16.5" x14ac:dyDescent="0.3">
      <c r="A21" s="885" t="s">
        <v>24</v>
      </c>
      <c r="B21" s="886"/>
      <c r="C21" s="886"/>
      <c r="D21" s="886"/>
      <c r="E21" s="887"/>
      <c r="F21" s="931">
        <f>SUM(F19:J20)</f>
        <v>54</v>
      </c>
      <c r="G21" s="932"/>
      <c r="H21" s="932"/>
      <c r="I21" s="932"/>
      <c r="J21" s="933"/>
      <c r="K21" s="888"/>
      <c r="L21" s="890"/>
      <c r="M21" s="890"/>
      <c r="N21" s="890"/>
      <c r="O21" s="889"/>
      <c r="P21" s="891" t="s">
        <v>25</v>
      </c>
      <c r="Q21" s="886"/>
      <c r="R21" s="886"/>
      <c r="S21" s="887"/>
      <c r="T21" s="888">
        <f>+T19+T20</f>
        <v>27</v>
      </c>
      <c r="U21" s="890"/>
      <c r="V21" s="890"/>
      <c r="W21" s="890"/>
      <c r="X21" s="890"/>
      <c r="Y21" s="890"/>
      <c r="Z21" s="890"/>
      <c r="AA21" s="925"/>
    </row>
    <row r="22" spans="1:27" s="2" customFormat="1" ht="32.25" customHeight="1" x14ac:dyDescent="0.3">
      <c r="A22" s="938" t="s">
        <v>19</v>
      </c>
      <c r="B22" s="939"/>
      <c r="C22" s="939"/>
      <c r="D22" s="939"/>
      <c r="E22" s="940"/>
      <c r="F22" s="853">
        <f>VLOOKUP($F$15,CONTRA,36,FALSE)</f>
        <v>30</v>
      </c>
      <c r="G22" s="854"/>
      <c r="H22" s="854"/>
      <c r="I22" s="854"/>
      <c r="J22" s="854"/>
      <c r="K22" s="854"/>
      <c r="L22" s="854"/>
      <c r="M22" s="854"/>
      <c r="N22" s="854"/>
      <c r="O22" s="855"/>
      <c r="P22" s="856" t="s">
        <v>812</v>
      </c>
      <c r="Q22" s="857"/>
      <c r="R22" s="857"/>
      <c r="S22" s="858"/>
      <c r="T22" s="859">
        <f>VLOOKUP($F$15,BDC!1:1048576,38,FALSE)</f>
        <v>0</v>
      </c>
      <c r="U22" s="860"/>
      <c r="V22" s="860"/>
      <c r="W22" s="860"/>
      <c r="X22" s="860"/>
      <c r="Y22" s="860"/>
      <c r="Z22" s="860"/>
      <c r="AA22" s="861"/>
    </row>
    <row r="23" spans="1:27" s="2" customFormat="1" ht="16.5" customHeight="1" x14ac:dyDescent="0.3">
      <c r="A23" s="938" t="s">
        <v>20</v>
      </c>
      <c r="B23" s="939"/>
      <c r="C23" s="939"/>
      <c r="D23" s="939"/>
      <c r="E23" s="940"/>
      <c r="F23" s="698">
        <f>VLOOKUP($F$15,CONTRA,37,FALSE)</f>
        <v>31</v>
      </c>
      <c r="G23" s="699"/>
      <c r="H23" s="699"/>
      <c r="I23" s="699"/>
      <c r="J23" s="699"/>
      <c r="K23" s="699"/>
      <c r="L23" s="699"/>
      <c r="M23" s="699"/>
      <c r="N23" s="699"/>
      <c r="O23" s="699"/>
      <c r="P23" s="699"/>
      <c r="Q23" s="699"/>
      <c r="R23" s="699"/>
      <c r="S23" s="699"/>
      <c r="T23" s="699"/>
      <c r="U23" s="699"/>
      <c r="V23" s="699"/>
      <c r="W23" s="699"/>
      <c r="X23" s="699"/>
      <c r="Y23" s="699"/>
      <c r="Z23" s="699"/>
      <c r="AA23" s="700"/>
    </row>
    <row r="24" spans="1:27" x14ac:dyDescent="0.25">
      <c r="A24" s="316"/>
      <c r="AA24" s="481"/>
    </row>
    <row r="25" spans="1:27" s="2" customFormat="1" ht="16.5" customHeight="1" x14ac:dyDescent="0.3">
      <c r="A25" s="457">
        <v>1</v>
      </c>
      <c r="B25" s="1168" t="s">
        <v>912</v>
      </c>
      <c r="C25" s="1169"/>
      <c r="D25" s="1169"/>
      <c r="E25" s="1169"/>
      <c r="F25" s="1169"/>
      <c r="G25" s="1169"/>
      <c r="H25" s="1169"/>
      <c r="I25" s="1169"/>
      <c r="J25" s="1169"/>
      <c r="K25" s="1169"/>
      <c r="L25" s="1169"/>
      <c r="M25" s="1169"/>
      <c r="N25" s="1169"/>
      <c r="O25" s="1169"/>
      <c r="P25" s="1169"/>
      <c r="Q25" s="1169"/>
      <c r="R25" s="1169"/>
      <c r="S25" s="1169"/>
      <c r="T25" s="1169"/>
      <c r="U25" s="1169"/>
      <c r="V25" s="1169"/>
      <c r="W25" s="1169"/>
      <c r="X25" s="1169"/>
      <c r="Y25" s="1169"/>
      <c r="Z25" s="1169"/>
      <c r="AA25" s="1170"/>
    </row>
    <row r="26" spans="1:27" s="501" customFormat="1" ht="16.5" x14ac:dyDescent="0.3">
      <c r="A26" s="502">
        <v>1</v>
      </c>
      <c r="B26" s="1174" t="s">
        <v>881</v>
      </c>
      <c r="C26" s="1175"/>
      <c r="D26" s="1175"/>
      <c r="E26" s="1175"/>
      <c r="F26" s="1175"/>
      <c r="G26" s="1175"/>
      <c r="H26" s="1175"/>
      <c r="I26" s="1175"/>
      <c r="J26" s="1175"/>
      <c r="K26" s="1175"/>
      <c r="L26" s="1175"/>
      <c r="M26" s="1175"/>
      <c r="N26" s="1175"/>
      <c r="O26" s="1176"/>
      <c r="P26" s="1174"/>
      <c r="Q26" s="1175"/>
      <c r="R26" s="1176"/>
      <c r="S26" s="1177"/>
      <c r="T26" s="1178"/>
      <c r="U26" s="1179"/>
      <c r="V26" s="1177"/>
      <c r="W26" s="1178"/>
      <c r="X26" s="1178"/>
      <c r="Y26" s="1178"/>
      <c r="Z26" s="1178"/>
      <c r="AA26" s="1180"/>
    </row>
    <row r="27" spans="1:27" s="501" customFormat="1" ht="16.5" x14ac:dyDescent="0.3">
      <c r="A27" s="502">
        <v>2</v>
      </c>
      <c r="B27" s="1171" t="s">
        <v>882</v>
      </c>
      <c r="C27" s="1172"/>
      <c r="D27" s="1172"/>
      <c r="E27" s="1172"/>
      <c r="F27" s="1172"/>
      <c r="G27" s="1172"/>
      <c r="H27" s="1172"/>
      <c r="I27" s="1172"/>
      <c r="J27" s="1172"/>
      <c r="K27" s="1172"/>
      <c r="L27" s="1172"/>
      <c r="M27" s="1172"/>
      <c r="N27" s="1172"/>
      <c r="O27" s="1173"/>
      <c r="P27" s="1174"/>
      <c r="Q27" s="1175"/>
      <c r="R27" s="1176"/>
      <c r="S27" s="1177"/>
      <c r="T27" s="1178"/>
      <c r="U27" s="1179"/>
      <c r="V27" s="1177"/>
      <c r="W27" s="1178"/>
      <c r="X27" s="1178"/>
      <c r="Y27" s="1178"/>
      <c r="Z27" s="1178"/>
      <c r="AA27" s="1180"/>
    </row>
    <row r="28" spans="1:27" s="501" customFormat="1" ht="16.5" x14ac:dyDescent="0.3">
      <c r="A28" s="502">
        <v>3</v>
      </c>
      <c r="B28" s="1174" t="s">
        <v>883</v>
      </c>
      <c r="C28" s="1175"/>
      <c r="D28" s="1175"/>
      <c r="E28" s="1175"/>
      <c r="F28" s="1175"/>
      <c r="G28" s="1175"/>
      <c r="H28" s="1175"/>
      <c r="I28" s="1175"/>
      <c r="J28" s="1175"/>
      <c r="K28" s="1175"/>
      <c r="L28" s="1175"/>
      <c r="M28" s="1175"/>
      <c r="N28" s="1175"/>
      <c r="O28" s="1176"/>
      <c r="P28" s="1174"/>
      <c r="Q28" s="1175"/>
      <c r="R28" s="1176"/>
      <c r="S28" s="1177"/>
      <c r="T28" s="1178"/>
      <c r="U28" s="1179"/>
      <c r="V28" s="1177"/>
      <c r="W28" s="1178"/>
      <c r="X28" s="1178"/>
      <c r="Y28" s="1178"/>
      <c r="Z28" s="1178"/>
      <c r="AA28" s="1180"/>
    </row>
    <row r="29" spans="1:27" s="501" customFormat="1" ht="16.5" x14ac:dyDescent="0.3">
      <c r="A29" s="502">
        <v>4</v>
      </c>
      <c r="B29" s="1174" t="s">
        <v>884</v>
      </c>
      <c r="C29" s="1175"/>
      <c r="D29" s="1175"/>
      <c r="E29" s="1175"/>
      <c r="F29" s="1175"/>
      <c r="G29" s="1175"/>
      <c r="H29" s="1175"/>
      <c r="I29" s="1175"/>
      <c r="J29" s="1175"/>
      <c r="K29" s="1175"/>
      <c r="L29" s="1175"/>
      <c r="M29" s="1175"/>
      <c r="N29" s="1175"/>
      <c r="O29" s="1176"/>
      <c r="P29" s="1174"/>
      <c r="Q29" s="1175"/>
      <c r="R29" s="1176"/>
      <c r="S29" s="1177"/>
      <c r="T29" s="1178"/>
      <c r="U29" s="1179"/>
      <c r="V29" s="1177"/>
      <c r="W29" s="1178"/>
      <c r="X29" s="1178"/>
      <c r="Y29" s="1178"/>
      <c r="Z29" s="1178"/>
      <c r="AA29" s="1180"/>
    </row>
    <row r="30" spans="1:27" s="501" customFormat="1" ht="16.5" x14ac:dyDescent="0.3">
      <c r="A30" s="502">
        <v>5</v>
      </c>
      <c r="B30" s="1171" t="s">
        <v>304</v>
      </c>
      <c r="C30" s="1172"/>
      <c r="D30" s="1172"/>
      <c r="E30" s="1172"/>
      <c r="F30" s="1172"/>
      <c r="G30" s="1172"/>
      <c r="H30" s="1172"/>
      <c r="I30" s="1172"/>
      <c r="J30" s="1172"/>
      <c r="K30" s="1172"/>
      <c r="L30" s="1172"/>
      <c r="M30" s="1172"/>
      <c r="N30" s="1172"/>
      <c r="O30" s="1173"/>
      <c r="P30" s="1174"/>
      <c r="Q30" s="1175"/>
      <c r="R30" s="1176"/>
      <c r="S30" s="1177"/>
      <c r="T30" s="1178"/>
      <c r="U30" s="1179"/>
      <c r="V30" s="1177"/>
      <c r="W30" s="1178"/>
      <c r="X30" s="1178"/>
      <c r="Y30" s="1178"/>
      <c r="Z30" s="1178"/>
      <c r="AA30" s="1180"/>
    </row>
    <row r="31" spans="1:27" s="501" customFormat="1" ht="16.5" x14ac:dyDescent="0.3">
      <c r="A31" s="502">
        <v>6</v>
      </c>
      <c r="B31" s="1171" t="s">
        <v>816</v>
      </c>
      <c r="C31" s="1172"/>
      <c r="D31" s="1172"/>
      <c r="E31" s="1172"/>
      <c r="F31" s="1172"/>
      <c r="G31" s="1172"/>
      <c r="H31" s="1172"/>
      <c r="I31" s="1172"/>
      <c r="J31" s="1172"/>
      <c r="K31" s="1172"/>
      <c r="L31" s="1172"/>
      <c r="M31" s="1172"/>
      <c r="N31" s="1172"/>
      <c r="O31" s="1173"/>
      <c r="P31" s="1174"/>
      <c r="Q31" s="1175"/>
      <c r="R31" s="1176"/>
      <c r="S31" s="1177"/>
      <c r="T31" s="1178"/>
      <c r="U31" s="1179"/>
      <c r="V31" s="1177"/>
      <c r="W31" s="1178"/>
      <c r="X31" s="1178"/>
      <c r="Y31" s="1178"/>
      <c r="Z31" s="1178"/>
      <c r="AA31" s="1180"/>
    </row>
    <row r="32" spans="1:27" s="501" customFormat="1" ht="16.5" x14ac:dyDescent="0.3">
      <c r="A32" s="502">
        <v>7</v>
      </c>
      <c r="B32" s="1174" t="s">
        <v>885</v>
      </c>
      <c r="C32" s="1175"/>
      <c r="D32" s="1175"/>
      <c r="E32" s="1175"/>
      <c r="F32" s="1175"/>
      <c r="G32" s="1175"/>
      <c r="H32" s="1175"/>
      <c r="I32" s="1175"/>
      <c r="J32" s="1175"/>
      <c r="K32" s="1175"/>
      <c r="L32" s="1175"/>
      <c r="M32" s="1175"/>
      <c r="N32" s="1175"/>
      <c r="O32" s="1176"/>
      <c r="P32" s="1174"/>
      <c r="Q32" s="1175"/>
      <c r="R32" s="1176"/>
      <c r="S32" s="1177"/>
      <c r="T32" s="1178"/>
      <c r="U32" s="1179"/>
      <c r="V32" s="1177"/>
      <c r="W32" s="1178"/>
      <c r="X32" s="1178"/>
      <c r="Y32" s="1178"/>
      <c r="Z32" s="1178"/>
      <c r="AA32" s="1180"/>
    </row>
    <row r="33" spans="1:27" s="501" customFormat="1" ht="16.5" x14ac:dyDescent="0.3">
      <c r="A33" s="502">
        <v>8</v>
      </c>
      <c r="B33" s="1171" t="s">
        <v>886</v>
      </c>
      <c r="C33" s="1172"/>
      <c r="D33" s="1172"/>
      <c r="E33" s="1172"/>
      <c r="F33" s="1172"/>
      <c r="G33" s="1172"/>
      <c r="H33" s="1172"/>
      <c r="I33" s="1172"/>
      <c r="J33" s="1172"/>
      <c r="K33" s="1172"/>
      <c r="L33" s="1172"/>
      <c r="M33" s="1172"/>
      <c r="N33" s="1172"/>
      <c r="O33" s="1173"/>
      <c r="P33" s="1174"/>
      <c r="Q33" s="1175"/>
      <c r="R33" s="1176"/>
      <c r="S33" s="1177"/>
      <c r="T33" s="1178"/>
      <c r="U33" s="1179"/>
      <c r="V33" s="1177"/>
      <c r="W33" s="1178"/>
      <c r="X33" s="1178"/>
      <c r="Y33" s="1178"/>
      <c r="Z33" s="1178"/>
      <c r="AA33" s="1180"/>
    </row>
    <row r="34" spans="1:27" s="501" customFormat="1" ht="16.5" x14ac:dyDescent="0.3">
      <c r="A34" s="502">
        <v>9</v>
      </c>
      <c r="B34" s="1171" t="s">
        <v>887</v>
      </c>
      <c r="C34" s="1172"/>
      <c r="D34" s="1172"/>
      <c r="E34" s="1172"/>
      <c r="F34" s="1172"/>
      <c r="G34" s="1172"/>
      <c r="H34" s="1172"/>
      <c r="I34" s="1172"/>
      <c r="J34" s="1172"/>
      <c r="K34" s="1172"/>
      <c r="L34" s="1172"/>
      <c r="M34" s="1172"/>
      <c r="N34" s="1172"/>
      <c r="O34" s="1173"/>
      <c r="P34" s="1174"/>
      <c r="Q34" s="1175"/>
      <c r="R34" s="1176"/>
      <c r="S34" s="1177"/>
      <c r="T34" s="1178"/>
      <c r="U34" s="1179"/>
      <c r="V34" s="1177"/>
      <c r="W34" s="1178"/>
      <c r="X34" s="1178"/>
      <c r="Y34" s="1178"/>
      <c r="Z34" s="1178"/>
      <c r="AA34" s="1180"/>
    </row>
    <row r="35" spans="1:27" s="501" customFormat="1" ht="16.5" x14ac:dyDescent="0.3">
      <c r="A35" s="502">
        <v>10</v>
      </c>
      <c r="B35" s="1171" t="s">
        <v>888</v>
      </c>
      <c r="C35" s="1172"/>
      <c r="D35" s="1172"/>
      <c r="E35" s="1172"/>
      <c r="F35" s="1172"/>
      <c r="G35" s="1172"/>
      <c r="H35" s="1172"/>
      <c r="I35" s="1172"/>
      <c r="J35" s="1172"/>
      <c r="K35" s="1172"/>
      <c r="L35" s="1172"/>
      <c r="M35" s="1172"/>
      <c r="N35" s="1172"/>
      <c r="O35" s="1173"/>
      <c r="P35" s="1174"/>
      <c r="Q35" s="1175"/>
      <c r="R35" s="1176"/>
      <c r="S35" s="1177"/>
      <c r="T35" s="1178"/>
      <c r="U35" s="1179"/>
      <c r="V35" s="1177"/>
      <c r="W35" s="1178"/>
      <c r="X35" s="1178"/>
      <c r="Y35" s="1178"/>
      <c r="Z35" s="1178"/>
      <c r="AA35" s="1180"/>
    </row>
    <row r="36" spans="1:27" s="501" customFormat="1" ht="16.5" x14ac:dyDescent="0.3">
      <c r="A36" s="502">
        <v>11</v>
      </c>
      <c r="B36" s="1171" t="s">
        <v>889</v>
      </c>
      <c r="C36" s="1172"/>
      <c r="D36" s="1172"/>
      <c r="E36" s="1172"/>
      <c r="F36" s="1172"/>
      <c r="G36" s="1172"/>
      <c r="H36" s="1172"/>
      <c r="I36" s="1172"/>
      <c r="J36" s="1172"/>
      <c r="K36" s="1172"/>
      <c r="L36" s="1172"/>
      <c r="M36" s="1172"/>
      <c r="N36" s="1172"/>
      <c r="O36" s="1173"/>
      <c r="P36" s="1174"/>
      <c r="Q36" s="1175"/>
      <c r="R36" s="1176"/>
      <c r="S36" s="1177"/>
      <c r="T36" s="1178"/>
      <c r="U36" s="1179"/>
      <c r="V36" s="1177"/>
      <c r="W36" s="1178"/>
      <c r="X36" s="1178"/>
      <c r="Y36" s="1178"/>
      <c r="Z36" s="1178"/>
      <c r="AA36" s="1180"/>
    </row>
    <row r="37" spans="1:27" s="501" customFormat="1" ht="16.5" x14ac:dyDescent="0.3">
      <c r="A37" s="502">
        <v>12</v>
      </c>
      <c r="B37" s="1171" t="s">
        <v>890</v>
      </c>
      <c r="C37" s="1172"/>
      <c r="D37" s="1172"/>
      <c r="E37" s="1172"/>
      <c r="F37" s="1172"/>
      <c r="G37" s="1172"/>
      <c r="H37" s="1172"/>
      <c r="I37" s="1172"/>
      <c r="J37" s="1172"/>
      <c r="K37" s="1172"/>
      <c r="L37" s="1172"/>
      <c r="M37" s="1172"/>
      <c r="N37" s="1172"/>
      <c r="O37" s="1173"/>
      <c r="P37" s="1174"/>
      <c r="Q37" s="1175"/>
      <c r="R37" s="1176"/>
      <c r="S37" s="1177"/>
      <c r="T37" s="1178"/>
      <c r="U37" s="1179"/>
      <c r="V37" s="1177"/>
      <c r="W37" s="1178"/>
      <c r="X37" s="1178"/>
      <c r="Y37" s="1178"/>
      <c r="Z37" s="1178"/>
      <c r="AA37" s="1180"/>
    </row>
    <row r="38" spans="1:27" s="501" customFormat="1" ht="15.75" customHeight="1" x14ac:dyDescent="0.3">
      <c r="A38" s="502">
        <v>13</v>
      </c>
      <c r="B38" s="1184" t="s">
        <v>891</v>
      </c>
      <c r="C38" s="1185"/>
      <c r="D38" s="1185"/>
      <c r="E38" s="1185"/>
      <c r="F38" s="1185"/>
      <c r="G38" s="1185"/>
      <c r="H38" s="1185"/>
      <c r="I38" s="1185"/>
      <c r="J38" s="1185"/>
      <c r="K38" s="1185"/>
      <c r="L38" s="1185"/>
      <c r="M38" s="1185"/>
      <c r="N38" s="1185"/>
      <c r="O38" s="1186"/>
      <c r="P38" s="1174"/>
      <c r="Q38" s="1175"/>
      <c r="R38" s="1176"/>
      <c r="S38" s="1177"/>
      <c r="T38" s="1178"/>
      <c r="U38" s="1179"/>
      <c r="V38" s="1177"/>
      <c r="W38" s="1178"/>
      <c r="X38" s="1178"/>
      <c r="Y38" s="1178"/>
      <c r="Z38" s="1178"/>
      <c r="AA38" s="1180"/>
    </row>
    <row r="39" spans="1:27" s="501" customFormat="1" ht="15.75" customHeight="1" x14ac:dyDescent="0.3">
      <c r="A39" s="502">
        <v>14</v>
      </c>
      <c r="B39" s="1184" t="s">
        <v>892</v>
      </c>
      <c r="C39" s="1185"/>
      <c r="D39" s="1185"/>
      <c r="E39" s="1185"/>
      <c r="F39" s="1185"/>
      <c r="G39" s="1185"/>
      <c r="H39" s="1185"/>
      <c r="I39" s="1185"/>
      <c r="J39" s="1185"/>
      <c r="K39" s="1185"/>
      <c r="L39" s="1185"/>
      <c r="M39" s="1185"/>
      <c r="N39" s="1185"/>
      <c r="O39" s="1186"/>
      <c r="P39" s="1174"/>
      <c r="Q39" s="1175"/>
      <c r="R39" s="1176"/>
      <c r="S39" s="1177"/>
      <c r="T39" s="1178"/>
      <c r="U39" s="1179"/>
      <c r="V39" s="1177"/>
      <c r="W39" s="1178"/>
      <c r="X39" s="1178"/>
      <c r="Y39" s="1178"/>
      <c r="Z39" s="1178"/>
      <c r="AA39" s="1180"/>
    </row>
    <row r="40" spans="1:27" s="501" customFormat="1" ht="16.5" x14ac:dyDescent="0.3">
      <c r="A40" s="502">
        <v>15</v>
      </c>
      <c r="B40" s="1174" t="s">
        <v>893</v>
      </c>
      <c r="C40" s="1175"/>
      <c r="D40" s="1175"/>
      <c r="E40" s="1175"/>
      <c r="F40" s="1175"/>
      <c r="G40" s="1175"/>
      <c r="H40" s="1175"/>
      <c r="I40" s="1175"/>
      <c r="J40" s="1175"/>
      <c r="K40" s="1175"/>
      <c r="L40" s="1175"/>
      <c r="M40" s="1175"/>
      <c r="N40" s="1175"/>
      <c r="O40" s="1176"/>
      <c r="P40" s="1174"/>
      <c r="Q40" s="1175"/>
      <c r="R40" s="1176"/>
      <c r="S40" s="1177"/>
      <c r="T40" s="1178"/>
      <c r="U40" s="1179"/>
      <c r="V40" s="1177"/>
      <c r="W40" s="1178"/>
      <c r="X40" s="1178"/>
      <c r="Y40" s="1178"/>
      <c r="Z40" s="1178"/>
      <c r="AA40" s="1180"/>
    </row>
    <row r="41" spans="1:27" s="501" customFormat="1" ht="16.5" x14ac:dyDescent="0.3">
      <c r="A41" s="502">
        <v>16</v>
      </c>
      <c r="B41" s="1171" t="s">
        <v>894</v>
      </c>
      <c r="C41" s="1172"/>
      <c r="D41" s="1172"/>
      <c r="E41" s="1172"/>
      <c r="F41" s="1172"/>
      <c r="G41" s="1172"/>
      <c r="H41" s="1172"/>
      <c r="I41" s="1172"/>
      <c r="J41" s="1172"/>
      <c r="K41" s="1172"/>
      <c r="L41" s="1172"/>
      <c r="M41" s="1172"/>
      <c r="N41" s="1172"/>
      <c r="O41" s="1173"/>
      <c r="P41" s="1174"/>
      <c r="Q41" s="1175"/>
      <c r="R41" s="1176"/>
      <c r="S41" s="1177"/>
      <c r="T41" s="1178"/>
      <c r="U41" s="1179"/>
      <c r="V41" s="1177"/>
      <c r="W41" s="1178"/>
      <c r="X41" s="1178"/>
      <c r="Y41" s="1178"/>
      <c r="Z41" s="1178"/>
      <c r="AA41" s="1180"/>
    </row>
    <row r="42" spans="1:27" s="501" customFormat="1" ht="16.5" x14ac:dyDescent="0.3">
      <c r="A42" s="502">
        <v>17</v>
      </c>
      <c r="B42" s="1171" t="s">
        <v>132</v>
      </c>
      <c r="C42" s="1172"/>
      <c r="D42" s="1172"/>
      <c r="E42" s="1172"/>
      <c r="F42" s="1172"/>
      <c r="G42" s="1172"/>
      <c r="H42" s="1172"/>
      <c r="I42" s="1172"/>
      <c r="J42" s="1172"/>
      <c r="K42" s="1172"/>
      <c r="L42" s="1172"/>
      <c r="M42" s="1172"/>
      <c r="N42" s="1172"/>
      <c r="O42" s="1173"/>
      <c r="P42" s="1174"/>
      <c r="Q42" s="1175"/>
      <c r="R42" s="1176"/>
      <c r="S42" s="1177"/>
      <c r="T42" s="1178"/>
      <c r="U42" s="1179"/>
      <c r="V42" s="1177"/>
      <c r="W42" s="1178"/>
      <c r="X42" s="1178"/>
      <c r="Y42" s="1178"/>
      <c r="Z42" s="1178"/>
      <c r="AA42" s="1180"/>
    </row>
    <row r="43" spans="1:27" s="501" customFormat="1" ht="16.5" x14ac:dyDescent="0.3">
      <c r="A43" s="502">
        <v>18</v>
      </c>
      <c r="B43" s="1174" t="s">
        <v>895</v>
      </c>
      <c r="C43" s="1175"/>
      <c r="D43" s="1175"/>
      <c r="E43" s="1175"/>
      <c r="F43" s="1175"/>
      <c r="G43" s="1175"/>
      <c r="H43" s="1175"/>
      <c r="I43" s="1175"/>
      <c r="J43" s="1175"/>
      <c r="K43" s="1175"/>
      <c r="L43" s="1175"/>
      <c r="M43" s="1175"/>
      <c r="N43" s="1175"/>
      <c r="O43" s="1176"/>
      <c r="P43" s="1174"/>
      <c r="Q43" s="1175"/>
      <c r="R43" s="1176"/>
      <c r="S43" s="1177"/>
      <c r="T43" s="1178"/>
      <c r="U43" s="1179"/>
      <c r="V43" s="1177"/>
      <c r="W43" s="1178"/>
      <c r="X43" s="1178"/>
      <c r="Y43" s="1178"/>
      <c r="Z43" s="1178"/>
      <c r="AA43" s="1180"/>
    </row>
    <row r="44" spans="1:27" s="501" customFormat="1" ht="16.5" x14ac:dyDescent="0.3">
      <c r="A44" s="502">
        <v>19</v>
      </c>
      <c r="B44" s="1174" t="s">
        <v>896</v>
      </c>
      <c r="C44" s="1175"/>
      <c r="D44" s="1175"/>
      <c r="E44" s="1175"/>
      <c r="F44" s="1175"/>
      <c r="G44" s="1175"/>
      <c r="H44" s="1175"/>
      <c r="I44" s="1175"/>
      <c r="J44" s="1175"/>
      <c r="K44" s="1175"/>
      <c r="L44" s="1175"/>
      <c r="M44" s="1175"/>
      <c r="N44" s="1175"/>
      <c r="O44" s="1176"/>
      <c r="P44" s="1174"/>
      <c r="Q44" s="1175"/>
      <c r="R44" s="1176"/>
      <c r="S44" s="1177"/>
      <c r="T44" s="1178"/>
      <c r="U44" s="1179"/>
      <c r="V44" s="1177"/>
      <c r="W44" s="1178"/>
      <c r="X44" s="1178"/>
      <c r="Y44" s="1178"/>
      <c r="Z44" s="1178"/>
      <c r="AA44" s="1180"/>
    </row>
    <row r="45" spans="1:27" s="501" customFormat="1" ht="16.5" x14ac:dyDescent="0.3">
      <c r="A45" s="502">
        <v>20</v>
      </c>
      <c r="B45" s="1171" t="s">
        <v>127</v>
      </c>
      <c r="C45" s="1172"/>
      <c r="D45" s="1172"/>
      <c r="E45" s="1172"/>
      <c r="F45" s="1172"/>
      <c r="G45" s="1172"/>
      <c r="H45" s="1172"/>
      <c r="I45" s="1172"/>
      <c r="J45" s="1172"/>
      <c r="K45" s="1172"/>
      <c r="L45" s="1172"/>
      <c r="M45" s="1172"/>
      <c r="N45" s="1172"/>
      <c r="O45" s="1173"/>
      <c r="P45" s="1174"/>
      <c r="Q45" s="1175"/>
      <c r="R45" s="1176"/>
      <c r="S45" s="1177"/>
      <c r="T45" s="1178"/>
      <c r="U45" s="1179"/>
      <c r="V45" s="1177"/>
      <c r="W45" s="1178"/>
      <c r="X45" s="1178"/>
      <c r="Y45" s="1178"/>
      <c r="Z45" s="1178"/>
      <c r="AA45" s="1180"/>
    </row>
    <row r="46" spans="1:27" s="501" customFormat="1" ht="16.5" x14ac:dyDescent="0.3">
      <c r="A46" s="502">
        <v>21</v>
      </c>
      <c r="B46" s="1171" t="s">
        <v>124</v>
      </c>
      <c r="C46" s="1172"/>
      <c r="D46" s="1172"/>
      <c r="E46" s="1172"/>
      <c r="F46" s="1172"/>
      <c r="G46" s="1172"/>
      <c r="H46" s="1172"/>
      <c r="I46" s="1172"/>
      <c r="J46" s="1172"/>
      <c r="K46" s="1172"/>
      <c r="L46" s="1172"/>
      <c r="M46" s="1172"/>
      <c r="N46" s="1172"/>
      <c r="O46" s="1173"/>
      <c r="P46" s="1174"/>
      <c r="Q46" s="1175"/>
      <c r="R46" s="1176"/>
      <c r="S46" s="1177"/>
      <c r="T46" s="1178"/>
      <c r="U46" s="1179"/>
      <c r="V46" s="1177"/>
      <c r="W46" s="1178"/>
      <c r="X46" s="1178"/>
      <c r="Y46" s="1178"/>
      <c r="Z46" s="1178"/>
      <c r="AA46" s="1180"/>
    </row>
    <row r="47" spans="1:27" s="501" customFormat="1" ht="16.5" x14ac:dyDescent="0.3">
      <c r="A47" s="502">
        <v>22</v>
      </c>
      <c r="B47" s="1171" t="s">
        <v>897</v>
      </c>
      <c r="C47" s="1172"/>
      <c r="D47" s="1172"/>
      <c r="E47" s="1172"/>
      <c r="F47" s="1172"/>
      <c r="G47" s="1172"/>
      <c r="H47" s="1172"/>
      <c r="I47" s="1172"/>
      <c r="J47" s="1172"/>
      <c r="K47" s="1172"/>
      <c r="L47" s="1172"/>
      <c r="M47" s="1172"/>
      <c r="N47" s="1172"/>
      <c r="O47" s="1173"/>
      <c r="P47" s="1174"/>
      <c r="Q47" s="1175"/>
      <c r="R47" s="1176"/>
      <c r="S47" s="1177"/>
      <c r="T47" s="1178"/>
      <c r="U47" s="1179"/>
      <c r="V47" s="1177"/>
      <c r="W47" s="1178"/>
      <c r="X47" s="1178"/>
      <c r="Y47" s="1178"/>
      <c r="Z47" s="1178"/>
      <c r="AA47" s="1180"/>
    </row>
    <row r="48" spans="1:27" s="501" customFormat="1" ht="16.5" x14ac:dyDescent="0.3">
      <c r="A48" s="502">
        <v>23</v>
      </c>
      <c r="B48" s="1171" t="s">
        <v>898</v>
      </c>
      <c r="C48" s="1172"/>
      <c r="D48" s="1172"/>
      <c r="E48" s="1172"/>
      <c r="F48" s="1172"/>
      <c r="G48" s="1172"/>
      <c r="H48" s="1172"/>
      <c r="I48" s="1172"/>
      <c r="J48" s="1172"/>
      <c r="K48" s="1172"/>
      <c r="L48" s="1172"/>
      <c r="M48" s="1172"/>
      <c r="N48" s="1172"/>
      <c r="O48" s="1173"/>
      <c r="P48" s="1174"/>
      <c r="Q48" s="1175"/>
      <c r="R48" s="1176"/>
      <c r="S48" s="1177"/>
      <c r="T48" s="1178"/>
      <c r="U48" s="1179"/>
      <c r="V48" s="1177"/>
      <c r="W48" s="1178"/>
      <c r="X48" s="1178"/>
      <c r="Y48" s="1178"/>
      <c r="Z48" s="1178"/>
      <c r="AA48" s="1180"/>
    </row>
    <row r="49" spans="1:27" s="501" customFormat="1" ht="16.5" x14ac:dyDescent="0.3">
      <c r="A49" s="502">
        <v>24</v>
      </c>
      <c r="B49" s="1171" t="s">
        <v>899</v>
      </c>
      <c r="C49" s="1172"/>
      <c r="D49" s="1172"/>
      <c r="E49" s="1172"/>
      <c r="F49" s="1172"/>
      <c r="G49" s="1172"/>
      <c r="H49" s="1172"/>
      <c r="I49" s="1172"/>
      <c r="J49" s="1172"/>
      <c r="K49" s="1172"/>
      <c r="L49" s="1172"/>
      <c r="M49" s="1172"/>
      <c r="N49" s="1172"/>
      <c r="O49" s="1173"/>
      <c r="P49" s="1174"/>
      <c r="Q49" s="1175"/>
      <c r="R49" s="1176"/>
      <c r="S49" s="1177"/>
      <c r="T49" s="1178"/>
      <c r="U49" s="1179"/>
      <c r="V49" s="1177"/>
      <c r="W49" s="1178"/>
      <c r="X49" s="1178"/>
      <c r="Y49" s="1178"/>
      <c r="Z49" s="1178"/>
      <c r="AA49" s="1180"/>
    </row>
    <row r="50" spans="1:27" s="501" customFormat="1" ht="16.5" x14ac:dyDescent="0.3">
      <c r="A50" s="502">
        <v>25</v>
      </c>
      <c r="B50" s="1171" t="s">
        <v>131</v>
      </c>
      <c r="C50" s="1172"/>
      <c r="D50" s="1172"/>
      <c r="E50" s="1172"/>
      <c r="F50" s="1172"/>
      <c r="G50" s="1172"/>
      <c r="H50" s="1172"/>
      <c r="I50" s="1172"/>
      <c r="J50" s="1172"/>
      <c r="K50" s="1172"/>
      <c r="L50" s="1172"/>
      <c r="M50" s="1172"/>
      <c r="N50" s="1172"/>
      <c r="O50" s="1173"/>
      <c r="P50" s="1174"/>
      <c r="Q50" s="1175"/>
      <c r="R50" s="1176"/>
      <c r="S50" s="1177"/>
      <c r="T50" s="1178"/>
      <c r="U50" s="1179"/>
      <c r="V50" s="1177"/>
      <c r="W50" s="1178"/>
      <c r="X50" s="1178"/>
      <c r="Y50" s="1178"/>
      <c r="Z50" s="1178"/>
      <c r="AA50" s="1180"/>
    </row>
    <row r="51" spans="1:27" s="501" customFormat="1" ht="16.5" x14ac:dyDescent="0.3">
      <c r="A51" s="502">
        <v>26</v>
      </c>
      <c r="B51" s="1171" t="s">
        <v>900</v>
      </c>
      <c r="C51" s="1172"/>
      <c r="D51" s="1172"/>
      <c r="E51" s="1172"/>
      <c r="F51" s="1172"/>
      <c r="G51" s="1172"/>
      <c r="H51" s="1172"/>
      <c r="I51" s="1172"/>
      <c r="J51" s="1172"/>
      <c r="K51" s="1172"/>
      <c r="L51" s="1172"/>
      <c r="M51" s="1172"/>
      <c r="N51" s="1172"/>
      <c r="O51" s="1173"/>
      <c r="P51" s="1174"/>
      <c r="Q51" s="1175"/>
      <c r="R51" s="1176"/>
      <c r="S51" s="1177"/>
      <c r="T51" s="1178"/>
      <c r="U51" s="1179"/>
      <c r="V51" s="1177"/>
      <c r="W51" s="1178"/>
      <c r="X51" s="1178"/>
      <c r="Y51" s="1178"/>
      <c r="Z51" s="1178"/>
      <c r="AA51" s="1180"/>
    </row>
    <row r="52" spans="1:27" s="501" customFormat="1" ht="16.5" x14ac:dyDescent="0.3">
      <c r="A52" s="502">
        <v>27</v>
      </c>
      <c r="B52" s="1171" t="s">
        <v>901</v>
      </c>
      <c r="C52" s="1172"/>
      <c r="D52" s="1172"/>
      <c r="E52" s="1172"/>
      <c r="F52" s="1172"/>
      <c r="G52" s="1172"/>
      <c r="H52" s="1172"/>
      <c r="I52" s="1172"/>
      <c r="J52" s="1172"/>
      <c r="K52" s="1172"/>
      <c r="L52" s="1172"/>
      <c r="M52" s="1172"/>
      <c r="N52" s="1172"/>
      <c r="O52" s="1173"/>
      <c r="P52" s="1174"/>
      <c r="Q52" s="1175"/>
      <c r="R52" s="1176"/>
      <c r="S52" s="1177"/>
      <c r="T52" s="1178"/>
      <c r="U52" s="1179"/>
      <c r="V52" s="1177"/>
      <c r="W52" s="1178"/>
      <c r="X52" s="1178"/>
      <c r="Y52" s="1178"/>
      <c r="Z52" s="1178"/>
      <c r="AA52" s="1180"/>
    </row>
    <row r="53" spans="1:27" s="501" customFormat="1" ht="16.5" x14ac:dyDescent="0.3">
      <c r="A53" s="502">
        <v>28</v>
      </c>
      <c r="B53" s="1171" t="s">
        <v>902</v>
      </c>
      <c r="C53" s="1172"/>
      <c r="D53" s="1172"/>
      <c r="E53" s="1172"/>
      <c r="F53" s="1172"/>
      <c r="G53" s="1172"/>
      <c r="H53" s="1172"/>
      <c r="I53" s="1172"/>
      <c r="J53" s="1172"/>
      <c r="K53" s="1172"/>
      <c r="L53" s="1172"/>
      <c r="M53" s="1172"/>
      <c r="N53" s="1172"/>
      <c r="O53" s="1173"/>
      <c r="P53" s="1174"/>
      <c r="Q53" s="1175"/>
      <c r="R53" s="1176"/>
      <c r="S53" s="1177"/>
      <c r="T53" s="1178"/>
      <c r="U53" s="1179"/>
      <c r="V53" s="1177"/>
      <c r="W53" s="1178"/>
      <c r="X53" s="1178"/>
      <c r="Y53" s="1178"/>
      <c r="Z53" s="1178"/>
      <c r="AA53" s="1180"/>
    </row>
    <row r="54" spans="1:27" s="501" customFormat="1" ht="16.5" x14ac:dyDescent="0.3">
      <c r="A54" s="502">
        <v>29</v>
      </c>
      <c r="B54" s="1174" t="s">
        <v>803</v>
      </c>
      <c r="C54" s="1175"/>
      <c r="D54" s="1175"/>
      <c r="E54" s="1175"/>
      <c r="F54" s="1175"/>
      <c r="G54" s="1175"/>
      <c r="H54" s="1175"/>
      <c r="I54" s="1175"/>
      <c r="J54" s="1175"/>
      <c r="K54" s="1175"/>
      <c r="L54" s="1175"/>
      <c r="M54" s="1175"/>
      <c r="N54" s="1175"/>
      <c r="O54" s="1176"/>
      <c r="P54" s="1174"/>
      <c r="Q54" s="1175"/>
      <c r="R54" s="1176"/>
      <c r="S54" s="1177"/>
      <c r="T54" s="1178"/>
      <c r="U54" s="1179"/>
      <c r="V54" s="1177"/>
      <c r="W54" s="1178"/>
      <c r="X54" s="1178"/>
      <c r="Y54" s="1178"/>
      <c r="Z54" s="1178"/>
      <c r="AA54" s="1180"/>
    </row>
    <row r="55" spans="1:27" s="501" customFormat="1" ht="16.5" x14ac:dyDescent="0.3">
      <c r="A55" s="502">
        <v>30</v>
      </c>
      <c r="B55" s="1174" t="s">
        <v>903</v>
      </c>
      <c r="C55" s="1175"/>
      <c r="D55" s="1175"/>
      <c r="E55" s="1175"/>
      <c r="F55" s="1175"/>
      <c r="G55" s="1175"/>
      <c r="H55" s="1175"/>
      <c r="I55" s="1175"/>
      <c r="J55" s="1175"/>
      <c r="K55" s="1175"/>
      <c r="L55" s="1175"/>
      <c r="M55" s="1175"/>
      <c r="N55" s="1175"/>
      <c r="O55" s="1176"/>
      <c r="P55" s="1174"/>
      <c r="Q55" s="1175"/>
      <c r="R55" s="1176"/>
      <c r="S55" s="1177"/>
      <c r="T55" s="1178"/>
      <c r="U55" s="1179"/>
      <c r="V55" s="1177"/>
      <c r="W55" s="1178"/>
      <c r="X55" s="1178"/>
      <c r="Y55" s="1178"/>
      <c r="Z55" s="1178"/>
      <c r="AA55" s="1180"/>
    </row>
    <row r="56" spans="1:27" s="501" customFormat="1" ht="16.5" x14ac:dyDescent="0.3">
      <c r="A56" s="502">
        <v>31</v>
      </c>
      <c r="B56" s="1184" t="s">
        <v>904</v>
      </c>
      <c r="C56" s="1185"/>
      <c r="D56" s="1185"/>
      <c r="E56" s="1185"/>
      <c r="F56" s="1185"/>
      <c r="G56" s="1185"/>
      <c r="H56" s="1185"/>
      <c r="I56" s="1185"/>
      <c r="J56" s="1185"/>
      <c r="K56" s="1185"/>
      <c r="L56" s="1185"/>
      <c r="M56" s="1185"/>
      <c r="N56" s="1185"/>
      <c r="O56" s="1186"/>
      <c r="P56" s="1174"/>
      <c r="Q56" s="1175"/>
      <c r="R56" s="1176"/>
      <c r="S56" s="1177"/>
      <c r="T56" s="1178"/>
      <c r="U56" s="1179"/>
      <c r="V56" s="1177"/>
      <c r="W56" s="1178"/>
      <c r="X56" s="1178"/>
      <c r="Y56" s="1178"/>
      <c r="Z56" s="1178"/>
      <c r="AA56" s="1180"/>
    </row>
    <row r="57" spans="1:27" s="501" customFormat="1" ht="15.75" customHeight="1" x14ac:dyDescent="0.3">
      <c r="A57" s="502">
        <v>32</v>
      </c>
      <c r="B57" s="1184" t="s">
        <v>905</v>
      </c>
      <c r="C57" s="1185"/>
      <c r="D57" s="1185"/>
      <c r="E57" s="1185"/>
      <c r="F57" s="1185"/>
      <c r="G57" s="1185"/>
      <c r="H57" s="1185"/>
      <c r="I57" s="1185"/>
      <c r="J57" s="1185"/>
      <c r="K57" s="1185"/>
      <c r="L57" s="1185"/>
      <c r="M57" s="1185"/>
      <c r="N57" s="1185"/>
      <c r="O57" s="1186"/>
      <c r="P57" s="1174"/>
      <c r="Q57" s="1175"/>
      <c r="R57" s="1176"/>
      <c r="S57" s="1177"/>
      <c r="T57" s="1178"/>
      <c r="U57" s="1179"/>
      <c r="V57" s="1177"/>
      <c r="W57" s="1178"/>
      <c r="X57" s="1178"/>
      <c r="Y57" s="1178"/>
      <c r="Z57" s="1178"/>
      <c r="AA57" s="1180"/>
    </row>
    <row r="58" spans="1:27" s="501" customFormat="1" ht="15.75" customHeight="1" x14ac:dyDescent="0.3">
      <c r="A58" s="502">
        <v>33</v>
      </c>
      <c r="B58" s="1171" t="s">
        <v>906</v>
      </c>
      <c r="C58" s="1172"/>
      <c r="D58" s="1172"/>
      <c r="E58" s="1172"/>
      <c r="F58" s="1172"/>
      <c r="G58" s="1172"/>
      <c r="H58" s="1172"/>
      <c r="I58" s="1172"/>
      <c r="J58" s="1172"/>
      <c r="K58" s="1172"/>
      <c r="L58" s="1172"/>
      <c r="M58" s="1172"/>
      <c r="N58" s="1172"/>
      <c r="O58" s="1173"/>
      <c r="P58" s="1174"/>
      <c r="Q58" s="1175"/>
      <c r="R58" s="1176"/>
      <c r="S58" s="1177"/>
      <c r="T58" s="1178"/>
      <c r="U58" s="1179"/>
      <c r="V58" s="1177"/>
      <c r="W58" s="1178"/>
      <c r="X58" s="1178"/>
      <c r="Y58" s="1178"/>
      <c r="Z58" s="1178"/>
      <c r="AA58" s="1180"/>
    </row>
    <row r="59" spans="1:27" s="501" customFormat="1" ht="16.5" x14ac:dyDescent="0.3">
      <c r="A59" s="502">
        <v>34</v>
      </c>
      <c r="B59" s="1171" t="s">
        <v>136</v>
      </c>
      <c r="C59" s="1172"/>
      <c r="D59" s="1172"/>
      <c r="E59" s="1172"/>
      <c r="F59" s="1172"/>
      <c r="G59" s="1172"/>
      <c r="H59" s="1172"/>
      <c r="I59" s="1172"/>
      <c r="J59" s="1172"/>
      <c r="K59" s="1172"/>
      <c r="L59" s="1172"/>
      <c r="M59" s="1172"/>
      <c r="N59" s="1172"/>
      <c r="O59" s="1173"/>
      <c r="P59" s="1174"/>
      <c r="Q59" s="1175"/>
      <c r="R59" s="1176"/>
      <c r="S59" s="1177"/>
      <c r="T59" s="1178"/>
      <c r="U59" s="1179"/>
      <c r="V59" s="1177"/>
      <c r="W59" s="1178"/>
      <c r="X59" s="1178"/>
      <c r="Y59" s="1178"/>
      <c r="Z59" s="1178"/>
      <c r="AA59" s="1180"/>
    </row>
    <row r="60" spans="1:27" s="501" customFormat="1" ht="16.5" x14ac:dyDescent="0.3">
      <c r="A60" s="502">
        <v>35</v>
      </c>
      <c r="B60" s="1171" t="s">
        <v>907</v>
      </c>
      <c r="C60" s="1172"/>
      <c r="D60" s="1172"/>
      <c r="E60" s="1172"/>
      <c r="F60" s="1172"/>
      <c r="G60" s="1172"/>
      <c r="H60" s="1172"/>
      <c r="I60" s="1172"/>
      <c r="J60" s="1172"/>
      <c r="K60" s="1172"/>
      <c r="L60" s="1172"/>
      <c r="M60" s="1172"/>
      <c r="N60" s="1172"/>
      <c r="O60" s="1173"/>
      <c r="P60" s="1174"/>
      <c r="Q60" s="1175"/>
      <c r="R60" s="1176"/>
      <c r="S60" s="1177"/>
      <c r="T60" s="1178"/>
      <c r="U60" s="1179"/>
      <c r="V60" s="1177"/>
      <c r="W60" s="1178"/>
      <c r="X60" s="1178"/>
      <c r="Y60" s="1178"/>
      <c r="Z60" s="1178"/>
      <c r="AA60" s="1180"/>
    </row>
    <row r="61" spans="1:27" s="501" customFormat="1" ht="16.5" x14ac:dyDescent="0.3">
      <c r="A61" s="502">
        <v>36</v>
      </c>
      <c r="B61" s="1171" t="s">
        <v>908</v>
      </c>
      <c r="C61" s="1172"/>
      <c r="D61" s="1172"/>
      <c r="E61" s="1172"/>
      <c r="F61" s="1172"/>
      <c r="G61" s="1172"/>
      <c r="H61" s="1172"/>
      <c r="I61" s="1172"/>
      <c r="J61" s="1172"/>
      <c r="K61" s="1172"/>
      <c r="L61" s="1172"/>
      <c r="M61" s="1172"/>
      <c r="N61" s="1172"/>
      <c r="O61" s="1173"/>
      <c r="P61" s="1174"/>
      <c r="Q61" s="1175"/>
      <c r="R61" s="1176"/>
      <c r="S61" s="1177"/>
      <c r="T61" s="1178"/>
      <c r="U61" s="1179"/>
      <c r="V61" s="1177"/>
      <c r="W61" s="1178"/>
      <c r="X61" s="1178"/>
      <c r="Y61" s="1178"/>
      <c r="Z61" s="1178"/>
      <c r="AA61" s="1180"/>
    </row>
    <row r="62" spans="1:27" s="501" customFormat="1" ht="16.5" x14ac:dyDescent="0.3">
      <c r="A62" s="502">
        <v>37</v>
      </c>
      <c r="B62" s="1171" t="s">
        <v>120</v>
      </c>
      <c r="C62" s="1172"/>
      <c r="D62" s="1172"/>
      <c r="E62" s="1172"/>
      <c r="F62" s="1172"/>
      <c r="G62" s="1172"/>
      <c r="H62" s="1172"/>
      <c r="I62" s="1172"/>
      <c r="J62" s="1172"/>
      <c r="K62" s="1172"/>
      <c r="L62" s="1172"/>
      <c r="M62" s="1172"/>
      <c r="N62" s="1172"/>
      <c r="O62" s="1173"/>
      <c r="P62" s="1174"/>
      <c r="Q62" s="1175"/>
      <c r="R62" s="1176"/>
      <c r="S62" s="1177"/>
      <c r="T62" s="1178"/>
      <c r="U62" s="1179"/>
      <c r="V62" s="1177"/>
      <c r="W62" s="1178"/>
      <c r="X62" s="1178"/>
      <c r="Y62" s="1178"/>
      <c r="Z62" s="1178"/>
      <c r="AA62" s="1180"/>
    </row>
    <row r="63" spans="1:27" s="501" customFormat="1" ht="16.5" x14ac:dyDescent="0.3">
      <c r="A63" s="502">
        <v>38</v>
      </c>
      <c r="B63" s="1171" t="s">
        <v>135</v>
      </c>
      <c r="C63" s="1172"/>
      <c r="D63" s="1172"/>
      <c r="E63" s="1172"/>
      <c r="F63" s="1172"/>
      <c r="G63" s="1172"/>
      <c r="H63" s="1172"/>
      <c r="I63" s="1172"/>
      <c r="J63" s="1172"/>
      <c r="K63" s="1172"/>
      <c r="L63" s="1172"/>
      <c r="M63" s="1172"/>
      <c r="N63" s="1172"/>
      <c r="O63" s="1173"/>
      <c r="P63" s="1174"/>
      <c r="Q63" s="1175"/>
      <c r="R63" s="1176"/>
      <c r="S63" s="1177"/>
      <c r="T63" s="1178"/>
      <c r="U63" s="1179"/>
      <c r="V63" s="1177"/>
      <c r="W63" s="1178"/>
      <c r="X63" s="1178"/>
      <c r="Y63" s="1178"/>
      <c r="Z63" s="1178"/>
      <c r="AA63" s="1180"/>
    </row>
    <row r="64" spans="1:27" s="501" customFormat="1" ht="16.5" x14ac:dyDescent="0.3">
      <c r="A64" s="502">
        <v>39</v>
      </c>
      <c r="B64" s="1171" t="s">
        <v>909</v>
      </c>
      <c r="C64" s="1172"/>
      <c r="D64" s="1172"/>
      <c r="E64" s="1172"/>
      <c r="F64" s="1172"/>
      <c r="G64" s="1172"/>
      <c r="H64" s="1172"/>
      <c r="I64" s="1172"/>
      <c r="J64" s="1172"/>
      <c r="K64" s="1172"/>
      <c r="L64" s="1172"/>
      <c r="M64" s="1172"/>
      <c r="N64" s="1172"/>
      <c r="O64" s="1173"/>
      <c r="P64" s="1174"/>
      <c r="Q64" s="1175"/>
      <c r="R64" s="1176"/>
      <c r="S64" s="1177"/>
      <c r="T64" s="1178"/>
      <c r="U64" s="1179"/>
      <c r="V64" s="1177"/>
      <c r="W64" s="1178"/>
      <c r="X64" s="1178"/>
      <c r="Y64" s="1178"/>
      <c r="Z64" s="1178"/>
      <c r="AA64" s="1180"/>
    </row>
    <row r="65" spans="1:27" s="501" customFormat="1" ht="16.5" x14ac:dyDescent="0.3">
      <c r="A65" s="502">
        <v>40</v>
      </c>
      <c r="B65" s="1171" t="s">
        <v>123</v>
      </c>
      <c r="C65" s="1172"/>
      <c r="D65" s="1172"/>
      <c r="E65" s="1172"/>
      <c r="F65" s="1172"/>
      <c r="G65" s="1172"/>
      <c r="H65" s="1172"/>
      <c r="I65" s="1172"/>
      <c r="J65" s="1172"/>
      <c r="K65" s="1172"/>
      <c r="L65" s="1172"/>
      <c r="M65" s="1172"/>
      <c r="N65" s="1172"/>
      <c r="O65" s="1173"/>
      <c r="P65" s="1174"/>
      <c r="Q65" s="1175"/>
      <c r="R65" s="1176"/>
      <c r="S65" s="1177"/>
      <c r="T65" s="1178"/>
      <c r="U65" s="1179"/>
      <c r="V65" s="1177"/>
      <c r="W65" s="1178"/>
      <c r="X65" s="1178"/>
      <c r="Y65" s="1178"/>
      <c r="Z65" s="1178"/>
      <c r="AA65" s="1180"/>
    </row>
    <row r="66" spans="1:27" s="501" customFormat="1" ht="16.5" x14ac:dyDescent="0.3">
      <c r="A66" s="502">
        <v>41</v>
      </c>
      <c r="B66" s="1184" t="s">
        <v>910</v>
      </c>
      <c r="C66" s="1185"/>
      <c r="D66" s="1185"/>
      <c r="E66" s="1185"/>
      <c r="F66" s="1185"/>
      <c r="G66" s="1185"/>
      <c r="H66" s="1185"/>
      <c r="I66" s="1185"/>
      <c r="J66" s="1185"/>
      <c r="K66" s="1185"/>
      <c r="L66" s="1185"/>
      <c r="M66" s="1185"/>
      <c r="N66" s="1185"/>
      <c r="O66" s="1186"/>
      <c r="P66" s="1174"/>
      <c r="Q66" s="1175"/>
      <c r="R66" s="1176"/>
      <c r="S66" s="1177"/>
      <c r="T66" s="1178"/>
      <c r="U66" s="1179"/>
      <c r="V66" s="1177"/>
      <c r="W66" s="1178"/>
      <c r="X66" s="1178"/>
      <c r="Y66" s="1178"/>
      <c r="Z66" s="1178"/>
      <c r="AA66" s="1180"/>
    </row>
    <row r="67" spans="1:27" s="501" customFormat="1" ht="15.75" customHeight="1" x14ac:dyDescent="0.3">
      <c r="A67" s="502">
        <v>42</v>
      </c>
      <c r="B67" s="1171" t="s">
        <v>134</v>
      </c>
      <c r="C67" s="1172"/>
      <c r="D67" s="1172"/>
      <c r="E67" s="1172"/>
      <c r="F67" s="1172"/>
      <c r="G67" s="1172"/>
      <c r="H67" s="1172"/>
      <c r="I67" s="1172"/>
      <c r="J67" s="1172"/>
      <c r="K67" s="1172"/>
      <c r="L67" s="1172"/>
      <c r="M67" s="1172"/>
      <c r="N67" s="1172"/>
      <c r="O67" s="1173"/>
      <c r="P67" s="1174"/>
      <c r="Q67" s="1175"/>
      <c r="R67" s="1176"/>
      <c r="S67" s="1177"/>
      <c r="T67" s="1178"/>
      <c r="U67" s="1179"/>
      <c r="V67" s="1177"/>
      <c r="W67" s="1178"/>
      <c r="X67" s="1178"/>
      <c r="Y67" s="1178"/>
      <c r="Z67" s="1178"/>
      <c r="AA67" s="1180"/>
    </row>
    <row r="68" spans="1:27" s="501" customFormat="1" ht="16.5" x14ac:dyDescent="0.3">
      <c r="A68" s="502">
        <v>43</v>
      </c>
      <c r="B68" s="1181" t="s">
        <v>911</v>
      </c>
      <c r="C68" s="1182"/>
      <c r="D68" s="1182"/>
      <c r="E68" s="1182"/>
      <c r="F68" s="1182"/>
      <c r="G68" s="1182"/>
      <c r="H68" s="1182"/>
      <c r="I68" s="1182"/>
      <c r="J68" s="1182"/>
      <c r="K68" s="1182"/>
      <c r="L68" s="1182"/>
      <c r="M68" s="1182"/>
      <c r="N68" s="1182"/>
      <c r="O68" s="1183"/>
      <c r="P68" s="1174"/>
      <c r="Q68" s="1175"/>
      <c r="R68" s="1176"/>
      <c r="S68" s="1177"/>
      <c r="T68" s="1178"/>
      <c r="U68" s="1179"/>
      <c r="V68" s="1177"/>
      <c r="W68" s="1178"/>
      <c r="X68" s="1178"/>
      <c r="Y68" s="1178"/>
      <c r="Z68" s="1178"/>
      <c r="AA68" s="1180"/>
    </row>
    <row r="69" spans="1:27" s="501" customFormat="1" ht="15.75" customHeight="1" thickBot="1" x14ac:dyDescent="0.35">
      <c r="A69" s="503">
        <v>44</v>
      </c>
      <c r="B69" s="1161" t="s">
        <v>761</v>
      </c>
      <c r="C69" s="1162"/>
      <c r="D69" s="1162"/>
      <c r="E69" s="1162"/>
      <c r="F69" s="1162"/>
      <c r="G69" s="1162"/>
      <c r="H69" s="1162"/>
      <c r="I69" s="1162"/>
      <c r="J69" s="1162"/>
      <c r="K69" s="1162"/>
      <c r="L69" s="1162"/>
      <c r="M69" s="1162"/>
      <c r="N69" s="1162"/>
      <c r="O69" s="1163"/>
      <c r="P69" s="1161"/>
      <c r="Q69" s="1162"/>
      <c r="R69" s="1163"/>
      <c r="S69" s="1164"/>
      <c r="T69" s="1165"/>
      <c r="U69" s="1166"/>
      <c r="V69" s="1164"/>
      <c r="W69" s="1165"/>
      <c r="X69" s="1165"/>
      <c r="Y69" s="1165"/>
      <c r="Z69" s="1165"/>
      <c r="AA69" s="1167"/>
    </row>
    <row r="70" spans="1:27" x14ac:dyDescent="0.25">
      <c r="A70" s="316"/>
      <c r="AA70" s="481"/>
    </row>
    <row r="71" spans="1:27" s="2" customFormat="1" ht="23.25" x14ac:dyDescent="0.35">
      <c r="A71" s="248"/>
      <c r="B71" s="249"/>
      <c r="C71" s="277"/>
      <c r="D71" s="278"/>
      <c r="E71" s="278"/>
      <c r="F71" s="278"/>
      <c r="G71" s="278"/>
      <c r="H71" s="278"/>
      <c r="I71" s="278"/>
      <c r="J71" s="278"/>
      <c r="K71" s="277"/>
      <c r="L71" s="277"/>
      <c r="M71" s="277"/>
      <c r="N71" s="277"/>
      <c r="O71" s="277"/>
      <c r="P71" s="277"/>
      <c r="Y71" s="278"/>
      <c r="Z71" s="257"/>
      <c r="AA71" s="392"/>
    </row>
    <row r="72" spans="1:27" s="2" customFormat="1" ht="23.25" x14ac:dyDescent="0.35">
      <c r="A72" s="248"/>
      <c r="B72" s="249"/>
      <c r="C72" s="277"/>
      <c r="D72" s="278"/>
      <c r="E72" s="278"/>
      <c r="F72" s="1159"/>
      <c r="G72" s="1159"/>
      <c r="H72" s="1159"/>
      <c r="I72" s="1159"/>
      <c r="J72" s="1159"/>
      <c r="K72" s="1159"/>
      <c r="L72" s="277"/>
      <c r="M72" s="277"/>
      <c r="N72" s="277"/>
      <c r="O72" s="277"/>
      <c r="P72" s="277"/>
      <c r="Y72" s="278"/>
      <c r="Z72" s="257"/>
      <c r="AA72" s="392"/>
    </row>
    <row r="73" spans="1:27" s="2" customFormat="1" ht="23.25" x14ac:dyDescent="0.35">
      <c r="A73" s="248"/>
      <c r="B73" s="249"/>
      <c r="C73" s="277"/>
      <c r="D73" s="278"/>
      <c r="E73" s="278"/>
      <c r="F73" s="278"/>
      <c r="G73" s="278"/>
      <c r="H73" s="278"/>
      <c r="I73" s="278"/>
      <c r="J73" s="278"/>
      <c r="K73" s="278"/>
      <c r="L73" s="277"/>
      <c r="M73" s="277"/>
      <c r="N73" s="277"/>
      <c r="O73" s="277"/>
      <c r="P73" s="277"/>
      <c r="Y73" s="278"/>
      <c r="Z73" s="257"/>
      <c r="AA73" s="392"/>
    </row>
    <row r="74" spans="1:27" s="2" customFormat="1" ht="23.25" x14ac:dyDescent="0.35">
      <c r="A74" s="248"/>
      <c r="B74" s="249"/>
      <c r="C74" s="277"/>
      <c r="D74" s="278"/>
      <c r="E74" s="278"/>
      <c r="F74" s="1159"/>
      <c r="G74" s="1159"/>
      <c r="H74" s="1159"/>
      <c r="I74" s="1159"/>
      <c r="J74" s="1159"/>
      <c r="K74" s="1159"/>
      <c r="L74" s="277"/>
      <c r="M74" s="277"/>
      <c r="N74" s="277"/>
      <c r="O74" s="277"/>
      <c r="P74" s="277"/>
      <c r="Y74" s="278"/>
      <c r="Z74" s="257"/>
      <c r="AA74" s="392"/>
    </row>
    <row r="75" spans="1:27" s="2" customFormat="1" ht="23.25" x14ac:dyDescent="0.35">
      <c r="A75" s="248"/>
      <c r="B75" s="249"/>
      <c r="C75" s="277"/>
      <c r="D75" s="278"/>
      <c r="E75" s="278"/>
      <c r="F75" s="278"/>
      <c r="G75" s="278"/>
      <c r="H75" s="278"/>
      <c r="I75" s="278"/>
      <c r="J75" s="278"/>
      <c r="K75" s="278"/>
      <c r="L75" s="277"/>
      <c r="M75" s="277"/>
      <c r="N75" s="277"/>
      <c r="O75" s="277"/>
      <c r="P75" s="277"/>
      <c r="Y75" s="278"/>
      <c r="Z75" s="257"/>
      <c r="AA75" s="392"/>
    </row>
    <row r="76" spans="1:27" s="2" customFormat="1" ht="23.25" x14ac:dyDescent="0.35">
      <c r="A76" s="248"/>
      <c r="B76" s="249"/>
      <c r="C76" s="277"/>
      <c r="D76" s="278" t="s">
        <v>146</v>
      </c>
      <c r="E76" s="278"/>
      <c r="F76" s="1160">
        <f>VLOOKUP($F$15,CONTRA,16,FALSE)</f>
        <v>0</v>
      </c>
      <c r="G76" s="1160"/>
      <c r="H76" s="1160"/>
      <c r="I76" s="1160"/>
      <c r="J76" s="1160"/>
      <c r="K76" s="1160"/>
      <c r="L76" s="277"/>
      <c r="M76" s="277"/>
      <c r="N76" s="277"/>
      <c r="O76" s="277"/>
      <c r="P76" s="277"/>
      <c r="Q76" s="277"/>
      <c r="R76" s="278"/>
      <c r="S76" s="278"/>
      <c r="T76" s="278"/>
      <c r="U76" s="446"/>
      <c r="V76" s="446"/>
      <c r="W76" s="446"/>
      <c r="X76" s="446"/>
      <c r="Y76" s="446"/>
      <c r="Z76" s="423"/>
      <c r="AA76" s="392"/>
    </row>
    <row r="77" spans="1:27" s="2" customFormat="1" ht="23.25" x14ac:dyDescent="0.35">
      <c r="A77" s="248"/>
      <c r="B77" s="249"/>
      <c r="C77" s="277"/>
      <c r="D77" s="278" t="s">
        <v>840</v>
      </c>
      <c r="E77" s="278"/>
      <c r="F77" s="278"/>
      <c r="G77" s="278"/>
      <c r="H77" s="278"/>
      <c r="I77" s="278"/>
      <c r="J77" s="278"/>
      <c r="K77" s="278"/>
      <c r="L77" s="277"/>
      <c r="M77" s="277"/>
      <c r="N77" s="277"/>
      <c r="O77" s="277"/>
      <c r="P77" s="277"/>
      <c r="Q77" s="277"/>
      <c r="R77" s="278"/>
      <c r="S77" s="278"/>
      <c r="T77" s="278"/>
      <c r="U77" s="446"/>
      <c r="V77" s="446"/>
      <c r="W77" s="446"/>
      <c r="X77" s="446"/>
      <c r="Y77" s="446"/>
      <c r="Z77" s="423"/>
      <c r="AA77" s="392"/>
    </row>
    <row r="78" spans="1:27" s="2" customFormat="1" ht="23.25" x14ac:dyDescent="0.35">
      <c r="A78" s="248"/>
      <c r="B78" s="249"/>
      <c r="C78" s="277"/>
      <c r="D78" s="278" t="s">
        <v>199</v>
      </c>
      <c r="E78" s="278"/>
      <c r="F78" s="1159">
        <f>VLOOKUP($F$15,CONTRA,17,FALSE)</f>
        <v>16</v>
      </c>
      <c r="G78" s="1159"/>
      <c r="H78" s="1159"/>
      <c r="I78" s="1159"/>
      <c r="J78" s="1159"/>
      <c r="K78" s="1159"/>
      <c r="L78" s="277"/>
      <c r="M78" s="277"/>
      <c r="N78" s="277"/>
      <c r="O78" s="277"/>
      <c r="P78" s="277"/>
      <c r="Q78" s="277"/>
      <c r="R78" s="278"/>
      <c r="S78" s="278"/>
      <c r="T78" s="278"/>
      <c r="U78" s="446"/>
      <c r="V78" s="446"/>
      <c r="W78" s="446"/>
      <c r="X78" s="446"/>
      <c r="Y78" s="446"/>
      <c r="Z78" s="423"/>
      <c r="AA78" s="392"/>
    </row>
    <row r="79" spans="1:27" s="2" customFormat="1" ht="23.25" x14ac:dyDescent="0.35">
      <c r="A79" s="248"/>
      <c r="B79" s="249"/>
      <c r="C79" s="277"/>
      <c r="D79" s="278"/>
      <c r="E79" s="278"/>
      <c r="F79" s="278"/>
      <c r="G79" s="278"/>
      <c r="H79" s="278"/>
      <c r="I79" s="278"/>
      <c r="J79" s="278"/>
      <c r="K79" s="278"/>
      <c r="L79" s="277"/>
      <c r="M79" s="277"/>
      <c r="N79" s="277"/>
      <c r="O79" s="277"/>
      <c r="P79" s="277"/>
      <c r="Q79" s="277"/>
      <c r="R79" s="278"/>
      <c r="S79" s="278"/>
      <c r="T79" s="278"/>
      <c r="U79" s="446"/>
      <c r="V79" s="446"/>
      <c r="W79" s="446"/>
      <c r="X79" s="446"/>
      <c r="Y79" s="446"/>
      <c r="Z79" s="423"/>
      <c r="AA79" s="392"/>
    </row>
    <row r="80" spans="1:27" s="2" customFormat="1" ht="23.25" x14ac:dyDescent="0.35">
      <c r="A80" s="248"/>
      <c r="B80" s="249"/>
      <c r="C80" s="277"/>
      <c r="D80" s="278"/>
      <c r="E80" s="278"/>
      <c r="F80" s="278"/>
      <c r="G80" s="446"/>
      <c r="H80" s="446"/>
      <c r="I80" s="446"/>
      <c r="J80" s="446"/>
      <c r="K80" s="277"/>
      <c r="L80" s="277"/>
      <c r="M80" s="277"/>
      <c r="N80" s="277"/>
      <c r="O80" s="277"/>
      <c r="P80" s="277"/>
      <c r="Q80" s="277"/>
      <c r="R80" s="278"/>
      <c r="S80" s="278"/>
      <c r="T80" s="278"/>
      <c r="U80" s="446"/>
      <c r="V80" s="446"/>
      <c r="W80" s="446"/>
      <c r="X80" s="446"/>
      <c r="Y80" s="446"/>
      <c r="Z80" s="423"/>
      <c r="AA80" s="392"/>
    </row>
    <row r="81" spans="1:27" s="2" customFormat="1" ht="18.75" x14ac:dyDescent="0.3">
      <c r="A81" s="248"/>
      <c r="B81" s="249"/>
      <c r="C81" s="249"/>
      <c r="D81" s="257"/>
      <c r="E81" s="257"/>
      <c r="F81" s="257"/>
      <c r="G81" s="423"/>
      <c r="H81" s="423"/>
      <c r="I81" s="423"/>
      <c r="J81" s="423"/>
      <c r="K81" s="249"/>
      <c r="L81" s="249"/>
      <c r="M81" s="249"/>
      <c r="N81" s="249"/>
      <c r="O81" s="249"/>
      <c r="P81" s="249"/>
      <c r="Q81" s="249"/>
      <c r="R81" s="257"/>
      <c r="S81" s="257"/>
      <c r="T81" s="257"/>
      <c r="U81" s="423"/>
      <c r="V81" s="423"/>
      <c r="W81" s="423"/>
      <c r="X81" s="423"/>
      <c r="Y81" s="423"/>
      <c r="Z81" s="423"/>
      <c r="AA81" s="392"/>
    </row>
    <row r="82" spans="1:27" s="2" customFormat="1" ht="18.75" x14ac:dyDescent="0.3">
      <c r="A82" s="248"/>
      <c r="B82" s="249"/>
      <c r="C82" s="249"/>
      <c r="D82" s="257"/>
      <c r="E82" s="257"/>
      <c r="F82" s="257"/>
      <c r="G82" s="423"/>
      <c r="H82" s="423"/>
      <c r="I82" s="423"/>
      <c r="J82" s="423"/>
      <c r="K82" s="249"/>
      <c r="L82" s="249"/>
      <c r="M82" s="249"/>
      <c r="N82" s="249"/>
      <c r="O82" s="249"/>
      <c r="P82" s="249"/>
      <c r="Q82" s="249"/>
      <c r="R82" s="257"/>
      <c r="S82" s="257"/>
      <c r="T82" s="257"/>
      <c r="U82" s="423"/>
      <c r="V82" s="423"/>
      <c r="W82" s="423"/>
      <c r="X82" s="423"/>
      <c r="Y82" s="423"/>
      <c r="Z82" s="423"/>
      <c r="AA82" s="392"/>
    </row>
    <row r="83" spans="1:27" s="2" customFormat="1" ht="18.75" x14ac:dyDescent="0.3">
      <c r="A83" s="248"/>
      <c r="B83" s="249"/>
      <c r="C83" s="249"/>
      <c r="D83" s="257"/>
      <c r="E83" s="257"/>
      <c r="F83" s="257"/>
      <c r="G83" s="423"/>
      <c r="H83" s="423"/>
      <c r="I83" s="423"/>
      <c r="J83" s="423"/>
      <c r="K83" s="249"/>
      <c r="L83" s="249"/>
      <c r="M83" s="249"/>
      <c r="N83" s="249"/>
      <c r="O83" s="249"/>
      <c r="P83" s="249"/>
      <c r="Q83" s="249"/>
      <c r="R83" s="257"/>
      <c r="S83" s="257"/>
      <c r="T83" s="257"/>
      <c r="U83" s="423"/>
      <c r="V83" s="423"/>
      <c r="W83" s="423"/>
      <c r="X83" s="423"/>
      <c r="Y83" s="423"/>
      <c r="Z83" s="423"/>
      <c r="AA83" s="392"/>
    </row>
    <row r="84" spans="1:27" s="2" customFormat="1" ht="19.5" thickBot="1" x14ac:dyDescent="0.35">
      <c r="A84" s="295"/>
      <c r="B84" s="257"/>
      <c r="C84" s="257"/>
      <c r="D84" s="257"/>
      <c r="E84" s="257"/>
      <c r="F84" s="257"/>
      <c r="G84" s="257"/>
      <c r="H84" s="257"/>
      <c r="I84" s="257"/>
      <c r="J84" s="257"/>
      <c r="K84" s="257"/>
      <c r="L84" s="257"/>
      <c r="M84" s="257"/>
      <c r="N84" s="257"/>
      <c r="O84" s="257"/>
      <c r="P84" s="257"/>
      <c r="Q84" s="257"/>
      <c r="R84" s="257"/>
      <c r="S84" s="257"/>
      <c r="T84" s="257"/>
      <c r="U84" s="257"/>
      <c r="V84" s="257"/>
      <c r="W84" s="257"/>
      <c r="X84" s="257"/>
      <c r="Y84" s="257"/>
      <c r="Z84" s="257"/>
      <c r="AA84" s="392"/>
    </row>
    <row r="85" spans="1:27" s="2" customFormat="1" ht="16.5" customHeight="1" x14ac:dyDescent="0.3">
      <c r="A85" s="671" t="s">
        <v>215</v>
      </c>
      <c r="B85" s="672"/>
      <c r="C85" s="672"/>
      <c r="D85" s="672"/>
      <c r="E85" s="672"/>
      <c r="F85" s="672"/>
      <c r="G85" s="672"/>
      <c r="H85" s="672"/>
      <c r="I85" s="672"/>
      <c r="J85" s="671" t="s">
        <v>216</v>
      </c>
      <c r="K85" s="672"/>
      <c r="L85" s="672"/>
      <c r="M85" s="672"/>
      <c r="N85" s="672"/>
      <c r="O85" s="672"/>
      <c r="P85" s="672"/>
      <c r="Q85" s="672"/>
      <c r="R85" s="671" t="s">
        <v>218</v>
      </c>
      <c r="S85" s="672"/>
      <c r="T85" s="672"/>
      <c r="U85" s="672"/>
      <c r="V85" s="672"/>
      <c r="W85" s="672"/>
      <c r="X85" s="672"/>
      <c r="Y85" s="672"/>
      <c r="Z85" s="672"/>
      <c r="AA85" s="673"/>
    </row>
    <row r="86" spans="1:27" s="2" customFormat="1" ht="16.5" customHeight="1" thickBot="1" x14ac:dyDescent="0.35">
      <c r="A86" s="674" t="s">
        <v>862</v>
      </c>
      <c r="B86" s="675"/>
      <c r="C86" s="675"/>
      <c r="D86" s="675"/>
      <c r="E86" s="675"/>
      <c r="F86" s="675"/>
      <c r="G86" s="675"/>
      <c r="H86" s="675"/>
      <c r="I86" s="675"/>
      <c r="J86" s="674" t="s">
        <v>217</v>
      </c>
      <c r="K86" s="675"/>
      <c r="L86" s="675"/>
      <c r="M86" s="675"/>
      <c r="N86" s="675"/>
      <c r="O86" s="675"/>
      <c r="P86" s="675"/>
      <c r="Q86" s="675"/>
      <c r="R86" s="674" t="s">
        <v>219</v>
      </c>
      <c r="S86" s="675"/>
      <c r="T86" s="675"/>
      <c r="U86" s="675"/>
      <c r="V86" s="675"/>
      <c r="W86" s="675"/>
      <c r="X86" s="675"/>
      <c r="Y86" s="675"/>
      <c r="Z86" s="675"/>
      <c r="AA86" s="676"/>
    </row>
    <row r="87" spans="1:27" s="2" customFormat="1" ht="16.5" customHeight="1" x14ac:dyDescent="0.3">
      <c r="A87" s="671" t="s">
        <v>220</v>
      </c>
      <c r="B87" s="672"/>
      <c r="C87" s="672"/>
      <c r="D87" s="672"/>
      <c r="E87" s="672"/>
      <c r="F87" s="672"/>
      <c r="G87" s="672"/>
      <c r="H87" s="672"/>
      <c r="I87" s="672"/>
      <c r="J87" s="671" t="s">
        <v>220</v>
      </c>
      <c r="K87" s="672"/>
      <c r="L87" s="672"/>
      <c r="M87" s="672"/>
      <c r="N87" s="672"/>
      <c r="O87" s="672"/>
      <c r="P87" s="672"/>
      <c r="Q87" s="672"/>
      <c r="R87" s="671" t="s">
        <v>220</v>
      </c>
      <c r="S87" s="672"/>
      <c r="T87" s="672"/>
      <c r="U87" s="672"/>
      <c r="V87" s="672"/>
      <c r="W87" s="672"/>
      <c r="X87" s="672"/>
      <c r="Y87" s="672"/>
      <c r="Z87" s="672"/>
      <c r="AA87" s="673"/>
    </row>
    <row r="88" spans="1:27" s="2" customFormat="1" ht="17.25" customHeight="1" thickBot="1" x14ac:dyDescent="0.35">
      <c r="A88" s="664" t="s">
        <v>863</v>
      </c>
      <c r="B88" s="665"/>
      <c r="C88" s="665"/>
      <c r="D88" s="665"/>
      <c r="E88" s="665"/>
      <c r="F88" s="665"/>
      <c r="G88" s="665"/>
      <c r="H88" s="665"/>
      <c r="I88" s="665"/>
      <c r="J88" s="664" t="s">
        <v>222</v>
      </c>
      <c r="K88" s="665"/>
      <c r="L88" s="665"/>
      <c r="M88" s="665"/>
      <c r="N88" s="665"/>
      <c r="O88" s="665"/>
      <c r="P88" s="665"/>
      <c r="Q88" s="665"/>
      <c r="R88" s="664" t="s">
        <v>223</v>
      </c>
      <c r="S88" s="665"/>
      <c r="T88" s="665"/>
      <c r="U88" s="665"/>
      <c r="V88" s="665"/>
      <c r="W88" s="665"/>
      <c r="X88" s="665"/>
      <c r="Y88" s="665"/>
      <c r="Z88" s="665"/>
      <c r="AA88" s="666"/>
    </row>
  </sheetData>
  <mergeCells count="279">
    <mergeCell ref="A5:AA5"/>
    <mergeCell ref="A6:E7"/>
    <mergeCell ref="F6:V6"/>
    <mergeCell ref="W6:Y7"/>
    <mergeCell ref="Z6:AA7"/>
    <mergeCell ref="F7:V7"/>
    <mergeCell ref="F1:O1"/>
    <mergeCell ref="P1:AA4"/>
    <mergeCell ref="F2:O2"/>
    <mergeCell ref="A3:E3"/>
    <mergeCell ref="F3:O3"/>
    <mergeCell ref="A4:E4"/>
    <mergeCell ref="F4:O4"/>
    <mergeCell ref="A2:E2"/>
    <mergeCell ref="A8:AA8"/>
    <mergeCell ref="B9:O9"/>
    <mergeCell ref="P9:Y9"/>
    <mergeCell ref="Z9:AA10"/>
    <mergeCell ref="A10:E10"/>
    <mergeCell ref="F10:G10"/>
    <mergeCell ref="I10:J10"/>
    <mergeCell ref="K10:L10"/>
    <mergeCell ref="M10:O10"/>
    <mergeCell ref="P10:S10"/>
    <mergeCell ref="A12:E12"/>
    <mergeCell ref="F12:J12"/>
    <mergeCell ref="K12:L12"/>
    <mergeCell ref="M12:O12"/>
    <mergeCell ref="P12:S12"/>
    <mergeCell ref="T12:AA12"/>
    <mergeCell ref="T10:V10"/>
    <mergeCell ref="W10:Y10"/>
    <mergeCell ref="A11:E11"/>
    <mergeCell ref="F11:O11"/>
    <mergeCell ref="P11:S11"/>
    <mergeCell ref="T11:AA11"/>
    <mergeCell ref="V13:Y13"/>
    <mergeCell ref="Z13:AA13"/>
    <mergeCell ref="A14:E14"/>
    <mergeCell ref="F14:O14"/>
    <mergeCell ref="P14:S14"/>
    <mergeCell ref="T14:AA14"/>
    <mergeCell ref="A13:E13"/>
    <mergeCell ref="F13:J13"/>
    <mergeCell ref="K13:L13"/>
    <mergeCell ref="M13:O13"/>
    <mergeCell ref="P13:S13"/>
    <mergeCell ref="T13:U13"/>
    <mergeCell ref="A17:E17"/>
    <mergeCell ref="F17:O17"/>
    <mergeCell ref="P17:S17"/>
    <mergeCell ref="T17:AA17"/>
    <mergeCell ref="A18:E18"/>
    <mergeCell ref="F18:O18"/>
    <mergeCell ref="P18:S18"/>
    <mergeCell ref="T18:AA18"/>
    <mergeCell ref="A15:E15"/>
    <mergeCell ref="F15:O15"/>
    <mergeCell ref="P15:S15"/>
    <mergeCell ref="T15:AA15"/>
    <mergeCell ref="A16:E16"/>
    <mergeCell ref="F16:O16"/>
    <mergeCell ref="P16:S16"/>
    <mergeCell ref="T16:AA16"/>
    <mergeCell ref="A19:E19"/>
    <mergeCell ref="F19:J19"/>
    <mergeCell ref="K19:O19"/>
    <mergeCell ref="P19:S19"/>
    <mergeCell ref="T19:AA19"/>
    <mergeCell ref="A20:E20"/>
    <mergeCell ref="F20:J20"/>
    <mergeCell ref="K20:L20"/>
    <mergeCell ref="M20:O20"/>
    <mergeCell ref="P20:S20"/>
    <mergeCell ref="A22:E22"/>
    <mergeCell ref="F22:O22"/>
    <mergeCell ref="P22:S22"/>
    <mergeCell ref="T22:AA22"/>
    <mergeCell ref="A23:E23"/>
    <mergeCell ref="F23:AA23"/>
    <mergeCell ref="T20:AA20"/>
    <mergeCell ref="A21:E21"/>
    <mergeCell ref="F21:J21"/>
    <mergeCell ref="K21:O21"/>
    <mergeCell ref="P21:S21"/>
    <mergeCell ref="T21:AA21"/>
    <mergeCell ref="B27:O27"/>
    <mergeCell ref="P27:R27"/>
    <mergeCell ref="S27:U27"/>
    <mergeCell ref="V27:AA27"/>
    <mergeCell ref="B28:O28"/>
    <mergeCell ref="P28:R28"/>
    <mergeCell ref="S28:U28"/>
    <mergeCell ref="V28:AA28"/>
    <mergeCell ref="B26:O26"/>
    <mergeCell ref="P26:R26"/>
    <mergeCell ref="S26:U26"/>
    <mergeCell ref="V26:AA26"/>
    <mergeCell ref="B31:O31"/>
    <mergeCell ref="P31:R31"/>
    <mergeCell ref="S31:U31"/>
    <mergeCell ref="V31:AA31"/>
    <mergeCell ref="B32:O32"/>
    <mergeCell ref="P32:R32"/>
    <mergeCell ref="S32:U32"/>
    <mergeCell ref="V32:AA32"/>
    <mergeCell ref="B29:O29"/>
    <mergeCell ref="P29:R29"/>
    <mergeCell ref="S29:U29"/>
    <mergeCell ref="V29:AA29"/>
    <mergeCell ref="B30:O30"/>
    <mergeCell ref="P30:R30"/>
    <mergeCell ref="S30:U30"/>
    <mergeCell ref="V30:AA30"/>
    <mergeCell ref="B35:O35"/>
    <mergeCell ref="P35:R35"/>
    <mergeCell ref="S35:U35"/>
    <mergeCell ref="V35:AA35"/>
    <mergeCell ref="B36:O36"/>
    <mergeCell ref="P36:R36"/>
    <mergeCell ref="S36:U36"/>
    <mergeCell ref="V36:AA36"/>
    <mergeCell ref="B33:O33"/>
    <mergeCell ref="P33:R33"/>
    <mergeCell ref="S33:U33"/>
    <mergeCell ref="V33:AA33"/>
    <mergeCell ref="B34:O34"/>
    <mergeCell ref="P34:R34"/>
    <mergeCell ref="S34:U34"/>
    <mergeCell ref="V34:AA34"/>
    <mergeCell ref="B39:O39"/>
    <mergeCell ref="P39:R39"/>
    <mergeCell ref="S39:U39"/>
    <mergeCell ref="V39:AA39"/>
    <mergeCell ref="B40:O40"/>
    <mergeCell ref="P40:R40"/>
    <mergeCell ref="S40:U40"/>
    <mergeCell ref="V40:AA40"/>
    <mergeCell ref="B37:O37"/>
    <mergeCell ref="P37:R37"/>
    <mergeCell ref="S37:U37"/>
    <mergeCell ref="V37:AA37"/>
    <mergeCell ref="B38:O38"/>
    <mergeCell ref="P38:R38"/>
    <mergeCell ref="S38:U38"/>
    <mergeCell ref="V38:AA38"/>
    <mergeCell ref="B43:O43"/>
    <mergeCell ref="P43:R43"/>
    <mergeCell ref="S43:U43"/>
    <mergeCell ref="V43:AA43"/>
    <mergeCell ref="B44:O44"/>
    <mergeCell ref="P44:R44"/>
    <mergeCell ref="S44:U44"/>
    <mergeCell ref="V44:AA44"/>
    <mergeCell ref="B41:O41"/>
    <mergeCell ref="P41:R41"/>
    <mergeCell ref="S41:U41"/>
    <mergeCell ref="V41:AA41"/>
    <mergeCell ref="B42:O42"/>
    <mergeCell ref="P42:R42"/>
    <mergeCell ref="S42:U42"/>
    <mergeCell ref="V42:AA42"/>
    <mergeCell ref="B47:O47"/>
    <mergeCell ref="P47:R47"/>
    <mergeCell ref="S47:U47"/>
    <mergeCell ref="V47:AA47"/>
    <mergeCell ref="B48:O48"/>
    <mergeCell ref="P48:R48"/>
    <mergeCell ref="S48:U48"/>
    <mergeCell ref="V48:AA48"/>
    <mergeCell ref="B45:O45"/>
    <mergeCell ref="P45:R45"/>
    <mergeCell ref="S45:U45"/>
    <mergeCell ref="V45:AA45"/>
    <mergeCell ref="B46:O46"/>
    <mergeCell ref="P46:R46"/>
    <mergeCell ref="S46:U46"/>
    <mergeCell ref="V46:AA46"/>
    <mergeCell ref="B51:O51"/>
    <mergeCell ref="P51:R51"/>
    <mergeCell ref="S51:U51"/>
    <mergeCell ref="V51:AA51"/>
    <mergeCell ref="B52:O52"/>
    <mergeCell ref="P52:R52"/>
    <mergeCell ref="S52:U52"/>
    <mergeCell ref="V52:AA52"/>
    <mergeCell ref="B49:O49"/>
    <mergeCell ref="P49:R49"/>
    <mergeCell ref="S49:U49"/>
    <mergeCell ref="V49:AA49"/>
    <mergeCell ref="B50:O50"/>
    <mergeCell ref="P50:R50"/>
    <mergeCell ref="S50:U50"/>
    <mergeCell ref="V50:AA50"/>
    <mergeCell ref="B55:O55"/>
    <mergeCell ref="P55:R55"/>
    <mergeCell ref="S55:U55"/>
    <mergeCell ref="V55:AA55"/>
    <mergeCell ref="B56:O56"/>
    <mergeCell ref="P56:R56"/>
    <mergeCell ref="S56:U56"/>
    <mergeCell ref="V56:AA56"/>
    <mergeCell ref="B53:O53"/>
    <mergeCell ref="P53:R53"/>
    <mergeCell ref="S53:U53"/>
    <mergeCell ref="V53:AA53"/>
    <mergeCell ref="B54:O54"/>
    <mergeCell ref="P54:R54"/>
    <mergeCell ref="S54:U54"/>
    <mergeCell ref="V54:AA54"/>
    <mergeCell ref="B59:O59"/>
    <mergeCell ref="P59:R59"/>
    <mergeCell ref="S59:U59"/>
    <mergeCell ref="V59:AA59"/>
    <mergeCell ref="B60:O60"/>
    <mergeCell ref="P60:R60"/>
    <mergeCell ref="S60:U60"/>
    <mergeCell ref="V60:AA60"/>
    <mergeCell ref="B57:O57"/>
    <mergeCell ref="P57:R57"/>
    <mergeCell ref="S57:U57"/>
    <mergeCell ref="V57:AA57"/>
    <mergeCell ref="B58:O58"/>
    <mergeCell ref="P58:R58"/>
    <mergeCell ref="S58:U58"/>
    <mergeCell ref="V58:AA58"/>
    <mergeCell ref="V64:AA64"/>
    <mergeCell ref="B61:O61"/>
    <mergeCell ref="P61:R61"/>
    <mergeCell ref="S61:U61"/>
    <mergeCell ref="V61:AA61"/>
    <mergeCell ref="B62:O62"/>
    <mergeCell ref="P62:R62"/>
    <mergeCell ref="S62:U62"/>
    <mergeCell ref="V62:AA62"/>
    <mergeCell ref="B25:AA25"/>
    <mergeCell ref="B67:O67"/>
    <mergeCell ref="P67:R67"/>
    <mergeCell ref="S67:U67"/>
    <mergeCell ref="V67:AA67"/>
    <mergeCell ref="B68:O68"/>
    <mergeCell ref="P68:R68"/>
    <mergeCell ref="S68:U68"/>
    <mergeCell ref="V68:AA68"/>
    <mergeCell ref="B65:O65"/>
    <mergeCell ref="P65:R65"/>
    <mergeCell ref="S65:U65"/>
    <mergeCell ref="V65:AA65"/>
    <mergeCell ref="B66:O66"/>
    <mergeCell ref="P66:R66"/>
    <mergeCell ref="S66:U66"/>
    <mergeCell ref="V66:AA66"/>
    <mergeCell ref="B63:O63"/>
    <mergeCell ref="P63:R63"/>
    <mergeCell ref="S63:U63"/>
    <mergeCell ref="V63:AA63"/>
    <mergeCell ref="B64:O64"/>
    <mergeCell ref="P64:R64"/>
    <mergeCell ref="S64:U64"/>
    <mergeCell ref="F72:K72"/>
    <mergeCell ref="F76:K76"/>
    <mergeCell ref="F74:K74"/>
    <mergeCell ref="F78:K78"/>
    <mergeCell ref="A85:I85"/>
    <mergeCell ref="J85:Q85"/>
    <mergeCell ref="R85:AA85"/>
    <mergeCell ref="B69:O69"/>
    <mergeCell ref="P69:R69"/>
    <mergeCell ref="S69:U69"/>
    <mergeCell ref="V69:AA69"/>
    <mergeCell ref="A88:I88"/>
    <mergeCell ref="J88:Q88"/>
    <mergeCell ref="R88:AA88"/>
    <mergeCell ref="A86:I86"/>
    <mergeCell ref="J86:Q86"/>
    <mergeCell ref="R86:AA86"/>
    <mergeCell ref="A87:I87"/>
    <mergeCell ref="J87:Q87"/>
    <mergeCell ref="R87:AA87"/>
  </mergeCells>
  <pageMargins left="0.7" right="0.7" top="0.75" bottom="0.75" header="0.3" footer="0.3"/>
  <pageSetup scale="27" orientation="portrait" horizontalDpi="360" verticalDpi="360"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A00-000000000000}">
          <x14:formula1>
            <xm:f>BDC!$A$3:$A$30</xm:f>
          </x14:formula1>
          <xm:sqref>F15:O15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147"/>
  <sheetViews>
    <sheetView view="pageBreakPreview" zoomScale="60" zoomScaleNormal="60" zoomScalePageLayoutView="50" workbookViewId="0"/>
  </sheetViews>
  <sheetFormatPr baseColWidth="10" defaultColWidth="10.875" defaultRowHeight="16.5" x14ac:dyDescent="0.3"/>
  <cols>
    <col min="1" max="4" width="5" style="2" customWidth="1"/>
    <col min="5" max="5" width="8.5" style="2" customWidth="1"/>
    <col min="6" max="6" width="5" style="2" customWidth="1"/>
    <col min="7" max="7" width="6.125" style="2" customWidth="1"/>
    <col min="8" max="8" width="5.875" style="2" customWidth="1"/>
    <col min="9" max="10" width="5" style="2" customWidth="1"/>
    <col min="11" max="11" width="8.25" style="2" customWidth="1"/>
    <col min="12" max="12" width="14.875" style="2" customWidth="1"/>
    <col min="13" max="26" width="5" style="2" customWidth="1"/>
    <col min="27" max="27" width="31.25" style="2" customWidth="1"/>
    <col min="28" max="28" width="10.875" style="2" customWidth="1"/>
    <col min="29" max="16384" width="10.875" style="2"/>
  </cols>
  <sheetData>
    <row r="1" spans="1:27" x14ac:dyDescent="0.3">
      <c r="A1" s="523" t="s">
        <v>925</v>
      </c>
      <c r="B1" s="524"/>
      <c r="C1" s="524"/>
      <c r="D1" s="524"/>
      <c r="E1" s="524"/>
      <c r="F1" s="525"/>
      <c r="G1" s="525"/>
      <c r="H1" s="525"/>
      <c r="I1" s="525"/>
      <c r="J1" s="525"/>
      <c r="K1" s="525"/>
      <c r="L1" s="525"/>
      <c r="M1" s="525"/>
      <c r="N1" s="525"/>
      <c r="O1" s="526"/>
      <c r="P1" s="1154"/>
      <c r="Q1" s="1155"/>
      <c r="R1" s="1155"/>
      <c r="S1" s="1155"/>
      <c r="T1" s="1155"/>
      <c r="U1" s="1155"/>
      <c r="V1" s="1155"/>
      <c r="W1" s="1155"/>
      <c r="X1" s="1155"/>
      <c r="Y1" s="1155"/>
      <c r="Z1" s="1155"/>
      <c r="AA1" s="1156"/>
    </row>
    <row r="2" spans="1:27" ht="18.75" customHeight="1" x14ac:dyDescent="0.3">
      <c r="A2" s="527" t="s">
        <v>943</v>
      </c>
      <c r="B2" s="528"/>
      <c r="C2" s="528"/>
      <c r="D2" s="528"/>
      <c r="E2" s="528"/>
      <c r="F2" s="49"/>
      <c r="G2" s="49"/>
      <c r="H2" s="49"/>
      <c r="I2" s="49"/>
      <c r="J2" s="49"/>
      <c r="K2" s="49"/>
      <c r="L2" s="49"/>
      <c r="M2" s="49"/>
      <c r="N2" s="49"/>
      <c r="O2" s="522"/>
      <c r="P2" s="554"/>
      <c r="Q2" s="566"/>
      <c r="R2" s="566"/>
      <c r="S2" s="566"/>
      <c r="T2" s="566"/>
      <c r="U2" s="566"/>
      <c r="V2" s="566"/>
      <c r="W2" s="566"/>
      <c r="X2" s="566"/>
      <c r="Y2" s="566"/>
      <c r="Z2" s="566"/>
      <c r="AA2" s="574"/>
    </row>
    <row r="3" spans="1:27" x14ac:dyDescent="0.3">
      <c r="A3" s="1187" t="s">
        <v>915</v>
      </c>
      <c r="B3" s="799"/>
      <c r="C3" s="799"/>
      <c r="D3" s="799"/>
      <c r="E3" s="799"/>
      <c r="F3" s="801"/>
      <c r="G3" s="801"/>
      <c r="H3" s="801"/>
      <c r="I3" s="801"/>
      <c r="J3" s="801"/>
      <c r="K3" s="801"/>
      <c r="L3" s="801"/>
      <c r="M3" s="801"/>
      <c r="N3" s="801"/>
      <c r="O3" s="802"/>
      <c r="P3" s="554"/>
      <c r="Q3" s="566"/>
      <c r="R3" s="566"/>
      <c r="S3" s="566"/>
      <c r="T3" s="566"/>
      <c r="U3" s="566"/>
      <c r="V3" s="566"/>
      <c r="W3" s="566"/>
      <c r="X3" s="566"/>
      <c r="Y3" s="566"/>
      <c r="Z3" s="566"/>
      <c r="AA3" s="574"/>
    </row>
    <row r="4" spans="1:27" x14ac:dyDescent="0.3">
      <c r="A4" s="1188" t="s">
        <v>920</v>
      </c>
      <c r="B4" s="805"/>
      <c r="C4" s="805"/>
      <c r="D4" s="805"/>
      <c r="E4" s="805"/>
      <c r="F4" s="805"/>
      <c r="G4" s="805"/>
      <c r="H4" s="805"/>
      <c r="I4" s="805"/>
      <c r="J4" s="805"/>
      <c r="K4" s="805"/>
      <c r="L4" s="805"/>
      <c r="M4" s="805"/>
      <c r="N4" s="805"/>
      <c r="O4" s="806"/>
      <c r="P4" s="554"/>
      <c r="Q4" s="566"/>
      <c r="R4" s="566"/>
      <c r="S4" s="566"/>
      <c r="T4" s="566"/>
      <c r="U4" s="566"/>
      <c r="V4" s="566"/>
      <c r="W4" s="566"/>
      <c r="X4" s="566"/>
      <c r="Y4" s="566"/>
      <c r="Z4" s="566"/>
      <c r="AA4" s="574"/>
    </row>
    <row r="5" spans="1:27" x14ac:dyDescent="0.3">
      <c r="A5" s="1148"/>
      <c r="B5" s="791"/>
      <c r="C5" s="791"/>
      <c r="D5" s="791"/>
      <c r="E5" s="791"/>
      <c r="F5" s="791"/>
      <c r="G5" s="791"/>
      <c r="H5" s="791"/>
      <c r="I5" s="791"/>
      <c r="J5" s="791"/>
      <c r="K5" s="791"/>
      <c r="L5" s="791"/>
      <c r="M5" s="791"/>
      <c r="N5" s="791"/>
      <c r="O5" s="791"/>
      <c r="P5" s="792"/>
      <c r="Q5" s="792"/>
      <c r="R5" s="792"/>
      <c r="S5" s="792"/>
      <c r="T5" s="792"/>
      <c r="U5" s="792"/>
      <c r="V5" s="792"/>
      <c r="W5" s="792"/>
      <c r="X5" s="792"/>
      <c r="Y5" s="792"/>
      <c r="Z5" s="792"/>
      <c r="AA5" s="1149"/>
    </row>
    <row r="6" spans="1:27" ht="18.75" x14ac:dyDescent="0.3">
      <c r="A6" s="619" t="s">
        <v>5</v>
      </c>
      <c r="B6" s="620"/>
      <c r="C6" s="620"/>
      <c r="D6" s="620"/>
      <c r="E6" s="620"/>
      <c r="F6" s="621" t="s">
        <v>267</v>
      </c>
      <c r="G6" s="621"/>
      <c r="H6" s="621"/>
      <c r="I6" s="621"/>
      <c r="J6" s="621"/>
      <c r="K6" s="621"/>
      <c r="L6" s="621"/>
      <c r="M6" s="621"/>
      <c r="N6" s="621"/>
      <c r="O6" s="621"/>
      <c r="P6" s="621"/>
      <c r="Q6" s="621"/>
      <c r="R6" s="621"/>
      <c r="S6" s="621"/>
      <c r="T6" s="621"/>
      <c r="U6" s="621"/>
      <c r="V6" s="621"/>
      <c r="W6" s="622" t="s">
        <v>868</v>
      </c>
      <c r="X6" s="622"/>
      <c r="Y6" s="622"/>
      <c r="Z6" s="623">
        <v>1</v>
      </c>
      <c r="AA6" s="624"/>
    </row>
    <row r="7" spans="1:27" x14ac:dyDescent="0.3">
      <c r="A7" s="619"/>
      <c r="B7" s="620"/>
      <c r="C7" s="620"/>
      <c r="D7" s="620"/>
      <c r="E7" s="620"/>
      <c r="F7" s="620" t="s">
        <v>107</v>
      </c>
      <c r="G7" s="620"/>
      <c r="H7" s="620"/>
      <c r="I7" s="620"/>
      <c r="J7" s="620"/>
      <c r="K7" s="620"/>
      <c r="L7" s="620"/>
      <c r="M7" s="620"/>
      <c r="N7" s="620"/>
      <c r="O7" s="620"/>
      <c r="P7" s="620"/>
      <c r="Q7" s="620"/>
      <c r="R7" s="620"/>
      <c r="S7" s="620"/>
      <c r="T7" s="620"/>
      <c r="U7" s="620"/>
      <c r="V7" s="620"/>
      <c r="W7" s="622"/>
      <c r="X7" s="622"/>
      <c r="Y7" s="622"/>
      <c r="Z7" s="623"/>
      <c r="AA7" s="624"/>
    </row>
    <row r="8" spans="1:27" x14ac:dyDescent="0.3">
      <c r="A8" s="1145"/>
      <c r="B8" s="1146"/>
      <c r="C8" s="1146"/>
      <c r="D8" s="1146"/>
      <c r="E8" s="1146"/>
      <c r="F8" s="1146"/>
      <c r="G8" s="1146"/>
      <c r="H8" s="1146"/>
      <c r="I8" s="1146"/>
      <c r="J8" s="1146"/>
      <c r="K8" s="1146"/>
      <c r="L8" s="1146"/>
      <c r="M8" s="1146"/>
      <c r="N8" s="1146"/>
      <c r="O8" s="1146"/>
      <c r="P8" s="1146"/>
      <c r="Q8" s="1146"/>
      <c r="R8" s="1146"/>
      <c r="S8" s="1146"/>
      <c r="T8" s="1146"/>
      <c r="U8" s="1146"/>
      <c r="V8" s="1146"/>
      <c r="W8" s="1146"/>
      <c r="X8" s="1146"/>
      <c r="Y8" s="1146"/>
      <c r="Z8" s="1146"/>
      <c r="AA8" s="1147"/>
    </row>
    <row r="9" spans="1:27" ht="16.5" customHeight="1" x14ac:dyDescent="0.3">
      <c r="A9" s="331">
        <v>1</v>
      </c>
      <c r="B9" s="1298" t="s">
        <v>30</v>
      </c>
      <c r="C9" s="1298"/>
      <c r="D9" s="1298"/>
      <c r="E9" s="1298"/>
      <c r="F9" s="1298"/>
      <c r="G9" s="1298"/>
      <c r="H9" s="1298"/>
      <c r="I9" s="1298"/>
      <c r="J9" s="1298"/>
      <c r="K9" s="1298"/>
      <c r="L9" s="1298"/>
      <c r="M9" s="1298"/>
      <c r="N9" s="1298"/>
      <c r="O9" s="1298"/>
      <c r="P9" s="1299"/>
      <c r="Q9" s="1299"/>
      <c r="R9" s="1299"/>
      <c r="S9" s="1299"/>
      <c r="T9" s="1299"/>
      <c r="U9" s="1299"/>
      <c r="V9" s="1299"/>
      <c r="W9" s="1299"/>
      <c r="X9" s="1299"/>
      <c r="Y9" s="1299"/>
      <c r="Z9" s="1300" t="e">
        <f>VLOOKUP($F$15,CONTRA,6,FALSE)</f>
        <v>#N/A</v>
      </c>
      <c r="AA9" s="1301"/>
    </row>
    <row r="10" spans="1:27" ht="33" customHeight="1" x14ac:dyDescent="0.3">
      <c r="A10" s="1250" t="s">
        <v>11</v>
      </c>
      <c r="B10" s="1251"/>
      <c r="C10" s="1251"/>
      <c r="D10" s="1251"/>
      <c r="E10" s="1251"/>
      <c r="F10" s="632" t="e">
        <f>VLOOKUP($F$15,CONTRA,2,FALSE)</f>
        <v>#N/A</v>
      </c>
      <c r="G10" s="632"/>
      <c r="H10" s="4" t="s">
        <v>17</v>
      </c>
      <c r="I10" s="632" t="e">
        <f>VLOOKUP($F$15,CONTRA,3,FALSE)</f>
        <v>#N/A</v>
      </c>
      <c r="J10" s="632"/>
      <c r="K10" s="1261" t="s">
        <v>18</v>
      </c>
      <c r="L10" s="1262"/>
      <c r="M10" s="632" t="e">
        <f>VLOOKUP($F$15,CONTRA,4,FALSE)</f>
        <v>#N/A</v>
      </c>
      <c r="N10" s="632"/>
      <c r="O10" s="632"/>
      <c r="P10" s="1251" t="s">
        <v>10</v>
      </c>
      <c r="Q10" s="1251"/>
      <c r="R10" s="1251"/>
      <c r="S10" s="1251"/>
      <c r="T10" s="1296" t="e">
        <f>VLOOKUP($F$15,CONTRA,5,FALSE)</f>
        <v>#N/A</v>
      </c>
      <c r="U10" s="1296"/>
      <c r="V10" s="1296"/>
      <c r="W10" s="1290" t="s">
        <v>829</v>
      </c>
      <c r="X10" s="1290"/>
      <c r="Y10" s="1290"/>
      <c r="Z10" s="1302"/>
      <c r="AA10" s="1303"/>
    </row>
    <row r="11" spans="1:27" x14ac:dyDescent="0.3">
      <c r="A11" s="1250" t="s">
        <v>6</v>
      </c>
      <c r="B11" s="1251"/>
      <c r="C11" s="1251"/>
      <c r="D11" s="1251"/>
      <c r="E11" s="1251"/>
      <c r="F11" s="1296" t="e">
        <f>VLOOKUP($F$15,CONTRA,7,FALSE)</f>
        <v>#N/A</v>
      </c>
      <c r="G11" s="1296"/>
      <c r="H11" s="1296"/>
      <c r="I11" s="1296"/>
      <c r="J11" s="1296"/>
      <c r="K11" s="1296"/>
      <c r="L11" s="1296"/>
      <c r="M11" s="1296"/>
      <c r="N11" s="1296"/>
      <c r="O11" s="1296"/>
      <c r="P11" s="1251" t="s">
        <v>12</v>
      </c>
      <c r="Q11" s="1251"/>
      <c r="R11" s="1251"/>
      <c r="S11" s="1251"/>
      <c r="T11" s="1296" t="e">
        <f>VLOOKUP($F$15,CONTRA,8,FALSE)</f>
        <v>#N/A</v>
      </c>
      <c r="U11" s="1296"/>
      <c r="V11" s="1296"/>
      <c r="W11" s="1296"/>
      <c r="X11" s="1296"/>
      <c r="Y11" s="1296"/>
      <c r="Z11" s="1296"/>
      <c r="AA11" s="1297"/>
    </row>
    <row r="12" spans="1:27" ht="16.5" customHeight="1" x14ac:dyDescent="0.3">
      <c r="A12" s="1294" t="s">
        <v>8</v>
      </c>
      <c r="B12" s="1295"/>
      <c r="C12" s="1295"/>
      <c r="D12" s="1295"/>
      <c r="E12" s="1295"/>
      <c r="F12" s="1296" t="e">
        <f>VLOOKUP($F$15,CONTRA,9,FALSE)</f>
        <v>#N/A</v>
      </c>
      <c r="G12" s="1296"/>
      <c r="H12" s="1296"/>
      <c r="I12" s="1296"/>
      <c r="J12" s="1296"/>
      <c r="K12" s="1261" t="s">
        <v>13</v>
      </c>
      <c r="L12" s="1262"/>
      <c r="M12" s="1296" t="e">
        <f>VLOOKUP($F$15,CONTRA,10,FALSE)</f>
        <v>#N/A</v>
      </c>
      <c r="N12" s="1296"/>
      <c r="O12" s="1296"/>
      <c r="P12" s="1251" t="s">
        <v>9</v>
      </c>
      <c r="Q12" s="1251"/>
      <c r="R12" s="1251"/>
      <c r="S12" s="1251"/>
      <c r="T12" s="1272" t="e">
        <f>VLOOKUP($F$15,CONTRA,11,FALSE)</f>
        <v>#N/A</v>
      </c>
      <c r="U12" s="1272"/>
      <c r="V12" s="1273"/>
      <c r="W12" s="1273"/>
      <c r="X12" s="1273"/>
      <c r="Y12" s="1273"/>
      <c r="Z12" s="1273"/>
      <c r="AA12" s="1274"/>
    </row>
    <row r="13" spans="1:27" ht="65.25" customHeight="1" x14ac:dyDescent="0.3">
      <c r="A13" s="1287" t="s">
        <v>807</v>
      </c>
      <c r="B13" s="1288"/>
      <c r="C13" s="1288"/>
      <c r="D13" s="1288"/>
      <c r="E13" s="1288"/>
      <c r="F13" s="1289" t="e">
        <f>VLOOKUP($F$15,CONTRA,12,FALSE)</f>
        <v>#N/A</v>
      </c>
      <c r="G13" s="1289"/>
      <c r="H13" s="1289"/>
      <c r="I13" s="1289"/>
      <c r="J13" s="1289"/>
      <c r="K13" s="661" t="s">
        <v>826</v>
      </c>
      <c r="L13" s="663"/>
      <c r="M13" s="1289" t="e">
        <f>VLOOKUP($F$15,CONTRA,13,FALSE)</f>
        <v>#N/A</v>
      </c>
      <c r="N13" s="1289"/>
      <c r="O13" s="1289"/>
      <c r="P13" s="1290" t="s">
        <v>858</v>
      </c>
      <c r="Q13" s="1290"/>
      <c r="R13" s="1290"/>
      <c r="S13" s="1291"/>
      <c r="T13" s="1281" t="e">
        <f>VLOOKUP($F$15,CONTRA,14,FALSE)</f>
        <v>#N/A</v>
      </c>
      <c r="U13" s="1281"/>
      <c r="V13" s="1282" t="s">
        <v>859</v>
      </c>
      <c r="W13" s="1282"/>
      <c r="X13" s="1282"/>
      <c r="Y13" s="1283"/>
      <c r="Z13" s="1292" t="e">
        <f>VLOOKUP($F$15,CONTRA,15,FALSE)</f>
        <v>#N/A</v>
      </c>
      <c r="AA13" s="1293"/>
    </row>
    <row r="14" spans="1:27" x14ac:dyDescent="0.3">
      <c r="A14" s="1275" t="s">
        <v>825</v>
      </c>
      <c r="B14" s="1276"/>
      <c r="C14" s="1276"/>
      <c r="D14" s="1276"/>
      <c r="E14" s="1277"/>
      <c r="F14" s="1267" t="e">
        <f>VLOOKUP($F$15,BDC!A2:BA18,16,FALSE)</f>
        <v>#N/A</v>
      </c>
      <c r="G14" s="1268"/>
      <c r="H14" s="1268"/>
      <c r="I14" s="1268"/>
      <c r="J14" s="1268"/>
      <c r="K14" s="1268"/>
      <c r="L14" s="1268"/>
      <c r="M14" s="1268"/>
      <c r="N14" s="1268"/>
      <c r="O14" s="1270"/>
      <c r="P14" s="1278" t="s">
        <v>9</v>
      </c>
      <c r="Q14" s="1279"/>
      <c r="R14" s="1279"/>
      <c r="S14" s="1280"/>
      <c r="T14" s="1191" t="e">
        <f>VLOOKUP($F$15,BDC!A2:BA18,17,FALSE)</f>
        <v>#N/A</v>
      </c>
      <c r="U14" s="1192"/>
      <c r="V14" s="1192"/>
      <c r="W14" s="1192"/>
      <c r="X14" s="1192"/>
      <c r="Y14" s="1192"/>
      <c r="Z14" s="1192"/>
      <c r="AA14" s="1193"/>
    </row>
    <row r="15" spans="1:27" ht="35.25" customHeight="1" x14ac:dyDescent="0.3">
      <c r="A15" s="1250" t="s">
        <v>7</v>
      </c>
      <c r="B15" s="1251"/>
      <c r="C15" s="1251"/>
      <c r="D15" s="1251"/>
      <c r="E15" s="1251"/>
      <c r="F15" s="1284" t="s">
        <v>835</v>
      </c>
      <c r="G15" s="1285"/>
      <c r="H15" s="1285"/>
      <c r="I15" s="1285"/>
      <c r="J15" s="1285"/>
      <c r="K15" s="1285"/>
      <c r="L15" s="1285"/>
      <c r="M15" s="1285"/>
      <c r="N15" s="1285"/>
      <c r="O15" s="1286"/>
      <c r="P15" s="1251" t="s">
        <v>824</v>
      </c>
      <c r="Q15" s="1251"/>
      <c r="R15" s="1251"/>
      <c r="S15" s="1251"/>
      <c r="T15" s="1191" t="e">
        <f>VLOOKUP($F$15,BDC!A3:BA19,19,FALSE)</f>
        <v>#N/A</v>
      </c>
      <c r="U15" s="1192"/>
      <c r="V15" s="1192"/>
      <c r="W15" s="1192"/>
      <c r="X15" s="1192"/>
      <c r="Y15" s="1192"/>
      <c r="Z15" s="1192"/>
      <c r="AA15" s="1193"/>
    </row>
    <row r="16" spans="1:27" x14ac:dyDescent="0.3">
      <c r="A16" s="1263" t="s">
        <v>823</v>
      </c>
      <c r="B16" s="1264"/>
      <c r="C16" s="1264"/>
      <c r="D16" s="1264"/>
      <c r="E16" s="1265"/>
      <c r="F16" s="1267" t="e">
        <f>VLOOKUP($F$15,BDC!A2:BA18,18,FALSE)</f>
        <v>#N/A</v>
      </c>
      <c r="G16" s="1268"/>
      <c r="H16" s="1268"/>
      <c r="I16" s="1268"/>
      <c r="J16" s="1268"/>
      <c r="K16" s="1268"/>
      <c r="L16" s="1268"/>
      <c r="M16" s="1268"/>
      <c r="N16" s="1268"/>
      <c r="O16" s="1270"/>
      <c r="P16" s="1266" t="s">
        <v>9</v>
      </c>
      <c r="Q16" s="1264"/>
      <c r="R16" s="1264"/>
      <c r="S16" s="1265"/>
      <c r="T16" s="1267" t="e">
        <f>VLOOKUP($F$15,BDC!A3:BA19,20,FALSE)</f>
        <v>#N/A</v>
      </c>
      <c r="U16" s="1268"/>
      <c r="V16" s="1268"/>
      <c r="W16" s="1268"/>
      <c r="X16" s="1268"/>
      <c r="Y16" s="1268"/>
      <c r="Z16" s="1268"/>
      <c r="AA16" s="1269"/>
    </row>
    <row r="17" spans="1:30" x14ac:dyDescent="0.3">
      <c r="A17" s="1250" t="s">
        <v>21</v>
      </c>
      <c r="B17" s="1251"/>
      <c r="C17" s="1251"/>
      <c r="D17" s="1251"/>
      <c r="E17" s="1251"/>
      <c r="F17" s="1256" t="e">
        <f>VLOOKUP($F$15,BDC!A2:BA18,26,FALSE)</f>
        <v>#N/A</v>
      </c>
      <c r="G17" s="1257"/>
      <c r="H17" s="1257"/>
      <c r="I17" s="1257"/>
      <c r="J17" s="1257"/>
      <c r="K17" s="1257"/>
      <c r="L17" s="1257"/>
      <c r="M17" s="1257"/>
      <c r="N17" s="1257"/>
      <c r="O17" s="1271"/>
      <c r="P17" s="1251" t="s">
        <v>811</v>
      </c>
      <c r="Q17" s="1251"/>
      <c r="R17" s="1251"/>
      <c r="S17" s="1251"/>
      <c r="T17" s="1256" t="e">
        <f>VLOOKUP($F$15,CONTRA,27,FALSE)</f>
        <v>#N/A</v>
      </c>
      <c r="U17" s="1257"/>
      <c r="V17" s="1257"/>
      <c r="W17" s="1257"/>
      <c r="X17" s="1257"/>
      <c r="Y17" s="1257"/>
      <c r="Z17" s="1257"/>
      <c r="AA17" s="1258"/>
    </row>
    <row r="18" spans="1:30" x14ac:dyDescent="0.3">
      <c r="A18" s="1263" t="s">
        <v>817</v>
      </c>
      <c r="B18" s="1264"/>
      <c r="C18" s="1264"/>
      <c r="D18" s="1264"/>
      <c r="E18" s="1265"/>
      <c r="F18" s="1191" t="e">
        <f>VLOOKUP($F$15,CONTRA,28,FALSE)</f>
        <v>#N/A</v>
      </c>
      <c r="G18" s="1192"/>
      <c r="H18" s="1192"/>
      <c r="I18" s="1192"/>
      <c r="J18" s="1192"/>
      <c r="K18" s="1192"/>
      <c r="L18" s="1192"/>
      <c r="M18" s="1192"/>
      <c r="N18" s="1192"/>
      <c r="O18" s="631"/>
      <c r="P18" s="1266" t="s">
        <v>814</v>
      </c>
      <c r="Q18" s="1264"/>
      <c r="R18" s="1264"/>
      <c r="S18" s="1265"/>
      <c r="T18" s="1191" t="e">
        <f>VLOOKUP($F$15,CONTRA,29,FALSE)</f>
        <v>#N/A</v>
      </c>
      <c r="U18" s="1192"/>
      <c r="V18" s="1192"/>
      <c r="W18" s="1192"/>
      <c r="X18" s="1192"/>
      <c r="Y18" s="1192"/>
      <c r="Z18" s="1192"/>
      <c r="AA18" s="1193"/>
    </row>
    <row r="19" spans="1:30" x14ac:dyDescent="0.3">
      <c r="A19" s="1250" t="s">
        <v>22</v>
      </c>
      <c r="B19" s="1251"/>
      <c r="C19" s="1251"/>
      <c r="D19" s="1251"/>
      <c r="E19" s="1251"/>
      <c r="F19" s="1259" t="e">
        <f>VLOOKUP($F$15,CONTRA,30,FALSE)</f>
        <v>#N/A</v>
      </c>
      <c r="G19" s="1259"/>
      <c r="H19" s="1259"/>
      <c r="I19" s="1259"/>
      <c r="J19" s="1259"/>
      <c r="K19" s="632" t="e">
        <f>VLOOKUP($F$15,CONTRA,31,FALSE)</f>
        <v>#N/A</v>
      </c>
      <c r="L19" s="632"/>
      <c r="M19" s="632"/>
      <c r="N19" s="632"/>
      <c r="O19" s="632"/>
      <c r="P19" s="1251" t="s">
        <v>810</v>
      </c>
      <c r="Q19" s="1251"/>
      <c r="R19" s="1251"/>
      <c r="S19" s="1251"/>
      <c r="T19" s="632" t="e">
        <f>VLOOKUP($F$15,CONTRA,32,FALSE)</f>
        <v>#N/A</v>
      </c>
      <c r="U19" s="632"/>
      <c r="V19" s="632"/>
      <c r="W19" s="632"/>
      <c r="X19" s="632"/>
      <c r="Y19" s="632"/>
      <c r="Z19" s="632"/>
      <c r="AA19" s="633"/>
    </row>
    <row r="20" spans="1:30" x14ac:dyDescent="0.3">
      <c r="A20" s="1250" t="s">
        <v>23</v>
      </c>
      <c r="B20" s="1251"/>
      <c r="C20" s="1251"/>
      <c r="D20" s="1251"/>
      <c r="E20" s="1251"/>
      <c r="F20" s="1259" t="e">
        <f>VLOOKUP($F$15,CONTRA,33,FALSE)</f>
        <v>#N/A</v>
      </c>
      <c r="G20" s="1259"/>
      <c r="H20" s="1259"/>
      <c r="I20" s="1259"/>
      <c r="J20" s="1259"/>
      <c r="K20" s="1261" t="s">
        <v>0</v>
      </c>
      <c r="L20" s="1262"/>
      <c r="M20" s="1260" t="e">
        <f>VLOOKUP($F$15,CONTRA,34,FALSE)</f>
        <v>#N/A</v>
      </c>
      <c r="N20" s="1260"/>
      <c r="O20" s="1260"/>
      <c r="P20" s="1251" t="s">
        <v>815</v>
      </c>
      <c r="Q20" s="1251"/>
      <c r="R20" s="1251"/>
      <c r="S20" s="1251"/>
      <c r="T20" s="632" t="e">
        <f>VLOOKUP($F$15,CONTRA,35,FALSE)</f>
        <v>#N/A</v>
      </c>
      <c r="U20" s="632"/>
      <c r="V20" s="632"/>
      <c r="W20" s="632"/>
      <c r="X20" s="632"/>
      <c r="Y20" s="632"/>
      <c r="Z20" s="632"/>
      <c r="AA20" s="633"/>
    </row>
    <row r="21" spans="1:30" x14ac:dyDescent="0.3">
      <c r="A21" s="1250" t="s">
        <v>24</v>
      </c>
      <c r="B21" s="1251"/>
      <c r="C21" s="1251"/>
      <c r="D21" s="1251"/>
      <c r="E21" s="1251"/>
      <c r="F21" s="1252" t="e">
        <f>SUM(F19:J20)</f>
        <v>#N/A</v>
      </c>
      <c r="G21" s="1192"/>
      <c r="H21" s="1192"/>
      <c r="I21" s="1192"/>
      <c r="J21" s="631"/>
      <c r="K21" s="632"/>
      <c r="L21" s="632"/>
      <c r="M21" s="632"/>
      <c r="N21" s="632"/>
      <c r="O21" s="632"/>
      <c r="P21" s="1251" t="s">
        <v>25</v>
      </c>
      <c r="Q21" s="1251"/>
      <c r="R21" s="1251"/>
      <c r="S21" s="1251"/>
      <c r="T21" s="1191" t="e">
        <f>+T19+T20</f>
        <v>#N/A</v>
      </c>
      <c r="U21" s="1192"/>
      <c r="V21" s="1192"/>
      <c r="W21" s="1192"/>
      <c r="X21" s="1192"/>
      <c r="Y21" s="1192"/>
      <c r="Z21" s="1192"/>
      <c r="AA21" s="1193"/>
    </row>
    <row r="22" spans="1:30" x14ac:dyDescent="0.3">
      <c r="A22" s="1242" t="s">
        <v>19</v>
      </c>
      <c r="B22" s="1243"/>
      <c r="C22" s="1243"/>
      <c r="D22" s="1243"/>
      <c r="E22" s="1243"/>
      <c r="F22" s="1253" t="e">
        <f>VLOOKUP($F$15,CONTRA,36,FALSE)</f>
        <v>#N/A</v>
      </c>
      <c r="G22" s="1254"/>
      <c r="H22" s="1254"/>
      <c r="I22" s="1254"/>
      <c r="J22" s="1254"/>
      <c r="K22" s="1254"/>
      <c r="L22" s="1254"/>
      <c r="M22" s="1254"/>
      <c r="N22" s="1254"/>
      <c r="O22" s="1255"/>
      <c r="P22" s="1251" t="s">
        <v>812</v>
      </c>
      <c r="Q22" s="1251"/>
      <c r="R22" s="1251"/>
      <c r="S22" s="1251"/>
      <c r="T22" s="1256" t="e">
        <f>VLOOKUP($F$15,BDC!1:1048576,38,FALSE)</f>
        <v>#N/A</v>
      </c>
      <c r="U22" s="1257"/>
      <c r="V22" s="1257"/>
      <c r="W22" s="1257"/>
      <c r="X22" s="1257"/>
      <c r="Y22" s="1257"/>
      <c r="Z22" s="1257"/>
      <c r="AA22" s="1258"/>
    </row>
    <row r="23" spans="1:30" x14ac:dyDescent="0.3">
      <c r="A23" s="1242" t="s">
        <v>20</v>
      </c>
      <c r="B23" s="1243"/>
      <c r="C23" s="1243"/>
      <c r="D23" s="1243"/>
      <c r="E23" s="1243"/>
      <c r="F23" s="1244" t="e">
        <f>VLOOKUP($F$15,CONTRA,37,FALSE)</f>
        <v>#N/A</v>
      </c>
      <c r="G23" s="1245"/>
      <c r="H23" s="1245"/>
      <c r="I23" s="1245"/>
      <c r="J23" s="1245"/>
      <c r="K23" s="1245"/>
      <c r="L23" s="1245"/>
      <c r="M23" s="1245"/>
      <c r="N23" s="1245"/>
      <c r="O23" s="1245"/>
      <c r="P23" s="1245"/>
      <c r="Q23" s="1245"/>
      <c r="R23" s="1245"/>
      <c r="S23" s="1245"/>
      <c r="T23" s="1245"/>
      <c r="U23" s="1245"/>
      <c r="V23" s="1245"/>
      <c r="W23" s="1245"/>
      <c r="X23" s="1245"/>
      <c r="Y23" s="1245"/>
      <c r="Z23" s="1245"/>
      <c r="AA23" s="1246"/>
    </row>
    <row r="24" spans="1:30" ht="32.1" customHeight="1" x14ac:dyDescent="0.3">
      <c r="A24" s="1247"/>
      <c r="B24" s="1248"/>
      <c r="C24" s="1248"/>
      <c r="D24" s="1248"/>
      <c r="E24" s="1248"/>
      <c r="F24" s="1248"/>
      <c r="G24" s="1248"/>
      <c r="H24" s="1248"/>
      <c r="I24" s="1248"/>
      <c r="J24" s="1248"/>
      <c r="K24" s="1248"/>
      <c r="L24" s="1248"/>
      <c r="M24" s="1248"/>
      <c r="N24" s="1248"/>
      <c r="O24" s="1248"/>
      <c r="P24" s="1248"/>
      <c r="Q24" s="1248"/>
      <c r="R24" s="1248"/>
      <c r="S24" s="1248"/>
      <c r="T24" s="1248"/>
      <c r="U24" s="1248"/>
      <c r="V24" s="1248"/>
      <c r="W24" s="1248"/>
      <c r="X24" s="1248"/>
      <c r="Y24" s="1248"/>
      <c r="Z24" s="1248"/>
      <c r="AA24" s="1249"/>
    </row>
    <row r="25" spans="1:30" ht="27.75" customHeight="1" x14ac:dyDescent="0.3">
      <c r="A25" s="360">
        <v>2</v>
      </c>
      <c r="B25" s="1212" t="s">
        <v>227</v>
      </c>
      <c r="C25" s="1213"/>
      <c r="D25" s="1213"/>
      <c r="E25" s="1213"/>
      <c r="F25" s="1213"/>
      <c r="G25" s="1213"/>
      <c r="H25" s="1213"/>
      <c r="I25" s="1213"/>
      <c r="J25" s="1213"/>
      <c r="K25" s="1213"/>
      <c r="L25" s="1213"/>
      <c r="M25" s="1213"/>
      <c r="N25" s="1213"/>
      <c r="O25" s="1213"/>
      <c r="P25" s="1213"/>
      <c r="Q25" s="1213"/>
      <c r="R25" s="1213"/>
      <c r="S25" s="1213"/>
      <c r="T25" s="1213"/>
      <c r="U25" s="1213"/>
      <c r="V25" s="1213"/>
      <c r="W25" s="1213"/>
      <c r="X25" s="1213"/>
      <c r="Y25" s="1213"/>
      <c r="Z25" s="1213"/>
      <c r="AA25" s="1214"/>
    </row>
    <row r="26" spans="1:30" x14ac:dyDescent="0.3">
      <c r="A26" s="361"/>
      <c r="B26" s="164"/>
      <c r="C26" s="164"/>
      <c r="D26" s="164"/>
      <c r="E26" s="164"/>
      <c r="F26" s="164"/>
      <c r="G26" s="362"/>
      <c r="H26" s="362"/>
      <c r="I26" s="362"/>
      <c r="J26" s="362"/>
      <c r="K26" s="362"/>
      <c r="L26" s="362"/>
      <c r="M26" s="362"/>
      <c r="N26" s="362"/>
      <c r="O26" s="362"/>
      <c r="P26" s="362"/>
      <c r="Q26" s="362"/>
      <c r="R26" s="362"/>
      <c r="S26" s="362"/>
      <c r="T26" s="362"/>
      <c r="U26" s="362"/>
      <c r="V26" s="362"/>
      <c r="W26" s="362"/>
      <c r="X26" s="362"/>
      <c r="Y26" s="362"/>
      <c r="Z26" s="362"/>
      <c r="AA26" s="363"/>
      <c r="AC26" s="3"/>
      <c r="AD26" s="3"/>
    </row>
    <row r="27" spans="1:30" x14ac:dyDescent="0.3">
      <c r="A27" s="1231" t="s">
        <v>228</v>
      </c>
      <c r="B27" s="1229"/>
      <c r="C27" s="1229"/>
      <c r="D27" s="1229"/>
      <c r="E27" s="1229"/>
      <c r="F27" s="1229"/>
      <c r="G27" s="1229"/>
      <c r="H27" s="1229"/>
      <c r="I27" s="1229"/>
      <c r="J27" s="1229" t="s">
        <v>229</v>
      </c>
      <c r="K27" s="1229"/>
      <c r="L27" s="1229"/>
      <c r="M27" s="1229"/>
      <c r="N27" s="1229"/>
      <c r="O27" s="1229"/>
      <c r="P27" s="1229"/>
      <c r="Q27" s="1229"/>
      <c r="R27" s="1229"/>
      <c r="S27" s="1229" t="s">
        <v>230</v>
      </c>
      <c r="T27" s="1229"/>
      <c r="U27" s="1229"/>
      <c r="V27" s="1229"/>
      <c r="W27" s="1229"/>
      <c r="X27" s="1229"/>
      <c r="Y27" s="1229"/>
      <c r="Z27" s="1229"/>
      <c r="AA27" s="1230" t="s">
        <v>231</v>
      </c>
      <c r="AC27" s="3"/>
      <c r="AD27" s="3"/>
    </row>
    <row r="28" spans="1:30" x14ac:dyDescent="0.3">
      <c r="A28" s="1231"/>
      <c r="B28" s="1229"/>
      <c r="C28" s="1229"/>
      <c r="D28" s="1229"/>
      <c r="E28" s="1229"/>
      <c r="F28" s="1229"/>
      <c r="G28" s="1229"/>
      <c r="H28" s="1229"/>
      <c r="I28" s="1229"/>
      <c r="J28" s="1229"/>
      <c r="K28" s="1229"/>
      <c r="L28" s="1229"/>
      <c r="M28" s="1229"/>
      <c r="N28" s="1229"/>
      <c r="O28" s="1229"/>
      <c r="P28" s="1229"/>
      <c r="Q28" s="1229"/>
      <c r="R28" s="1229"/>
      <c r="S28" s="1229"/>
      <c r="T28" s="1229"/>
      <c r="U28" s="1229"/>
      <c r="V28" s="1229"/>
      <c r="W28" s="1229"/>
      <c r="X28" s="1229"/>
      <c r="Y28" s="1229"/>
      <c r="Z28" s="1229"/>
      <c r="AA28" s="1230"/>
      <c r="AC28" s="3"/>
      <c r="AD28" s="3"/>
    </row>
    <row r="29" spans="1:30" x14ac:dyDescent="0.3">
      <c r="A29" s="1231"/>
      <c r="B29" s="1229"/>
      <c r="C29" s="1229"/>
      <c r="D29" s="1229"/>
      <c r="E29" s="1229"/>
      <c r="F29" s="1229"/>
      <c r="G29" s="1229"/>
      <c r="H29" s="1229"/>
      <c r="I29" s="1229"/>
      <c r="J29" s="1229"/>
      <c r="K29" s="1229"/>
      <c r="L29" s="1229"/>
      <c r="M29" s="1229"/>
      <c r="N29" s="1229"/>
      <c r="O29" s="1229"/>
      <c r="P29" s="1229"/>
      <c r="Q29" s="1229"/>
      <c r="R29" s="1229"/>
      <c r="S29" s="1229"/>
      <c r="T29" s="1229"/>
      <c r="U29" s="1229"/>
      <c r="V29" s="1229"/>
      <c r="W29" s="1229"/>
      <c r="X29" s="1229"/>
      <c r="Y29" s="1229"/>
      <c r="Z29" s="1229"/>
      <c r="AA29" s="364"/>
      <c r="AC29" s="3"/>
      <c r="AD29" s="3"/>
    </row>
    <row r="30" spans="1:30" x14ac:dyDescent="0.3">
      <c r="A30" s="1231"/>
      <c r="B30" s="1229"/>
      <c r="C30" s="1229"/>
      <c r="D30" s="1229"/>
      <c r="E30" s="1229"/>
      <c r="F30" s="1229"/>
      <c r="G30" s="1229"/>
      <c r="H30" s="1229"/>
      <c r="I30" s="1229"/>
      <c r="J30" s="1229"/>
      <c r="K30" s="1229"/>
      <c r="L30" s="1229"/>
      <c r="M30" s="1229"/>
      <c r="N30" s="1229"/>
      <c r="O30" s="1229"/>
      <c r="P30" s="1229"/>
      <c r="Q30" s="1229"/>
      <c r="R30" s="1229"/>
      <c r="S30" s="1229"/>
      <c r="T30" s="1229"/>
      <c r="U30" s="1229"/>
      <c r="V30" s="1229"/>
      <c r="W30" s="1229"/>
      <c r="X30" s="1229"/>
      <c r="Y30" s="1229"/>
      <c r="Z30" s="1229"/>
      <c r="AA30" s="364"/>
      <c r="AC30" s="3"/>
      <c r="AD30" s="3"/>
    </row>
    <row r="31" spans="1:30" x14ac:dyDescent="0.3">
      <c r="A31" s="1231"/>
      <c r="B31" s="1229"/>
      <c r="C31" s="1229"/>
      <c r="D31" s="1229"/>
      <c r="E31" s="1229"/>
      <c r="F31" s="1229"/>
      <c r="G31" s="1229"/>
      <c r="H31" s="1229"/>
      <c r="I31" s="1229"/>
      <c r="J31" s="1229"/>
      <c r="K31" s="1229"/>
      <c r="L31" s="1229"/>
      <c r="M31" s="1229"/>
      <c r="N31" s="1229"/>
      <c r="O31" s="1229"/>
      <c r="P31" s="1229"/>
      <c r="Q31" s="1229"/>
      <c r="R31" s="1229"/>
      <c r="S31" s="1229"/>
      <c r="T31" s="1229"/>
      <c r="U31" s="1229"/>
      <c r="V31" s="1229"/>
      <c r="W31" s="1229"/>
      <c r="X31" s="1229"/>
      <c r="Y31" s="1229"/>
      <c r="Z31" s="1229"/>
      <c r="AA31" s="364"/>
      <c r="AC31" s="3"/>
      <c r="AD31" s="3"/>
    </row>
    <row r="32" spans="1:30" x14ac:dyDescent="0.3">
      <c r="A32" s="1234" t="s">
        <v>232</v>
      </c>
      <c r="B32" s="1235"/>
      <c r="C32" s="1235"/>
      <c r="D32" s="1235"/>
      <c r="E32" s="1235"/>
      <c r="F32" s="1235"/>
      <c r="G32" s="1235"/>
      <c r="H32" s="1235"/>
      <c r="I32" s="1235"/>
      <c r="J32" s="1229"/>
      <c r="K32" s="1229"/>
      <c r="L32" s="1229"/>
      <c r="M32" s="1229"/>
      <c r="N32" s="1229"/>
      <c r="O32" s="1229"/>
      <c r="P32" s="1229"/>
      <c r="Q32" s="1229"/>
      <c r="R32" s="1229"/>
      <c r="S32" s="1229"/>
      <c r="T32" s="1229"/>
      <c r="U32" s="1229"/>
      <c r="V32" s="1229"/>
      <c r="W32" s="1229"/>
      <c r="X32" s="1229"/>
      <c r="Y32" s="1229"/>
      <c r="Z32" s="1229"/>
      <c r="AA32" s="364"/>
      <c r="AC32" s="3"/>
      <c r="AD32" s="3"/>
    </row>
    <row r="33" spans="1:30" s="46" customFormat="1" x14ac:dyDescent="0.3">
      <c r="A33" s="361"/>
      <c r="B33" s="164"/>
      <c r="C33" s="1232"/>
      <c r="D33" s="1232"/>
      <c r="E33" s="1232"/>
      <c r="F33" s="1232"/>
      <c r="G33" s="1232"/>
      <c r="H33" s="1232"/>
      <c r="I33" s="1232"/>
      <c r="J33" s="1232"/>
      <c r="K33" s="1232"/>
      <c r="L33" s="1232"/>
      <c r="M33" s="1232"/>
      <c r="N33" s="1232"/>
      <c r="O33" s="1232"/>
      <c r="P33" s="1232"/>
      <c r="Q33" s="1232"/>
      <c r="R33" s="1232"/>
      <c r="S33" s="1232"/>
      <c r="T33" s="1232"/>
      <c r="U33" s="1232"/>
      <c r="V33" s="1232"/>
      <c r="W33" s="1232"/>
      <c r="X33" s="1232"/>
      <c r="Y33" s="1232"/>
      <c r="Z33" s="1232"/>
      <c r="AA33" s="363"/>
      <c r="AC33" s="48"/>
      <c r="AD33" s="48"/>
    </row>
    <row r="34" spans="1:30" ht="27.75" customHeight="1" x14ac:dyDescent="0.3">
      <c r="A34" s="360">
        <v>3</v>
      </c>
      <c r="B34" s="1212" t="s">
        <v>233</v>
      </c>
      <c r="C34" s="1213"/>
      <c r="D34" s="1213"/>
      <c r="E34" s="1213"/>
      <c r="F34" s="1213"/>
      <c r="G34" s="1213"/>
      <c r="H34" s="1213"/>
      <c r="I34" s="1213"/>
      <c r="J34" s="1213"/>
      <c r="K34" s="1213"/>
      <c r="L34" s="1213"/>
      <c r="M34" s="1213"/>
      <c r="N34" s="1213"/>
      <c r="O34" s="1213"/>
      <c r="P34" s="1213"/>
      <c r="Q34" s="1213"/>
      <c r="R34" s="1213"/>
      <c r="S34" s="1213"/>
      <c r="T34" s="1213"/>
      <c r="U34" s="1213"/>
      <c r="V34" s="1213"/>
      <c r="W34" s="1213"/>
      <c r="X34" s="1213"/>
      <c r="Y34" s="1213"/>
      <c r="Z34" s="1213"/>
      <c r="AA34" s="1214"/>
    </row>
    <row r="35" spans="1:30" x14ac:dyDescent="0.3">
      <c r="A35" s="1215" t="s">
        <v>234</v>
      </c>
      <c r="B35" s="1216"/>
      <c r="C35" s="1216"/>
      <c r="D35" s="1216"/>
      <c r="E35" s="1216"/>
      <c r="F35" s="1216"/>
      <c r="G35" s="1216"/>
      <c r="H35" s="1216"/>
      <c r="I35" s="1216"/>
      <c r="J35" s="1216"/>
      <c r="K35" s="1216"/>
      <c r="L35" s="1216"/>
      <c r="M35" s="1216"/>
      <c r="N35" s="1216"/>
      <c r="O35" s="1216"/>
      <c r="P35" s="1216"/>
      <c r="Q35" s="1216"/>
      <c r="R35" s="1216"/>
      <c r="S35" s="1216"/>
      <c r="T35" s="1216"/>
      <c r="U35" s="1216"/>
      <c r="V35" s="1216"/>
      <c r="W35" s="1216"/>
      <c r="X35" s="1216"/>
      <c r="Y35" s="1216"/>
      <c r="Z35" s="1216"/>
      <c r="AA35" s="1217"/>
      <c r="AC35" s="3"/>
      <c r="AD35" s="3"/>
    </row>
    <row r="36" spans="1:30" ht="16.5" customHeight="1" x14ac:dyDescent="0.3">
      <c r="A36" s="1236"/>
      <c r="B36" s="1237"/>
      <c r="C36" s="1237"/>
      <c r="D36" s="1237"/>
      <c r="E36" s="1237"/>
      <c r="F36" s="1237"/>
      <c r="G36" s="1237"/>
      <c r="H36" s="1237"/>
      <c r="I36" s="1237"/>
      <c r="J36" s="1237"/>
      <c r="K36" s="1237"/>
      <c r="L36" s="1237"/>
      <c r="M36" s="1237"/>
      <c r="N36" s="1237"/>
      <c r="O36" s="1237"/>
      <c r="P36" s="1237"/>
      <c r="Q36" s="1237"/>
      <c r="R36" s="1237"/>
      <c r="S36" s="1237"/>
      <c r="T36" s="1237"/>
      <c r="U36" s="1237"/>
      <c r="V36" s="1237"/>
      <c r="W36" s="1237"/>
      <c r="X36" s="1237"/>
      <c r="Y36" s="1237"/>
      <c r="Z36" s="1237"/>
      <c r="AA36" s="1238"/>
      <c r="AC36" s="3"/>
      <c r="AD36" s="3"/>
    </row>
    <row r="37" spans="1:30" x14ac:dyDescent="0.3">
      <c r="A37" s="1236"/>
      <c r="B37" s="1237"/>
      <c r="C37" s="1237"/>
      <c r="D37" s="1237"/>
      <c r="E37" s="1237"/>
      <c r="F37" s="1237"/>
      <c r="G37" s="1237"/>
      <c r="H37" s="1237"/>
      <c r="I37" s="1237"/>
      <c r="J37" s="1237"/>
      <c r="K37" s="1237"/>
      <c r="L37" s="1237"/>
      <c r="M37" s="1237"/>
      <c r="N37" s="1237"/>
      <c r="O37" s="1237"/>
      <c r="P37" s="1237"/>
      <c r="Q37" s="1237"/>
      <c r="R37" s="1237"/>
      <c r="S37" s="1237"/>
      <c r="T37" s="1237"/>
      <c r="U37" s="1237"/>
      <c r="V37" s="1237"/>
      <c r="W37" s="1237"/>
      <c r="X37" s="1237"/>
      <c r="Y37" s="1237"/>
      <c r="Z37" s="1237"/>
      <c r="AA37" s="1238"/>
      <c r="AC37" s="3"/>
      <c r="AD37" s="3"/>
    </row>
    <row r="38" spans="1:30" x14ac:dyDescent="0.3">
      <c r="A38" s="1236"/>
      <c r="B38" s="1237"/>
      <c r="C38" s="1237"/>
      <c r="D38" s="1237"/>
      <c r="E38" s="1237"/>
      <c r="F38" s="1237"/>
      <c r="G38" s="1237"/>
      <c r="H38" s="1237"/>
      <c r="I38" s="1237"/>
      <c r="J38" s="1237"/>
      <c r="K38" s="1237"/>
      <c r="L38" s="1237"/>
      <c r="M38" s="1237"/>
      <c r="N38" s="1237"/>
      <c r="O38" s="1237"/>
      <c r="P38" s="1237"/>
      <c r="Q38" s="1237"/>
      <c r="R38" s="1237"/>
      <c r="S38" s="1237"/>
      <c r="T38" s="1237"/>
      <c r="U38" s="1237"/>
      <c r="V38" s="1237"/>
      <c r="W38" s="1237"/>
      <c r="X38" s="1237"/>
      <c r="Y38" s="1237"/>
      <c r="Z38" s="1237"/>
      <c r="AA38" s="1238"/>
      <c r="AC38" s="3"/>
      <c r="AD38" s="3"/>
    </row>
    <row r="39" spans="1:30" x14ac:dyDescent="0.3">
      <c r="A39" s="1236"/>
      <c r="B39" s="1237"/>
      <c r="C39" s="1237"/>
      <c r="D39" s="1237"/>
      <c r="E39" s="1237"/>
      <c r="F39" s="1237"/>
      <c r="G39" s="1237"/>
      <c r="H39" s="1237"/>
      <c r="I39" s="1237"/>
      <c r="J39" s="1237"/>
      <c r="K39" s="1237"/>
      <c r="L39" s="1237"/>
      <c r="M39" s="1237"/>
      <c r="N39" s="1237"/>
      <c r="O39" s="1237"/>
      <c r="P39" s="1237"/>
      <c r="Q39" s="1237"/>
      <c r="R39" s="1237"/>
      <c r="S39" s="1237"/>
      <c r="T39" s="1237"/>
      <c r="U39" s="1237"/>
      <c r="V39" s="1237"/>
      <c r="W39" s="1237"/>
      <c r="X39" s="1237"/>
      <c r="Y39" s="1237"/>
      <c r="Z39" s="1237"/>
      <c r="AA39" s="1238"/>
      <c r="AC39" s="3"/>
      <c r="AD39" s="3"/>
    </row>
    <row r="40" spans="1:30" x14ac:dyDescent="0.3">
      <c r="A40" s="1236"/>
      <c r="B40" s="1237"/>
      <c r="C40" s="1237"/>
      <c r="D40" s="1237"/>
      <c r="E40" s="1237"/>
      <c r="F40" s="1237"/>
      <c r="G40" s="1237"/>
      <c r="H40" s="1237"/>
      <c r="I40" s="1237"/>
      <c r="J40" s="1237"/>
      <c r="K40" s="1237"/>
      <c r="L40" s="1237"/>
      <c r="M40" s="1237"/>
      <c r="N40" s="1237"/>
      <c r="O40" s="1237"/>
      <c r="P40" s="1237"/>
      <c r="Q40" s="1237"/>
      <c r="R40" s="1237"/>
      <c r="S40" s="1237"/>
      <c r="T40" s="1237"/>
      <c r="U40" s="1237"/>
      <c r="V40" s="1237"/>
      <c r="W40" s="1237"/>
      <c r="X40" s="1237"/>
      <c r="Y40" s="1237"/>
      <c r="Z40" s="1237"/>
      <c r="AA40" s="1238"/>
      <c r="AC40" s="3"/>
      <c r="AD40" s="3"/>
    </row>
    <row r="41" spans="1:30" x14ac:dyDescent="0.3">
      <c r="A41" s="1236"/>
      <c r="B41" s="1237"/>
      <c r="C41" s="1237"/>
      <c r="D41" s="1237"/>
      <c r="E41" s="1237"/>
      <c r="F41" s="1237"/>
      <c r="G41" s="1237"/>
      <c r="H41" s="1237"/>
      <c r="I41" s="1237"/>
      <c r="J41" s="1237"/>
      <c r="K41" s="1237"/>
      <c r="L41" s="1237"/>
      <c r="M41" s="1237"/>
      <c r="N41" s="1237"/>
      <c r="O41" s="1237"/>
      <c r="P41" s="1237"/>
      <c r="Q41" s="1237"/>
      <c r="R41" s="1237"/>
      <c r="S41" s="1237"/>
      <c r="T41" s="1237"/>
      <c r="U41" s="1237"/>
      <c r="V41" s="1237"/>
      <c r="W41" s="1237"/>
      <c r="X41" s="1237"/>
      <c r="Y41" s="1237"/>
      <c r="Z41" s="1237"/>
      <c r="AA41" s="1238"/>
      <c r="AC41" s="3"/>
      <c r="AD41" s="3"/>
    </row>
    <row r="42" spans="1:30" x14ac:dyDescent="0.3">
      <c r="A42" s="1236"/>
      <c r="B42" s="1237"/>
      <c r="C42" s="1237"/>
      <c r="D42" s="1237"/>
      <c r="E42" s="1237"/>
      <c r="F42" s="1237"/>
      <c r="G42" s="1237"/>
      <c r="H42" s="1237"/>
      <c r="I42" s="1237"/>
      <c r="J42" s="1237"/>
      <c r="K42" s="1237"/>
      <c r="L42" s="1237"/>
      <c r="M42" s="1237"/>
      <c r="N42" s="1237"/>
      <c r="O42" s="1237"/>
      <c r="P42" s="1237"/>
      <c r="Q42" s="1237"/>
      <c r="R42" s="1237"/>
      <c r="S42" s="1237"/>
      <c r="T42" s="1237"/>
      <c r="U42" s="1237"/>
      <c r="V42" s="1237"/>
      <c r="W42" s="1237"/>
      <c r="X42" s="1237"/>
      <c r="Y42" s="1237"/>
      <c r="Z42" s="1237"/>
      <c r="AA42" s="1238"/>
      <c r="AC42" s="3"/>
      <c r="AD42" s="3"/>
    </row>
    <row r="43" spans="1:30" x14ac:dyDescent="0.3">
      <c r="A43" s="1236"/>
      <c r="B43" s="1237"/>
      <c r="C43" s="1237"/>
      <c r="D43" s="1237"/>
      <c r="E43" s="1237"/>
      <c r="F43" s="1237"/>
      <c r="G43" s="1237"/>
      <c r="H43" s="1237"/>
      <c r="I43" s="1237"/>
      <c r="J43" s="1237"/>
      <c r="K43" s="1237"/>
      <c r="L43" s="1237"/>
      <c r="M43" s="1237"/>
      <c r="N43" s="1237"/>
      <c r="O43" s="1237"/>
      <c r="P43" s="1237"/>
      <c r="Q43" s="1237"/>
      <c r="R43" s="1237"/>
      <c r="S43" s="1237"/>
      <c r="T43" s="1237"/>
      <c r="U43" s="1237"/>
      <c r="V43" s="1237"/>
      <c r="W43" s="1237"/>
      <c r="X43" s="1237"/>
      <c r="Y43" s="1237"/>
      <c r="Z43" s="1237"/>
      <c r="AA43" s="1238"/>
      <c r="AC43" s="3"/>
      <c r="AD43" s="3"/>
    </row>
    <row r="44" spans="1:30" x14ac:dyDescent="0.3">
      <c r="A44" s="1239"/>
      <c r="B44" s="1240"/>
      <c r="C44" s="1240"/>
      <c r="D44" s="1240"/>
      <c r="E44" s="1240"/>
      <c r="F44" s="1240"/>
      <c r="G44" s="1240"/>
      <c r="H44" s="1240"/>
      <c r="I44" s="1240"/>
      <c r="J44" s="1240"/>
      <c r="K44" s="1240"/>
      <c r="L44" s="1240"/>
      <c r="M44" s="1240"/>
      <c r="N44" s="1240"/>
      <c r="O44" s="1240"/>
      <c r="P44" s="1240"/>
      <c r="Q44" s="1240"/>
      <c r="R44" s="1240"/>
      <c r="S44" s="1240"/>
      <c r="T44" s="1240"/>
      <c r="U44" s="1240"/>
      <c r="V44" s="1240"/>
      <c r="W44" s="1240"/>
      <c r="X44" s="1240"/>
      <c r="Y44" s="1240"/>
      <c r="Z44" s="1240"/>
      <c r="AA44" s="1241"/>
      <c r="AC44" s="3"/>
      <c r="AD44" s="3"/>
    </row>
    <row r="45" spans="1:30" ht="27.75" customHeight="1" x14ac:dyDescent="0.3">
      <c r="A45" s="360">
        <v>4</v>
      </c>
      <c r="B45" s="1212" t="s">
        <v>235</v>
      </c>
      <c r="C45" s="1213"/>
      <c r="D45" s="1213"/>
      <c r="E45" s="1213"/>
      <c r="F45" s="1213"/>
      <c r="G45" s="1213"/>
      <c r="H45" s="1213"/>
      <c r="I45" s="1213"/>
      <c r="J45" s="1213"/>
      <c r="K45" s="1213"/>
      <c r="L45" s="1213"/>
      <c r="M45" s="1213"/>
      <c r="N45" s="1213"/>
      <c r="O45" s="1213"/>
      <c r="P45" s="1213"/>
      <c r="Q45" s="1213"/>
      <c r="R45" s="1213"/>
      <c r="S45" s="1213"/>
      <c r="T45" s="1213"/>
      <c r="U45" s="1213"/>
      <c r="V45" s="1213"/>
      <c r="W45" s="1213"/>
      <c r="X45" s="1213"/>
      <c r="Y45" s="1213"/>
      <c r="Z45" s="1213"/>
      <c r="AA45" s="1214"/>
    </row>
    <row r="46" spans="1:30" ht="16.5" customHeight="1" x14ac:dyDescent="0.3">
      <c r="A46" s="1231" t="s">
        <v>242</v>
      </c>
      <c r="B46" s="1229"/>
      <c r="C46" s="1229"/>
      <c r="D46" s="1229"/>
      <c r="E46" s="1229"/>
      <c r="F46" s="1229"/>
      <c r="G46" s="1229" t="s">
        <v>238</v>
      </c>
      <c r="H46" s="1229"/>
      <c r="I46" s="1229"/>
      <c r="J46" s="1229"/>
      <c r="K46" s="1229" t="s">
        <v>239</v>
      </c>
      <c r="L46" s="1229"/>
      <c r="M46" s="1229"/>
      <c r="N46" s="1229"/>
      <c r="O46" s="1229" t="s">
        <v>240</v>
      </c>
      <c r="P46" s="1229"/>
      <c r="Q46" s="1229"/>
      <c r="R46" s="1229"/>
      <c r="S46" s="1229" t="s">
        <v>241</v>
      </c>
      <c r="T46" s="1229"/>
      <c r="U46" s="1229"/>
      <c r="V46" s="1229"/>
      <c r="W46" s="1229" t="s">
        <v>237</v>
      </c>
      <c r="X46" s="1229"/>
      <c r="Y46" s="1229"/>
      <c r="Z46" s="1229"/>
      <c r="AA46" s="364" t="s">
        <v>236</v>
      </c>
      <c r="AC46" s="3"/>
      <c r="AD46" s="3"/>
    </row>
    <row r="47" spans="1:30" ht="16.5" customHeight="1" x14ac:dyDescent="0.3">
      <c r="A47" s="1231"/>
      <c r="B47" s="1229"/>
      <c r="C47" s="1229"/>
      <c r="D47" s="1229"/>
      <c r="E47" s="1229"/>
      <c r="F47" s="1229"/>
      <c r="G47" s="1229"/>
      <c r="H47" s="1229"/>
      <c r="I47" s="1229"/>
      <c r="J47" s="1229"/>
      <c r="K47" s="1229"/>
      <c r="L47" s="1229"/>
      <c r="M47" s="1229"/>
      <c r="N47" s="1229"/>
      <c r="O47" s="1229"/>
      <c r="P47" s="1229"/>
      <c r="Q47" s="1229"/>
      <c r="R47" s="1229"/>
      <c r="S47" s="1229"/>
      <c r="T47" s="1229"/>
      <c r="U47" s="1229"/>
      <c r="V47" s="1229"/>
      <c r="W47" s="1229"/>
      <c r="X47" s="1229"/>
      <c r="Y47" s="1229"/>
      <c r="Z47" s="1229"/>
      <c r="AA47" s="364"/>
      <c r="AC47" s="3"/>
      <c r="AD47" s="3"/>
    </row>
    <row r="48" spans="1:30" x14ac:dyDescent="0.3">
      <c r="A48" s="1231"/>
      <c r="B48" s="1229"/>
      <c r="C48" s="1229"/>
      <c r="D48" s="1229"/>
      <c r="E48" s="1229"/>
      <c r="F48" s="1229"/>
      <c r="G48" s="1229"/>
      <c r="H48" s="1229"/>
      <c r="I48" s="1229"/>
      <c r="J48" s="1229"/>
      <c r="K48" s="1229"/>
      <c r="L48" s="1229"/>
      <c r="M48" s="1229"/>
      <c r="N48" s="1229"/>
      <c r="O48" s="1229"/>
      <c r="P48" s="1229"/>
      <c r="Q48" s="1229"/>
      <c r="R48" s="1229"/>
      <c r="S48" s="1229"/>
      <c r="T48" s="1229"/>
      <c r="U48" s="1229"/>
      <c r="V48" s="1229"/>
      <c r="W48" s="1229"/>
      <c r="X48" s="1229"/>
      <c r="Y48" s="1229"/>
      <c r="Z48" s="1229"/>
      <c r="AA48" s="364"/>
      <c r="AC48" s="3"/>
      <c r="AD48" s="3"/>
    </row>
    <row r="49" spans="1:30" x14ac:dyDescent="0.3">
      <c r="A49" s="1231"/>
      <c r="B49" s="1229"/>
      <c r="C49" s="1229"/>
      <c r="D49" s="1229"/>
      <c r="E49" s="1229"/>
      <c r="F49" s="1229"/>
      <c r="G49" s="1229"/>
      <c r="H49" s="1229"/>
      <c r="I49" s="1229"/>
      <c r="J49" s="1229"/>
      <c r="K49" s="1229"/>
      <c r="L49" s="1229"/>
      <c r="M49" s="1229"/>
      <c r="N49" s="1229"/>
      <c r="O49" s="1229"/>
      <c r="P49" s="1229"/>
      <c r="Q49" s="1229"/>
      <c r="R49" s="1229"/>
      <c r="S49" s="1229"/>
      <c r="T49" s="1229"/>
      <c r="U49" s="1229"/>
      <c r="V49" s="1229"/>
      <c r="W49" s="1229"/>
      <c r="X49" s="1229"/>
      <c r="Y49" s="1229"/>
      <c r="Z49" s="1229"/>
      <c r="AA49" s="364"/>
      <c r="AC49" s="3"/>
      <c r="AD49" s="3"/>
    </row>
    <row r="50" spans="1:30" x14ac:dyDescent="0.3">
      <c r="A50" s="1231"/>
      <c r="B50" s="1229"/>
      <c r="C50" s="1229"/>
      <c r="D50" s="1229"/>
      <c r="E50" s="1229"/>
      <c r="F50" s="1229"/>
      <c r="G50" s="1229"/>
      <c r="H50" s="1229"/>
      <c r="I50" s="1229"/>
      <c r="J50" s="1229"/>
      <c r="K50" s="1229"/>
      <c r="L50" s="1229"/>
      <c r="M50" s="1229"/>
      <c r="N50" s="1229"/>
      <c r="O50" s="1229"/>
      <c r="P50" s="1229"/>
      <c r="Q50" s="1229"/>
      <c r="R50" s="1229"/>
      <c r="S50" s="1229"/>
      <c r="T50" s="1229"/>
      <c r="U50" s="1229"/>
      <c r="V50" s="1229"/>
      <c r="W50" s="1229"/>
      <c r="X50" s="1229"/>
      <c r="Y50" s="1229"/>
      <c r="Z50" s="1229"/>
      <c r="AA50" s="364"/>
      <c r="AC50" s="3"/>
      <c r="AD50" s="3"/>
    </row>
    <row r="51" spans="1:30" x14ac:dyDescent="0.3">
      <c r="A51" s="1231"/>
      <c r="B51" s="1229"/>
      <c r="C51" s="1229"/>
      <c r="D51" s="1229"/>
      <c r="E51" s="1229"/>
      <c r="F51" s="1229"/>
      <c r="G51" s="1229"/>
      <c r="H51" s="1229"/>
      <c r="I51" s="1229"/>
      <c r="J51" s="1229"/>
      <c r="K51" s="1229"/>
      <c r="L51" s="1229"/>
      <c r="M51" s="1229"/>
      <c r="N51" s="1229"/>
      <c r="O51" s="1229"/>
      <c r="P51" s="1229"/>
      <c r="Q51" s="1229"/>
      <c r="R51" s="1229"/>
      <c r="S51" s="1229"/>
      <c r="T51" s="1229"/>
      <c r="U51" s="1229"/>
      <c r="V51" s="1229"/>
      <c r="W51" s="1229"/>
      <c r="X51" s="1229"/>
      <c r="Y51" s="1229"/>
      <c r="Z51" s="1229"/>
      <c r="AA51" s="364"/>
      <c r="AC51" s="3"/>
      <c r="AD51" s="3"/>
    </row>
    <row r="52" spans="1:30" x14ac:dyDescent="0.3">
      <c r="A52" s="1218" t="s">
        <v>243</v>
      </c>
      <c r="B52" s="1219"/>
      <c r="C52" s="1219"/>
      <c r="D52" s="1219"/>
      <c r="E52" s="1219"/>
      <c r="F52" s="1219"/>
      <c r="G52" s="1219"/>
      <c r="H52" s="1219"/>
      <c r="I52" s="1219"/>
      <c r="J52" s="1219"/>
      <c r="K52" s="1219"/>
      <c r="L52" s="1219"/>
      <c r="M52" s="1219"/>
      <c r="N52" s="1219"/>
      <c r="O52" s="1219"/>
      <c r="P52" s="1219"/>
      <c r="Q52" s="1219"/>
      <c r="R52" s="1219"/>
      <c r="S52" s="1219"/>
      <c r="T52" s="1219"/>
      <c r="U52" s="1219"/>
      <c r="V52" s="1219"/>
      <c r="W52" s="1219"/>
      <c r="X52" s="1219"/>
      <c r="Y52" s="1219"/>
      <c r="Z52" s="1219"/>
      <c r="AA52" s="1220"/>
      <c r="AC52" s="3"/>
      <c r="AD52" s="3"/>
    </row>
    <row r="53" spans="1:30" ht="27.75" customHeight="1" x14ac:dyDescent="0.3">
      <c r="A53" s="360">
        <v>5</v>
      </c>
      <c r="B53" s="1212" t="s">
        <v>244</v>
      </c>
      <c r="C53" s="1213"/>
      <c r="D53" s="1213"/>
      <c r="E53" s="1213"/>
      <c r="F53" s="1213"/>
      <c r="G53" s="1213"/>
      <c r="H53" s="1213"/>
      <c r="I53" s="1213"/>
      <c r="J53" s="1213"/>
      <c r="K53" s="1213"/>
      <c r="L53" s="1213"/>
      <c r="M53" s="1213"/>
      <c r="N53" s="1213"/>
      <c r="O53" s="1213"/>
      <c r="P53" s="1213"/>
      <c r="Q53" s="1213"/>
      <c r="R53" s="1213"/>
      <c r="S53" s="1213"/>
      <c r="T53" s="1213"/>
      <c r="U53" s="1213"/>
      <c r="V53" s="1213"/>
      <c r="W53" s="1213"/>
      <c r="X53" s="1213"/>
      <c r="Y53" s="1213"/>
      <c r="Z53" s="1213"/>
      <c r="AA53" s="1214"/>
    </row>
    <row r="54" spans="1:30" ht="16.5" customHeight="1" x14ac:dyDescent="0.3">
      <c r="A54" s="1215" t="s">
        <v>245</v>
      </c>
      <c r="B54" s="1216"/>
      <c r="C54" s="1216"/>
      <c r="D54" s="1216"/>
      <c r="E54" s="1216"/>
      <c r="F54" s="1216"/>
      <c r="G54" s="1216"/>
      <c r="H54" s="1216"/>
      <c r="I54" s="1216"/>
      <c r="J54" s="1216"/>
      <c r="K54" s="1216"/>
      <c r="L54" s="1216"/>
      <c r="M54" s="1216"/>
      <c r="N54" s="1216"/>
      <c r="O54" s="1216"/>
      <c r="P54" s="1216"/>
      <c r="Q54" s="1216"/>
      <c r="R54" s="1216"/>
      <c r="S54" s="1216"/>
      <c r="T54" s="1216"/>
      <c r="U54" s="1216"/>
      <c r="V54" s="1216"/>
      <c r="W54" s="1216"/>
      <c r="X54" s="1216"/>
      <c r="Y54" s="1216"/>
      <c r="Z54" s="1216"/>
      <c r="AA54" s="1217"/>
      <c r="AC54" s="3"/>
      <c r="AD54" s="3"/>
    </row>
    <row r="55" spans="1:30" ht="16.5" customHeight="1" x14ac:dyDescent="0.3">
      <c r="A55" s="1215" t="s">
        <v>245</v>
      </c>
      <c r="B55" s="1216"/>
      <c r="C55" s="1216"/>
      <c r="D55" s="1216"/>
      <c r="E55" s="1216"/>
      <c r="F55" s="1216"/>
      <c r="G55" s="1216"/>
      <c r="H55" s="1216"/>
      <c r="I55" s="1216"/>
      <c r="J55" s="1216"/>
      <c r="K55" s="1216"/>
      <c r="L55" s="1216"/>
      <c r="M55" s="1216"/>
      <c r="N55" s="1216"/>
      <c r="O55" s="1216"/>
      <c r="P55" s="1216"/>
      <c r="Q55" s="1216"/>
      <c r="R55" s="1216"/>
      <c r="S55" s="1216"/>
      <c r="T55" s="1216"/>
      <c r="U55" s="1216"/>
      <c r="V55" s="1216"/>
      <c r="W55" s="1216"/>
      <c r="X55" s="1216"/>
      <c r="Y55" s="1216"/>
      <c r="Z55" s="1216"/>
      <c r="AA55" s="1217"/>
      <c r="AC55" s="3"/>
      <c r="AD55" s="3"/>
    </row>
    <row r="56" spans="1:30" x14ac:dyDescent="0.3">
      <c r="A56" s="1215" t="s">
        <v>245</v>
      </c>
      <c r="B56" s="1216"/>
      <c r="C56" s="1216"/>
      <c r="D56" s="1216"/>
      <c r="E56" s="1216"/>
      <c r="F56" s="1216"/>
      <c r="G56" s="1216"/>
      <c r="H56" s="1216"/>
      <c r="I56" s="1216"/>
      <c r="J56" s="1216"/>
      <c r="K56" s="1216"/>
      <c r="L56" s="1216"/>
      <c r="M56" s="1216"/>
      <c r="N56" s="1216"/>
      <c r="O56" s="1216"/>
      <c r="P56" s="1216"/>
      <c r="Q56" s="1216"/>
      <c r="R56" s="1216"/>
      <c r="S56" s="1216"/>
      <c r="T56" s="1216"/>
      <c r="U56" s="1216"/>
      <c r="V56" s="1216"/>
      <c r="W56" s="1216"/>
      <c r="X56" s="1216"/>
      <c r="Y56" s="1216"/>
      <c r="Z56" s="1216"/>
      <c r="AA56" s="1217"/>
      <c r="AC56" s="3"/>
      <c r="AD56" s="3"/>
    </row>
    <row r="57" spans="1:30" x14ac:dyDescent="0.3">
      <c r="A57" s="1215" t="s">
        <v>245</v>
      </c>
      <c r="B57" s="1216"/>
      <c r="C57" s="1216"/>
      <c r="D57" s="1216"/>
      <c r="E57" s="1216"/>
      <c r="F57" s="1216"/>
      <c r="G57" s="1216"/>
      <c r="H57" s="1216"/>
      <c r="I57" s="1216"/>
      <c r="J57" s="1216"/>
      <c r="K57" s="1216"/>
      <c r="L57" s="1216"/>
      <c r="M57" s="1216"/>
      <c r="N57" s="1216"/>
      <c r="O57" s="1216"/>
      <c r="P57" s="1216"/>
      <c r="Q57" s="1216"/>
      <c r="R57" s="1216"/>
      <c r="S57" s="1216"/>
      <c r="T57" s="1216"/>
      <c r="U57" s="1216"/>
      <c r="V57" s="1216"/>
      <c r="W57" s="1216"/>
      <c r="X57" s="1216"/>
      <c r="Y57" s="1216"/>
      <c r="Z57" s="1216"/>
      <c r="AA57" s="1217"/>
      <c r="AC57" s="3"/>
      <c r="AD57" s="3"/>
    </row>
    <row r="58" spans="1:30" x14ac:dyDescent="0.3">
      <c r="A58" s="1215" t="s">
        <v>245</v>
      </c>
      <c r="B58" s="1216"/>
      <c r="C58" s="1216"/>
      <c r="D58" s="1216"/>
      <c r="E58" s="1216"/>
      <c r="F58" s="1216"/>
      <c r="G58" s="1216"/>
      <c r="H58" s="1216"/>
      <c r="I58" s="1216"/>
      <c r="J58" s="1216"/>
      <c r="K58" s="1216"/>
      <c r="L58" s="1216"/>
      <c r="M58" s="1216"/>
      <c r="N58" s="1216"/>
      <c r="O58" s="1216"/>
      <c r="P58" s="1216"/>
      <c r="Q58" s="1216"/>
      <c r="R58" s="1216"/>
      <c r="S58" s="1216"/>
      <c r="T58" s="1216"/>
      <c r="U58" s="1216"/>
      <c r="V58" s="1216"/>
      <c r="W58" s="1216"/>
      <c r="X58" s="1216"/>
      <c r="Y58" s="1216"/>
      <c r="Z58" s="1216"/>
      <c r="AA58" s="1217"/>
      <c r="AC58" s="3"/>
      <c r="AD58" s="3"/>
    </row>
    <row r="59" spans="1:30" x14ac:dyDescent="0.3">
      <c r="A59" s="1215" t="s">
        <v>245</v>
      </c>
      <c r="B59" s="1216"/>
      <c r="C59" s="1216"/>
      <c r="D59" s="1216"/>
      <c r="E59" s="1216"/>
      <c r="F59" s="1216"/>
      <c r="G59" s="1216"/>
      <c r="H59" s="1216"/>
      <c r="I59" s="1216"/>
      <c r="J59" s="1216"/>
      <c r="K59" s="1216"/>
      <c r="L59" s="1216"/>
      <c r="M59" s="1216"/>
      <c r="N59" s="1216"/>
      <c r="O59" s="1216"/>
      <c r="P59" s="1216"/>
      <c r="Q59" s="1216"/>
      <c r="R59" s="1216"/>
      <c r="S59" s="1216"/>
      <c r="T59" s="1216"/>
      <c r="U59" s="1216"/>
      <c r="V59" s="1216"/>
      <c r="W59" s="1216"/>
      <c r="X59" s="1216"/>
      <c r="Y59" s="1216"/>
      <c r="Z59" s="1216"/>
      <c r="AA59" s="1217"/>
      <c r="AC59" s="3"/>
      <c r="AD59" s="3"/>
    </row>
    <row r="60" spans="1:30" x14ac:dyDescent="0.3">
      <c r="A60" s="1215" t="s">
        <v>245</v>
      </c>
      <c r="B60" s="1216"/>
      <c r="C60" s="1216"/>
      <c r="D60" s="1216"/>
      <c r="E60" s="1216"/>
      <c r="F60" s="1216"/>
      <c r="G60" s="1216"/>
      <c r="H60" s="1216"/>
      <c r="I60" s="1216"/>
      <c r="J60" s="1216"/>
      <c r="K60" s="1216"/>
      <c r="L60" s="1216"/>
      <c r="M60" s="1216"/>
      <c r="N60" s="1216"/>
      <c r="O60" s="1216"/>
      <c r="P60" s="1216"/>
      <c r="Q60" s="1216"/>
      <c r="R60" s="1216"/>
      <c r="S60" s="1216"/>
      <c r="T60" s="1216"/>
      <c r="U60" s="1216"/>
      <c r="V60" s="1216"/>
      <c r="W60" s="1216"/>
      <c r="X60" s="1216"/>
      <c r="Y60" s="1216"/>
      <c r="Z60" s="1216"/>
      <c r="AA60" s="1217"/>
      <c r="AC60" s="3"/>
      <c r="AD60" s="3"/>
    </row>
    <row r="61" spans="1:30" x14ac:dyDescent="0.3">
      <c r="A61" s="1215" t="s">
        <v>245</v>
      </c>
      <c r="B61" s="1216"/>
      <c r="C61" s="1216"/>
      <c r="D61" s="1216"/>
      <c r="E61" s="1216"/>
      <c r="F61" s="1216"/>
      <c r="G61" s="1216"/>
      <c r="H61" s="1216"/>
      <c r="I61" s="1216"/>
      <c r="J61" s="1216"/>
      <c r="K61" s="1216"/>
      <c r="L61" s="1216"/>
      <c r="M61" s="1216"/>
      <c r="N61" s="1216"/>
      <c r="O61" s="1216"/>
      <c r="P61" s="1216"/>
      <c r="Q61" s="1216"/>
      <c r="R61" s="1216"/>
      <c r="S61" s="1216"/>
      <c r="T61" s="1216"/>
      <c r="U61" s="1216"/>
      <c r="V61" s="1216"/>
      <c r="W61" s="1216"/>
      <c r="X61" s="1216"/>
      <c r="Y61" s="1216"/>
      <c r="Z61" s="1216"/>
      <c r="AA61" s="1217"/>
      <c r="AC61" s="3"/>
      <c r="AD61" s="3"/>
    </row>
    <row r="62" spans="1:30" ht="31.5" customHeight="1" x14ac:dyDescent="0.3">
      <c r="A62" s="1218" t="s">
        <v>246</v>
      </c>
      <c r="B62" s="1219"/>
      <c r="C62" s="1219"/>
      <c r="D62" s="1219"/>
      <c r="E62" s="1219"/>
      <c r="F62" s="1219"/>
      <c r="G62" s="1219"/>
      <c r="H62" s="1219"/>
      <c r="I62" s="1219"/>
      <c r="J62" s="1219"/>
      <c r="K62" s="1219"/>
      <c r="L62" s="1219"/>
      <c r="M62" s="1219"/>
      <c r="N62" s="1219"/>
      <c r="O62" s="1219"/>
      <c r="P62" s="1219"/>
      <c r="Q62" s="1219"/>
      <c r="R62" s="1219"/>
      <c r="S62" s="1219"/>
      <c r="T62" s="1219"/>
      <c r="U62" s="1219"/>
      <c r="V62" s="1219"/>
      <c r="W62" s="1219"/>
      <c r="X62" s="1219"/>
      <c r="Y62" s="1219"/>
      <c r="Z62" s="1219"/>
      <c r="AA62" s="1220"/>
      <c r="AC62" s="3"/>
      <c r="AD62" s="3"/>
    </row>
    <row r="63" spans="1:30" ht="27.75" customHeight="1" x14ac:dyDescent="0.3">
      <c r="A63" s="360">
        <v>6</v>
      </c>
      <c r="B63" s="1212" t="s">
        <v>247</v>
      </c>
      <c r="C63" s="1213"/>
      <c r="D63" s="1213"/>
      <c r="E63" s="1213"/>
      <c r="F63" s="1213"/>
      <c r="G63" s="1213"/>
      <c r="H63" s="1213"/>
      <c r="I63" s="1213"/>
      <c r="J63" s="1213"/>
      <c r="K63" s="1213"/>
      <c r="L63" s="1213"/>
      <c r="M63" s="1213"/>
      <c r="N63" s="1213"/>
      <c r="O63" s="1213"/>
      <c r="P63" s="1213"/>
      <c r="Q63" s="1213"/>
      <c r="R63" s="1213"/>
      <c r="S63" s="1213"/>
      <c r="T63" s="1213"/>
      <c r="U63" s="1213"/>
      <c r="V63" s="1213"/>
      <c r="W63" s="1213"/>
      <c r="X63" s="1213"/>
      <c r="Y63" s="1213"/>
      <c r="Z63" s="1213"/>
      <c r="AA63" s="1214"/>
    </row>
    <row r="64" spans="1:30" ht="16.5" customHeight="1" x14ac:dyDescent="0.3">
      <c r="A64" s="1215" t="s">
        <v>248</v>
      </c>
      <c r="B64" s="1216"/>
      <c r="C64" s="1216"/>
      <c r="D64" s="1216"/>
      <c r="E64" s="1216"/>
      <c r="F64" s="1216"/>
      <c r="G64" s="1216"/>
      <c r="H64" s="1216"/>
      <c r="I64" s="1216"/>
      <c r="J64" s="1216"/>
      <c r="K64" s="1216"/>
      <c r="L64" s="1216"/>
      <c r="M64" s="1216"/>
      <c r="N64" s="1216"/>
      <c r="O64" s="1216"/>
      <c r="P64" s="1229"/>
      <c r="Q64" s="1229"/>
      <c r="R64" s="1229"/>
      <c r="S64" s="1229"/>
      <c r="T64" s="1229"/>
      <c r="U64" s="1229"/>
      <c r="V64" s="1229"/>
      <c r="W64" s="1229"/>
      <c r="X64" s="1229"/>
      <c r="Y64" s="1229"/>
      <c r="Z64" s="1229"/>
      <c r="AA64" s="1230"/>
      <c r="AC64" s="3"/>
      <c r="AD64" s="3"/>
    </row>
    <row r="65" spans="1:30" ht="16.5" customHeight="1" x14ac:dyDescent="0.3">
      <c r="A65" s="1215" t="s">
        <v>249</v>
      </c>
      <c r="B65" s="1216"/>
      <c r="C65" s="1216"/>
      <c r="D65" s="1216"/>
      <c r="E65" s="1216"/>
      <c r="F65" s="1216"/>
      <c r="G65" s="1216"/>
      <c r="H65" s="1216"/>
      <c r="I65" s="1216"/>
      <c r="J65" s="1216"/>
      <c r="K65" s="1216"/>
      <c r="L65" s="1216"/>
      <c r="M65" s="1216"/>
      <c r="N65" s="1216"/>
      <c r="O65" s="1216"/>
      <c r="P65" s="1229"/>
      <c r="Q65" s="1229"/>
      <c r="R65" s="1229"/>
      <c r="S65" s="1229"/>
      <c r="T65" s="1229"/>
      <c r="U65" s="1229"/>
      <c r="V65" s="1229"/>
      <c r="W65" s="1229"/>
      <c r="X65" s="1229"/>
      <c r="Y65" s="1229"/>
      <c r="Z65" s="1229"/>
      <c r="AA65" s="1230"/>
      <c r="AC65" s="3"/>
      <c r="AD65" s="3"/>
    </row>
    <row r="66" spans="1:30" x14ac:dyDescent="0.3">
      <c r="A66" s="1215" t="s">
        <v>250</v>
      </c>
      <c r="B66" s="1216"/>
      <c r="C66" s="1216"/>
      <c r="D66" s="1216"/>
      <c r="E66" s="1216"/>
      <c r="F66" s="1216"/>
      <c r="G66" s="1216"/>
      <c r="H66" s="1216"/>
      <c r="I66" s="1216"/>
      <c r="J66" s="1216"/>
      <c r="K66" s="1216"/>
      <c r="L66" s="1216"/>
      <c r="M66" s="1216"/>
      <c r="N66" s="1216"/>
      <c r="O66" s="1216"/>
      <c r="P66" s="1229"/>
      <c r="Q66" s="1229"/>
      <c r="R66" s="1229"/>
      <c r="S66" s="1229"/>
      <c r="T66" s="1229"/>
      <c r="U66" s="1229"/>
      <c r="V66" s="1229"/>
      <c r="W66" s="1229"/>
      <c r="X66" s="1229"/>
      <c r="Y66" s="1229"/>
      <c r="Z66" s="1229"/>
      <c r="AA66" s="1230"/>
      <c r="AC66" s="3"/>
      <c r="AD66" s="3"/>
    </row>
    <row r="67" spans="1:30" x14ac:dyDescent="0.3">
      <c r="A67" s="1215"/>
      <c r="B67" s="1216"/>
      <c r="C67" s="1216"/>
      <c r="D67" s="1216"/>
      <c r="E67" s="1216"/>
      <c r="F67" s="1216"/>
      <c r="G67" s="1216"/>
      <c r="H67" s="1216"/>
      <c r="I67" s="1216"/>
      <c r="J67" s="1216"/>
      <c r="K67" s="1216"/>
      <c r="L67" s="1216"/>
      <c r="M67" s="1216"/>
      <c r="N67" s="1216"/>
      <c r="O67" s="1216"/>
      <c r="P67" s="1216"/>
      <c r="Q67" s="1216"/>
      <c r="R67" s="1216"/>
      <c r="S67" s="1216"/>
      <c r="T67" s="1216"/>
      <c r="U67" s="1216"/>
      <c r="V67" s="1216"/>
      <c r="W67" s="1216"/>
      <c r="X67" s="1216"/>
      <c r="Y67" s="1216"/>
      <c r="Z67" s="1216"/>
      <c r="AA67" s="1217"/>
      <c r="AC67" s="3"/>
      <c r="AD67" s="3"/>
    </row>
    <row r="68" spans="1:30" ht="27.75" customHeight="1" x14ac:dyDescent="0.3">
      <c r="A68" s="360">
        <v>7</v>
      </c>
      <c r="B68" s="1212" t="s">
        <v>251</v>
      </c>
      <c r="C68" s="1213"/>
      <c r="D68" s="1213"/>
      <c r="E68" s="1213"/>
      <c r="F68" s="1213"/>
      <c r="G68" s="1213"/>
      <c r="H68" s="1213"/>
      <c r="I68" s="1213"/>
      <c r="J68" s="1213"/>
      <c r="K68" s="1213"/>
      <c r="L68" s="1213"/>
      <c r="M68" s="1213"/>
      <c r="N68" s="1213"/>
      <c r="O68" s="1213"/>
      <c r="P68" s="1213"/>
      <c r="Q68" s="1213"/>
      <c r="R68" s="1213"/>
      <c r="S68" s="1213"/>
      <c r="T68" s="1213"/>
      <c r="U68" s="1213"/>
      <c r="V68" s="1213"/>
      <c r="W68" s="1213"/>
      <c r="X68" s="1213"/>
      <c r="Y68" s="1213"/>
      <c r="Z68" s="1213"/>
      <c r="AA68" s="1214"/>
    </row>
    <row r="69" spans="1:30" ht="16.5" customHeight="1" x14ac:dyDescent="0.3">
      <c r="A69" s="1215" t="s">
        <v>245</v>
      </c>
      <c r="B69" s="1216"/>
      <c r="C69" s="1216"/>
      <c r="D69" s="1216"/>
      <c r="E69" s="1216"/>
      <c r="F69" s="1216"/>
      <c r="G69" s="1216"/>
      <c r="H69" s="1216"/>
      <c r="I69" s="1216"/>
      <c r="J69" s="1216"/>
      <c r="K69" s="1216"/>
      <c r="L69" s="1216"/>
      <c r="M69" s="1216"/>
      <c r="N69" s="1216"/>
      <c r="O69" s="1216"/>
      <c r="P69" s="1216"/>
      <c r="Q69" s="1216"/>
      <c r="R69" s="1216"/>
      <c r="S69" s="1216"/>
      <c r="T69" s="1216"/>
      <c r="U69" s="1216"/>
      <c r="V69" s="1216"/>
      <c r="W69" s="1216"/>
      <c r="X69" s="1216"/>
      <c r="Y69" s="1216"/>
      <c r="Z69" s="1216"/>
      <c r="AA69" s="1217"/>
      <c r="AC69" s="3"/>
      <c r="AD69" s="3"/>
    </row>
    <row r="70" spans="1:30" ht="16.5" customHeight="1" x14ac:dyDescent="0.3">
      <c r="A70" s="1215" t="s">
        <v>245</v>
      </c>
      <c r="B70" s="1216"/>
      <c r="C70" s="1216"/>
      <c r="D70" s="1216"/>
      <c r="E70" s="1216"/>
      <c r="F70" s="1216"/>
      <c r="G70" s="1216"/>
      <c r="H70" s="1216"/>
      <c r="I70" s="1216"/>
      <c r="J70" s="1216"/>
      <c r="K70" s="1216"/>
      <c r="L70" s="1216"/>
      <c r="M70" s="1216"/>
      <c r="N70" s="1216"/>
      <c r="O70" s="1216"/>
      <c r="P70" s="1216"/>
      <c r="Q70" s="1216"/>
      <c r="R70" s="1216"/>
      <c r="S70" s="1216"/>
      <c r="T70" s="1216"/>
      <c r="U70" s="1216"/>
      <c r="V70" s="1216"/>
      <c r="W70" s="1216"/>
      <c r="X70" s="1216"/>
      <c r="Y70" s="1216"/>
      <c r="Z70" s="1216"/>
      <c r="AA70" s="1217"/>
      <c r="AC70" s="3"/>
      <c r="AD70" s="3"/>
    </row>
    <row r="71" spans="1:30" x14ac:dyDescent="0.3">
      <c r="A71" s="1215" t="s">
        <v>245</v>
      </c>
      <c r="B71" s="1216"/>
      <c r="C71" s="1216"/>
      <c r="D71" s="1216"/>
      <c r="E71" s="1216"/>
      <c r="F71" s="1216"/>
      <c r="G71" s="1216"/>
      <c r="H71" s="1216"/>
      <c r="I71" s="1216"/>
      <c r="J71" s="1216"/>
      <c r="K71" s="1216"/>
      <c r="L71" s="1216"/>
      <c r="M71" s="1216"/>
      <c r="N71" s="1216"/>
      <c r="O71" s="1216"/>
      <c r="P71" s="1216"/>
      <c r="Q71" s="1216"/>
      <c r="R71" s="1216"/>
      <c r="S71" s="1216"/>
      <c r="T71" s="1216"/>
      <c r="U71" s="1216"/>
      <c r="V71" s="1216"/>
      <c r="W71" s="1216"/>
      <c r="X71" s="1216"/>
      <c r="Y71" s="1216"/>
      <c r="Z71" s="1216"/>
      <c r="AA71" s="1217"/>
      <c r="AC71" s="3"/>
      <c r="AD71" s="3"/>
    </row>
    <row r="72" spans="1:30" ht="25.5" customHeight="1" x14ac:dyDescent="0.3">
      <c r="A72" s="1218" t="s">
        <v>243</v>
      </c>
      <c r="B72" s="1219"/>
      <c r="C72" s="1219"/>
      <c r="D72" s="1219"/>
      <c r="E72" s="1219"/>
      <c r="F72" s="1219"/>
      <c r="G72" s="1219"/>
      <c r="H72" s="1219"/>
      <c r="I72" s="1219"/>
      <c r="J72" s="1219"/>
      <c r="K72" s="1219"/>
      <c r="L72" s="1219"/>
      <c r="M72" s="1219"/>
      <c r="N72" s="1219"/>
      <c r="O72" s="1219"/>
      <c r="P72" s="1219"/>
      <c r="Q72" s="1219"/>
      <c r="R72" s="1219"/>
      <c r="S72" s="1219"/>
      <c r="T72" s="1219"/>
      <c r="U72" s="1219"/>
      <c r="V72" s="1219"/>
      <c r="W72" s="1219"/>
      <c r="X72" s="1219"/>
      <c r="Y72" s="1219"/>
      <c r="Z72" s="1219"/>
      <c r="AA72" s="1220"/>
      <c r="AC72" s="3"/>
      <c r="AD72" s="3"/>
    </row>
    <row r="73" spans="1:30" ht="27.75" customHeight="1" x14ac:dyDescent="0.3">
      <c r="A73" s="360">
        <v>8</v>
      </c>
      <c r="B73" s="1212" t="s">
        <v>252</v>
      </c>
      <c r="C73" s="1213"/>
      <c r="D73" s="1213"/>
      <c r="E73" s="1213"/>
      <c r="F73" s="1213"/>
      <c r="G73" s="1213"/>
      <c r="H73" s="1213"/>
      <c r="I73" s="1213"/>
      <c r="J73" s="1213"/>
      <c r="K73" s="1213"/>
      <c r="L73" s="1213"/>
      <c r="M73" s="1213"/>
      <c r="N73" s="1213"/>
      <c r="O73" s="1213"/>
      <c r="P73" s="1213"/>
      <c r="Q73" s="1213"/>
      <c r="R73" s="1213"/>
      <c r="S73" s="1213"/>
      <c r="T73" s="1213"/>
      <c r="U73" s="1213"/>
      <c r="V73" s="1213"/>
      <c r="W73" s="1213"/>
      <c r="X73" s="1213"/>
      <c r="Y73" s="1213"/>
      <c r="Z73" s="1213"/>
      <c r="AA73" s="1214"/>
    </row>
    <row r="74" spans="1:30" ht="16.5" customHeight="1" x14ac:dyDescent="0.3">
      <c r="A74" s="1215" t="s">
        <v>245</v>
      </c>
      <c r="B74" s="1216"/>
      <c r="C74" s="1216"/>
      <c r="D74" s="1216"/>
      <c r="E74" s="1216"/>
      <c r="F74" s="1216"/>
      <c r="G74" s="1216"/>
      <c r="H74" s="1216"/>
      <c r="I74" s="1216"/>
      <c r="J74" s="1216"/>
      <c r="K74" s="1216"/>
      <c r="L74" s="1216"/>
      <c r="M74" s="1216"/>
      <c r="N74" s="1216"/>
      <c r="O74" s="1216"/>
      <c r="P74" s="1216"/>
      <c r="Q74" s="1216"/>
      <c r="R74" s="1216"/>
      <c r="S74" s="1216"/>
      <c r="T74" s="1216"/>
      <c r="U74" s="1216"/>
      <c r="V74" s="1216"/>
      <c r="W74" s="1216"/>
      <c r="X74" s="1216"/>
      <c r="Y74" s="1216"/>
      <c r="Z74" s="1216"/>
      <c r="AA74" s="1217"/>
      <c r="AC74" s="3"/>
      <c r="AD74" s="3"/>
    </row>
    <row r="75" spans="1:30" ht="16.5" customHeight="1" x14ac:dyDescent="0.3">
      <c r="A75" s="1215" t="s">
        <v>245</v>
      </c>
      <c r="B75" s="1216"/>
      <c r="C75" s="1216"/>
      <c r="D75" s="1216"/>
      <c r="E75" s="1216"/>
      <c r="F75" s="1216"/>
      <c r="G75" s="1216"/>
      <c r="H75" s="1216"/>
      <c r="I75" s="1216"/>
      <c r="J75" s="1216"/>
      <c r="K75" s="1216"/>
      <c r="L75" s="1216"/>
      <c r="M75" s="1216"/>
      <c r="N75" s="1216"/>
      <c r="O75" s="1216"/>
      <c r="P75" s="1216"/>
      <c r="Q75" s="1216"/>
      <c r="R75" s="1216"/>
      <c r="S75" s="1216"/>
      <c r="T75" s="1216"/>
      <c r="U75" s="1216"/>
      <c r="V75" s="1216"/>
      <c r="W75" s="1216"/>
      <c r="X75" s="1216"/>
      <c r="Y75" s="1216"/>
      <c r="Z75" s="1216"/>
      <c r="AA75" s="1217"/>
      <c r="AC75" s="3"/>
      <c r="AD75" s="3"/>
    </row>
    <row r="76" spans="1:30" ht="25.5" customHeight="1" x14ac:dyDescent="0.3">
      <c r="A76" s="1218" t="s">
        <v>243</v>
      </c>
      <c r="B76" s="1219"/>
      <c r="C76" s="1219"/>
      <c r="D76" s="1219"/>
      <c r="E76" s="1219"/>
      <c r="F76" s="1219"/>
      <c r="G76" s="1219"/>
      <c r="H76" s="1219"/>
      <c r="I76" s="1219"/>
      <c r="J76" s="1219"/>
      <c r="K76" s="1219"/>
      <c r="L76" s="1219"/>
      <c r="M76" s="1219"/>
      <c r="N76" s="1219"/>
      <c r="O76" s="1219"/>
      <c r="P76" s="1219"/>
      <c r="Q76" s="1219"/>
      <c r="R76" s="1219"/>
      <c r="S76" s="1219"/>
      <c r="T76" s="1219"/>
      <c r="U76" s="1219"/>
      <c r="V76" s="1219"/>
      <c r="W76" s="1219"/>
      <c r="X76" s="1219"/>
      <c r="Y76" s="1219"/>
      <c r="Z76" s="1219"/>
      <c r="AA76" s="1220"/>
      <c r="AC76" s="3"/>
      <c r="AD76" s="3"/>
    </row>
    <row r="77" spans="1:30" ht="27.75" customHeight="1" x14ac:dyDescent="0.3">
      <c r="A77" s="360">
        <v>9</v>
      </c>
      <c r="B77" s="1212" t="s">
        <v>253</v>
      </c>
      <c r="C77" s="1213"/>
      <c r="D77" s="1213"/>
      <c r="E77" s="1213"/>
      <c r="F77" s="1213"/>
      <c r="G77" s="1213"/>
      <c r="H77" s="1213"/>
      <c r="I77" s="1213"/>
      <c r="J77" s="1213"/>
      <c r="K77" s="1213"/>
      <c r="L77" s="1213"/>
      <c r="M77" s="1213"/>
      <c r="N77" s="1213"/>
      <c r="O77" s="1213"/>
      <c r="P77" s="1213"/>
      <c r="Q77" s="1213"/>
      <c r="R77" s="1213"/>
      <c r="S77" s="1213"/>
      <c r="T77" s="1213"/>
      <c r="U77" s="1213"/>
      <c r="V77" s="1213"/>
      <c r="W77" s="1213"/>
      <c r="X77" s="1213"/>
      <c r="Y77" s="1213"/>
      <c r="Z77" s="1213"/>
      <c r="AA77" s="1214"/>
    </row>
    <row r="78" spans="1:30" ht="16.5" customHeight="1" x14ac:dyDescent="0.3">
      <c r="A78" s="1215" t="s">
        <v>245</v>
      </c>
      <c r="B78" s="1216"/>
      <c r="C78" s="1216"/>
      <c r="D78" s="1216"/>
      <c r="E78" s="1216"/>
      <c r="F78" s="1216"/>
      <c r="G78" s="1216"/>
      <c r="H78" s="1216"/>
      <c r="I78" s="1216"/>
      <c r="J78" s="1216"/>
      <c r="K78" s="1216"/>
      <c r="L78" s="1216"/>
      <c r="M78" s="1216"/>
      <c r="N78" s="1216"/>
      <c r="O78" s="1216"/>
      <c r="P78" s="1216"/>
      <c r="Q78" s="1216"/>
      <c r="R78" s="1216"/>
      <c r="S78" s="1216"/>
      <c r="T78" s="1216"/>
      <c r="U78" s="1216"/>
      <c r="V78" s="1216"/>
      <c r="W78" s="1216"/>
      <c r="X78" s="1216"/>
      <c r="Y78" s="1216"/>
      <c r="Z78" s="1216"/>
      <c r="AA78" s="1217"/>
      <c r="AC78" s="3"/>
      <c r="AD78" s="3"/>
    </row>
    <row r="79" spans="1:30" ht="16.5" customHeight="1" x14ac:dyDescent="0.3">
      <c r="A79" s="1215" t="s">
        <v>245</v>
      </c>
      <c r="B79" s="1216"/>
      <c r="C79" s="1216"/>
      <c r="D79" s="1216"/>
      <c r="E79" s="1216"/>
      <c r="F79" s="1216"/>
      <c r="G79" s="1216"/>
      <c r="H79" s="1216"/>
      <c r="I79" s="1216"/>
      <c r="J79" s="1216"/>
      <c r="K79" s="1216"/>
      <c r="L79" s="1216"/>
      <c r="M79" s="1216"/>
      <c r="N79" s="1216"/>
      <c r="O79" s="1216"/>
      <c r="P79" s="1216"/>
      <c r="Q79" s="1216"/>
      <c r="R79" s="1216"/>
      <c r="S79" s="1216"/>
      <c r="T79" s="1216"/>
      <c r="U79" s="1216"/>
      <c r="V79" s="1216"/>
      <c r="W79" s="1216"/>
      <c r="X79" s="1216"/>
      <c r="Y79" s="1216"/>
      <c r="Z79" s="1216"/>
      <c r="AA79" s="1217"/>
      <c r="AC79" s="3"/>
      <c r="AD79" s="3"/>
    </row>
    <row r="80" spans="1:30" ht="25.5" customHeight="1" x14ac:dyDescent="0.3">
      <c r="A80" s="1218" t="s">
        <v>243</v>
      </c>
      <c r="B80" s="1219"/>
      <c r="C80" s="1219"/>
      <c r="D80" s="1219"/>
      <c r="E80" s="1219"/>
      <c r="F80" s="1219"/>
      <c r="G80" s="1219"/>
      <c r="H80" s="1219"/>
      <c r="I80" s="1219"/>
      <c r="J80" s="1219"/>
      <c r="K80" s="1219"/>
      <c r="L80" s="1219"/>
      <c r="M80" s="1219"/>
      <c r="N80" s="1219"/>
      <c r="O80" s="1219"/>
      <c r="P80" s="1219"/>
      <c r="Q80" s="1219"/>
      <c r="R80" s="1219"/>
      <c r="S80" s="1219"/>
      <c r="T80" s="1219"/>
      <c r="U80" s="1219"/>
      <c r="V80" s="1219"/>
      <c r="W80" s="1219"/>
      <c r="X80" s="1219"/>
      <c r="Y80" s="1219"/>
      <c r="Z80" s="1219"/>
      <c r="AA80" s="1220"/>
      <c r="AC80" s="3"/>
      <c r="AD80" s="3"/>
    </row>
    <row r="81" spans="1:30" ht="27.75" customHeight="1" x14ac:dyDescent="0.3">
      <c r="A81" s="360">
        <v>10</v>
      </c>
      <c r="B81" s="1212" t="s">
        <v>29</v>
      </c>
      <c r="C81" s="1213"/>
      <c r="D81" s="1213"/>
      <c r="E81" s="1213"/>
      <c r="F81" s="1213"/>
      <c r="G81" s="1213"/>
      <c r="H81" s="1213"/>
      <c r="I81" s="1213"/>
      <c r="J81" s="1213"/>
      <c r="K81" s="1213"/>
      <c r="L81" s="1213"/>
      <c r="M81" s="1213"/>
      <c r="N81" s="1213"/>
      <c r="O81" s="1213"/>
      <c r="P81" s="1213"/>
      <c r="Q81" s="1213"/>
      <c r="R81" s="1213"/>
      <c r="S81" s="1213"/>
      <c r="T81" s="1213"/>
      <c r="U81" s="1213"/>
      <c r="V81" s="1213"/>
      <c r="W81" s="1213"/>
      <c r="X81" s="1213"/>
      <c r="Y81" s="1213"/>
      <c r="Z81" s="1213"/>
      <c r="AA81" s="1214"/>
    </row>
    <row r="82" spans="1:30" ht="16.5" customHeight="1" x14ac:dyDescent="0.3">
      <c r="A82" s="1215" t="s">
        <v>245</v>
      </c>
      <c r="B82" s="1216"/>
      <c r="C82" s="1216"/>
      <c r="D82" s="1216"/>
      <c r="E82" s="1216"/>
      <c r="F82" s="1216"/>
      <c r="G82" s="1216"/>
      <c r="H82" s="1216"/>
      <c r="I82" s="1216"/>
      <c r="J82" s="1216"/>
      <c r="K82" s="1216"/>
      <c r="L82" s="1216"/>
      <c r="M82" s="1216"/>
      <c r="N82" s="1216"/>
      <c r="O82" s="1216"/>
      <c r="P82" s="1216"/>
      <c r="Q82" s="1216"/>
      <c r="R82" s="1216"/>
      <c r="S82" s="1216"/>
      <c r="T82" s="1216"/>
      <c r="U82" s="1216"/>
      <c r="V82" s="1216"/>
      <c r="W82" s="1216"/>
      <c r="X82" s="1216"/>
      <c r="Y82" s="1216"/>
      <c r="Z82" s="1216"/>
      <c r="AA82" s="1217"/>
      <c r="AC82" s="3"/>
      <c r="AD82" s="3"/>
    </row>
    <row r="83" spans="1:30" ht="16.5" customHeight="1" x14ac:dyDescent="0.3">
      <c r="A83" s="1215" t="s">
        <v>245</v>
      </c>
      <c r="B83" s="1216"/>
      <c r="C83" s="1216"/>
      <c r="D83" s="1216"/>
      <c r="E83" s="1216"/>
      <c r="F83" s="1216"/>
      <c r="G83" s="1216"/>
      <c r="H83" s="1216"/>
      <c r="I83" s="1216"/>
      <c r="J83" s="1216"/>
      <c r="K83" s="1216"/>
      <c r="L83" s="1216"/>
      <c r="M83" s="1216"/>
      <c r="N83" s="1216"/>
      <c r="O83" s="1216"/>
      <c r="P83" s="1216"/>
      <c r="Q83" s="1216"/>
      <c r="R83" s="1216"/>
      <c r="S83" s="1216"/>
      <c r="T83" s="1216"/>
      <c r="U83" s="1216"/>
      <c r="V83" s="1216"/>
      <c r="W83" s="1216"/>
      <c r="X83" s="1216"/>
      <c r="Y83" s="1216"/>
      <c r="Z83" s="1216"/>
      <c r="AA83" s="1217"/>
      <c r="AC83" s="3"/>
      <c r="AD83" s="3"/>
    </row>
    <row r="84" spans="1:30" ht="25.5" customHeight="1" x14ac:dyDescent="0.3">
      <c r="A84" s="1218" t="s">
        <v>243</v>
      </c>
      <c r="B84" s="1219"/>
      <c r="C84" s="1219"/>
      <c r="D84" s="1219"/>
      <c r="E84" s="1219"/>
      <c r="F84" s="1219"/>
      <c r="G84" s="1219"/>
      <c r="H84" s="1219"/>
      <c r="I84" s="1219"/>
      <c r="J84" s="1219"/>
      <c r="K84" s="1219"/>
      <c r="L84" s="1219"/>
      <c r="M84" s="1219"/>
      <c r="N84" s="1219"/>
      <c r="O84" s="1219"/>
      <c r="P84" s="1219"/>
      <c r="Q84" s="1219"/>
      <c r="R84" s="1219"/>
      <c r="S84" s="1219"/>
      <c r="T84" s="1219"/>
      <c r="U84" s="1219"/>
      <c r="V84" s="1219"/>
      <c r="W84" s="1219"/>
      <c r="X84" s="1219"/>
      <c r="Y84" s="1219"/>
      <c r="Z84" s="1219"/>
      <c r="AA84" s="1220"/>
      <c r="AC84" s="3"/>
      <c r="AD84" s="3"/>
    </row>
    <row r="85" spans="1:30" ht="27.75" customHeight="1" x14ac:dyDescent="0.3">
      <c r="A85" s="360">
        <v>11</v>
      </c>
      <c r="B85" s="1212" t="s">
        <v>254</v>
      </c>
      <c r="C85" s="1213"/>
      <c r="D85" s="1213"/>
      <c r="E85" s="1213"/>
      <c r="F85" s="1213"/>
      <c r="G85" s="1213"/>
      <c r="H85" s="1213"/>
      <c r="I85" s="1213"/>
      <c r="J85" s="1213"/>
      <c r="K85" s="1213"/>
      <c r="L85" s="1213"/>
      <c r="M85" s="1213"/>
      <c r="N85" s="1213"/>
      <c r="O85" s="1213"/>
      <c r="P85" s="1213"/>
      <c r="Q85" s="1213"/>
      <c r="R85" s="1213"/>
      <c r="S85" s="1213"/>
      <c r="T85" s="1213"/>
      <c r="U85" s="1213"/>
      <c r="V85" s="1213"/>
      <c r="W85" s="1213"/>
      <c r="X85" s="1213"/>
      <c r="Y85" s="1213"/>
      <c r="Z85" s="1213"/>
      <c r="AA85" s="1214"/>
    </row>
    <row r="86" spans="1:30" ht="16.5" customHeight="1" x14ac:dyDescent="0.3">
      <c r="A86" s="1215" t="s">
        <v>245</v>
      </c>
      <c r="B86" s="1216"/>
      <c r="C86" s="1216"/>
      <c r="D86" s="1216"/>
      <c r="E86" s="1216"/>
      <c r="F86" s="1216"/>
      <c r="G86" s="1216"/>
      <c r="H86" s="1216"/>
      <c r="I86" s="1216"/>
      <c r="J86" s="1216"/>
      <c r="K86" s="1216"/>
      <c r="L86" s="1216"/>
      <c r="M86" s="1216"/>
      <c r="N86" s="1216"/>
      <c r="O86" s="1216"/>
      <c r="P86" s="1216"/>
      <c r="Q86" s="1216"/>
      <c r="R86" s="1216"/>
      <c r="S86" s="1216"/>
      <c r="T86" s="1216"/>
      <c r="U86" s="1216"/>
      <c r="V86" s="1216"/>
      <c r="W86" s="1216"/>
      <c r="X86" s="1216"/>
      <c r="Y86" s="1216"/>
      <c r="Z86" s="1216"/>
      <c r="AA86" s="1217"/>
      <c r="AC86" s="3"/>
      <c r="AD86" s="3"/>
    </row>
    <row r="87" spans="1:30" ht="16.5" customHeight="1" x14ac:dyDescent="0.3">
      <c r="A87" s="1215" t="s">
        <v>245</v>
      </c>
      <c r="B87" s="1216"/>
      <c r="C87" s="1216"/>
      <c r="D87" s="1216"/>
      <c r="E87" s="1216"/>
      <c r="F87" s="1216"/>
      <c r="G87" s="1216"/>
      <c r="H87" s="1216"/>
      <c r="I87" s="1216"/>
      <c r="J87" s="1216"/>
      <c r="K87" s="1216"/>
      <c r="L87" s="1216"/>
      <c r="M87" s="1216"/>
      <c r="N87" s="1216"/>
      <c r="O87" s="1216"/>
      <c r="P87" s="1216"/>
      <c r="Q87" s="1216"/>
      <c r="R87" s="1216"/>
      <c r="S87" s="1216"/>
      <c r="T87" s="1216"/>
      <c r="U87" s="1216"/>
      <c r="V87" s="1216"/>
      <c r="W87" s="1216"/>
      <c r="X87" s="1216"/>
      <c r="Y87" s="1216"/>
      <c r="Z87" s="1216"/>
      <c r="AA87" s="1217"/>
      <c r="AC87" s="3"/>
      <c r="AD87" s="3"/>
    </row>
    <row r="88" spans="1:30" ht="38.25" customHeight="1" x14ac:dyDescent="0.3">
      <c r="A88" s="1218" t="s">
        <v>255</v>
      </c>
      <c r="B88" s="1219"/>
      <c r="C88" s="1219"/>
      <c r="D88" s="1219"/>
      <c r="E88" s="1219"/>
      <c r="F88" s="1219"/>
      <c r="G88" s="1219"/>
      <c r="H88" s="1219"/>
      <c r="I88" s="1219"/>
      <c r="J88" s="1219"/>
      <c r="K88" s="1219"/>
      <c r="L88" s="1219"/>
      <c r="M88" s="1219"/>
      <c r="N88" s="1219"/>
      <c r="O88" s="1219"/>
      <c r="P88" s="1219"/>
      <c r="Q88" s="1219"/>
      <c r="R88" s="1219"/>
      <c r="S88" s="1219"/>
      <c r="T88" s="1219"/>
      <c r="U88" s="1219"/>
      <c r="V88" s="1219"/>
      <c r="W88" s="1219"/>
      <c r="X88" s="1219"/>
      <c r="Y88" s="1219"/>
      <c r="Z88" s="1219"/>
      <c r="AA88" s="1220"/>
      <c r="AC88" s="3"/>
      <c r="AD88" s="3"/>
    </row>
    <row r="89" spans="1:30" ht="27.75" customHeight="1" x14ac:dyDescent="0.3">
      <c r="A89" s="360">
        <v>12</v>
      </c>
      <c r="B89" s="1212" t="s">
        <v>256</v>
      </c>
      <c r="C89" s="1213"/>
      <c r="D89" s="1213"/>
      <c r="E89" s="1213"/>
      <c r="F89" s="1213"/>
      <c r="G89" s="1213"/>
      <c r="H89" s="1213"/>
      <c r="I89" s="1213"/>
      <c r="J89" s="1213"/>
      <c r="K89" s="1213"/>
      <c r="L89" s="1213"/>
      <c r="M89" s="1213"/>
      <c r="N89" s="1213"/>
      <c r="O89" s="1213"/>
      <c r="P89" s="1213"/>
      <c r="Q89" s="1213"/>
      <c r="R89" s="1213"/>
      <c r="S89" s="1213"/>
      <c r="T89" s="1213"/>
      <c r="U89" s="1213"/>
      <c r="V89" s="1213"/>
      <c r="W89" s="1213"/>
      <c r="X89" s="1213"/>
      <c r="Y89" s="1213"/>
      <c r="Z89" s="1213"/>
      <c r="AA89" s="1214"/>
    </row>
    <row r="90" spans="1:30" ht="16.5" customHeight="1" x14ac:dyDescent="0.3">
      <c r="A90" s="1215" t="s">
        <v>245</v>
      </c>
      <c r="B90" s="1216"/>
      <c r="C90" s="1216"/>
      <c r="D90" s="1216"/>
      <c r="E90" s="1216"/>
      <c r="F90" s="1216"/>
      <c r="G90" s="1216"/>
      <c r="H90" s="1216"/>
      <c r="I90" s="1216"/>
      <c r="J90" s="1216"/>
      <c r="K90" s="1216"/>
      <c r="L90" s="1216"/>
      <c r="M90" s="1216"/>
      <c r="N90" s="1216"/>
      <c r="O90" s="1216"/>
      <c r="P90" s="1216"/>
      <c r="Q90" s="1216"/>
      <c r="R90" s="1216"/>
      <c r="S90" s="1216"/>
      <c r="T90" s="1216"/>
      <c r="U90" s="1216"/>
      <c r="V90" s="1216"/>
      <c r="W90" s="1216"/>
      <c r="X90" s="1216"/>
      <c r="Y90" s="1216"/>
      <c r="Z90" s="1216"/>
      <c r="AA90" s="1217"/>
      <c r="AC90" s="3"/>
      <c r="AD90" s="3"/>
    </row>
    <row r="91" spans="1:30" ht="16.5" customHeight="1" x14ac:dyDescent="0.3">
      <c r="A91" s="1215" t="s">
        <v>245</v>
      </c>
      <c r="B91" s="1216"/>
      <c r="C91" s="1216"/>
      <c r="D91" s="1216"/>
      <c r="E91" s="1216"/>
      <c r="F91" s="1216"/>
      <c r="G91" s="1216"/>
      <c r="H91" s="1216"/>
      <c r="I91" s="1216"/>
      <c r="J91" s="1216"/>
      <c r="K91" s="1216"/>
      <c r="L91" s="1216"/>
      <c r="M91" s="1216"/>
      <c r="N91" s="1216"/>
      <c r="O91" s="1216"/>
      <c r="P91" s="1216"/>
      <c r="Q91" s="1216"/>
      <c r="R91" s="1216"/>
      <c r="S91" s="1216"/>
      <c r="T91" s="1216"/>
      <c r="U91" s="1216"/>
      <c r="V91" s="1216"/>
      <c r="W91" s="1216"/>
      <c r="X91" s="1216"/>
      <c r="Y91" s="1216"/>
      <c r="Z91" s="1216"/>
      <c r="AA91" s="1217"/>
      <c r="AC91" s="3"/>
      <c r="AD91" s="3"/>
    </row>
    <row r="92" spans="1:30" ht="38.25" customHeight="1" x14ac:dyDescent="0.3">
      <c r="A92" s="1218" t="s">
        <v>255</v>
      </c>
      <c r="B92" s="1219"/>
      <c r="C92" s="1219"/>
      <c r="D92" s="1219"/>
      <c r="E92" s="1219"/>
      <c r="F92" s="1219"/>
      <c r="G92" s="1219"/>
      <c r="H92" s="1219"/>
      <c r="I92" s="1219"/>
      <c r="J92" s="1219"/>
      <c r="K92" s="1219"/>
      <c r="L92" s="1219"/>
      <c r="M92" s="1219"/>
      <c r="N92" s="1219"/>
      <c r="O92" s="1219"/>
      <c r="P92" s="1219"/>
      <c r="Q92" s="1219"/>
      <c r="R92" s="1219"/>
      <c r="S92" s="1219"/>
      <c r="T92" s="1219"/>
      <c r="U92" s="1219"/>
      <c r="V92" s="1219"/>
      <c r="W92" s="1219"/>
      <c r="X92" s="1219"/>
      <c r="Y92" s="1219"/>
      <c r="Z92" s="1219"/>
      <c r="AA92" s="1220"/>
      <c r="AC92" s="3"/>
      <c r="AD92" s="3"/>
    </row>
    <row r="93" spans="1:30" ht="27.75" customHeight="1" x14ac:dyDescent="0.3">
      <c r="A93" s="360">
        <v>13</v>
      </c>
      <c r="B93" s="1212" t="s">
        <v>257</v>
      </c>
      <c r="C93" s="1213"/>
      <c r="D93" s="1213"/>
      <c r="E93" s="1213"/>
      <c r="F93" s="1213"/>
      <c r="G93" s="1213"/>
      <c r="H93" s="1213"/>
      <c r="I93" s="1213"/>
      <c r="J93" s="1213"/>
      <c r="K93" s="1213"/>
      <c r="L93" s="1213"/>
      <c r="M93" s="1213"/>
      <c r="N93" s="1213"/>
      <c r="O93" s="1213"/>
      <c r="P93" s="1213"/>
      <c r="Q93" s="1213"/>
      <c r="R93" s="1213"/>
      <c r="S93" s="1213"/>
      <c r="T93" s="1213"/>
      <c r="U93" s="1213"/>
      <c r="V93" s="1213"/>
      <c r="W93" s="1213"/>
      <c r="X93" s="1213"/>
      <c r="Y93" s="1213"/>
      <c r="Z93" s="1213"/>
      <c r="AA93" s="1214"/>
    </row>
    <row r="94" spans="1:30" x14ac:dyDescent="0.3">
      <c r="A94" s="1226" t="s">
        <v>258</v>
      </c>
      <c r="B94" s="1222"/>
      <c r="C94" s="1222"/>
      <c r="D94" s="1222"/>
      <c r="E94" s="1222"/>
      <c r="F94" s="1222"/>
      <c r="G94" s="1222"/>
      <c r="H94" s="1222"/>
      <c r="I94" s="1222"/>
      <c r="J94" s="1222"/>
      <c r="K94" s="1222"/>
      <c r="L94" s="1222"/>
      <c r="M94" s="1222"/>
      <c r="N94" s="1222"/>
      <c r="O94" s="1222"/>
      <c r="P94" s="1221" t="s">
        <v>259</v>
      </c>
      <c r="Q94" s="1222"/>
      <c r="R94" s="1222"/>
      <c r="S94" s="1222"/>
      <c r="T94" s="1222"/>
      <c r="U94" s="1222"/>
      <c r="V94" s="1222"/>
      <c r="W94" s="1222"/>
      <c r="X94" s="1222"/>
      <c r="Y94" s="1222"/>
      <c r="Z94" s="1222"/>
      <c r="AA94" s="1223"/>
      <c r="AC94" s="3"/>
      <c r="AD94" s="3"/>
    </row>
    <row r="95" spans="1:30" x14ac:dyDescent="0.3">
      <c r="A95" s="1227"/>
      <c r="B95" s="1222"/>
      <c r="C95" s="1222"/>
      <c r="D95" s="1222"/>
      <c r="E95" s="1222"/>
      <c r="F95" s="1222"/>
      <c r="G95" s="1222"/>
      <c r="H95" s="1222"/>
      <c r="I95" s="1222"/>
      <c r="J95" s="1222"/>
      <c r="K95" s="1222"/>
      <c r="L95" s="1222"/>
      <c r="M95" s="1222"/>
      <c r="N95" s="1222"/>
      <c r="O95" s="1222"/>
      <c r="P95" s="1222"/>
      <c r="Q95" s="1222"/>
      <c r="R95" s="1222"/>
      <c r="S95" s="1222"/>
      <c r="T95" s="1222"/>
      <c r="U95" s="1222"/>
      <c r="V95" s="1222"/>
      <c r="W95" s="1222"/>
      <c r="X95" s="1222"/>
      <c r="Y95" s="1222"/>
      <c r="Z95" s="1222"/>
      <c r="AA95" s="1223"/>
      <c r="AC95" s="3"/>
      <c r="AD95" s="3"/>
    </row>
    <row r="96" spans="1:30" x14ac:dyDescent="0.3">
      <c r="A96" s="1227"/>
      <c r="B96" s="1222"/>
      <c r="C96" s="1222"/>
      <c r="D96" s="1222"/>
      <c r="E96" s="1222"/>
      <c r="F96" s="1222"/>
      <c r="G96" s="1222"/>
      <c r="H96" s="1222"/>
      <c r="I96" s="1222"/>
      <c r="J96" s="1222"/>
      <c r="K96" s="1222"/>
      <c r="L96" s="1222"/>
      <c r="M96" s="1222"/>
      <c r="N96" s="1222"/>
      <c r="O96" s="1222"/>
      <c r="P96" s="1222"/>
      <c r="Q96" s="1222"/>
      <c r="R96" s="1222"/>
      <c r="S96" s="1222"/>
      <c r="T96" s="1222"/>
      <c r="U96" s="1222"/>
      <c r="V96" s="1222"/>
      <c r="W96" s="1222"/>
      <c r="X96" s="1222"/>
      <c r="Y96" s="1222"/>
      <c r="Z96" s="1222"/>
      <c r="AA96" s="1223"/>
      <c r="AC96" s="3"/>
      <c r="AD96" s="3"/>
    </row>
    <row r="97" spans="1:30" x14ac:dyDescent="0.3">
      <c r="A97" s="1227"/>
      <c r="B97" s="1222"/>
      <c r="C97" s="1222"/>
      <c r="D97" s="1222"/>
      <c r="E97" s="1222"/>
      <c r="F97" s="1222"/>
      <c r="G97" s="1222"/>
      <c r="H97" s="1222"/>
      <c r="I97" s="1222"/>
      <c r="J97" s="1222"/>
      <c r="K97" s="1222"/>
      <c r="L97" s="1222"/>
      <c r="M97" s="1222"/>
      <c r="N97" s="1222"/>
      <c r="O97" s="1222"/>
      <c r="P97" s="1222"/>
      <c r="Q97" s="1222"/>
      <c r="R97" s="1222"/>
      <c r="S97" s="1222"/>
      <c r="T97" s="1222"/>
      <c r="U97" s="1222"/>
      <c r="V97" s="1222"/>
      <c r="W97" s="1222"/>
      <c r="X97" s="1222"/>
      <c r="Y97" s="1222"/>
      <c r="Z97" s="1222"/>
      <c r="AA97" s="1223"/>
      <c r="AC97" s="3"/>
      <c r="AD97" s="3"/>
    </row>
    <row r="98" spans="1:30" x14ac:dyDescent="0.3">
      <c r="A98" s="1227"/>
      <c r="B98" s="1222"/>
      <c r="C98" s="1222"/>
      <c r="D98" s="1222"/>
      <c r="E98" s="1222"/>
      <c r="F98" s="1222"/>
      <c r="G98" s="1222"/>
      <c r="H98" s="1222"/>
      <c r="I98" s="1222"/>
      <c r="J98" s="1222"/>
      <c r="K98" s="1222"/>
      <c r="L98" s="1222"/>
      <c r="M98" s="1222"/>
      <c r="N98" s="1222"/>
      <c r="O98" s="1222"/>
      <c r="P98" s="1222"/>
      <c r="Q98" s="1222"/>
      <c r="R98" s="1222"/>
      <c r="S98" s="1222"/>
      <c r="T98" s="1222"/>
      <c r="U98" s="1222"/>
      <c r="V98" s="1222"/>
      <c r="W98" s="1222"/>
      <c r="X98" s="1222"/>
      <c r="Y98" s="1222"/>
      <c r="Z98" s="1222"/>
      <c r="AA98" s="1223"/>
      <c r="AC98" s="3"/>
      <c r="AD98" s="3"/>
    </row>
    <row r="99" spans="1:30" x14ac:dyDescent="0.3">
      <c r="A99" s="1227"/>
      <c r="B99" s="1222"/>
      <c r="C99" s="1222"/>
      <c r="D99" s="1222"/>
      <c r="E99" s="1222"/>
      <c r="F99" s="1222"/>
      <c r="G99" s="1222"/>
      <c r="H99" s="1222"/>
      <c r="I99" s="1222"/>
      <c r="J99" s="1222"/>
      <c r="K99" s="1222"/>
      <c r="L99" s="1222"/>
      <c r="M99" s="1222"/>
      <c r="N99" s="1222"/>
      <c r="O99" s="1222"/>
      <c r="P99" s="1222"/>
      <c r="Q99" s="1222"/>
      <c r="R99" s="1222"/>
      <c r="S99" s="1222"/>
      <c r="T99" s="1222"/>
      <c r="U99" s="1222"/>
      <c r="V99" s="1222"/>
      <c r="W99" s="1222"/>
      <c r="X99" s="1222"/>
      <c r="Y99" s="1222"/>
      <c r="Z99" s="1222"/>
      <c r="AA99" s="1223"/>
      <c r="AC99" s="3"/>
      <c r="AD99" s="3"/>
    </row>
    <row r="100" spans="1:30" x14ac:dyDescent="0.3">
      <c r="A100" s="1228"/>
      <c r="B100" s="1224"/>
      <c r="C100" s="1224"/>
      <c r="D100" s="1224"/>
      <c r="E100" s="1224"/>
      <c r="F100" s="1224"/>
      <c r="G100" s="1224"/>
      <c r="H100" s="1224"/>
      <c r="I100" s="1224"/>
      <c r="J100" s="1224"/>
      <c r="K100" s="1224"/>
      <c r="L100" s="1224"/>
      <c r="M100" s="1224"/>
      <c r="N100" s="1224"/>
      <c r="O100" s="1224"/>
      <c r="P100" s="1224"/>
      <c r="Q100" s="1224"/>
      <c r="R100" s="1224"/>
      <c r="S100" s="1224"/>
      <c r="T100" s="1224"/>
      <c r="U100" s="1224"/>
      <c r="V100" s="1224"/>
      <c r="W100" s="1224"/>
      <c r="X100" s="1224"/>
      <c r="Y100" s="1224"/>
      <c r="Z100" s="1224"/>
      <c r="AA100" s="1225"/>
      <c r="AC100" s="3"/>
      <c r="AD100" s="3"/>
    </row>
    <row r="101" spans="1:30" ht="27.75" customHeight="1" x14ac:dyDescent="0.3">
      <c r="A101" s="360">
        <v>14</v>
      </c>
      <c r="B101" s="1212" t="s">
        <v>260</v>
      </c>
      <c r="C101" s="1213"/>
      <c r="D101" s="1213"/>
      <c r="E101" s="1213"/>
      <c r="F101" s="1213"/>
      <c r="G101" s="1213"/>
      <c r="H101" s="1213"/>
      <c r="I101" s="1213"/>
      <c r="J101" s="1213"/>
      <c r="K101" s="1213"/>
      <c r="L101" s="1213"/>
      <c r="M101" s="1213"/>
      <c r="N101" s="1213"/>
      <c r="O101" s="1213"/>
      <c r="P101" s="1213"/>
      <c r="Q101" s="1213"/>
      <c r="R101" s="1213"/>
      <c r="S101" s="1213"/>
      <c r="T101" s="1213"/>
      <c r="U101" s="1213"/>
      <c r="V101" s="1213"/>
      <c r="W101" s="1213"/>
      <c r="X101" s="1213"/>
      <c r="Y101" s="1213"/>
      <c r="Z101" s="1213"/>
      <c r="AA101" s="1214"/>
    </row>
    <row r="102" spans="1:30" ht="16.5" customHeight="1" x14ac:dyDescent="0.3">
      <c r="A102" s="1215" t="s">
        <v>245</v>
      </c>
      <c r="B102" s="1216"/>
      <c r="C102" s="1216"/>
      <c r="D102" s="1216"/>
      <c r="E102" s="1216"/>
      <c r="F102" s="1216"/>
      <c r="G102" s="1216"/>
      <c r="H102" s="1216"/>
      <c r="I102" s="1216"/>
      <c r="J102" s="1216"/>
      <c r="K102" s="1216"/>
      <c r="L102" s="1216"/>
      <c r="M102" s="1216"/>
      <c r="N102" s="1216"/>
      <c r="O102" s="1216"/>
      <c r="P102" s="1216"/>
      <c r="Q102" s="1216"/>
      <c r="R102" s="1216"/>
      <c r="S102" s="1216"/>
      <c r="T102" s="1216"/>
      <c r="U102" s="1216"/>
      <c r="V102" s="1216"/>
      <c r="W102" s="1216"/>
      <c r="X102" s="1216"/>
      <c r="Y102" s="1216"/>
      <c r="Z102" s="1216"/>
      <c r="AA102" s="1217"/>
      <c r="AC102" s="3"/>
      <c r="AD102" s="3"/>
    </row>
    <row r="103" spans="1:30" x14ac:dyDescent="0.3">
      <c r="A103" s="361"/>
      <c r="B103" s="164"/>
      <c r="C103" s="1232" t="s">
        <v>115</v>
      </c>
      <c r="D103" s="1232"/>
      <c r="E103" s="1232"/>
      <c r="F103" s="1232"/>
      <c r="G103" s="1232"/>
      <c r="H103" s="1232"/>
      <c r="I103" s="1232"/>
      <c r="J103" s="1232"/>
      <c r="K103" s="1232"/>
      <c r="L103" s="1232"/>
      <c r="M103" s="1232"/>
      <c r="N103" s="1232"/>
      <c r="O103" s="1232"/>
      <c r="P103" s="1232"/>
      <c r="Q103" s="1232"/>
      <c r="R103" s="1232"/>
      <c r="S103" s="1232"/>
      <c r="T103" s="1232"/>
      <c r="U103" s="1232"/>
      <c r="V103" s="1232"/>
      <c r="W103" s="1232"/>
      <c r="X103" s="1232"/>
      <c r="Y103" s="1232"/>
      <c r="Z103" s="1232"/>
      <c r="AA103" s="1233"/>
      <c r="AC103" s="3"/>
      <c r="AD103" s="3"/>
    </row>
    <row r="104" spans="1:30" x14ac:dyDescent="0.3">
      <c r="A104" s="361"/>
      <c r="B104" s="164"/>
      <c r="C104" s="1232"/>
      <c r="D104" s="1232"/>
      <c r="E104" s="1232"/>
      <c r="F104" s="1232"/>
      <c r="G104" s="1232"/>
      <c r="H104" s="1232"/>
      <c r="I104" s="1232"/>
      <c r="J104" s="1232"/>
      <c r="K104" s="1232"/>
      <c r="L104" s="1232"/>
      <c r="M104" s="1232"/>
      <c r="N104" s="1232"/>
      <c r="O104" s="1232"/>
      <c r="P104" s="1232"/>
      <c r="Q104" s="1232"/>
      <c r="R104" s="1232"/>
      <c r="S104" s="1232"/>
      <c r="T104" s="1232"/>
      <c r="U104" s="1232"/>
      <c r="V104" s="1232"/>
      <c r="W104" s="1232"/>
      <c r="X104" s="1232"/>
      <c r="Y104" s="1232"/>
      <c r="Z104" s="1232"/>
      <c r="AA104" s="1233"/>
      <c r="AC104" s="3"/>
      <c r="AD104" s="3"/>
    </row>
    <row r="105" spans="1:30" x14ac:dyDescent="0.3">
      <c r="A105" s="361"/>
      <c r="B105" s="164"/>
      <c r="C105" s="1232" t="s">
        <v>116</v>
      </c>
      <c r="D105" s="1232"/>
      <c r="E105" s="1232"/>
      <c r="F105" s="1232"/>
      <c r="G105" s="1232"/>
      <c r="H105" s="1232"/>
      <c r="I105" s="1232"/>
      <c r="J105" s="1232"/>
      <c r="K105" s="1232"/>
      <c r="L105" s="1232"/>
      <c r="M105" s="1232"/>
      <c r="N105" s="1232"/>
      <c r="O105" s="1232"/>
      <c r="P105" s="1232"/>
      <c r="Q105" s="1232"/>
      <c r="R105" s="1232"/>
      <c r="S105" s="1232"/>
      <c r="T105" s="1232"/>
      <c r="U105" s="1232"/>
      <c r="V105" s="1232"/>
      <c r="W105" s="1232"/>
      <c r="X105" s="1232"/>
      <c r="Y105" s="1232"/>
      <c r="Z105" s="1232"/>
      <c r="AA105" s="1233"/>
      <c r="AC105" s="3"/>
      <c r="AD105" s="3"/>
    </row>
    <row r="106" spans="1:30" x14ac:dyDescent="0.3">
      <c r="A106" s="361"/>
      <c r="B106" s="164"/>
      <c r="C106" s="1232"/>
      <c r="D106" s="1232"/>
      <c r="E106" s="1232"/>
      <c r="F106" s="1232"/>
      <c r="G106" s="1232"/>
      <c r="H106" s="1232"/>
      <c r="I106" s="1232"/>
      <c r="J106" s="1232"/>
      <c r="K106" s="1232"/>
      <c r="L106" s="1232"/>
      <c r="M106" s="1232"/>
      <c r="N106" s="1232"/>
      <c r="O106" s="1232"/>
      <c r="P106" s="1232"/>
      <c r="Q106" s="1232"/>
      <c r="R106" s="1232"/>
      <c r="S106" s="1232"/>
      <c r="T106" s="1232"/>
      <c r="U106" s="1232"/>
      <c r="V106" s="1232"/>
      <c r="W106" s="1232"/>
      <c r="X106" s="1232"/>
      <c r="Y106" s="1232"/>
      <c r="Z106" s="1232"/>
      <c r="AA106" s="1233"/>
      <c r="AC106" s="3"/>
      <c r="AD106" s="3"/>
    </row>
    <row r="107" spans="1:30" x14ac:dyDescent="0.3">
      <c r="A107" s="361"/>
      <c r="B107" s="164"/>
      <c r="C107" s="163"/>
      <c r="D107" s="163"/>
      <c r="E107" s="163"/>
      <c r="F107" s="163"/>
      <c r="G107" s="163"/>
      <c r="H107" s="163"/>
      <c r="I107" s="163"/>
      <c r="J107" s="163"/>
      <c r="K107" s="163"/>
      <c r="L107" s="163"/>
      <c r="M107" s="163"/>
      <c r="N107" s="163"/>
      <c r="O107" s="163"/>
      <c r="P107" s="163"/>
      <c r="Q107" s="163"/>
      <c r="R107" s="163"/>
      <c r="S107" s="163"/>
      <c r="T107" s="163"/>
      <c r="U107" s="163"/>
      <c r="V107" s="163"/>
      <c r="W107" s="163"/>
      <c r="X107" s="163"/>
      <c r="Y107" s="163"/>
      <c r="Z107" s="163"/>
      <c r="AA107" s="365"/>
      <c r="AC107" s="3"/>
      <c r="AD107" s="3"/>
    </row>
    <row r="108" spans="1:30" ht="41.25" customHeight="1" x14ac:dyDescent="0.3">
      <c r="A108" s="1206" t="s">
        <v>261</v>
      </c>
      <c r="B108" s="1207"/>
      <c r="C108" s="1207"/>
      <c r="D108" s="1207"/>
      <c r="E108" s="1207"/>
      <c r="F108" s="1207"/>
      <c r="G108" s="1207"/>
      <c r="H108" s="1207"/>
      <c r="I108" s="1207"/>
      <c r="J108" s="1207"/>
      <c r="K108" s="1207"/>
      <c r="L108" s="1207"/>
      <c r="M108" s="1207"/>
      <c r="N108" s="1207" t="s">
        <v>229</v>
      </c>
      <c r="O108" s="1207"/>
      <c r="P108" s="1207"/>
      <c r="Q108" s="1207"/>
      <c r="R108" s="1207"/>
      <c r="S108" s="1207"/>
      <c r="T108" s="1207"/>
      <c r="U108" s="1207"/>
      <c r="V108" s="1207"/>
      <c r="W108" s="1208" t="s">
        <v>230</v>
      </c>
      <c r="X108" s="1208"/>
      <c r="Y108" s="1208"/>
      <c r="Z108" s="1208"/>
      <c r="AA108" s="1209"/>
      <c r="AC108" s="3"/>
      <c r="AD108" s="3"/>
    </row>
    <row r="109" spans="1:30" x14ac:dyDescent="0.3">
      <c r="A109" s="1206"/>
      <c r="B109" s="1207"/>
      <c r="C109" s="1207"/>
      <c r="D109" s="1207"/>
      <c r="E109" s="1207"/>
      <c r="F109" s="1207"/>
      <c r="G109" s="1207"/>
      <c r="H109" s="1207"/>
      <c r="I109" s="1207"/>
      <c r="J109" s="1207"/>
      <c r="K109" s="1207"/>
      <c r="L109" s="1207"/>
      <c r="M109" s="1207"/>
      <c r="N109" s="1207"/>
      <c r="O109" s="1207"/>
      <c r="P109" s="1207"/>
      <c r="Q109" s="1207"/>
      <c r="R109" s="1207"/>
      <c r="S109" s="1207"/>
      <c r="T109" s="1207"/>
      <c r="U109" s="1207"/>
      <c r="V109" s="1207"/>
      <c r="W109" s="1208"/>
      <c r="X109" s="1208"/>
      <c r="Y109" s="1208"/>
      <c r="Z109" s="1208"/>
      <c r="AA109" s="1209"/>
      <c r="AC109" s="3"/>
      <c r="AD109" s="3"/>
    </row>
    <row r="110" spans="1:30" x14ac:dyDescent="0.3">
      <c r="A110" s="1206"/>
      <c r="B110" s="1207"/>
      <c r="C110" s="1207"/>
      <c r="D110" s="1207"/>
      <c r="E110" s="1207"/>
      <c r="F110" s="1207"/>
      <c r="G110" s="1207"/>
      <c r="H110" s="1207"/>
      <c r="I110" s="1207"/>
      <c r="J110" s="1207"/>
      <c r="K110" s="1207"/>
      <c r="L110" s="1207"/>
      <c r="M110" s="1207"/>
      <c r="N110" s="1207"/>
      <c r="O110" s="1207"/>
      <c r="P110" s="1207"/>
      <c r="Q110" s="1207"/>
      <c r="R110" s="1207"/>
      <c r="S110" s="1207"/>
      <c r="T110" s="1207"/>
      <c r="U110" s="1207"/>
      <c r="V110" s="1207"/>
      <c r="W110" s="1208"/>
      <c r="X110" s="1208"/>
      <c r="Y110" s="1208"/>
      <c r="Z110" s="1208"/>
      <c r="AA110" s="1209"/>
      <c r="AC110" s="3"/>
      <c r="AD110" s="3"/>
    </row>
    <row r="111" spans="1:30" x14ac:dyDescent="0.3">
      <c r="A111" s="1206"/>
      <c r="B111" s="1207"/>
      <c r="C111" s="1207"/>
      <c r="D111" s="1207"/>
      <c r="E111" s="1207"/>
      <c r="F111" s="1207"/>
      <c r="G111" s="1207"/>
      <c r="H111" s="1207"/>
      <c r="I111" s="1207"/>
      <c r="J111" s="1207"/>
      <c r="K111" s="1207"/>
      <c r="L111" s="1207"/>
      <c r="M111" s="1207"/>
      <c r="N111" s="1207"/>
      <c r="O111" s="1207"/>
      <c r="P111" s="1207"/>
      <c r="Q111" s="1207"/>
      <c r="R111" s="1207"/>
      <c r="S111" s="1207"/>
      <c r="T111" s="1207"/>
      <c r="U111" s="1207"/>
      <c r="V111" s="1207"/>
      <c r="W111" s="1208"/>
      <c r="X111" s="1208"/>
      <c r="Y111" s="1208"/>
      <c r="Z111" s="1208"/>
      <c r="AA111" s="1209"/>
      <c r="AC111" s="3"/>
      <c r="AD111" s="3"/>
    </row>
    <row r="112" spans="1:30" x14ac:dyDescent="0.3">
      <c r="A112" s="1206"/>
      <c r="B112" s="1207"/>
      <c r="C112" s="1207"/>
      <c r="D112" s="1207"/>
      <c r="E112" s="1207"/>
      <c r="F112" s="1207"/>
      <c r="G112" s="1207"/>
      <c r="H112" s="1207"/>
      <c r="I112" s="1207"/>
      <c r="J112" s="1207"/>
      <c r="K112" s="1207"/>
      <c r="L112" s="1207"/>
      <c r="M112" s="1207"/>
      <c r="N112" s="1207"/>
      <c r="O112" s="1207"/>
      <c r="P112" s="1207"/>
      <c r="Q112" s="1207"/>
      <c r="R112" s="1207"/>
      <c r="S112" s="1207"/>
      <c r="T112" s="1207"/>
      <c r="U112" s="1207"/>
      <c r="V112" s="1207"/>
      <c r="W112" s="1208"/>
      <c r="X112" s="1208"/>
      <c r="Y112" s="1208"/>
      <c r="Z112" s="1208"/>
      <c r="AA112" s="1209"/>
      <c r="AC112" s="3"/>
      <c r="AD112" s="3"/>
    </row>
    <row r="113" spans="1:30" ht="31.5" customHeight="1" x14ac:dyDescent="0.3">
      <c r="A113" s="1210" t="s">
        <v>262</v>
      </c>
      <c r="B113" s="1211"/>
      <c r="C113" s="1211"/>
      <c r="D113" s="1211"/>
      <c r="E113" s="1211"/>
      <c r="F113" s="1211"/>
      <c r="G113" s="1211"/>
      <c r="H113" s="1211"/>
      <c r="I113" s="1211"/>
      <c r="J113" s="1211"/>
      <c r="K113" s="1211"/>
      <c r="L113" s="1211"/>
      <c r="M113" s="1211"/>
      <c r="N113" s="1207"/>
      <c r="O113" s="1207"/>
      <c r="P113" s="1207"/>
      <c r="Q113" s="1207"/>
      <c r="R113" s="1207"/>
      <c r="S113" s="1207"/>
      <c r="T113" s="1207"/>
      <c r="U113" s="1207"/>
      <c r="V113" s="1207"/>
      <c r="W113" s="1208"/>
      <c r="X113" s="1208"/>
      <c r="Y113" s="1208"/>
      <c r="Z113" s="1208"/>
      <c r="AA113" s="1209"/>
      <c r="AC113" s="3"/>
      <c r="AD113" s="3"/>
    </row>
    <row r="114" spans="1:30" ht="27.75" customHeight="1" x14ac:dyDescent="0.3">
      <c r="A114" s="360">
        <v>15</v>
      </c>
      <c r="B114" s="1212" t="s">
        <v>260</v>
      </c>
      <c r="C114" s="1213"/>
      <c r="D114" s="1213"/>
      <c r="E114" s="1213"/>
      <c r="F114" s="1213"/>
      <c r="G114" s="1213"/>
      <c r="H114" s="1213"/>
      <c r="I114" s="1213"/>
      <c r="J114" s="1213"/>
      <c r="K114" s="1213"/>
      <c r="L114" s="1213"/>
      <c r="M114" s="1213"/>
      <c r="N114" s="1213"/>
      <c r="O114" s="1213"/>
      <c r="P114" s="1213"/>
      <c r="Q114" s="1213"/>
      <c r="R114" s="1213"/>
      <c r="S114" s="1213"/>
      <c r="T114" s="1213"/>
      <c r="U114" s="1213"/>
      <c r="V114" s="1213"/>
      <c r="W114" s="1213"/>
      <c r="X114" s="1213"/>
      <c r="Y114" s="1213"/>
      <c r="Z114" s="1213"/>
      <c r="AA114" s="1214"/>
    </row>
    <row r="115" spans="1:30" x14ac:dyDescent="0.3">
      <c r="A115" s="366" t="s">
        <v>214</v>
      </c>
      <c r="B115" s="165"/>
      <c r="C115" s="166"/>
      <c r="D115" s="166"/>
      <c r="E115" s="166"/>
      <c r="F115" s="166"/>
      <c r="G115" s="166"/>
      <c r="H115" s="166"/>
      <c r="I115" s="166"/>
      <c r="J115" s="166"/>
      <c r="K115" s="166"/>
      <c r="L115" s="166"/>
      <c r="M115" s="166"/>
      <c r="N115" s="166"/>
      <c r="O115" s="166"/>
      <c r="P115" s="166"/>
      <c r="Q115" s="166"/>
      <c r="R115" s="166"/>
      <c r="S115" s="166"/>
      <c r="T115" s="166"/>
      <c r="U115" s="166"/>
      <c r="V115" s="166"/>
      <c r="W115" s="166"/>
      <c r="X115" s="167"/>
      <c r="Y115" s="1194" t="s">
        <v>265</v>
      </c>
      <c r="Z115" s="1195"/>
      <c r="AA115" s="1196"/>
      <c r="AC115" s="3"/>
      <c r="AD115" s="3"/>
    </row>
    <row r="116" spans="1:30" x14ac:dyDescent="0.3">
      <c r="A116" s="1203" t="s">
        <v>263</v>
      </c>
      <c r="B116" s="1204"/>
      <c r="C116" s="1204"/>
      <c r="D116" s="1204"/>
      <c r="E116" s="1204"/>
      <c r="F116" s="1204"/>
      <c r="G116" s="1204"/>
      <c r="H116" s="1204"/>
      <c r="I116" s="1204"/>
      <c r="J116" s="1204"/>
      <c r="K116" s="1204"/>
      <c r="L116" s="1204"/>
      <c r="M116" s="1204"/>
      <c r="N116" s="1204"/>
      <c r="O116" s="1204"/>
      <c r="P116" s="1204"/>
      <c r="Q116" s="1204"/>
      <c r="R116" s="1204"/>
      <c r="S116" s="1204"/>
      <c r="T116" s="1204"/>
      <c r="U116" s="1204"/>
      <c r="V116" s="1204"/>
      <c r="W116" s="1204"/>
      <c r="X116" s="1205"/>
      <c r="Y116" s="1197"/>
      <c r="Z116" s="1198"/>
      <c r="AA116" s="1199"/>
      <c r="AC116" s="3"/>
      <c r="AD116" s="3"/>
    </row>
    <row r="117" spans="1:30" x14ac:dyDescent="0.3">
      <c r="A117" s="1203" t="s">
        <v>264</v>
      </c>
      <c r="B117" s="1204"/>
      <c r="C117" s="1204"/>
      <c r="D117" s="1204"/>
      <c r="E117" s="1204"/>
      <c r="F117" s="1204"/>
      <c r="G117" s="1204"/>
      <c r="H117" s="1204"/>
      <c r="I117" s="1204"/>
      <c r="J117" s="1204"/>
      <c r="K117" s="1204"/>
      <c r="L117" s="1204"/>
      <c r="M117" s="1204"/>
      <c r="N117" s="1204"/>
      <c r="O117" s="1204"/>
      <c r="P117" s="1204"/>
      <c r="Q117" s="1204"/>
      <c r="R117" s="1204"/>
      <c r="S117" s="1204"/>
      <c r="T117" s="1204"/>
      <c r="U117" s="1204"/>
      <c r="V117" s="1204"/>
      <c r="W117" s="1204"/>
      <c r="X117" s="1205"/>
      <c r="Y117" s="1197"/>
      <c r="Z117" s="1198"/>
      <c r="AA117" s="1199"/>
      <c r="AC117" s="3"/>
      <c r="AD117" s="3"/>
    </row>
    <row r="118" spans="1:30" x14ac:dyDescent="0.3">
      <c r="A118" s="1203" t="s">
        <v>15</v>
      </c>
      <c r="B118" s="1204"/>
      <c r="C118" s="1204"/>
      <c r="D118" s="1204"/>
      <c r="E118" s="1204"/>
      <c r="F118" s="1204"/>
      <c r="G118" s="1204"/>
      <c r="H118" s="1204"/>
      <c r="I118" s="1204"/>
      <c r="J118" s="1204"/>
      <c r="K118" s="1204"/>
      <c r="L118" s="1204"/>
      <c r="M118" s="1204"/>
      <c r="N118" s="1204"/>
      <c r="O118" s="1204"/>
      <c r="P118" s="1204"/>
      <c r="Q118" s="1204"/>
      <c r="R118" s="1204"/>
      <c r="S118" s="1204"/>
      <c r="T118" s="1204"/>
      <c r="U118" s="1204"/>
      <c r="V118" s="1204"/>
      <c r="W118" s="1204"/>
      <c r="X118" s="1205"/>
      <c r="Y118" s="1200"/>
      <c r="Z118" s="1201"/>
      <c r="AA118" s="1202"/>
      <c r="AC118" s="3"/>
      <c r="AD118" s="3"/>
    </row>
    <row r="119" spans="1:30" x14ac:dyDescent="0.3">
      <c r="A119" s="366" t="s">
        <v>214</v>
      </c>
      <c r="B119" s="165"/>
      <c r="C119" s="166"/>
      <c r="D119" s="166"/>
      <c r="E119" s="166"/>
      <c r="F119" s="166"/>
      <c r="G119" s="166"/>
      <c r="H119" s="166"/>
      <c r="I119" s="166"/>
      <c r="J119" s="166"/>
      <c r="K119" s="166"/>
      <c r="L119" s="166"/>
      <c r="M119" s="166"/>
      <c r="N119" s="166"/>
      <c r="O119" s="166"/>
      <c r="P119" s="166"/>
      <c r="Q119" s="166"/>
      <c r="R119" s="166"/>
      <c r="S119" s="166"/>
      <c r="T119" s="166"/>
      <c r="U119" s="166"/>
      <c r="V119" s="166"/>
      <c r="W119" s="166"/>
      <c r="X119" s="167"/>
      <c r="Y119" s="1194" t="s">
        <v>265</v>
      </c>
      <c r="Z119" s="1195"/>
      <c r="AA119" s="1196"/>
      <c r="AC119" s="3"/>
      <c r="AD119" s="3"/>
    </row>
    <row r="120" spans="1:30" x14ac:dyDescent="0.3">
      <c r="A120" s="1203" t="s">
        <v>263</v>
      </c>
      <c r="B120" s="1204"/>
      <c r="C120" s="1204"/>
      <c r="D120" s="1204"/>
      <c r="E120" s="1204"/>
      <c r="F120" s="1204"/>
      <c r="G120" s="1204"/>
      <c r="H120" s="1204"/>
      <c r="I120" s="1204"/>
      <c r="J120" s="1204"/>
      <c r="K120" s="1204"/>
      <c r="L120" s="1204"/>
      <c r="M120" s="1204"/>
      <c r="N120" s="1204"/>
      <c r="O120" s="1204"/>
      <c r="P120" s="1204"/>
      <c r="Q120" s="1204"/>
      <c r="R120" s="1204"/>
      <c r="S120" s="1204"/>
      <c r="T120" s="1204"/>
      <c r="U120" s="1204"/>
      <c r="V120" s="1204"/>
      <c r="W120" s="1204"/>
      <c r="X120" s="1205"/>
      <c r="Y120" s="1197"/>
      <c r="Z120" s="1198"/>
      <c r="AA120" s="1199"/>
      <c r="AC120" s="3"/>
      <c r="AD120" s="3"/>
    </row>
    <row r="121" spans="1:30" x14ac:dyDescent="0.3">
      <c r="A121" s="1203" t="s">
        <v>264</v>
      </c>
      <c r="B121" s="1204"/>
      <c r="C121" s="1204"/>
      <c r="D121" s="1204"/>
      <c r="E121" s="1204"/>
      <c r="F121" s="1204"/>
      <c r="G121" s="1204"/>
      <c r="H121" s="1204"/>
      <c r="I121" s="1204"/>
      <c r="J121" s="1204"/>
      <c r="K121" s="1204"/>
      <c r="L121" s="1204"/>
      <c r="M121" s="1204"/>
      <c r="N121" s="1204"/>
      <c r="O121" s="1204"/>
      <c r="P121" s="1204"/>
      <c r="Q121" s="1204"/>
      <c r="R121" s="1204"/>
      <c r="S121" s="1204"/>
      <c r="T121" s="1204"/>
      <c r="U121" s="1204"/>
      <c r="V121" s="1204"/>
      <c r="W121" s="1204"/>
      <c r="X121" s="1205"/>
      <c r="Y121" s="1197"/>
      <c r="Z121" s="1198"/>
      <c r="AA121" s="1199"/>
      <c r="AC121" s="3"/>
      <c r="AD121" s="3"/>
    </row>
    <row r="122" spans="1:30" x14ac:dyDescent="0.3">
      <c r="A122" s="1203" t="s">
        <v>15</v>
      </c>
      <c r="B122" s="1204"/>
      <c r="C122" s="1204"/>
      <c r="D122" s="1204"/>
      <c r="E122" s="1204"/>
      <c r="F122" s="1204"/>
      <c r="G122" s="1204"/>
      <c r="H122" s="1204"/>
      <c r="I122" s="1204"/>
      <c r="J122" s="1204"/>
      <c r="K122" s="1204"/>
      <c r="L122" s="1204"/>
      <c r="M122" s="1204"/>
      <c r="N122" s="1204"/>
      <c r="O122" s="1204"/>
      <c r="P122" s="1204"/>
      <c r="Q122" s="1204"/>
      <c r="R122" s="1204"/>
      <c r="S122" s="1204"/>
      <c r="T122" s="1204"/>
      <c r="U122" s="1204"/>
      <c r="V122" s="1204"/>
      <c r="W122" s="1204"/>
      <c r="X122" s="1205"/>
      <c r="Y122" s="1200"/>
      <c r="Z122" s="1201"/>
      <c r="AA122" s="1202"/>
      <c r="AC122" s="3"/>
      <c r="AD122" s="3"/>
    </row>
    <row r="123" spans="1:30" x14ac:dyDescent="0.3">
      <c r="A123" s="366" t="s">
        <v>214</v>
      </c>
      <c r="B123" s="165"/>
      <c r="C123" s="166"/>
      <c r="D123" s="166"/>
      <c r="E123" s="166"/>
      <c r="F123" s="166"/>
      <c r="G123" s="166"/>
      <c r="H123" s="166"/>
      <c r="I123" s="166"/>
      <c r="J123" s="166"/>
      <c r="K123" s="166"/>
      <c r="L123" s="166"/>
      <c r="M123" s="166"/>
      <c r="N123" s="166"/>
      <c r="O123" s="166"/>
      <c r="P123" s="166"/>
      <c r="Q123" s="166"/>
      <c r="R123" s="166"/>
      <c r="S123" s="166"/>
      <c r="T123" s="166"/>
      <c r="U123" s="166"/>
      <c r="V123" s="166"/>
      <c r="W123" s="166"/>
      <c r="X123" s="167"/>
      <c r="Y123" s="1194" t="s">
        <v>265</v>
      </c>
      <c r="Z123" s="1195"/>
      <c r="AA123" s="1196"/>
      <c r="AC123" s="3"/>
      <c r="AD123" s="3"/>
    </row>
    <row r="124" spans="1:30" x14ac:dyDescent="0.3">
      <c r="A124" s="1203" t="s">
        <v>263</v>
      </c>
      <c r="B124" s="1204"/>
      <c r="C124" s="1204"/>
      <c r="D124" s="1204"/>
      <c r="E124" s="1204"/>
      <c r="F124" s="1204"/>
      <c r="G124" s="1204"/>
      <c r="H124" s="1204"/>
      <c r="I124" s="1204"/>
      <c r="J124" s="1204"/>
      <c r="K124" s="1204"/>
      <c r="L124" s="1204"/>
      <c r="M124" s="1204"/>
      <c r="N124" s="1204"/>
      <c r="O124" s="1204"/>
      <c r="P124" s="1204"/>
      <c r="Q124" s="1204"/>
      <c r="R124" s="1204"/>
      <c r="S124" s="1204"/>
      <c r="T124" s="1204"/>
      <c r="U124" s="1204"/>
      <c r="V124" s="1204"/>
      <c r="W124" s="1204"/>
      <c r="X124" s="1205"/>
      <c r="Y124" s="1197"/>
      <c r="Z124" s="1198"/>
      <c r="AA124" s="1199"/>
      <c r="AC124" s="3"/>
      <c r="AD124" s="3"/>
    </row>
    <row r="125" spans="1:30" x14ac:dyDescent="0.3">
      <c r="A125" s="1203" t="s">
        <v>264</v>
      </c>
      <c r="B125" s="1204"/>
      <c r="C125" s="1204"/>
      <c r="D125" s="1204"/>
      <c r="E125" s="1204"/>
      <c r="F125" s="1204"/>
      <c r="G125" s="1204"/>
      <c r="H125" s="1204"/>
      <c r="I125" s="1204"/>
      <c r="J125" s="1204"/>
      <c r="K125" s="1204"/>
      <c r="L125" s="1204"/>
      <c r="M125" s="1204"/>
      <c r="N125" s="1204"/>
      <c r="O125" s="1204"/>
      <c r="P125" s="1204"/>
      <c r="Q125" s="1204"/>
      <c r="R125" s="1204"/>
      <c r="S125" s="1204"/>
      <c r="T125" s="1204"/>
      <c r="U125" s="1204"/>
      <c r="V125" s="1204"/>
      <c r="W125" s="1204"/>
      <c r="X125" s="1205"/>
      <c r="Y125" s="1197"/>
      <c r="Z125" s="1198"/>
      <c r="AA125" s="1199"/>
      <c r="AC125" s="3"/>
      <c r="AD125" s="3"/>
    </row>
    <row r="126" spans="1:30" x14ac:dyDescent="0.3">
      <c r="A126" s="1203" t="s">
        <v>15</v>
      </c>
      <c r="B126" s="1204"/>
      <c r="C126" s="1204"/>
      <c r="D126" s="1204"/>
      <c r="E126" s="1204"/>
      <c r="F126" s="1204"/>
      <c r="G126" s="1204"/>
      <c r="H126" s="1204"/>
      <c r="I126" s="1204"/>
      <c r="J126" s="1204"/>
      <c r="K126" s="1204"/>
      <c r="L126" s="1204"/>
      <c r="M126" s="1204"/>
      <c r="N126" s="1204"/>
      <c r="O126" s="1204"/>
      <c r="P126" s="1204"/>
      <c r="Q126" s="1204"/>
      <c r="R126" s="1204"/>
      <c r="S126" s="1204"/>
      <c r="T126" s="1204"/>
      <c r="U126" s="1204"/>
      <c r="V126" s="1204"/>
      <c r="W126" s="1204"/>
      <c r="X126" s="1205"/>
      <c r="Y126" s="1200"/>
      <c r="Z126" s="1201"/>
      <c r="AA126" s="1202"/>
      <c r="AC126" s="3"/>
      <c r="AD126" s="3"/>
    </row>
    <row r="127" spans="1:30" x14ac:dyDescent="0.3">
      <c r="A127" s="366" t="s">
        <v>214</v>
      </c>
      <c r="B127" s="165"/>
      <c r="C127" s="166"/>
      <c r="D127" s="166"/>
      <c r="E127" s="166"/>
      <c r="F127" s="166"/>
      <c r="G127" s="166"/>
      <c r="H127" s="166"/>
      <c r="I127" s="166"/>
      <c r="J127" s="166"/>
      <c r="K127" s="166"/>
      <c r="L127" s="166"/>
      <c r="M127" s="166"/>
      <c r="N127" s="166"/>
      <c r="O127" s="166"/>
      <c r="P127" s="166"/>
      <c r="Q127" s="166"/>
      <c r="R127" s="166"/>
      <c r="S127" s="166"/>
      <c r="T127" s="166"/>
      <c r="U127" s="166"/>
      <c r="V127" s="166"/>
      <c r="W127" s="166"/>
      <c r="X127" s="167"/>
      <c r="Y127" s="1194" t="s">
        <v>265</v>
      </c>
      <c r="Z127" s="1195"/>
      <c r="AA127" s="1196"/>
      <c r="AC127" s="3"/>
      <c r="AD127" s="3"/>
    </row>
    <row r="128" spans="1:30" x14ac:dyDescent="0.3">
      <c r="A128" s="1203" t="s">
        <v>263</v>
      </c>
      <c r="B128" s="1204"/>
      <c r="C128" s="1204"/>
      <c r="D128" s="1204"/>
      <c r="E128" s="1204"/>
      <c r="F128" s="1204"/>
      <c r="G128" s="1204"/>
      <c r="H128" s="1204"/>
      <c r="I128" s="1204"/>
      <c r="J128" s="1204"/>
      <c r="K128" s="1204"/>
      <c r="L128" s="1204"/>
      <c r="M128" s="1204"/>
      <c r="N128" s="1204"/>
      <c r="O128" s="1204"/>
      <c r="P128" s="1204"/>
      <c r="Q128" s="1204"/>
      <c r="R128" s="1204"/>
      <c r="S128" s="1204"/>
      <c r="T128" s="1204"/>
      <c r="U128" s="1204"/>
      <c r="V128" s="1204"/>
      <c r="W128" s="1204"/>
      <c r="X128" s="1205"/>
      <c r="Y128" s="1197"/>
      <c r="Z128" s="1198"/>
      <c r="AA128" s="1199"/>
      <c r="AC128" s="3"/>
      <c r="AD128" s="3"/>
    </row>
    <row r="129" spans="1:30" x14ac:dyDescent="0.3">
      <c r="A129" s="1203" t="s">
        <v>264</v>
      </c>
      <c r="B129" s="1204"/>
      <c r="C129" s="1204"/>
      <c r="D129" s="1204"/>
      <c r="E129" s="1204"/>
      <c r="F129" s="1204"/>
      <c r="G129" s="1204"/>
      <c r="H129" s="1204"/>
      <c r="I129" s="1204"/>
      <c r="J129" s="1204"/>
      <c r="K129" s="1204"/>
      <c r="L129" s="1204"/>
      <c r="M129" s="1204"/>
      <c r="N129" s="1204"/>
      <c r="O129" s="1204"/>
      <c r="P129" s="1204"/>
      <c r="Q129" s="1204"/>
      <c r="R129" s="1204"/>
      <c r="S129" s="1204"/>
      <c r="T129" s="1204"/>
      <c r="U129" s="1204"/>
      <c r="V129" s="1204"/>
      <c r="W129" s="1204"/>
      <c r="X129" s="1205"/>
      <c r="Y129" s="1197"/>
      <c r="Z129" s="1198"/>
      <c r="AA129" s="1199"/>
      <c r="AC129" s="3"/>
      <c r="AD129" s="3"/>
    </row>
    <row r="130" spans="1:30" x14ac:dyDescent="0.3">
      <c r="A130" s="1203" t="s">
        <v>15</v>
      </c>
      <c r="B130" s="1204"/>
      <c r="C130" s="1204"/>
      <c r="D130" s="1204"/>
      <c r="E130" s="1204"/>
      <c r="F130" s="1204"/>
      <c r="G130" s="1204"/>
      <c r="H130" s="1204"/>
      <c r="I130" s="1204"/>
      <c r="J130" s="1204"/>
      <c r="K130" s="1204"/>
      <c r="L130" s="1204"/>
      <c r="M130" s="1204"/>
      <c r="N130" s="1204"/>
      <c r="O130" s="1204"/>
      <c r="P130" s="1204"/>
      <c r="Q130" s="1204"/>
      <c r="R130" s="1204"/>
      <c r="S130" s="1204"/>
      <c r="T130" s="1204"/>
      <c r="U130" s="1204"/>
      <c r="V130" s="1204"/>
      <c r="W130" s="1204"/>
      <c r="X130" s="1205"/>
      <c r="Y130" s="1200"/>
      <c r="Z130" s="1201"/>
      <c r="AA130" s="1202"/>
      <c r="AC130" s="3"/>
      <c r="AD130" s="3"/>
    </row>
    <row r="131" spans="1:30" x14ac:dyDescent="0.3">
      <c r="A131" s="317"/>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318"/>
      <c r="AC131" s="3"/>
      <c r="AD131" s="3"/>
    </row>
    <row r="132" spans="1:30" x14ac:dyDescent="0.3">
      <c r="A132" s="317" t="s">
        <v>266</v>
      </c>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318"/>
      <c r="AC132" s="3"/>
      <c r="AD132" s="3"/>
    </row>
    <row r="133" spans="1:30" x14ac:dyDescent="0.3">
      <c r="A133" s="317"/>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318"/>
      <c r="AC133" s="3"/>
      <c r="AD133" s="3"/>
    </row>
    <row r="134" spans="1:30" x14ac:dyDescent="0.3">
      <c r="A134" s="985"/>
      <c r="B134" s="985"/>
      <c r="C134" s="985"/>
      <c r="D134" s="985"/>
      <c r="E134" s="985"/>
      <c r="F134" s="985"/>
      <c r="G134" s="985"/>
      <c r="H134" s="985"/>
      <c r="I134" s="985"/>
      <c r="J134" s="985"/>
      <c r="K134" s="985"/>
      <c r="L134" s="985"/>
      <c r="M134" s="985"/>
      <c r="N134" s="985"/>
      <c r="O134" s="985"/>
      <c r="P134" s="985"/>
      <c r="Q134" s="985"/>
      <c r="R134" s="985"/>
      <c r="S134" s="985"/>
      <c r="T134" s="985"/>
      <c r="U134" s="985"/>
      <c r="V134" s="985"/>
      <c r="W134" s="985"/>
      <c r="X134" s="985"/>
      <c r="Y134" s="985"/>
      <c r="Z134" s="985"/>
      <c r="AA134" s="985"/>
      <c r="AC134" s="3"/>
      <c r="AD134" s="3"/>
    </row>
    <row r="135" spans="1:30" x14ac:dyDescent="0.3">
      <c r="A135" s="985"/>
      <c r="B135" s="985"/>
      <c r="C135" s="985"/>
      <c r="D135" s="985"/>
      <c r="E135" s="985"/>
      <c r="F135" s="985"/>
      <c r="G135" s="985"/>
      <c r="H135" s="985"/>
      <c r="I135" s="985"/>
      <c r="J135" s="985"/>
      <c r="K135" s="985"/>
      <c r="L135" s="985"/>
      <c r="M135" s="985"/>
      <c r="N135" s="985"/>
      <c r="O135" s="985"/>
      <c r="P135" s="985"/>
      <c r="Q135" s="985"/>
      <c r="R135" s="985"/>
      <c r="S135" s="985"/>
      <c r="T135" s="985"/>
      <c r="U135" s="985"/>
      <c r="V135" s="985"/>
      <c r="W135" s="985"/>
      <c r="X135" s="985"/>
      <c r="Y135" s="985"/>
      <c r="Z135" s="985"/>
      <c r="AA135" s="985"/>
      <c r="AC135" s="3"/>
      <c r="AD135" s="3"/>
    </row>
    <row r="136" spans="1:30" x14ac:dyDescent="0.3">
      <c r="A136" s="985"/>
      <c r="B136" s="985"/>
      <c r="C136" s="985"/>
      <c r="D136" s="985"/>
      <c r="E136" s="985"/>
      <c r="F136" s="985"/>
      <c r="G136" s="985"/>
      <c r="H136" s="985"/>
      <c r="I136" s="985"/>
      <c r="J136" s="985"/>
      <c r="K136" s="985"/>
      <c r="L136" s="985"/>
      <c r="M136" s="985"/>
      <c r="N136" s="985"/>
      <c r="O136" s="985"/>
      <c r="P136" s="985"/>
      <c r="Q136" s="985"/>
      <c r="R136" s="985"/>
      <c r="S136" s="985"/>
      <c r="T136" s="985"/>
      <c r="U136" s="985"/>
      <c r="V136" s="985"/>
      <c r="W136" s="985"/>
      <c r="X136" s="985"/>
      <c r="Y136" s="985"/>
      <c r="Z136" s="985"/>
      <c r="AA136" s="985"/>
      <c r="AC136" s="3"/>
      <c r="AD136" s="3"/>
    </row>
    <row r="137" spans="1:30" x14ac:dyDescent="0.3">
      <c r="A137" s="985"/>
      <c r="B137" s="985"/>
      <c r="C137" s="985"/>
      <c r="D137" s="985"/>
      <c r="E137" s="985"/>
      <c r="F137" s="985"/>
      <c r="G137" s="985"/>
      <c r="H137" s="985"/>
      <c r="I137" s="985"/>
      <c r="J137" s="985"/>
      <c r="K137" s="985"/>
      <c r="L137" s="985"/>
      <c r="M137" s="985"/>
      <c r="N137" s="985"/>
      <c r="O137" s="985"/>
      <c r="P137" s="985"/>
      <c r="Q137" s="985"/>
      <c r="R137" s="985"/>
      <c r="S137" s="985"/>
      <c r="T137" s="985"/>
      <c r="U137" s="985"/>
      <c r="V137" s="985"/>
      <c r="W137" s="985"/>
      <c r="X137" s="985"/>
      <c r="Y137" s="985"/>
      <c r="Z137" s="985"/>
      <c r="AA137" s="985"/>
    </row>
    <row r="138" spans="1:30" x14ac:dyDescent="0.3">
      <c r="A138" s="311"/>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310"/>
    </row>
    <row r="139" spans="1:30" x14ac:dyDescent="0.3">
      <c r="A139" s="283" t="s">
        <v>146</v>
      </c>
      <c r="B139" s="6"/>
      <c r="C139" s="6"/>
      <c r="D139" s="667" t="e">
        <f>VLOOKUP($F$15,CONTRA,46,FALSE)</f>
        <v>#N/A</v>
      </c>
      <c r="E139" s="667"/>
      <c r="F139" s="667"/>
      <c r="G139" s="667"/>
      <c r="H139" s="667"/>
      <c r="I139" s="6"/>
      <c r="J139" s="6"/>
      <c r="K139" s="49" t="s">
        <v>146</v>
      </c>
      <c r="L139" s="667" t="e">
        <f>VLOOKUP($F$15,CONTRA,44,FALSE)</f>
        <v>#N/A</v>
      </c>
      <c r="M139" s="667"/>
      <c r="N139" s="667"/>
      <c r="O139" s="667"/>
      <c r="P139" s="667"/>
      <c r="Q139" s="667"/>
      <c r="R139" s="668"/>
      <c r="S139" s="49" t="s">
        <v>146</v>
      </c>
      <c r="T139" s="667" t="e">
        <f>VLOOKUP($F$15,CONTRA,48,FALSE)</f>
        <v>#N/A</v>
      </c>
      <c r="U139" s="667"/>
      <c r="V139" s="667"/>
      <c r="W139" s="667"/>
      <c r="X139" s="667"/>
      <c r="Y139" s="667"/>
      <c r="Z139" s="667"/>
      <c r="AA139" s="310"/>
    </row>
    <row r="140" spans="1:30" x14ac:dyDescent="0.3">
      <c r="A140" s="283" t="s">
        <v>147</v>
      </c>
      <c r="B140" s="6"/>
      <c r="C140" s="6"/>
      <c r="D140" s="49"/>
      <c r="E140" s="49"/>
      <c r="F140" s="49"/>
      <c r="G140" s="49"/>
      <c r="H140" s="49"/>
      <c r="I140" s="6"/>
      <c r="J140" s="6"/>
      <c r="K140" s="49" t="s">
        <v>149</v>
      </c>
      <c r="L140" s="6"/>
      <c r="M140" s="6"/>
      <c r="N140" s="6"/>
      <c r="O140" s="6"/>
      <c r="P140" s="6"/>
      <c r="Q140" s="6"/>
      <c r="R140" s="6"/>
      <c r="S140" s="49" t="s">
        <v>150</v>
      </c>
      <c r="T140" s="6"/>
      <c r="U140" s="6"/>
      <c r="V140" s="6"/>
      <c r="W140" s="6"/>
      <c r="X140" s="6"/>
      <c r="Y140" s="6"/>
      <c r="Z140" s="6"/>
      <c r="AA140" s="310"/>
    </row>
    <row r="141" spans="1:30" x14ac:dyDescent="0.3">
      <c r="A141" s="283" t="s">
        <v>148</v>
      </c>
      <c r="B141" s="6"/>
      <c r="C141" s="6"/>
      <c r="D141" s="49"/>
      <c r="E141" s="668" t="e">
        <f>VLOOKUP($F$15,CONTRA,47,FALSE)</f>
        <v>#N/A</v>
      </c>
      <c r="F141" s="668"/>
      <c r="G141" s="668"/>
      <c r="H141" s="668"/>
      <c r="I141" s="6"/>
      <c r="J141" s="6"/>
      <c r="K141" s="49" t="s">
        <v>148</v>
      </c>
      <c r="L141" s="6"/>
      <c r="M141" s="6" t="e">
        <f>VLOOKUP($F$15,CONTRA,45,FALSE)</f>
        <v>#N/A</v>
      </c>
      <c r="N141" s="6"/>
      <c r="O141" s="6"/>
      <c r="P141" s="6"/>
      <c r="Q141" s="6"/>
      <c r="R141" s="6"/>
      <c r="S141" s="49" t="s">
        <v>148</v>
      </c>
      <c r="T141" s="6"/>
      <c r="U141" s="6"/>
      <c r="V141" s="6"/>
      <c r="W141" s="6" t="e">
        <f>VLOOKUP($F$15,CONTRA,49,FALSE)</f>
        <v>#N/A</v>
      </c>
      <c r="X141" s="6"/>
      <c r="Y141" s="6"/>
      <c r="Z141" s="6"/>
      <c r="AA141" s="310"/>
    </row>
    <row r="142" spans="1:30" x14ac:dyDescent="0.3">
      <c r="A142" s="311"/>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310"/>
    </row>
    <row r="143" spans="1:30" ht="17.25" thickBot="1" x14ac:dyDescent="0.35">
      <c r="A143" s="311"/>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310"/>
      <c r="AC143" s="3"/>
      <c r="AD143" s="3"/>
    </row>
    <row r="144" spans="1:30" ht="16.5" customHeight="1" x14ac:dyDescent="0.3">
      <c r="A144" s="671" t="s">
        <v>215</v>
      </c>
      <c r="B144" s="672"/>
      <c r="C144" s="672"/>
      <c r="D144" s="672"/>
      <c r="E144" s="672"/>
      <c r="F144" s="672"/>
      <c r="G144" s="672"/>
      <c r="H144" s="672"/>
      <c r="I144" s="672"/>
      <c r="J144" s="671" t="s">
        <v>216</v>
      </c>
      <c r="K144" s="672"/>
      <c r="L144" s="672"/>
      <c r="M144" s="672"/>
      <c r="N144" s="672"/>
      <c r="O144" s="672"/>
      <c r="P144" s="672"/>
      <c r="Q144" s="672"/>
      <c r="R144" s="671" t="s">
        <v>218</v>
      </c>
      <c r="S144" s="672"/>
      <c r="T144" s="672"/>
      <c r="U144" s="672"/>
      <c r="V144" s="672"/>
      <c r="W144" s="672"/>
      <c r="X144" s="672"/>
      <c r="Y144" s="672"/>
      <c r="Z144" s="672"/>
      <c r="AA144" s="673"/>
    </row>
    <row r="145" spans="1:27" ht="16.5" customHeight="1" thickBot="1" x14ac:dyDescent="0.35">
      <c r="A145" s="674" t="s">
        <v>862</v>
      </c>
      <c r="B145" s="675"/>
      <c r="C145" s="675"/>
      <c r="D145" s="675"/>
      <c r="E145" s="675"/>
      <c r="F145" s="675"/>
      <c r="G145" s="675"/>
      <c r="H145" s="675"/>
      <c r="I145" s="675"/>
      <c r="J145" s="674" t="s">
        <v>217</v>
      </c>
      <c r="K145" s="675"/>
      <c r="L145" s="675"/>
      <c r="M145" s="675"/>
      <c r="N145" s="675"/>
      <c r="O145" s="675"/>
      <c r="P145" s="675"/>
      <c r="Q145" s="675"/>
      <c r="R145" s="674" t="s">
        <v>219</v>
      </c>
      <c r="S145" s="675"/>
      <c r="T145" s="675"/>
      <c r="U145" s="675"/>
      <c r="V145" s="675"/>
      <c r="W145" s="675"/>
      <c r="X145" s="675"/>
      <c r="Y145" s="675"/>
      <c r="Z145" s="675"/>
      <c r="AA145" s="676"/>
    </row>
    <row r="146" spans="1:27" ht="16.5" customHeight="1" x14ac:dyDescent="0.3">
      <c r="A146" s="671" t="s">
        <v>220</v>
      </c>
      <c r="B146" s="672"/>
      <c r="C146" s="672"/>
      <c r="D146" s="672"/>
      <c r="E146" s="672"/>
      <c r="F146" s="672"/>
      <c r="G146" s="672"/>
      <c r="H146" s="672"/>
      <c r="I146" s="672"/>
      <c r="J146" s="671" t="s">
        <v>220</v>
      </c>
      <c r="K146" s="672"/>
      <c r="L146" s="672"/>
      <c r="M146" s="672"/>
      <c r="N146" s="672"/>
      <c r="O146" s="672"/>
      <c r="P146" s="672"/>
      <c r="Q146" s="672"/>
      <c r="R146" s="671" t="s">
        <v>220</v>
      </c>
      <c r="S146" s="672"/>
      <c r="T146" s="672"/>
      <c r="U146" s="672"/>
      <c r="V146" s="672"/>
      <c r="W146" s="672"/>
      <c r="X146" s="672"/>
      <c r="Y146" s="672"/>
      <c r="Z146" s="672"/>
      <c r="AA146" s="673"/>
    </row>
    <row r="147" spans="1:27" ht="17.25" customHeight="1" thickBot="1" x14ac:dyDescent="0.35">
      <c r="A147" s="664" t="s">
        <v>863</v>
      </c>
      <c r="B147" s="665"/>
      <c r="C147" s="665"/>
      <c r="D147" s="665"/>
      <c r="E147" s="665"/>
      <c r="F147" s="665"/>
      <c r="G147" s="665"/>
      <c r="H147" s="665"/>
      <c r="I147" s="665"/>
      <c r="J147" s="664" t="s">
        <v>222</v>
      </c>
      <c r="K147" s="665"/>
      <c r="L147" s="665"/>
      <c r="M147" s="665"/>
      <c r="N147" s="665"/>
      <c r="O147" s="665"/>
      <c r="P147" s="665"/>
      <c r="Q147" s="665"/>
      <c r="R147" s="664" t="s">
        <v>223</v>
      </c>
      <c r="S147" s="665"/>
      <c r="T147" s="665"/>
      <c r="U147" s="665"/>
      <c r="V147" s="665"/>
      <c r="W147" s="665"/>
      <c r="X147" s="665"/>
      <c r="Y147" s="665"/>
      <c r="Z147" s="665"/>
      <c r="AA147" s="666"/>
    </row>
  </sheetData>
  <mergeCells count="245">
    <mergeCell ref="P1:AA4"/>
    <mergeCell ref="A3:E3"/>
    <mergeCell ref="F3:O3"/>
    <mergeCell ref="A4:E4"/>
    <mergeCell ref="F4:O4"/>
    <mergeCell ref="A11:E11"/>
    <mergeCell ref="F11:O11"/>
    <mergeCell ref="P11:S11"/>
    <mergeCell ref="T11:AA11"/>
    <mergeCell ref="A5:AA5"/>
    <mergeCell ref="A6:E7"/>
    <mergeCell ref="F6:V6"/>
    <mergeCell ref="W6:Y7"/>
    <mergeCell ref="Z6:AA7"/>
    <mergeCell ref="F7:V7"/>
    <mergeCell ref="M10:O10"/>
    <mergeCell ref="P10:S10"/>
    <mergeCell ref="T10:V10"/>
    <mergeCell ref="W10:Y10"/>
    <mergeCell ref="K10:L10"/>
    <mergeCell ref="A8:AA8"/>
    <mergeCell ref="B9:O9"/>
    <mergeCell ref="P9:Y9"/>
    <mergeCell ref="Z9:AA10"/>
    <mergeCell ref="A10:E10"/>
    <mergeCell ref="F10:G10"/>
    <mergeCell ref="I10:J10"/>
    <mergeCell ref="T12:AA12"/>
    <mergeCell ref="A15:E15"/>
    <mergeCell ref="P15:S15"/>
    <mergeCell ref="T15:AA15"/>
    <mergeCell ref="A14:E14"/>
    <mergeCell ref="F14:O14"/>
    <mergeCell ref="P14:S14"/>
    <mergeCell ref="K12:L12"/>
    <mergeCell ref="K13:L13"/>
    <mergeCell ref="T13:U13"/>
    <mergeCell ref="V13:Y13"/>
    <mergeCell ref="T14:AA14"/>
    <mergeCell ref="F15:O15"/>
    <mergeCell ref="A13:E13"/>
    <mergeCell ref="F13:J13"/>
    <mergeCell ref="M13:O13"/>
    <mergeCell ref="P13:S13"/>
    <mergeCell ref="Z13:AA13"/>
    <mergeCell ref="A12:E12"/>
    <mergeCell ref="F12:J12"/>
    <mergeCell ref="M12:O12"/>
    <mergeCell ref="P12:S12"/>
    <mergeCell ref="A18:E18"/>
    <mergeCell ref="P18:S18"/>
    <mergeCell ref="T18:AA18"/>
    <mergeCell ref="A16:E16"/>
    <mergeCell ref="P16:S16"/>
    <mergeCell ref="T16:AA16"/>
    <mergeCell ref="F16:O16"/>
    <mergeCell ref="A17:E17"/>
    <mergeCell ref="F17:O17"/>
    <mergeCell ref="P17:S17"/>
    <mergeCell ref="T17:AA17"/>
    <mergeCell ref="F18:O18"/>
    <mergeCell ref="A19:E19"/>
    <mergeCell ref="F19:J19"/>
    <mergeCell ref="K19:O19"/>
    <mergeCell ref="P19:S19"/>
    <mergeCell ref="T19:AA19"/>
    <mergeCell ref="A20:E20"/>
    <mergeCell ref="F20:J20"/>
    <mergeCell ref="M20:O20"/>
    <mergeCell ref="P20:S20"/>
    <mergeCell ref="T20:AA20"/>
    <mergeCell ref="K20:L20"/>
    <mergeCell ref="A22:E22"/>
    <mergeCell ref="A23:E23"/>
    <mergeCell ref="F23:AA23"/>
    <mergeCell ref="A24:AA24"/>
    <mergeCell ref="A21:E21"/>
    <mergeCell ref="F21:J21"/>
    <mergeCell ref="K21:O21"/>
    <mergeCell ref="P21:S21"/>
    <mergeCell ref="F22:O22"/>
    <mergeCell ref="P22:S22"/>
    <mergeCell ref="T22:AA22"/>
    <mergeCell ref="S27:Z28"/>
    <mergeCell ref="AA27:AA28"/>
    <mergeCell ref="B25:AA25"/>
    <mergeCell ref="A27:I28"/>
    <mergeCell ref="J27:R28"/>
    <mergeCell ref="C103:AA104"/>
    <mergeCell ref="C105:AA106"/>
    <mergeCell ref="C33:Z33"/>
    <mergeCell ref="A32:I32"/>
    <mergeCell ref="A29:I29"/>
    <mergeCell ref="J29:R29"/>
    <mergeCell ref="S29:Z29"/>
    <mergeCell ref="S30:Z30"/>
    <mergeCell ref="S31:Z31"/>
    <mergeCell ref="S32:Z32"/>
    <mergeCell ref="J30:R30"/>
    <mergeCell ref="J31:R31"/>
    <mergeCell ref="A31:I31"/>
    <mergeCell ref="A30:I30"/>
    <mergeCell ref="J32:R32"/>
    <mergeCell ref="B34:AA34"/>
    <mergeCell ref="A35:AA44"/>
    <mergeCell ref="B45:AA45"/>
    <mergeCell ref="B53:AA53"/>
    <mergeCell ref="A50:F50"/>
    <mergeCell ref="G49:J49"/>
    <mergeCell ref="K49:N49"/>
    <mergeCell ref="O49:R49"/>
    <mergeCell ref="S49:V49"/>
    <mergeCell ref="W49:Z49"/>
    <mergeCell ref="G50:J50"/>
    <mergeCell ref="K50:N50"/>
    <mergeCell ref="O50:R50"/>
    <mergeCell ref="S50:V50"/>
    <mergeCell ref="W50:Z50"/>
    <mergeCell ref="W46:Z46"/>
    <mergeCell ref="G46:J46"/>
    <mergeCell ref="K46:N46"/>
    <mergeCell ref="O46:R46"/>
    <mergeCell ref="S46:V46"/>
    <mergeCell ref="A46:F46"/>
    <mergeCell ref="A47:F47"/>
    <mergeCell ref="A48:F48"/>
    <mergeCell ref="A49:F49"/>
    <mergeCell ref="G47:J47"/>
    <mergeCell ref="K47:N47"/>
    <mergeCell ref="O47:R47"/>
    <mergeCell ref="S47:V47"/>
    <mergeCell ref="W47:Z47"/>
    <mergeCell ref="G48:J48"/>
    <mergeCell ref="K48:N48"/>
    <mergeCell ref="O48:R48"/>
    <mergeCell ref="S48:V48"/>
    <mergeCell ref="W48:Z48"/>
    <mergeCell ref="S51:V51"/>
    <mergeCell ref="W51:Z51"/>
    <mergeCell ref="A52:AA52"/>
    <mergeCell ref="A54:AA54"/>
    <mergeCell ref="A55:AA55"/>
    <mergeCell ref="A56:AA56"/>
    <mergeCell ref="A57:AA57"/>
    <mergeCell ref="A58:AA58"/>
    <mergeCell ref="A59:AA59"/>
    <mergeCell ref="A51:F51"/>
    <mergeCell ref="G51:J51"/>
    <mergeCell ref="K51:N51"/>
    <mergeCell ref="O51:R51"/>
    <mergeCell ref="A60:AA60"/>
    <mergeCell ref="A61:AA61"/>
    <mergeCell ref="A62:AA62"/>
    <mergeCell ref="A64:O64"/>
    <mergeCell ref="P64:AA64"/>
    <mergeCell ref="A65:O65"/>
    <mergeCell ref="P65:AA65"/>
    <mergeCell ref="A66:O66"/>
    <mergeCell ref="P66:AA66"/>
    <mergeCell ref="B63:AA63"/>
    <mergeCell ref="A74:AA74"/>
    <mergeCell ref="A75:AA75"/>
    <mergeCell ref="A76:AA76"/>
    <mergeCell ref="B73:AA73"/>
    <mergeCell ref="B77:AA77"/>
    <mergeCell ref="A78:AA78"/>
    <mergeCell ref="A79:AA79"/>
    <mergeCell ref="A80:AA80"/>
    <mergeCell ref="A67:O67"/>
    <mergeCell ref="P67:AA67"/>
    <mergeCell ref="B68:AA68"/>
    <mergeCell ref="A69:AA69"/>
    <mergeCell ref="A70:AA70"/>
    <mergeCell ref="A71:AA71"/>
    <mergeCell ref="A72:AA72"/>
    <mergeCell ref="B81:AA81"/>
    <mergeCell ref="A82:AA82"/>
    <mergeCell ref="A83:AA83"/>
    <mergeCell ref="A84:AA84"/>
    <mergeCell ref="B85:AA85"/>
    <mergeCell ref="A86:AA86"/>
    <mergeCell ref="A87:AA87"/>
    <mergeCell ref="A88:AA88"/>
    <mergeCell ref="B89:AA89"/>
    <mergeCell ref="A90:AA90"/>
    <mergeCell ref="A91:AA91"/>
    <mergeCell ref="A92:AA92"/>
    <mergeCell ref="B93:AA93"/>
    <mergeCell ref="A102:AA102"/>
    <mergeCell ref="P94:AA100"/>
    <mergeCell ref="A94:O100"/>
    <mergeCell ref="B101:AA101"/>
    <mergeCell ref="A108:M108"/>
    <mergeCell ref="N108:V108"/>
    <mergeCell ref="W108:AA108"/>
    <mergeCell ref="N113:V113"/>
    <mergeCell ref="W113:AA113"/>
    <mergeCell ref="B114:AA114"/>
    <mergeCell ref="A116:X116"/>
    <mergeCell ref="A109:M109"/>
    <mergeCell ref="N109:V109"/>
    <mergeCell ref="W109:AA109"/>
    <mergeCell ref="A110:M110"/>
    <mergeCell ref="N110:V110"/>
    <mergeCell ref="W110:AA110"/>
    <mergeCell ref="A111:M111"/>
    <mergeCell ref="N111:V111"/>
    <mergeCell ref="W111:AA111"/>
    <mergeCell ref="Y115:AA118"/>
    <mergeCell ref="D139:H139"/>
    <mergeCell ref="L139:R139"/>
    <mergeCell ref="T139:Z139"/>
    <mergeCell ref="E141:H141"/>
    <mergeCell ref="T21:AA21"/>
    <mergeCell ref="Y127:AA130"/>
    <mergeCell ref="A128:X128"/>
    <mergeCell ref="A129:X129"/>
    <mergeCell ref="A130:X130"/>
    <mergeCell ref="A117:X117"/>
    <mergeCell ref="A118:X118"/>
    <mergeCell ref="Y119:AA122"/>
    <mergeCell ref="A120:X120"/>
    <mergeCell ref="A121:X121"/>
    <mergeCell ref="A122:X122"/>
    <mergeCell ref="Y123:AA126"/>
    <mergeCell ref="A124:X124"/>
    <mergeCell ref="A125:X125"/>
    <mergeCell ref="A126:X126"/>
    <mergeCell ref="A134:AA137"/>
    <mergeCell ref="A112:M112"/>
    <mergeCell ref="N112:V112"/>
    <mergeCell ref="W112:AA112"/>
    <mergeCell ref="A113:M113"/>
    <mergeCell ref="J144:Q144"/>
    <mergeCell ref="R144:AA144"/>
    <mergeCell ref="A145:I145"/>
    <mergeCell ref="J145:Q145"/>
    <mergeCell ref="R145:AA145"/>
    <mergeCell ref="A146:I146"/>
    <mergeCell ref="J146:Q146"/>
    <mergeCell ref="R146:AA146"/>
    <mergeCell ref="A147:I147"/>
    <mergeCell ref="J147:Q147"/>
    <mergeCell ref="R147:AA147"/>
    <mergeCell ref="A144:I144"/>
  </mergeCells>
  <pageMargins left="0.7" right="0.7" top="0.75" bottom="0.75" header="0.3" footer="0.3"/>
  <pageSetup scale="46" orientation="portrait" horizontalDpi="360" verticalDpi="36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B00-000000000000}">
          <x14:formula1>
            <xm:f>BDC!$A$3:$A$30</xm:f>
          </x14:formula1>
          <xm:sqref>F15:O15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101"/>
  <sheetViews>
    <sheetView view="pageBreakPreview" zoomScale="55" zoomScaleNormal="60" zoomScaleSheetLayoutView="55" zoomScalePageLayoutView="30" workbookViewId="0">
      <selection activeCell="K2" sqref="K2"/>
    </sheetView>
  </sheetViews>
  <sheetFormatPr baseColWidth="10" defaultColWidth="10.875" defaultRowHeight="16.5" x14ac:dyDescent="0.3"/>
  <cols>
    <col min="1" max="1" width="8.75" style="2" customWidth="1"/>
    <col min="2" max="2" width="29.125" style="2" customWidth="1"/>
    <col min="3" max="31" width="7" style="2" customWidth="1"/>
    <col min="32" max="32" width="5" style="2" customWidth="1"/>
    <col min="33" max="33" width="7.875" style="2" customWidth="1"/>
    <col min="34" max="34" width="10.875" style="2" customWidth="1"/>
    <col min="35" max="35" width="10.875" style="2"/>
    <col min="36" max="36" width="11.375" style="2" bestFit="1" customWidth="1"/>
    <col min="37" max="16384" width="10.875" style="2"/>
  </cols>
  <sheetData>
    <row r="1" spans="1:33" x14ac:dyDescent="0.3">
      <c r="A1" s="523" t="s">
        <v>923</v>
      </c>
      <c r="B1" s="524"/>
      <c r="C1" s="525"/>
      <c r="D1" s="525"/>
      <c r="E1" s="525"/>
      <c r="F1" s="525"/>
      <c r="G1" s="525"/>
      <c r="H1" s="525"/>
      <c r="I1" s="525"/>
      <c r="J1" s="525"/>
      <c r="K1" s="525"/>
      <c r="L1" s="525"/>
      <c r="M1" s="525"/>
      <c r="N1" s="525"/>
      <c r="O1" s="525"/>
      <c r="P1" s="525"/>
      <c r="Q1" s="525"/>
      <c r="R1" s="525"/>
      <c r="S1" s="526"/>
      <c r="T1" s="1154"/>
      <c r="U1" s="1155"/>
      <c r="V1" s="1155"/>
      <c r="W1" s="1155"/>
      <c r="X1" s="1155"/>
      <c r="Y1" s="1155"/>
      <c r="Z1" s="1155"/>
      <c r="AA1" s="1155"/>
      <c r="AB1" s="1155"/>
      <c r="AC1" s="1155"/>
      <c r="AD1" s="1155"/>
      <c r="AE1" s="1155"/>
      <c r="AF1" s="1155"/>
      <c r="AG1" s="1156"/>
    </row>
    <row r="2" spans="1:33" x14ac:dyDescent="0.3">
      <c r="A2" s="1189" t="s">
        <v>948</v>
      </c>
      <c r="B2" s="1190"/>
      <c r="C2" s="1190"/>
      <c r="D2" s="1190"/>
      <c r="E2" s="1190"/>
      <c r="F2" s="1190"/>
      <c r="G2" s="1190"/>
      <c r="H2" s="1190"/>
      <c r="I2" s="1190"/>
      <c r="J2" s="1190"/>
      <c r="K2" s="49"/>
      <c r="L2" s="49"/>
      <c r="M2" s="49"/>
      <c r="N2" s="49"/>
      <c r="O2" s="49"/>
      <c r="P2" s="49"/>
      <c r="Q2" s="49"/>
      <c r="R2" s="49"/>
      <c r="S2" s="522"/>
      <c r="T2" s="554"/>
      <c r="U2" s="566"/>
      <c r="V2" s="566"/>
      <c r="W2" s="566"/>
      <c r="X2" s="566"/>
      <c r="Y2" s="566"/>
      <c r="Z2" s="566"/>
      <c r="AA2" s="566"/>
      <c r="AB2" s="566"/>
      <c r="AC2" s="566"/>
      <c r="AD2" s="566"/>
      <c r="AE2" s="566"/>
      <c r="AF2" s="566"/>
      <c r="AG2" s="574"/>
    </row>
    <row r="3" spans="1:33" x14ac:dyDescent="0.3">
      <c r="A3" s="1187" t="s">
        <v>915</v>
      </c>
      <c r="B3" s="799"/>
      <c r="C3" s="801"/>
      <c r="D3" s="801"/>
      <c r="E3" s="801"/>
      <c r="F3" s="801"/>
      <c r="G3" s="801"/>
      <c r="H3" s="801"/>
      <c r="I3" s="801"/>
      <c r="J3" s="801"/>
      <c r="K3" s="801"/>
      <c r="L3" s="801"/>
      <c r="M3" s="801"/>
      <c r="N3" s="801"/>
      <c r="O3" s="801"/>
      <c r="P3" s="801"/>
      <c r="Q3" s="801"/>
      <c r="R3" s="801"/>
      <c r="S3" s="802"/>
      <c r="T3" s="554"/>
      <c r="U3" s="566"/>
      <c r="V3" s="566"/>
      <c r="W3" s="566"/>
      <c r="X3" s="566"/>
      <c r="Y3" s="566"/>
      <c r="Z3" s="566"/>
      <c r="AA3" s="566"/>
      <c r="AB3" s="566"/>
      <c r="AC3" s="566"/>
      <c r="AD3" s="566"/>
      <c r="AE3" s="566"/>
      <c r="AF3" s="566"/>
      <c r="AG3" s="574"/>
    </row>
    <row r="4" spans="1:33" x14ac:dyDescent="0.3">
      <c r="A4" s="1188" t="s">
        <v>920</v>
      </c>
      <c r="B4" s="805"/>
      <c r="C4" s="805"/>
      <c r="D4" s="805"/>
      <c r="E4" s="805"/>
      <c r="F4" s="805"/>
      <c r="G4" s="805"/>
      <c r="H4" s="805"/>
      <c r="I4" s="805"/>
      <c r="J4" s="805"/>
      <c r="K4" s="805"/>
      <c r="L4" s="805"/>
      <c r="M4" s="805"/>
      <c r="N4" s="805"/>
      <c r="O4" s="805"/>
      <c r="P4" s="805"/>
      <c r="Q4" s="805"/>
      <c r="R4" s="805"/>
      <c r="S4" s="806"/>
      <c r="T4" s="554"/>
      <c r="U4" s="566"/>
      <c r="V4" s="566"/>
      <c r="W4" s="566"/>
      <c r="X4" s="566"/>
      <c r="Y4" s="566"/>
      <c r="Z4" s="566"/>
      <c r="AA4" s="566"/>
      <c r="AB4" s="566"/>
      <c r="AC4" s="566"/>
      <c r="AD4" s="566"/>
      <c r="AE4" s="566"/>
      <c r="AF4" s="566"/>
      <c r="AG4" s="574"/>
    </row>
    <row r="5" spans="1:33" x14ac:dyDescent="0.3">
      <c r="A5" s="1148"/>
      <c r="B5" s="791"/>
      <c r="C5" s="791"/>
      <c r="D5" s="791"/>
      <c r="E5" s="791"/>
      <c r="F5" s="791"/>
      <c r="G5" s="791"/>
      <c r="H5" s="791"/>
      <c r="I5" s="791"/>
      <c r="J5" s="791"/>
      <c r="K5" s="791"/>
      <c r="L5" s="791"/>
      <c r="M5" s="791"/>
      <c r="N5" s="791"/>
      <c r="O5" s="791"/>
      <c r="P5" s="791"/>
      <c r="Q5" s="791"/>
      <c r="R5" s="791"/>
      <c r="S5" s="791"/>
      <c r="T5" s="792"/>
      <c r="U5" s="792"/>
      <c r="V5" s="792"/>
      <c r="W5" s="792"/>
      <c r="X5" s="792"/>
      <c r="Y5" s="792"/>
      <c r="Z5" s="792"/>
      <c r="AA5" s="792"/>
      <c r="AB5" s="792"/>
      <c r="AC5" s="792"/>
      <c r="AD5" s="792"/>
      <c r="AE5" s="792"/>
      <c r="AF5" s="792"/>
      <c r="AG5" s="1149"/>
    </row>
    <row r="6" spans="1:33" x14ac:dyDescent="0.3">
      <c r="A6" s="1365" t="s">
        <v>5</v>
      </c>
      <c r="B6" s="1366"/>
      <c r="C6" s="1367" t="s">
        <v>793</v>
      </c>
      <c r="D6" s="1367"/>
      <c r="E6" s="1367"/>
      <c r="F6" s="1367"/>
      <c r="G6" s="1367"/>
      <c r="H6" s="1367"/>
      <c r="I6" s="1367"/>
      <c r="J6" s="1367"/>
      <c r="K6" s="1367"/>
      <c r="L6" s="1367"/>
      <c r="M6" s="1367"/>
      <c r="N6" s="1367"/>
      <c r="O6" s="1367"/>
      <c r="P6" s="1367"/>
      <c r="Q6" s="1367"/>
      <c r="R6" s="1367"/>
      <c r="S6" s="1367"/>
      <c r="T6" s="1367"/>
      <c r="U6" s="1367"/>
      <c r="V6" s="1367"/>
      <c r="W6" s="1367"/>
      <c r="X6" s="1367"/>
      <c r="Y6" s="1367"/>
      <c r="Z6" s="1367"/>
      <c r="AA6" s="1367"/>
      <c r="AB6" s="1367"/>
      <c r="AC6" s="1368" t="s">
        <v>868</v>
      </c>
      <c r="AD6" s="1368"/>
      <c r="AE6" s="1368"/>
      <c r="AF6" s="796">
        <v>19</v>
      </c>
      <c r="AG6" s="838"/>
    </row>
    <row r="7" spans="1:33" x14ac:dyDescent="0.3">
      <c r="A7" s="1365"/>
      <c r="B7" s="1366"/>
      <c r="C7" s="1366" t="s">
        <v>107</v>
      </c>
      <c r="D7" s="1366"/>
      <c r="E7" s="1366"/>
      <c r="F7" s="1366"/>
      <c r="G7" s="1366"/>
      <c r="H7" s="1366"/>
      <c r="I7" s="1366"/>
      <c r="J7" s="1366"/>
      <c r="K7" s="1366"/>
      <c r="L7" s="1366"/>
      <c r="M7" s="1366"/>
      <c r="N7" s="1366"/>
      <c r="O7" s="1366"/>
      <c r="P7" s="1366"/>
      <c r="Q7" s="1366"/>
      <c r="R7" s="1366"/>
      <c r="S7" s="1366"/>
      <c r="T7" s="1366"/>
      <c r="U7" s="1366"/>
      <c r="V7" s="1366"/>
      <c r="W7" s="1366"/>
      <c r="X7" s="1366"/>
      <c r="Y7" s="1366"/>
      <c r="Z7" s="1366"/>
      <c r="AA7" s="1366"/>
      <c r="AB7" s="1366"/>
      <c r="AC7" s="1368"/>
      <c r="AD7" s="1368"/>
      <c r="AE7" s="1368"/>
      <c r="AF7" s="796"/>
      <c r="AG7" s="838"/>
    </row>
    <row r="8" spans="1:33" x14ac:dyDescent="0.3">
      <c r="A8" s="1145"/>
      <c r="B8" s="1146"/>
      <c r="C8" s="1146"/>
      <c r="D8" s="1146"/>
      <c r="E8" s="1146"/>
      <c r="F8" s="1146"/>
      <c r="G8" s="1146"/>
      <c r="H8" s="1146"/>
      <c r="I8" s="1146"/>
      <c r="J8" s="1146"/>
      <c r="K8" s="1146"/>
      <c r="L8" s="1146"/>
      <c r="M8" s="1146"/>
      <c r="N8" s="1146"/>
      <c r="O8" s="1146"/>
      <c r="P8" s="1146"/>
      <c r="Q8" s="1146"/>
      <c r="R8" s="1146"/>
      <c r="S8" s="1146"/>
      <c r="T8" s="1146"/>
      <c r="U8" s="1146"/>
      <c r="V8" s="1146"/>
      <c r="W8" s="1146"/>
      <c r="X8" s="1146"/>
      <c r="Y8" s="1146"/>
      <c r="Z8" s="1146"/>
      <c r="AA8" s="1146"/>
      <c r="AB8" s="1146"/>
      <c r="AC8" s="1146"/>
      <c r="AD8" s="1146"/>
      <c r="AE8" s="1146"/>
      <c r="AF8" s="1146"/>
      <c r="AG8" s="1147"/>
    </row>
    <row r="9" spans="1:33" s="60" customFormat="1" ht="16.5" customHeight="1" x14ac:dyDescent="0.25">
      <c r="A9" s="195">
        <v>1</v>
      </c>
      <c r="B9" s="609" t="s">
        <v>30</v>
      </c>
      <c r="C9" s="609"/>
      <c r="D9" s="609"/>
      <c r="E9" s="609"/>
      <c r="F9" s="609"/>
      <c r="G9" s="609"/>
      <c r="H9" s="609"/>
      <c r="I9" s="609"/>
      <c r="J9" s="609"/>
      <c r="K9" s="609"/>
      <c r="L9" s="609"/>
      <c r="M9" s="609"/>
      <c r="N9" s="609"/>
      <c r="O9" s="609"/>
      <c r="P9" s="609"/>
      <c r="Q9" s="609"/>
      <c r="R9" s="609"/>
      <c r="S9" s="609"/>
      <c r="T9" s="610"/>
      <c r="U9" s="610"/>
      <c r="V9" s="610"/>
      <c r="W9" s="610"/>
      <c r="X9" s="610"/>
      <c r="Y9" s="610"/>
      <c r="Z9" s="610"/>
      <c r="AA9" s="610"/>
      <c r="AB9" s="610"/>
      <c r="AC9" s="610"/>
      <c r="AD9" s="610"/>
      <c r="AE9" s="468"/>
      <c r="AF9" s="611">
        <f>VLOOKUP($F$15,CONTRA,6,FALSE)</f>
        <v>6</v>
      </c>
      <c r="AG9" s="612"/>
    </row>
    <row r="10" spans="1:33" s="60" customFormat="1" ht="16.5" customHeight="1" x14ac:dyDescent="0.25">
      <c r="A10" s="563" t="s">
        <v>11</v>
      </c>
      <c r="B10" s="564"/>
      <c r="C10" s="564"/>
      <c r="D10" s="564"/>
      <c r="E10" s="564"/>
      <c r="F10" s="566">
        <f>VLOOKUP($F$15,CONTRA,2,FALSE)</f>
        <v>2</v>
      </c>
      <c r="G10" s="566"/>
      <c r="H10" s="566"/>
      <c r="I10" s="566"/>
      <c r="J10" s="576" t="s">
        <v>17</v>
      </c>
      <c r="K10" s="577"/>
      <c r="L10" s="566">
        <f>VLOOKUP($F$15,CONTRA,3,FALSE)</f>
        <v>3</v>
      </c>
      <c r="M10" s="566"/>
      <c r="N10" s="576" t="s">
        <v>18</v>
      </c>
      <c r="O10" s="577"/>
      <c r="P10" s="566">
        <f>VLOOKUP($F$15,CONTRA,4,FALSE)</f>
        <v>4</v>
      </c>
      <c r="Q10" s="566"/>
      <c r="R10" s="566"/>
      <c r="S10" s="566"/>
      <c r="T10" s="564" t="s">
        <v>10</v>
      </c>
      <c r="U10" s="564"/>
      <c r="V10" s="564"/>
      <c r="W10" s="564"/>
      <c r="X10" s="564"/>
      <c r="Y10" s="552">
        <f>VLOOKUP($F$15,CONTRA,5,FALSE)</f>
        <v>5</v>
      </c>
      <c r="Z10" s="553"/>
      <c r="AA10" s="553"/>
      <c r="AB10" s="477" t="s">
        <v>829</v>
      </c>
      <c r="AC10" s="477"/>
      <c r="AD10" s="477"/>
      <c r="AE10" s="469"/>
      <c r="AF10" s="613"/>
      <c r="AG10" s="614"/>
    </row>
    <row r="11" spans="1:33" s="60" customFormat="1" ht="15.75" x14ac:dyDescent="0.25">
      <c r="A11" s="563" t="s">
        <v>6</v>
      </c>
      <c r="B11" s="564"/>
      <c r="C11" s="564"/>
      <c r="D11" s="564"/>
      <c r="E11" s="564"/>
      <c r="F11" s="595">
        <f>VLOOKUP($F$15,CONTRA,7,FALSE)</f>
        <v>7</v>
      </c>
      <c r="G11" s="595"/>
      <c r="H11" s="595"/>
      <c r="I11" s="595"/>
      <c r="J11" s="595"/>
      <c r="K11" s="595"/>
      <c r="L11" s="595"/>
      <c r="M11" s="595"/>
      <c r="N11" s="595"/>
      <c r="O11" s="595"/>
      <c r="P11" s="595"/>
      <c r="Q11" s="595"/>
      <c r="R11" s="595"/>
      <c r="S11" s="595"/>
      <c r="T11" s="564" t="s">
        <v>12</v>
      </c>
      <c r="U11" s="564"/>
      <c r="V11" s="564"/>
      <c r="W11" s="564"/>
      <c r="X11" s="564"/>
      <c r="Y11" s="595">
        <f>VLOOKUP($F$15,CONTRA,8,FALSE)</f>
        <v>8</v>
      </c>
      <c r="Z11" s="595"/>
      <c r="AA11" s="595"/>
      <c r="AB11" s="595"/>
      <c r="AC11" s="595"/>
      <c r="AD11" s="595"/>
      <c r="AE11" s="595"/>
      <c r="AF11" s="595"/>
      <c r="AG11" s="599"/>
    </row>
    <row r="12" spans="1:33" s="60" customFormat="1" ht="16.5" customHeight="1" x14ac:dyDescent="0.25">
      <c r="A12" s="602" t="s">
        <v>8</v>
      </c>
      <c r="B12" s="598"/>
      <c r="C12" s="598"/>
      <c r="D12" s="598"/>
      <c r="E12" s="598"/>
      <c r="F12" s="595">
        <f>VLOOKUP($F$15,CONTRA,9,FALSE)</f>
        <v>9</v>
      </c>
      <c r="G12" s="595"/>
      <c r="H12" s="595"/>
      <c r="I12" s="595"/>
      <c r="J12" s="595"/>
      <c r="K12" s="595"/>
      <c r="L12" s="595"/>
      <c r="M12" s="595"/>
      <c r="N12" s="576" t="s">
        <v>13</v>
      </c>
      <c r="O12" s="577"/>
      <c r="P12" s="595">
        <f>VLOOKUP($F$15,CONTRA,10,FALSE)</f>
        <v>10</v>
      </c>
      <c r="Q12" s="595"/>
      <c r="R12" s="595"/>
      <c r="S12" s="595"/>
      <c r="T12" s="564" t="s">
        <v>9</v>
      </c>
      <c r="U12" s="564"/>
      <c r="V12" s="564"/>
      <c r="W12" s="564"/>
      <c r="X12" s="564"/>
      <c r="Y12" s="603">
        <f>VLOOKUP($F$15,CONTRA,11,FALSE)</f>
        <v>11</v>
      </c>
      <c r="Z12" s="603"/>
      <c r="AA12" s="604"/>
      <c r="AB12" s="604"/>
      <c r="AC12" s="604"/>
      <c r="AD12" s="604"/>
      <c r="AE12" s="604"/>
      <c r="AF12" s="604"/>
      <c r="AG12" s="605"/>
    </row>
    <row r="13" spans="1:33" s="60" customFormat="1" ht="50.25" customHeight="1" x14ac:dyDescent="0.25">
      <c r="A13" s="593" t="s">
        <v>807</v>
      </c>
      <c r="B13" s="594"/>
      <c r="C13" s="594"/>
      <c r="D13" s="594"/>
      <c r="E13" s="594"/>
      <c r="F13" s="1351">
        <f>VLOOKUP($F$15,CONTRA,12,FALSE)</f>
        <v>12</v>
      </c>
      <c r="G13" s="1351"/>
      <c r="H13" s="1351"/>
      <c r="I13" s="1351"/>
      <c r="J13" s="1351"/>
      <c r="K13" s="1351"/>
      <c r="L13" s="1351"/>
      <c r="M13" s="1351"/>
      <c r="N13" s="596" t="s">
        <v>826</v>
      </c>
      <c r="O13" s="597"/>
      <c r="P13" s="1351">
        <f>VLOOKUP($F$15,CONTRA,13,FALSE)</f>
        <v>13</v>
      </c>
      <c r="Q13" s="1351"/>
      <c r="R13" s="1351"/>
      <c r="S13" s="1351"/>
      <c r="T13" s="1380" t="s">
        <v>820</v>
      </c>
      <c r="U13" s="1381"/>
      <c r="V13" s="1381"/>
      <c r="W13" s="1381"/>
      <c r="X13" s="1381"/>
      <c r="Y13" s="498">
        <f>VLOOKUP($F$15,CONTRA,14,FALSE)</f>
        <v>14</v>
      </c>
      <c r="Z13" s="499"/>
      <c r="AA13" s="1352" t="str">
        <f>+Tabla2[[#Headers],[FECHA ACTA INICIO CONTRATO INTERVENTORIA O OFICIO DELEG]]</f>
        <v>FECHA ACTA INICIO CONTRATO INTERVENTORIA O OFICIO DELEG</v>
      </c>
      <c r="AB13" s="1352"/>
      <c r="AC13" s="1352"/>
      <c r="AD13" s="1352"/>
      <c r="AE13" s="1378">
        <f>VLOOKUP($F$15,CONTRA,15,FALSE)</f>
        <v>15</v>
      </c>
      <c r="AF13" s="1378"/>
      <c r="AG13" s="1379"/>
    </row>
    <row r="14" spans="1:33" s="60" customFormat="1" ht="15.75" x14ac:dyDescent="0.25">
      <c r="A14" s="587" t="s">
        <v>825</v>
      </c>
      <c r="B14" s="588"/>
      <c r="C14" s="588"/>
      <c r="D14" s="588"/>
      <c r="E14" s="589"/>
      <c r="F14" s="583">
        <f>VLOOKUP($F$15,CONTRA,16,FALSE)</f>
        <v>0</v>
      </c>
      <c r="G14" s="584"/>
      <c r="H14" s="584"/>
      <c r="I14" s="584"/>
      <c r="J14" s="584"/>
      <c r="K14" s="584"/>
      <c r="L14" s="584"/>
      <c r="M14" s="584"/>
      <c r="N14" s="584"/>
      <c r="O14" s="584"/>
      <c r="P14" s="584"/>
      <c r="Q14" s="584"/>
      <c r="R14" s="584"/>
      <c r="S14" s="584"/>
      <c r="T14" s="590" t="s">
        <v>9</v>
      </c>
      <c r="U14" s="591"/>
      <c r="V14" s="591"/>
      <c r="W14" s="591"/>
      <c r="X14" s="592"/>
      <c r="Y14" s="552">
        <f>VLOOKUP($F$15,CONTRA,17,FALSE)</f>
        <v>16</v>
      </c>
      <c r="Z14" s="553"/>
      <c r="AA14" s="553"/>
      <c r="AB14" s="553"/>
      <c r="AC14" s="553"/>
      <c r="AD14" s="553"/>
      <c r="AE14" s="553"/>
      <c r="AF14" s="553"/>
      <c r="AG14" s="567"/>
    </row>
    <row r="15" spans="1:33" s="60" customFormat="1" ht="35.25" customHeight="1" x14ac:dyDescent="0.25">
      <c r="A15" s="563" t="s">
        <v>7</v>
      </c>
      <c r="B15" s="564"/>
      <c r="C15" s="564"/>
      <c r="D15" s="564"/>
      <c r="E15" s="564"/>
      <c r="F15" s="580">
        <v>1</v>
      </c>
      <c r="G15" s="581"/>
      <c r="H15" s="581"/>
      <c r="I15" s="581"/>
      <c r="J15" s="581"/>
      <c r="K15" s="581"/>
      <c r="L15" s="581"/>
      <c r="M15" s="581"/>
      <c r="N15" s="581"/>
      <c r="O15" s="581"/>
      <c r="P15" s="581"/>
      <c r="Q15" s="581"/>
      <c r="R15" s="581"/>
      <c r="S15" s="581"/>
      <c r="T15" s="564" t="s">
        <v>824</v>
      </c>
      <c r="U15" s="564"/>
      <c r="V15" s="564"/>
      <c r="W15" s="564"/>
      <c r="X15" s="564"/>
      <c r="Y15" s="552">
        <f>VLOOKUP($F$15,CONTRA,19,FALSE)</f>
        <v>0</v>
      </c>
      <c r="Z15" s="553"/>
      <c r="AA15" s="553"/>
      <c r="AB15" s="553"/>
      <c r="AC15" s="553"/>
      <c r="AD15" s="553"/>
      <c r="AE15" s="553"/>
      <c r="AF15" s="553"/>
      <c r="AG15" s="567"/>
    </row>
    <row r="16" spans="1:33" s="60" customFormat="1" ht="15.75" x14ac:dyDescent="0.25">
      <c r="A16" s="551" t="s">
        <v>823</v>
      </c>
      <c r="B16" s="546"/>
      <c r="C16" s="546"/>
      <c r="D16" s="546"/>
      <c r="E16" s="547"/>
      <c r="F16" s="583">
        <f>VLOOKUP($F$15,CONTRA,18,FALSE)</f>
        <v>0</v>
      </c>
      <c r="G16" s="584"/>
      <c r="H16" s="584"/>
      <c r="I16" s="584"/>
      <c r="J16" s="584"/>
      <c r="K16" s="584"/>
      <c r="L16" s="584"/>
      <c r="M16" s="584"/>
      <c r="N16" s="584"/>
      <c r="O16" s="584"/>
      <c r="P16" s="584"/>
      <c r="Q16" s="584"/>
      <c r="R16" s="584"/>
      <c r="S16" s="584"/>
      <c r="T16" s="545" t="s">
        <v>9</v>
      </c>
      <c r="U16" s="546"/>
      <c r="V16" s="546"/>
      <c r="W16" s="546"/>
      <c r="X16" s="547"/>
      <c r="Y16" s="583">
        <f>VLOOKUP($F$15,CONTRA,20,FALSE)</f>
        <v>17</v>
      </c>
      <c r="Z16" s="584"/>
      <c r="AA16" s="584"/>
      <c r="AB16" s="584"/>
      <c r="AC16" s="584"/>
      <c r="AD16" s="584"/>
      <c r="AE16" s="584"/>
      <c r="AF16" s="584"/>
      <c r="AG16" s="586"/>
    </row>
    <row r="17" spans="1:34" s="60" customFormat="1" ht="15.75" x14ac:dyDescent="0.25">
      <c r="A17" s="563" t="s">
        <v>21</v>
      </c>
      <c r="B17" s="564"/>
      <c r="C17" s="564"/>
      <c r="D17" s="564"/>
      <c r="E17" s="564"/>
      <c r="F17" s="568">
        <f>VLOOKUP($F$15,CONTRA,26,FALSE)</f>
        <v>24</v>
      </c>
      <c r="G17" s="569"/>
      <c r="H17" s="569"/>
      <c r="I17" s="569"/>
      <c r="J17" s="569"/>
      <c r="K17" s="569"/>
      <c r="L17" s="569"/>
      <c r="M17" s="569"/>
      <c r="N17" s="569"/>
      <c r="O17" s="569"/>
      <c r="P17" s="569"/>
      <c r="Q17" s="569"/>
      <c r="R17" s="569"/>
      <c r="S17" s="569"/>
      <c r="T17" s="564" t="s">
        <v>811</v>
      </c>
      <c r="U17" s="564"/>
      <c r="V17" s="564"/>
      <c r="W17" s="564"/>
      <c r="X17" s="564"/>
      <c r="Y17" s="568">
        <f>VLOOKUP($F$15,CONTRA,27,FALSE)</f>
        <v>25</v>
      </c>
      <c r="Z17" s="569"/>
      <c r="AA17" s="569"/>
      <c r="AB17" s="569"/>
      <c r="AC17" s="569"/>
      <c r="AD17" s="569"/>
      <c r="AE17" s="569"/>
      <c r="AF17" s="569"/>
      <c r="AG17" s="570"/>
    </row>
    <row r="18" spans="1:34" s="60" customFormat="1" ht="15.75" x14ac:dyDescent="0.25">
      <c r="A18" s="551" t="s">
        <v>817</v>
      </c>
      <c r="B18" s="546"/>
      <c r="C18" s="546"/>
      <c r="D18" s="546"/>
      <c r="E18" s="547"/>
      <c r="F18" s="552">
        <f>VLOOKUP($F$15,CONTRA,28,FALSE)</f>
        <v>0</v>
      </c>
      <c r="G18" s="553"/>
      <c r="H18" s="553"/>
      <c r="I18" s="553"/>
      <c r="J18" s="553"/>
      <c r="K18" s="553"/>
      <c r="L18" s="553"/>
      <c r="M18" s="553"/>
      <c r="N18" s="553"/>
      <c r="O18" s="553"/>
      <c r="P18" s="553"/>
      <c r="Q18" s="553"/>
      <c r="R18" s="553"/>
      <c r="S18" s="553"/>
      <c r="T18" s="545" t="s">
        <v>814</v>
      </c>
      <c r="U18" s="546"/>
      <c r="V18" s="546"/>
      <c r="W18" s="546"/>
      <c r="X18" s="547"/>
      <c r="Y18" s="552">
        <f>VLOOKUP($F$15,CONTRA,29,FALSE)</f>
        <v>0</v>
      </c>
      <c r="Z18" s="553"/>
      <c r="AA18" s="553"/>
      <c r="AB18" s="553"/>
      <c r="AC18" s="553"/>
      <c r="AD18" s="553"/>
      <c r="AE18" s="553"/>
      <c r="AF18" s="553"/>
      <c r="AG18" s="567"/>
    </row>
    <row r="19" spans="1:34" s="60" customFormat="1" ht="15.75" x14ac:dyDescent="0.25">
      <c r="A19" s="563" t="s">
        <v>22</v>
      </c>
      <c r="B19" s="564"/>
      <c r="C19" s="564"/>
      <c r="D19" s="564"/>
      <c r="E19" s="564"/>
      <c r="F19" s="575">
        <f>VLOOKUP($F$15,CONTRA,30,FALSE)</f>
        <v>26</v>
      </c>
      <c r="G19" s="575"/>
      <c r="H19" s="575"/>
      <c r="I19" s="575"/>
      <c r="J19" s="575"/>
      <c r="K19" s="575"/>
      <c r="L19" s="575"/>
      <c r="M19" s="575"/>
      <c r="N19" s="566">
        <f>VLOOKUP($F$15,CONTRA,31,FALSE)</f>
        <v>0</v>
      </c>
      <c r="O19" s="566"/>
      <c r="P19" s="566"/>
      <c r="Q19" s="566"/>
      <c r="R19" s="566"/>
      <c r="S19" s="566"/>
      <c r="T19" s="564" t="s">
        <v>810</v>
      </c>
      <c r="U19" s="564"/>
      <c r="V19" s="564"/>
      <c r="W19" s="564"/>
      <c r="X19" s="564"/>
      <c r="Y19" s="566">
        <f>VLOOKUP($F$15,CONTRA,32,FALSE)</f>
        <v>27</v>
      </c>
      <c r="Z19" s="566"/>
      <c r="AA19" s="566"/>
      <c r="AB19" s="566"/>
      <c r="AC19" s="566"/>
      <c r="AD19" s="566"/>
      <c r="AE19" s="566"/>
      <c r="AF19" s="566"/>
      <c r="AG19" s="574"/>
    </row>
    <row r="20" spans="1:34" s="60" customFormat="1" ht="15.75" x14ac:dyDescent="0.25">
      <c r="A20" s="563" t="s">
        <v>23</v>
      </c>
      <c r="B20" s="564"/>
      <c r="C20" s="564"/>
      <c r="D20" s="564"/>
      <c r="E20" s="564"/>
      <c r="F20" s="575">
        <f>VLOOKUP($F$15,CONTRA,33,FALSE)</f>
        <v>28</v>
      </c>
      <c r="G20" s="575"/>
      <c r="H20" s="575"/>
      <c r="I20" s="575"/>
      <c r="J20" s="575"/>
      <c r="K20" s="575"/>
      <c r="L20" s="575"/>
      <c r="M20" s="575"/>
      <c r="N20" s="576" t="s">
        <v>0</v>
      </c>
      <c r="O20" s="577"/>
      <c r="P20" s="578">
        <f>VLOOKUP($F$15,CONTRA,34,FALSE)</f>
        <v>29</v>
      </c>
      <c r="Q20" s="578"/>
      <c r="R20" s="578"/>
      <c r="S20" s="578"/>
      <c r="T20" s="564" t="s">
        <v>815</v>
      </c>
      <c r="U20" s="564"/>
      <c r="V20" s="564"/>
      <c r="W20" s="564"/>
      <c r="X20" s="564"/>
      <c r="Y20" s="566">
        <f>VLOOKUP($F$15,CONTRA,35,FALSE)</f>
        <v>0</v>
      </c>
      <c r="Z20" s="566"/>
      <c r="AA20" s="566"/>
      <c r="AB20" s="566"/>
      <c r="AC20" s="566"/>
      <c r="AD20" s="566"/>
      <c r="AE20" s="566"/>
      <c r="AF20" s="566"/>
      <c r="AG20" s="574"/>
    </row>
    <row r="21" spans="1:34" s="60" customFormat="1" ht="15.75" x14ac:dyDescent="0.25">
      <c r="A21" s="563" t="s">
        <v>24</v>
      </c>
      <c r="B21" s="564"/>
      <c r="C21" s="564"/>
      <c r="D21" s="564"/>
      <c r="E21" s="564"/>
      <c r="F21" s="565">
        <f>SUM(F19:M20)</f>
        <v>54</v>
      </c>
      <c r="G21" s="786"/>
      <c r="H21" s="786"/>
      <c r="I21" s="553"/>
      <c r="J21" s="553"/>
      <c r="K21" s="553"/>
      <c r="L21" s="553"/>
      <c r="M21" s="554"/>
      <c r="N21" s="566"/>
      <c r="O21" s="566"/>
      <c r="P21" s="566"/>
      <c r="Q21" s="566"/>
      <c r="R21" s="566"/>
      <c r="S21" s="566"/>
      <c r="T21" s="564" t="s">
        <v>25</v>
      </c>
      <c r="U21" s="564"/>
      <c r="V21" s="564"/>
      <c r="W21" s="564"/>
      <c r="X21" s="564"/>
      <c r="Y21" s="552">
        <f>+Y19+Y20</f>
        <v>27</v>
      </c>
      <c r="Z21" s="553"/>
      <c r="AA21" s="553"/>
      <c r="AB21" s="553"/>
      <c r="AC21" s="553"/>
      <c r="AD21" s="553"/>
      <c r="AE21" s="553"/>
      <c r="AF21" s="553"/>
      <c r="AG21" s="567"/>
    </row>
    <row r="22" spans="1:34" s="60" customFormat="1" ht="15.75" x14ac:dyDescent="0.25">
      <c r="A22" s="558" t="s">
        <v>19</v>
      </c>
      <c r="B22" s="559"/>
      <c r="C22" s="559"/>
      <c r="D22" s="559"/>
      <c r="E22" s="559"/>
      <c r="F22" s="571">
        <f>VLOOKUP($F$15,CONTRA,36,FALSE)</f>
        <v>30</v>
      </c>
      <c r="G22" s="572"/>
      <c r="H22" s="572"/>
      <c r="I22" s="572"/>
      <c r="J22" s="572"/>
      <c r="K22" s="572"/>
      <c r="L22" s="572"/>
      <c r="M22" s="572"/>
      <c r="N22" s="572"/>
      <c r="O22" s="572"/>
      <c r="P22" s="572"/>
      <c r="Q22" s="572"/>
      <c r="R22" s="572"/>
      <c r="S22" s="572"/>
      <c r="T22" s="564" t="s">
        <v>812</v>
      </c>
      <c r="U22" s="564"/>
      <c r="V22" s="564"/>
      <c r="W22" s="564"/>
      <c r="X22" s="564"/>
      <c r="Y22" s="568">
        <f>VLOOKUP($F$15,CONTRA,38,FALSE)</f>
        <v>0</v>
      </c>
      <c r="Z22" s="569"/>
      <c r="AA22" s="569"/>
      <c r="AB22" s="569"/>
      <c r="AC22" s="569"/>
      <c r="AD22" s="569"/>
      <c r="AE22" s="569"/>
      <c r="AF22" s="569"/>
      <c r="AG22" s="570"/>
    </row>
    <row r="23" spans="1:34" s="60" customFormat="1" ht="15.75" x14ac:dyDescent="0.25">
      <c r="A23" s="558" t="s">
        <v>20</v>
      </c>
      <c r="B23" s="559"/>
      <c r="C23" s="559"/>
      <c r="D23" s="559"/>
      <c r="E23" s="559"/>
      <c r="F23" s="560">
        <f>VLOOKUP($F$15,CONTRA,37,FALSE)</f>
        <v>31</v>
      </c>
      <c r="G23" s="561"/>
      <c r="H23" s="561"/>
      <c r="I23" s="561"/>
      <c r="J23" s="561"/>
      <c r="K23" s="561"/>
      <c r="L23" s="561"/>
      <c r="M23" s="561"/>
      <c r="N23" s="561"/>
      <c r="O23" s="561"/>
      <c r="P23" s="561"/>
      <c r="Q23" s="561"/>
      <c r="R23" s="561"/>
      <c r="S23" s="561"/>
      <c r="T23" s="561"/>
      <c r="U23" s="561"/>
      <c r="V23" s="561"/>
      <c r="W23" s="561"/>
      <c r="X23" s="561"/>
      <c r="Y23" s="561"/>
      <c r="Z23" s="561"/>
      <c r="AA23" s="561"/>
      <c r="AB23" s="561"/>
      <c r="AC23" s="561"/>
      <c r="AD23" s="561"/>
      <c r="AE23" s="561"/>
      <c r="AF23" s="561"/>
      <c r="AG23" s="562"/>
    </row>
    <row r="24" spans="1:34" x14ac:dyDescent="0.3">
      <c r="A24" s="1382">
        <v>2</v>
      </c>
      <c r="B24" s="1383"/>
      <c r="C24" s="941" t="s">
        <v>787</v>
      </c>
      <c r="D24" s="941"/>
      <c r="E24" s="941"/>
      <c r="F24" s="941"/>
      <c r="G24" s="941"/>
      <c r="H24" s="941"/>
      <c r="I24" s="941"/>
      <c r="J24" s="941"/>
      <c r="K24" s="941"/>
      <c r="L24" s="941"/>
      <c r="M24" s="941"/>
      <c r="N24" s="941"/>
      <c r="O24" s="941"/>
      <c r="P24" s="941"/>
      <c r="Q24" s="941"/>
      <c r="R24" s="941"/>
      <c r="S24" s="941"/>
      <c r="T24" s="941"/>
      <c r="U24" s="941"/>
      <c r="V24" s="941"/>
      <c r="W24" s="941"/>
      <c r="X24" s="941"/>
      <c r="Y24" s="941"/>
      <c r="Z24" s="941"/>
      <c r="AA24" s="941"/>
      <c r="AB24" s="941"/>
      <c r="AC24" s="941"/>
      <c r="AD24" s="941"/>
      <c r="AE24" s="941"/>
      <c r="AF24" s="941"/>
      <c r="AG24" s="942"/>
    </row>
    <row r="25" spans="1:34" x14ac:dyDescent="0.3">
      <c r="A25" s="280"/>
      <c r="B25" s="76"/>
      <c r="C25" s="76"/>
      <c r="D25" s="76"/>
      <c r="E25" s="76"/>
      <c r="F25" s="76"/>
      <c r="G25" s="82"/>
      <c r="H25" s="82"/>
      <c r="I25" s="82"/>
      <c r="J25" s="82"/>
      <c r="K25" s="82"/>
      <c r="L25" s="82"/>
      <c r="M25" s="82"/>
      <c r="N25" s="82"/>
      <c r="O25" s="82"/>
      <c r="P25" s="82"/>
      <c r="Q25" s="82"/>
      <c r="R25" s="82"/>
      <c r="S25" s="82"/>
      <c r="T25" s="82"/>
      <c r="U25" s="82"/>
      <c r="V25" s="82"/>
      <c r="W25" s="82"/>
      <c r="X25" s="82"/>
      <c r="Y25" s="1311" t="s">
        <v>763</v>
      </c>
      <c r="Z25" s="1311"/>
      <c r="AA25" s="1311"/>
      <c r="AB25" s="1374"/>
      <c r="AC25" s="1374"/>
      <c r="AD25" s="1375"/>
      <c r="AE25" s="1376"/>
      <c r="AF25" s="1374"/>
      <c r="AG25" s="1377"/>
    </row>
    <row r="26" spans="1:34" s="241" customFormat="1" ht="20.100000000000001" customHeight="1" x14ac:dyDescent="0.25">
      <c r="A26" s="1369" t="s">
        <v>775</v>
      </c>
      <c r="B26" s="1370"/>
      <c r="C26" s="1371"/>
      <c r="D26" s="1372"/>
      <c r="E26" s="1363"/>
      <c r="F26" s="1363"/>
      <c r="G26" s="1373"/>
      <c r="H26" s="1360" t="s">
        <v>776</v>
      </c>
      <c r="I26" s="1361"/>
      <c r="J26" s="1361"/>
      <c r="K26" s="1361"/>
      <c r="L26" s="1361"/>
      <c r="M26" s="1361"/>
      <c r="N26" s="1361"/>
      <c r="O26" s="1361"/>
      <c r="P26" s="1362"/>
      <c r="Q26" s="1362"/>
      <c r="R26" s="1362"/>
      <c r="S26" s="1362"/>
      <c r="T26" s="1362"/>
      <c r="U26" s="1362"/>
      <c r="V26" s="1362"/>
      <c r="W26" s="1363" t="s">
        <v>777</v>
      </c>
      <c r="X26" s="1363"/>
      <c r="Y26" s="1362"/>
      <c r="Z26" s="1362"/>
      <c r="AA26" s="1362"/>
      <c r="AB26" s="1362"/>
      <c r="AC26" s="1362"/>
      <c r="AD26" s="1362"/>
      <c r="AE26" s="1362"/>
      <c r="AF26" s="1362"/>
      <c r="AG26" s="1364"/>
      <c r="AH26" s="82"/>
    </row>
    <row r="27" spans="1:34" s="142" customFormat="1" ht="20.100000000000001" customHeight="1" x14ac:dyDescent="0.25">
      <c r="A27" s="1322" t="s">
        <v>780</v>
      </c>
      <c r="B27" s="1323"/>
      <c r="C27" s="1323"/>
      <c r="D27" s="1323"/>
      <c r="E27" s="1323"/>
      <c r="F27" s="1323"/>
      <c r="G27" s="1323"/>
      <c r="H27" s="1323"/>
      <c r="I27" s="1323"/>
      <c r="J27" s="1323"/>
      <c r="K27" s="1323"/>
      <c r="L27" s="1323"/>
      <c r="M27" s="1323"/>
      <c r="N27" s="1323"/>
      <c r="O27" s="1323"/>
      <c r="P27" s="1323"/>
      <c r="Q27" s="1323"/>
      <c r="R27" s="1323"/>
      <c r="S27" s="1323"/>
      <c r="T27" s="1323"/>
      <c r="U27" s="1323"/>
      <c r="V27" s="1323"/>
      <c r="W27" s="1323"/>
      <c r="X27" s="1323"/>
      <c r="Y27" s="1323"/>
      <c r="Z27" s="1323"/>
      <c r="AA27" s="1323"/>
      <c r="AB27" s="1323"/>
      <c r="AC27" s="1323"/>
      <c r="AD27" s="1323"/>
      <c r="AE27" s="1323"/>
      <c r="AF27" s="1323"/>
      <c r="AG27" s="1324"/>
    </row>
    <row r="28" spans="1:34" x14ac:dyDescent="0.3">
      <c r="A28" s="1382">
        <v>3</v>
      </c>
      <c r="B28" s="1383"/>
      <c r="C28" s="941" t="s">
        <v>788</v>
      </c>
      <c r="D28" s="941"/>
      <c r="E28" s="941"/>
      <c r="F28" s="941"/>
      <c r="G28" s="941"/>
      <c r="H28" s="941"/>
      <c r="I28" s="941"/>
      <c r="J28" s="941"/>
      <c r="K28" s="941"/>
      <c r="L28" s="941"/>
      <c r="M28" s="941"/>
      <c r="N28" s="941"/>
      <c r="O28" s="941"/>
      <c r="P28" s="941"/>
      <c r="Q28" s="941"/>
      <c r="R28" s="941"/>
      <c r="S28" s="941"/>
      <c r="T28" s="941"/>
      <c r="U28" s="941"/>
      <c r="V28" s="941"/>
      <c r="W28" s="941"/>
      <c r="X28" s="941"/>
      <c r="Y28" s="941"/>
      <c r="Z28" s="941"/>
      <c r="AA28" s="941"/>
      <c r="AB28" s="941"/>
      <c r="AC28" s="941"/>
      <c r="AD28" s="941"/>
      <c r="AE28" s="941"/>
      <c r="AF28" s="941"/>
      <c r="AG28" s="942"/>
    </row>
    <row r="29" spans="1:34" s="142" customFormat="1" ht="33.75" customHeight="1" x14ac:dyDescent="0.2">
      <c r="A29" s="1354" t="s">
        <v>778</v>
      </c>
      <c r="B29" s="1355"/>
      <c r="C29" s="1355"/>
      <c r="D29" s="1355"/>
      <c r="E29" s="1355"/>
      <c r="F29" s="1355"/>
      <c r="G29" s="1355"/>
      <c r="H29" s="1355"/>
      <c r="I29" s="1355"/>
      <c r="J29" s="1355"/>
      <c r="K29" s="1355"/>
      <c r="L29" s="1355"/>
      <c r="M29" s="1355"/>
      <c r="N29" s="1355"/>
      <c r="O29" s="1355"/>
      <c r="P29" s="1355"/>
      <c r="Q29" s="1356"/>
      <c r="R29" s="1357" t="s">
        <v>779</v>
      </c>
      <c r="S29" s="1358"/>
      <c r="T29" s="1358"/>
      <c r="U29" s="1358"/>
      <c r="V29" s="1358"/>
      <c r="W29" s="1358"/>
      <c r="X29" s="1358"/>
      <c r="Y29" s="1358"/>
      <c r="Z29" s="1358"/>
      <c r="AA29" s="1358"/>
      <c r="AB29" s="1358"/>
      <c r="AC29" s="1358"/>
      <c r="AD29" s="1358"/>
      <c r="AE29" s="1358"/>
      <c r="AF29" s="1358"/>
      <c r="AG29" s="1359"/>
    </row>
    <row r="30" spans="1:34" s="142" customFormat="1" ht="15.75" x14ac:dyDescent="0.25">
      <c r="A30" s="1348" t="s">
        <v>511</v>
      </c>
      <c r="B30" s="1343"/>
      <c r="C30" s="1343"/>
      <c r="D30" s="1343"/>
      <c r="E30" s="1343"/>
      <c r="F30" s="1343"/>
      <c r="G30" s="1343"/>
      <c r="H30" s="1343"/>
      <c r="I30" s="1344"/>
      <c r="J30" s="1342" t="s">
        <v>781</v>
      </c>
      <c r="K30" s="1343"/>
      <c r="L30" s="1343"/>
      <c r="M30" s="1344"/>
      <c r="N30" s="1342" t="s">
        <v>28</v>
      </c>
      <c r="O30" s="1343"/>
      <c r="P30" s="1343"/>
      <c r="Q30" s="1349"/>
      <c r="R30" s="1350" t="s">
        <v>511</v>
      </c>
      <c r="S30" s="1343"/>
      <c r="T30" s="1343"/>
      <c r="U30" s="1343"/>
      <c r="V30" s="1343"/>
      <c r="W30" s="1343"/>
      <c r="X30" s="1343"/>
      <c r="Y30" s="1344"/>
      <c r="Z30" s="1342" t="s">
        <v>781</v>
      </c>
      <c r="AA30" s="1343"/>
      <c r="AB30" s="1343"/>
      <c r="AC30" s="1344"/>
      <c r="AD30" s="1342" t="s">
        <v>28</v>
      </c>
      <c r="AE30" s="1343"/>
      <c r="AF30" s="1343"/>
      <c r="AG30" s="1345"/>
    </row>
    <row r="31" spans="1:34" s="142" customFormat="1" ht="15.75" x14ac:dyDescent="0.25">
      <c r="A31" s="1348"/>
      <c r="B31" s="1343"/>
      <c r="C31" s="1343"/>
      <c r="D31" s="1343"/>
      <c r="E31" s="1343"/>
      <c r="F31" s="1343"/>
      <c r="G31" s="1343"/>
      <c r="H31" s="1343"/>
      <c r="I31" s="1344"/>
      <c r="J31" s="1342" t="s">
        <v>433</v>
      </c>
      <c r="K31" s="1344"/>
      <c r="L31" s="1343" t="s">
        <v>434</v>
      </c>
      <c r="M31" s="1344"/>
      <c r="N31" s="1342"/>
      <c r="O31" s="1343"/>
      <c r="P31" s="1343"/>
      <c r="Q31" s="1349"/>
      <c r="R31" s="1350"/>
      <c r="S31" s="1343"/>
      <c r="T31" s="1343"/>
      <c r="U31" s="1343"/>
      <c r="V31" s="1343"/>
      <c r="W31" s="1343"/>
      <c r="X31" s="1343"/>
      <c r="Y31" s="1344"/>
      <c r="Z31" s="1342" t="s">
        <v>433</v>
      </c>
      <c r="AA31" s="1344"/>
      <c r="AB31" s="1343" t="s">
        <v>434</v>
      </c>
      <c r="AC31" s="1344"/>
      <c r="AD31" s="1342"/>
      <c r="AE31" s="1343"/>
      <c r="AF31" s="1343"/>
      <c r="AG31" s="1345"/>
    </row>
    <row r="32" spans="1:34" s="142" customFormat="1" ht="15.75" x14ac:dyDescent="0.25">
      <c r="A32" s="1348"/>
      <c r="B32" s="1343"/>
      <c r="C32" s="1343"/>
      <c r="D32" s="1343"/>
      <c r="E32" s="1343"/>
      <c r="F32" s="1343"/>
      <c r="G32" s="1343"/>
      <c r="H32" s="1343"/>
      <c r="I32" s="1344"/>
      <c r="J32" s="1342"/>
      <c r="K32" s="1344"/>
      <c r="L32" s="1342"/>
      <c r="M32" s="1344"/>
      <c r="N32" s="1342"/>
      <c r="O32" s="1343"/>
      <c r="P32" s="1343"/>
      <c r="Q32" s="1349"/>
      <c r="R32" s="1350"/>
      <c r="S32" s="1343"/>
      <c r="T32" s="1343"/>
      <c r="U32" s="1343"/>
      <c r="V32" s="1343"/>
      <c r="W32" s="1343"/>
      <c r="X32" s="1343"/>
      <c r="Y32" s="1344"/>
      <c r="Z32" s="1342"/>
      <c r="AA32" s="1344"/>
      <c r="AB32" s="1342"/>
      <c r="AC32" s="1344"/>
      <c r="AD32" s="1342"/>
      <c r="AE32" s="1343"/>
      <c r="AF32" s="1343"/>
      <c r="AG32" s="1345"/>
    </row>
    <row r="33" spans="1:39" s="142" customFormat="1" ht="15.75" x14ac:dyDescent="0.25">
      <c r="A33" s="1348"/>
      <c r="B33" s="1343"/>
      <c r="C33" s="1343"/>
      <c r="D33" s="1343"/>
      <c r="E33" s="1343"/>
      <c r="F33" s="1343"/>
      <c r="G33" s="1343"/>
      <c r="H33" s="1343"/>
      <c r="I33" s="1344"/>
      <c r="J33" s="1342"/>
      <c r="K33" s="1344"/>
      <c r="L33" s="1342"/>
      <c r="M33" s="1344"/>
      <c r="N33" s="1342"/>
      <c r="O33" s="1343"/>
      <c r="P33" s="1343"/>
      <c r="Q33" s="1349"/>
      <c r="R33" s="1350"/>
      <c r="S33" s="1343"/>
      <c r="T33" s="1343"/>
      <c r="U33" s="1343"/>
      <c r="V33" s="1343"/>
      <c r="W33" s="1343"/>
      <c r="X33" s="1343"/>
      <c r="Y33" s="1344"/>
      <c r="Z33" s="1342"/>
      <c r="AA33" s="1344"/>
      <c r="AB33" s="1342"/>
      <c r="AC33" s="1344"/>
      <c r="AD33" s="1342"/>
      <c r="AE33" s="1343"/>
      <c r="AF33" s="1343"/>
      <c r="AG33" s="1345"/>
    </row>
    <row r="34" spans="1:39" s="142" customFormat="1" ht="15.75" x14ac:dyDescent="0.25">
      <c r="A34" s="1348"/>
      <c r="B34" s="1343"/>
      <c r="C34" s="1343"/>
      <c r="D34" s="1343"/>
      <c r="E34" s="1343"/>
      <c r="F34" s="1343"/>
      <c r="G34" s="1343"/>
      <c r="H34" s="1343"/>
      <c r="I34" s="1344"/>
      <c r="J34" s="1342"/>
      <c r="K34" s="1344"/>
      <c r="L34" s="1342"/>
      <c r="M34" s="1344"/>
      <c r="N34" s="1342"/>
      <c r="O34" s="1343"/>
      <c r="P34" s="1343"/>
      <c r="Q34" s="1349"/>
      <c r="R34" s="1350"/>
      <c r="S34" s="1343"/>
      <c r="T34" s="1343"/>
      <c r="U34" s="1343"/>
      <c r="V34" s="1343"/>
      <c r="W34" s="1343"/>
      <c r="X34" s="1343"/>
      <c r="Y34" s="1344"/>
      <c r="Z34" s="1342"/>
      <c r="AA34" s="1344"/>
      <c r="AB34" s="1342"/>
      <c r="AC34" s="1344"/>
      <c r="AD34" s="1342"/>
      <c r="AE34" s="1343"/>
      <c r="AF34" s="1343"/>
      <c r="AG34" s="1345"/>
    </row>
    <row r="35" spans="1:39" s="242" customFormat="1" ht="15.75" x14ac:dyDescent="0.25">
      <c r="A35" s="1337"/>
      <c r="B35" s="1338"/>
      <c r="C35" s="1338"/>
      <c r="D35" s="1338"/>
      <c r="E35" s="1338"/>
      <c r="F35" s="1338"/>
      <c r="G35" s="1338"/>
      <c r="H35" s="1338"/>
      <c r="I35" s="1339"/>
      <c r="J35" s="1340"/>
      <c r="K35" s="1339"/>
      <c r="L35" s="1340"/>
      <c r="M35" s="1339"/>
      <c r="N35" s="1340"/>
      <c r="O35" s="1338"/>
      <c r="P35" s="1338"/>
      <c r="Q35" s="1346"/>
      <c r="R35" s="1347"/>
      <c r="S35" s="1338"/>
      <c r="T35" s="1338"/>
      <c r="U35" s="1338"/>
      <c r="V35" s="1338"/>
      <c r="W35" s="1338"/>
      <c r="X35" s="1338"/>
      <c r="Y35" s="1339"/>
      <c r="Z35" s="1340"/>
      <c r="AA35" s="1339"/>
      <c r="AB35" s="1340"/>
      <c r="AC35" s="1339"/>
      <c r="AD35" s="1340"/>
      <c r="AE35" s="1338"/>
      <c r="AF35" s="1338"/>
      <c r="AG35" s="1341"/>
    </row>
    <row r="36" spans="1:39" s="242" customFormat="1" ht="20.100000000000001" customHeight="1" x14ac:dyDescent="0.25">
      <c r="A36" s="1119"/>
      <c r="B36" s="1353"/>
      <c r="C36" s="1353"/>
      <c r="D36" s="1353"/>
      <c r="E36" s="1353"/>
      <c r="F36" s="1353"/>
      <c r="G36" s="1353"/>
      <c r="H36" s="1353"/>
      <c r="I36" s="1353"/>
      <c r="J36" s="1353"/>
      <c r="K36" s="1353"/>
      <c r="L36" s="1353"/>
      <c r="M36" s="1353"/>
      <c r="N36" s="1353"/>
      <c r="O36" s="1353"/>
      <c r="P36" s="1353"/>
      <c r="Q36" s="1353"/>
      <c r="R36" s="1353"/>
      <c r="S36" s="1353"/>
      <c r="T36" s="1353"/>
      <c r="U36" s="1353"/>
      <c r="V36" s="1353"/>
      <c r="W36" s="1353"/>
      <c r="X36" s="1353"/>
      <c r="Y36" s="1353"/>
      <c r="Z36" s="1353"/>
      <c r="AA36" s="1353"/>
      <c r="AB36" s="1353"/>
      <c r="AC36" s="1353"/>
      <c r="AD36" s="1353"/>
      <c r="AE36" s="1353"/>
      <c r="AF36" s="1353"/>
      <c r="AG36" s="1120"/>
    </row>
    <row r="37" spans="1:39" x14ac:dyDescent="0.3">
      <c r="A37" s="1382">
        <v>4</v>
      </c>
      <c r="B37" s="1383"/>
      <c r="C37" s="941" t="s">
        <v>789</v>
      </c>
      <c r="D37" s="941"/>
      <c r="E37" s="941"/>
      <c r="F37" s="941"/>
      <c r="G37" s="941"/>
      <c r="H37" s="941"/>
      <c r="I37" s="941"/>
      <c r="J37" s="941"/>
      <c r="K37" s="941"/>
      <c r="L37" s="941"/>
      <c r="M37" s="941"/>
      <c r="N37" s="941"/>
      <c r="O37" s="941"/>
      <c r="P37" s="941"/>
      <c r="Q37" s="941"/>
      <c r="R37" s="941"/>
      <c r="S37" s="941"/>
      <c r="T37" s="941"/>
      <c r="U37" s="941"/>
      <c r="V37" s="941"/>
      <c r="W37" s="941"/>
      <c r="X37" s="941"/>
      <c r="Y37" s="941"/>
      <c r="Z37" s="941"/>
      <c r="AA37" s="941"/>
      <c r="AB37" s="941"/>
      <c r="AC37" s="941"/>
      <c r="AD37" s="941"/>
      <c r="AE37" s="941"/>
      <c r="AF37" s="941"/>
      <c r="AG37" s="942"/>
    </row>
    <row r="38" spans="1:39" s="142" customFormat="1" ht="36" customHeight="1" x14ac:dyDescent="0.2">
      <c r="A38" s="1354" t="s">
        <v>778</v>
      </c>
      <c r="B38" s="1355"/>
      <c r="C38" s="1355"/>
      <c r="D38" s="1355"/>
      <c r="E38" s="1355"/>
      <c r="F38" s="1355"/>
      <c r="G38" s="1355"/>
      <c r="H38" s="1355"/>
      <c r="I38" s="1355"/>
      <c r="J38" s="1355"/>
      <c r="K38" s="1355"/>
      <c r="L38" s="1355"/>
      <c r="M38" s="1355"/>
      <c r="N38" s="1355"/>
      <c r="O38" s="1355"/>
      <c r="P38" s="1355"/>
      <c r="Q38" s="1356"/>
      <c r="R38" s="1357" t="s">
        <v>779</v>
      </c>
      <c r="S38" s="1358"/>
      <c r="T38" s="1358"/>
      <c r="U38" s="1358"/>
      <c r="V38" s="1358"/>
      <c r="W38" s="1358"/>
      <c r="X38" s="1358"/>
      <c r="Y38" s="1358"/>
      <c r="Z38" s="1358"/>
      <c r="AA38" s="1358"/>
      <c r="AB38" s="1358"/>
      <c r="AC38" s="1358"/>
      <c r="AD38" s="1358"/>
      <c r="AE38" s="1358"/>
      <c r="AF38" s="1358"/>
      <c r="AG38" s="1359"/>
    </row>
    <row r="39" spans="1:39" s="142" customFormat="1" ht="15.75" x14ac:dyDescent="0.25">
      <c r="A39" s="1348" t="s">
        <v>511</v>
      </c>
      <c r="B39" s="1343"/>
      <c r="C39" s="1343"/>
      <c r="D39" s="1343"/>
      <c r="E39" s="1343"/>
      <c r="F39" s="1343"/>
      <c r="G39" s="1343"/>
      <c r="H39" s="1343"/>
      <c r="I39" s="1344"/>
      <c r="J39" s="1342" t="s">
        <v>293</v>
      </c>
      <c r="K39" s="1343"/>
      <c r="L39" s="1343"/>
      <c r="M39" s="1344"/>
      <c r="N39" s="1342" t="s">
        <v>28</v>
      </c>
      <c r="O39" s="1343"/>
      <c r="P39" s="1343"/>
      <c r="Q39" s="1349"/>
      <c r="R39" s="1350" t="s">
        <v>511</v>
      </c>
      <c r="S39" s="1343"/>
      <c r="T39" s="1343"/>
      <c r="U39" s="1343"/>
      <c r="V39" s="1343"/>
      <c r="W39" s="1343"/>
      <c r="X39" s="1343"/>
      <c r="Y39" s="1344"/>
      <c r="Z39" s="1342" t="s">
        <v>293</v>
      </c>
      <c r="AA39" s="1343"/>
      <c r="AB39" s="1343"/>
      <c r="AC39" s="1344"/>
      <c r="AD39" s="1342" t="s">
        <v>28</v>
      </c>
      <c r="AE39" s="1343"/>
      <c r="AF39" s="1343"/>
      <c r="AG39" s="1345"/>
    </row>
    <row r="40" spans="1:39" s="142" customFormat="1" ht="15.75" x14ac:dyDescent="0.25">
      <c r="A40" s="1348"/>
      <c r="B40" s="1343"/>
      <c r="C40" s="1343"/>
      <c r="D40" s="1343"/>
      <c r="E40" s="1343"/>
      <c r="F40" s="1343"/>
      <c r="G40" s="1343"/>
      <c r="H40" s="1343"/>
      <c r="I40" s="1344"/>
      <c r="J40" s="1342"/>
      <c r="K40" s="1343"/>
      <c r="L40" s="1343"/>
      <c r="M40" s="1344"/>
      <c r="N40" s="1342"/>
      <c r="O40" s="1343"/>
      <c r="P40" s="1343"/>
      <c r="Q40" s="1349"/>
      <c r="R40" s="1350"/>
      <c r="S40" s="1343"/>
      <c r="T40" s="1343"/>
      <c r="U40" s="1343"/>
      <c r="V40" s="1343"/>
      <c r="W40" s="1343"/>
      <c r="X40" s="1343"/>
      <c r="Y40" s="1344"/>
      <c r="Z40" s="1342"/>
      <c r="AA40" s="1343"/>
      <c r="AB40" s="1343"/>
      <c r="AC40" s="1344"/>
      <c r="AD40" s="1342"/>
      <c r="AE40" s="1343"/>
      <c r="AF40" s="1343"/>
      <c r="AG40" s="1345"/>
    </row>
    <row r="41" spans="1:39" s="142" customFormat="1" ht="15.75" x14ac:dyDescent="0.25">
      <c r="A41" s="1348"/>
      <c r="B41" s="1343"/>
      <c r="C41" s="1343"/>
      <c r="D41" s="1343"/>
      <c r="E41" s="1343"/>
      <c r="F41" s="1343"/>
      <c r="G41" s="1343"/>
      <c r="H41" s="1343"/>
      <c r="I41" s="1344"/>
      <c r="J41" s="1342"/>
      <c r="K41" s="1343"/>
      <c r="L41" s="1343"/>
      <c r="M41" s="1344"/>
      <c r="N41" s="1342"/>
      <c r="O41" s="1343"/>
      <c r="P41" s="1343"/>
      <c r="Q41" s="1349"/>
      <c r="R41" s="1350"/>
      <c r="S41" s="1343"/>
      <c r="T41" s="1343"/>
      <c r="U41" s="1343"/>
      <c r="V41" s="1343"/>
      <c r="W41" s="1343"/>
      <c r="X41" s="1343"/>
      <c r="Y41" s="1344"/>
      <c r="Z41" s="1342"/>
      <c r="AA41" s="1343"/>
      <c r="AB41" s="1343"/>
      <c r="AC41" s="1344"/>
      <c r="AD41" s="1342"/>
      <c r="AE41" s="1343"/>
      <c r="AF41" s="1343"/>
      <c r="AG41" s="1345"/>
    </row>
    <row r="42" spans="1:39" s="142" customFormat="1" ht="15.75" x14ac:dyDescent="0.25">
      <c r="A42" s="1348"/>
      <c r="B42" s="1343"/>
      <c r="C42" s="1343"/>
      <c r="D42" s="1343"/>
      <c r="E42" s="1343"/>
      <c r="F42" s="1343"/>
      <c r="G42" s="1343"/>
      <c r="H42" s="1343"/>
      <c r="I42" s="1344"/>
      <c r="J42" s="1342"/>
      <c r="K42" s="1343"/>
      <c r="L42" s="1343"/>
      <c r="M42" s="1344"/>
      <c r="N42" s="1342"/>
      <c r="O42" s="1343"/>
      <c r="P42" s="1343"/>
      <c r="Q42" s="1349"/>
      <c r="R42" s="1350"/>
      <c r="S42" s="1343"/>
      <c r="T42" s="1343"/>
      <c r="U42" s="1343"/>
      <c r="V42" s="1343"/>
      <c r="W42" s="1343"/>
      <c r="X42" s="1343"/>
      <c r="Y42" s="1344"/>
      <c r="Z42" s="1342"/>
      <c r="AA42" s="1343"/>
      <c r="AB42" s="1343"/>
      <c r="AC42" s="1344"/>
      <c r="AD42" s="1342"/>
      <c r="AE42" s="1343"/>
      <c r="AF42" s="1343"/>
      <c r="AG42" s="1345"/>
    </row>
    <row r="43" spans="1:39" s="142" customFormat="1" ht="15.75" x14ac:dyDescent="0.25">
      <c r="A43" s="1348"/>
      <c r="B43" s="1343"/>
      <c r="C43" s="1343"/>
      <c r="D43" s="1343"/>
      <c r="E43" s="1343"/>
      <c r="F43" s="1343"/>
      <c r="G43" s="1343"/>
      <c r="H43" s="1343"/>
      <c r="I43" s="1344"/>
      <c r="J43" s="1342"/>
      <c r="K43" s="1343"/>
      <c r="L43" s="1343"/>
      <c r="M43" s="1344"/>
      <c r="N43" s="1342"/>
      <c r="O43" s="1343"/>
      <c r="P43" s="1343"/>
      <c r="Q43" s="1349"/>
      <c r="R43" s="1350"/>
      <c r="S43" s="1343"/>
      <c r="T43" s="1343"/>
      <c r="U43" s="1343"/>
      <c r="V43" s="1343"/>
      <c r="W43" s="1343"/>
      <c r="X43" s="1343"/>
      <c r="Y43" s="1344"/>
      <c r="Z43" s="1342"/>
      <c r="AA43" s="1343"/>
      <c r="AB43" s="1343"/>
      <c r="AC43" s="1344"/>
      <c r="AD43" s="1342"/>
      <c r="AE43" s="1343"/>
      <c r="AF43" s="1343"/>
      <c r="AG43" s="1345"/>
    </row>
    <row r="44" spans="1:39" s="142" customFormat="1" ht="15.75" x14ac:dyDescent="0.25">
      <c r="A44" s="1348"/>
      <c r="B44" s="1343"/>
      <c r="C44" s="1343"/>
      <c r="D44" s="1343"/>
      <c r="E44" s="1343"/>
      <c r="F44" s="1343"/>
      <c r="G44" s="1343"/>
      <c r="H44" s="1343"/>
      <c r="I44" s="1344"/>
      <c r="J44" s="1342"/>
      <c r="K44" s="1343"/>
      <c r="L44" s="1343"/>
      <c r="M44" s="1344"/>
      <c r="N44" s="1342"/>
      <c r="O44" s="1343"/>
      <c r="P44" s="1343"/>
      <c r="Q44" s="1349"/>
      <c r="R44" s="1350"/>
      <c r="S44" s="1343"/>
      <c r="T44" s="1343"/>
      <c r="U44" s="1343"/>
      <c r="V44" s="1343"/>
      <c r="W44" s="1343"/>
      <c r="X44" s="1343"/>
      <c r="Y44" s="1344"/>
      <c r="Z44" s="1342"/>
      <c r="AA44" s="1343"/>
      <c r="AB44" s="1343"/>
      <c r="AC44" s="1344"/>
      <c r="AD44" s="1342"/>
      <c r="AE44" s="1343"/>
      <c r="AF44" s="1343"/>
      <c r="AG44" s="1345"/>
    </row>
    <row r="45" spans="1:39" s="142" customFormat="1" ht="15.75" x14ac:dyDescent="0.25">
      <c r="A45" s="1337"/>
      <c r="B45" s="1338"/>
      <c r="C45" s="1338"/>
      <c r="D45" s="1338"/>
      <c r="E45" s="1338"/>
      <c r="F45" s="1338"/>
      <c r="G45" s="1338"/>
      <c r="H45" s="1338"/>
      <c r="I45" s="1339"/>
      <c r="J45" s="1340"/>
      <c r="K45" s="1338"/>
      <c r="L45" s="1338"/>
      <c r="M45" s="1339"/>
      <c r="N45" s="1340"/>
      <c r="O45" s="1338"/>
      <c r="P45" s="1338"/>
      <c r="Q45" s="1346"/>
      <c r="R45" s="1347"/>
      <c r="S45" s="1338"/>
      <c r="T45" s="1338"/>
      <c r="U45" s="1338"/>
      <c r="V45" s="1338"/>
      <c r="W45" s="1338"/>
      <c r="X45" s="1338"/>
      <c r="Y45" s="1339"/>
      <c r="Z45" s="1340"/>
      <c r="AA45" s="1338"/>
      <c r="AB45" s="1338"/>
      <c r="AC45" s="1339"/>
      <c r="AD45" s="1340"/>
      <c r="AE45" s="1338"/>
      <c r="AF45" s="1338"/>
      <c r="AG45" s="1341"/>
    </row>
    <row r="46" spans="1:39" s="142" customFormat="1" ht="24.75" customHeight="1" x14ac:dyDescent="0.25">
      <c r="A46" s="1322"/>
      <c r="B46" s="1323"/>
      <c r="C46" s="1323"/>
      <c r="D46" s="1323"/>
      <c r="E46" s="1323"/>
      <c r="F46" s="1323"/>
      <c r="G46" s="1323"/>
      <c r="H46" s="1323"/>
      <c r="I46" s="1323"/>
      <c r="J46" s="1323"/>
      <c r="K46" s="1323"/>
      <c r="L46" s="1323"/>
      <c r="M46" s="1323"/>
      <c r="N46" s="1323"/>
      <c r="O46" s="1323"/>
      <c r="P46" s="1323"/>
      <c r="Q46" s="1323"/>
      <c r="R46" s="1323"/>
      <c r="S46" s="1323"/>
      <c r="T46" s="1323"/>
      <c r="U46" s="1323"/>
      <c r="V46" s="1323"/>
      <c r="W46" s="1323"/>
      <c r="X46" s="1323"/>
      <c r="Y46" s="1323"/>
      <c r="Z46" s="1323"/>
      <c r="AA46" s="1323"/>
      <c r="AB46" s="1323"/>
      <c r="AC46" s="1323"/>
      <c r="AD46" s="1323"/>
      <c r="AE46" s="1323"/>
      <c r="AF46" s="1323"/>
      <c r="AG46" s="1324"/>
      <c r="AJ46" s="142" t="s">
        <v>782</v>
      </c>
      <c r="AK46" s="142" t="s">
        <v>248</v>
      </c>
      <c r="AL46" s="142" t="s">
        <v>249</v>
      </c>
      <c r="AM46" s="142" t="s">
        <v>527</v>
      </c>
    </row>
    <row r="47" spans="1:39" x14ac:dyDescent="0.3">
      <c r="A47" s="1382">
        <v>5</v>
      </c>
      <c r="B47" s="1383"/>
      <c r="C47" s="941" t="s">
        <v>790</v>
      </c>
      <c r="D47" s="941"/>
      <c r="E47" s="941"/>
      <c r="F47" s="941"/>
      <c r="G47" s="941"/>
      <c r="H47" s="941"/>
      <c r="I47" s="941"/>
      <c r="J47" s="941"/>
      <c r="K47" s="941"/>
      <c r="L47" s="941"/>
      <c r="M47" s="941"/>
      <c r="N47" s="941"/>
      <c r="O47" s="941"/>
      <c r="P47" s="941"/>
      <c r="Q47" s="941"/>
      <c r="R47" s="941"/>
      <c r="S47" s="941"/>
      <c r="T47" s="941"/>
      <c r="U47" s="941"/>
      <c r="V47" s="941"/>
      <c r="W47" s="941"/>
      <c r="X47" s="941"/>
      <c r="Y47" s="941"/>
      <c r="Z47" s="941"/>
      <c r="AA47" s="941"/>
      <c r="AB47" s="941"/>
      <c r="AC47" s="941"/>
      <c r="AD47" s="941"/>
      <c r="AE47" s="941"/>
      <c r="AF47" s="941"/>
      <c r="AG47" s="942"/>
    </row>
    <row r="48" spans="1:39" s="142" customFormat="1" ht="15.75" x14ac:dyDescent="0.25">
      <c r="A48" s="132"/>
      <c r="B48" s="133"/>
      <c r="C48" s="133"/>
      <c r="D48" s="133"/>
      <c r="E48" s="133"/>
      <c r="F48" s="133"/>
      <c r="G48" s="133"/>
      <c r="H48" s="133"/>
      <c r="I48" s="133"/>
      <c r="J48" s="133"/>
      <c r="K48" s="133"/>
      <c r="L48" s="133"/>
      <c r="M48" s="133"/>
      <c r="N48" s="133"/>
      <c r="O48" s="133"/>
      <c r="P48" s="133"/>
      <c r="Q48" s="133"/>
      <c r="R48" s="133"/>
      <c r="S48" s="133"/>
      <c r="T48" s="133"/>
      <c r="U48" s="133"/>
      <c r="V48" s="133"/>
      <c r="W48" s="133"/>
      <c r="X48" s="133"/>
      <c r="Y48" s="133"/>
      <c r="Z48" s="133"/>
      <c r="AA48" s="133"/>
      <c r="AB48" s="133"/>
      <c r="AC48" s="133"/>
      <c r="AD48" s="133"/>
      <c r="AE48" s="133"/>
      <c r="AF48" s="133"/>
      <c r="AG48" s="134"/>
      <c r="AJ48" s="142">
        <v>1</v>
      </c>
      <c r="AK48" s="243">
        <v>10</v>
      </c>
      <c r="AL48" s="243">
        <v>5</v>
      </c>
      <c r="AM48" s="243">
        <v>5</v>
      </c>
    </row>
    <row r="49" spans="1:39" s="142" customFormat="1" ht="15.75" x14ac:dyDescent="0.25">
      <c r="A49" s="132"/>
      <c r="B49" s="133"/>
      <c r="C49" s="133"/>
      <c r="D49" s="133"/>
      <c r="E49" s="133"/>
      <c r="F49" s="133"/>
      <c r="G49" s="133"/>
      <c r="H49" s="133"/>
      <c r="I49" s="133"/>
      <c r="J49" s="133"/>
      <c r="K49" s="133"/>
      <c r="L49" s="133"/>
      <c r="M49" s="133"/>
      <c r="N49" s="133"/>
      <c r="O49" s="133"/>
      <c r="P49" s="133"/>
      <c r="Q49" s="133"/>
      <c r="R49" s="133"/>
      <c r="S49" s="133"/>
      <c r="T49" s="133"/>
      <c r="U49" s="133"/>
      <c r="V49" s="133"/>
      <c r="W49" s="133"/>
      <c r="X49" s="133"/>
      <c r="Y49" s="133"/>
      <c r="Z49" s="133"/>
      <c r="AA49" s="133"/>
      <c r="AB49" s="133"/>
      <c r="AC49" s="133"/>
      <c r="AD49" s="133"/>
      <c r="AE49" s="133"/>
      <c r="AF49" s="133"/>
      <c r="AG49" s="134"/>
      <c r="AJ49" s="142">
        <v>2</v>
      </c>
      <c r="AK49" s="243">
        <v>25</v>
      </c>
      <c r="AL49" s="243">
        <v>12</v>
      </c>
      <c r="AM49" s="243">
        <v>5</v>
      </c>
    </row>
    <row r="50" spans="1:39" s="142" customFormat="1" ht="15.75" x14ac:dyDescent="0.25">
      <c r="A50" s="132"/>
      <c r="B50" s="133"/>
      <c r="C50" s="133"/>
      <c r="D50" s="133"/>
      <c r="E50" s="133"/>
      <c r="F50" s="133"/>
      <c r="G50" s="133"/>
      <c r="H50" s="133"/>
      <c r="I50" s="133"/>
      <c r="J50" s="133"/>
      <c r="K50" s="133"/>
      <c r="L50" s="133"/>
      <c r="M50" s="133"/>
      <c r="N50" s="133"/>
      <c r="O50" s="133"/>
      <c r="P50" s="133"/>
      <c r="Q50" s="133"/>
      <c r="R50" s="133"/>
      <c r="S50" s="133"/>
      <c r="T50" s="133"/>
      <c r="U50" s="133"/>
      <c r="V50" s="133"/>
      <c r="W50" s="133"/>
      <c r="X50" s="133"/>
      <c r="Y50" s="133"/>
      <c r="Z50" s="133"/>
      <c r="AA50" s="133"/>
      <c r="AB50" s="133"/>
      <c r="AC50" s="133"/>
      <c r="AD50" s="133"/>
      <c r="AE50" s="133"/>
      <c r="AF50" s="133"/>
      <c r="AG50" s="134"/>
      <c r="AJ50" s="142">
        <v>3</v>
      </c>
      <c r="AK50" s="243">
        <v>60</v>
      </c>
      <c r="AL50" s="243">
        <v>40</v>
      </c>
      <c r="AM50" s="243">
        <v>40</v>
      </c>
    </row>
    <row r="51" spans="1:39" s="142" customFormat="1" ht="15.75" x14ac:dyDescent="0.25">
      <c r="A51" s="132"/>
      <c r="B51" s="133"/>
      <c r="C51" s="133"/>
      <c r="D51" s="133"/>
      <c r="E51" s="133"/>
      <c r="F51" s="133"/>
      <c r="G51" s="133"/>
      <c r="H51" s="133"/>
      <c r="I51" s="133"/>
      <c r="J51" s="133"/>
      <c r="K51" s="133"/>
      <c r="L51" s="133"/>
      <c r="M51" s="133"/>
      <c r="N51" s="133"/>
      <c r="O51" s="133"/>
      <c r="P51" s="133"/>
      <c r="Q51" s="133"/>
      <c r="R51" s="133"/>
      <c r="S51" s="133"/>
      <c r="T51" s="133"/>
      <c r="U51" s="133"/>
      <c r="V51" s="133"/>
      <c r="W51" s="133"/>
      <c r="X51" s="133"/>
      <c r="Y51" s="133"/>
      <c r="Z51" s="133"/>
      <c r="AA51" s="133"/>
      <c r="AB51" s="133"/>
      <c r="AC51" s="133"/>
      <c r="AD51" s="133"/>
      <c r="AE51" s="133"/>
      <c r="AF51" s="133"/>
      <c r="AG51" s="134"/>
      <c r="AJ51" s="142">
        <v>4</v>
      </c>
      <c r="AK51" s="243">
        <v>80</v>
      </c>
      <c r="AL51" s="243">
        <v>70</v>
      </c>
      <c r="AM51" s="243">
        <v>52</v>
      </c>
    </row>
    <row r="52" spans="1:39" s="142" customFormat="1" ht="15.75" x14ac:dyDescent="0.25">
      <c r="A52" s="132"/>
      <c r="B52" s="133"/>
      <c r="C52" s="133"/>
      <c r="D52" s="133"/>
      <c r="E52" s="133"/>
      <c r="F52" s="133"/>
      <c r="G52" s="133"/>
      <c r="H52" s="133"/>
      <c r="I52" s="133"/>
      <c r="J52" s="133"/>
      <c r="K52" s="133"/>
      <c r="L52" s="133"/>
      <c r="M52" s="133"/>
      <c r="N52" s="133"/>
      <c r="O52" s="133"/>
      <c r="P52" s="133"/>
      <c r="Q52" s="133"/>
      <c r="R52" s="133"/>
      <c r="S52" s="133"/>
      <c r="T52" s="133"/>
      <c r="U52" s="133"/>
      <c r="V52" s="133"/>
      <c r="W52" s="133"/>
      <c r="X52" s="133"/>
      <c r="Y52" s="133"/>
      <c r="Z52" s="133"/>
      <c r="AA52" s="133"/>
      <c r="AB52" s="133"/>
      <c r="AC52" s="99"/>
      <c r="AD52" s="246"/>
      <c r="AE52" s="246"/>
      <c r="AF52" s="246"/>
      <c r="AG52" s="281"/>
      <c r="AJ52" s="142">
        <v>5</v>
      </c>
      <c r="AK52" s="243">
        <v>95</v>
      </c>
      <c r="AL52" s="243">
        <v>85</v>
      </c>
      <c r="AM52" s="243"/>
    </row>
    <row r="53" spans="1:39" s="142" customFormat="1" ht="15.75" x14ac:dyDescent="0.25">
      <c r="A53" s="132"/>
      <c r="B53" s="133"/>
      <c r="C53" s="133"/>
      <c r="D53" s="133"/>
      <c r="E53" s="133"/>
      <c r="F53" s="133"/>
      <c r="G53" s="133"/>
      <c r="H53" s="133"/>
      <c r="I53" s="133"/>
      <c r="J53" s="133"/>
      <c r="K53" s="133"/>
      <c r="L53" s="133"/>
      <c r="M53" s="133"/>
      <c r="N53" s="133"/>
      <c r="O53" s="133"/>
      <c r="P53" s="133"/>
      <c r="Q53" s="133"/>
      <c r="R53" s="133"/>
      <c r="S53" s="133"/>
      <c r="T53" s="133"/>
      <c r="U53" s="133"/>
      <c r="V53" s="133"/>
      <c r="W53" s="133"/>
      <c r="X53" s="133"/>
      <c r="Y53" s="133"/>
      <c r="Z53" s="133"/>
      <c r="AA53" s="133"/>
      <c r="AB53" s="133"/>
      <c r="AC53" s="246"/>
      <c r="AD53" s="246"/>
      <c r="AE53" s="246"/>
      <c r="AF53" s="246"/>
      <c r="AG53" s="281"/>
      <c r="AJ53" s="142">
        <v>6</v>
      </c>
      <c r="AK53" s="243">
        <v>100</v>
      </c>
      <c r="AL53" s="243"/>
      <c r="AM53" s="243"/>
    </row>
    <row r="54" spans="1:39" s="142" customFormat="1" ht="15.75" x14ac:dyDescent="0.25">
      <c r="A54" s="132"/>
      <c r="B54" s="133"/>
      <c r="C54" s="133"/>
      <c r="D54" s="133"/>
      <c r="E54" s="133"/>
      <c r="F54" s="133"/>
      <c r="G54" s="133"/>
      <c r="H54" s="133"/>
      <c r="I54" s="133"/>
      <c r="J54" s="133"/>
      <c r="K54" s="133"/>
      <c r="L54" s="133"/>
      <c r="M54" s="133"/>
      <c r="N54" s="133"/>
      <c r="O54" s="133"/>
      <c r="P54" s="133"/>
      <c r="Q54" s="133"/>
      <c r="R54" s="133"/>
      <c r="S54" s="133"/>
      <c r="T54" s="133"/>
      <c r="U54" s="133"/>
      <c r="V54" s="133"/>
      <c r="W54" s="133"/>
      <c r="X54" s="133"/>
      <c r="Y54" s="133"/>
      <c r="Z54" s="133"/>
      <c r="AA54" s="133"/>
      <c r="AB54" s="133"/>
      <c r="AC54" s="99"/>
      <c r="AD54" s="246"/>
      <c r="AE54" s="246"/>
      <c r="AF54" s="246"/>
      <c r="AG54" s="281"/>
    </row>
    <row r="55" spans="1:39" s="142" customFormat="1" ht="40.5" customHeight="1" x14ac:dyDescent="0.25">
      <c r="A55" s="132"/>
      <c r="B55" s="133"/>
      <c r="C55" s="133"/>
      <c r="D55" s="133"/>
      <c r="E55" s="133"/>
      <c r="F55" s="133"/>
      <c r="G55" s="133"/>
      <c r="H55" s="133"/>
      <c r="I55" s="133"/>
      <c r="J55" s="133"/>
      <c r="K55" s="133"/>
      <c r="L55" s="133"/>
      <c r="M55" s="133"/>
      <c r="N55" s="133"/>
      <c r="O55" s="133"/>
      <c r="P55" s="133"/>
      <c r="Q55" s="133"/>
      <c r="R55" s="133"/>
      <c r="S55" s="133"/>
      <c r="T55" s="133"/>
      <c r="U55" s="133"/>
      <c r="V55" s="133"/>
      <c r="W55" s="133"/>
      <c r="X55" s="133"/>
      <c r="Y55" s="133"/>
      <c r="Z55" s="133"/>
      <c r="AA55" s="133"/>
      <c r="AB55" s="133"/>
      <c r="AC55" s="1325" t="s">
        <v>783</v>
      </c>
      <c r="AD55" s="1326"/>
      <c r="AE55" s="1326"/>
      <c r="AF55" s="1326"/>
      <c r="AG55" s="1327"/>
    </row>
    <row r="56" spans="1:39" s="142" customFormat="1" ht="15.75" x14ac:dyDescent="0.25">
      <c r="A56" s="132"/>
      <c r="B56" s="133"/>
      <c r="C56" s="133"/>
      <c r="D56" s="133"/>
      <c r="E56" s="133"/>
      <c r="F56" s="133"/>
      <c r="G56" s="133"/>
      <c r="H56" s="133"/>
      <c r="I56" s="133"/>
      <c r="J56" s="133"/>
      <c r="K56" s="133"/>
      <c r="L56" s="133"/>
      <c r="M56" s="133"/>
      <c r="N56" s="133"/>
      <c r="O56" s="133"/>
      <c r="P56" s="133"/>
      <c r="Q56" s="133"/>
      <c r="R56" s="133"/>
      <c r="S56" s="133"/>
      <c r="T56" s="133"/>
      <c r="U56" s="133"/>
      <c r="V56" s="133"/>
      <c r="W56" s="133"/>
      <c r="X56" s="133"/>
      <c r="Y56" s="133"/>
      <c r="Z56" s="133"/>
      <c r="AA56" s="133"/>
      <c r="AB56" s="133"/>
      <c r="AC56" s="133"/>
      <c r="AD56" s="133"/>
      <c r="AE56" s="133"/>
      <c r="AF56" s="133"/>
      <c r="AG56" s="134"/>
    </row>
    <row r="57" spans="1:39" s="142" customFormat="1" ht="15.75" customHeight="1" x14ac:dyDescent="0.25">
      <c r="A57" s="132"/>
      <c r="B57" s="133"/>
      <c r="C57" s="133"/>
      <c r="D57" s="133"/>
      <c r="E57" s="133"/>
      <c r="F57" s="133"/>
      <c r="G57" s="133"/>
      <c r="H57" s="133"/>
      <c r="I57" s="133"/>
      <c r="J57" s="133"/>
      <c r="K57" s="133"/>
      <c r="L57" s="133"/>
      <c r="M57" s="133"/>
      <c r="N57" s="133"/>
      <c r="O57" s="133"/>
      <c r="P57" s="133"/>
      <c r="Q57" s="133"/>
      <c r="R57" s="133"/>
      <c r="S57" s="133"/>
      <c r="T57" s="133"/>
      <c r="U57" s="133"/>
      <c r="V57" s="133"/>
      <c r="W57" s="133"/>
      <c r="X57" s="133"/>
      <c r="Y57" s="133"/>
      <c r="Z57" s="133"/>
      <c r="AA57" s="133"/>
      <c r="AB57" s="133"/>
      <c r="AC57" s="1328" t="s">
        <v>784</v>
      </c>
      <c r="AD57" s="1329"/>
      <c r="AE57" s="1329"/>
      <c r="AF57" s="1329"/>
      <c r="AG57" s="1330"/>
    </row>
    <row r="58" spans="1:39" s="142" customFormat="1" ht="15.75" x14ac:dyDescent="0.25">
      <c r="A58" s="132"/>
      <c r="B58" s="133"/>
      <c r="C58" s="133"/>
      <c r="D58" s="133"/>
      <c r="E58" s="133"/>
      <c r="F58" s="133"/>
      <c r="G58" s="133"/>
      <c r="H58" s="133"/>
      <c r="I58" s="133"/>
      <c r="J58" s="133"/>
      <c r="K58" s="133"/>
      <c r="L58" s="133"/>
      <c r="M58" s="133"/>
      <c r="N58" s="133"/>
      <c r="O58" s="133"/>
      <c r="P58" s="133"/>
      <c r="Q58" s="133"/>
      <c r="R58" s="133"/>
      <c r="S58" s="133"/>
      <c r="T58" s="133"/>
      <c r="U58" s="133"/>
      <c r="V58" s="133"/>
      <c r="W58" s="133"/>
      <c r="X58" s="133"/>
      <c r="Y58" s="133"/>
      <c r="Z58" s="133"/>
      <c r="AA58" s="133"/>
      <c r="AB58" s="133"/>
      <c r="AC58" s="1331"/>
      <c r="AD58" s="1332"/>
      <c r="AE58" s="1332"/>
      <c r="AF58" s="1332"/>
      <c r="AG58" s="1333"/>
    </row>
    <row r="59" spans="1:39" s="142" customFormat="1" ht="15.75" x14ac:dyDescent="0.25">
      <c r="A59" s="132"/>
      <c r="B59" s="133"/>
      <c r="C59" s="133"/>
      <c r="D59" s="133"/>
      <c r="E59" s="133"/>
      <c r="F59" s="133"/>
      <c r="G59" s="133"/>
      <c r="H59" s="133"/>
      <c r="I59" s="133"/>
      <c r="J59" s="133"/>
      <c r="K59" s="133"/>
      <c r="L59" s="133"/>
      <c r="M59" s="133"/>
      <c r="N59" s="133"/>
      <c r="O59" s="133"/>
      <c r="P59" s="133"/>
      <c r="Q59" s="133"/>
      <c r="R59" s="133"/>
      <c r="S59" s="133"/>
      <c r="T59" s="133"/>
      <c r="U59" s="133"/>
      <c r="V59" s="133"/>
      <c r="W59" s="133"/>
      <c r="X59" s="133"/>
      <c r="Y59" s="133"/>
      <c r="Z59" s="133"/>
      <c r="AA59" s="133"/>
      <c r="AB59" s="133"/>
      <c r="AC59" s="1334"/>
      <c r="AD59" s="1335"/>
      <c r="AE59" s="1335"/>
      <c r="AF59" s="1335"/>
      <c r="AG59" s="1336"/>
    </row>
    <row r="60" spans="1:39" s="142" customFormat="1" ht="15.75" x14ac:dyDescent="0.25">
      <c r="A60" s="132"/>
      <c r="B60" s="133"/>
      <c r="C60" s="133"/>
      <c r="D60" s="133"/>
      <c r="E60" s="133"/>
      <c r="F60" s="133"/>
      <c r="G60" s="133"/>
      <c r="H60" s="133"/>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4"/>
    </row>
    <row r="61" spans="1:39" s="142" customFormat="1" ht="23.25" customHeight="1" x14ac:dyDescent="0.25">
      <c r="A61" s="132"/>
      <c r="B61" s="133"/>
      <c r="C61" s="133"/>
      <c r="D61" s="133"/>
      <c r="E61" s="133"/>
      <c r="F61" s="133"/>
      <c r="G61" s="133"/>
      <c r="H61" s="133"/>
      <c r="I61" s="133"/>
      <c r="J61" s="133"/>
      <c r="K61" s="133"/>
      <c r="L61" s="133"/>
      <c r="M61" s="133"/>
      <c r="N61" s="133"/>
      <c r="O61" s="133"/>
      <c r="P61" s="133"/>
      <c r="Q61" s="133"/>
      <c r="R61" s="133"/>
      <c r="S61" s="133"/>
      <c r="T61" s="133"/>
      <c r="U61" s="133"/>
      <c r="V61" s="133"/>
      <c r="W61" s="133"/>
      <c r="X61" s="133"/>
      <c r="Y61" s="133"/>
      <c r="Z61" s="133"/>
      <c r="AA61" s="133"/>
      <c r="AB61" s="133"/>
      <c r="AC61" s="1328" t="s">
        <v>785</v>
      </c>
      <c r="AD61" s="1329"/>
      <c r="AE61" s="1329"/>
      <c r="AF61" s="1329"/>
      <c r="AG61" s="1330"/>
    </row>
    <row r="62" spans="1:39" s="142" customFormat="1" ht="15.75" x14ac:dyDescent="0.25">
      <c r="A62" s="132"/>
      <c r="B62" s="133"/>
      <c r="C62" s="133"/>
      <c r="D62" s="133"/>
      <c r="E62" s="133"/>
      <c r="F62" s="133"/>
      <c r="G62" s="133"/>
      <c r="H62" s="133"/>
      <c r="I62" s="133"/>
      <c r="J62" s="133"/>
      <c r="K62" s="133"/>
      <c r="L62" s="133"/>
      <c r="M62" s="133"/>
      <c r="N62" s="133"/>
      <c r="O62" s="133"/>
      <c r="P62" s="133"/>
      <c r="Q62" s="133"/>
      <c r="R62" s="133"/>
      <c r="S62" s="133"/>
      <c r="T62" s="133"/>
      <c r="U62" s="133"/>
      <c r="V62" s="133"/>
      <c r="W62" s="133"/>
      <c r="X62" s="133"/>
      <c r="Y62" s="133"/>
      <c r="Z62" s="133"/>
      <c r="AA62" s="133"/>
      <c r="AB62" s="133"/>
      <c r="AC62" s="1331"/>
      <c r="AD62" s="1332"/>
      <c r="AE62" s="1332"/>
      <c r="AF62" s="1332"/>
      <c r="AG62" s="1333"/>
    </row>
    <row r="63" spans="1:39" s="142" customFormat="1" ht="22.5" customHeight="1" x14ac:dyDescent="0.25">
      <c r="A63" s="132"/>
      <c r="B63" s="133"/>
      <c r="C63" s="133"/>
      <c r="D63" s="133"/>
      <c r="E63" s="133"/>
      <c r="F63" s="133"/>
      <c r="G63" s="133"/>
      <c r="H63" s="133"/>
      <c r="I63" s="133"/>
      <c r="J63" s="133"/>
      <c r="K63" s="133"/>
      <c r="L63" s="133"/>
      <c r="M63" s="133"/>
      <c r="N63" s="133"/>
      <c r="O63" s="133"/>
      <c r="P63" s="133"/>
      <c r="Q63" s="133"/>
      <c r="R63" s="133"/>
      <c r="S63" s="133"/>
      <c r="T63" s="133"/>
      <c r="U63" s="133"/>
      <c r="V63" s="133"/>
      <c r="W63" s="133"/>
      <c r="X63" s="133"/>
      <c r="Y63" s="133"/>
      <c r="Z63" s="133"/>
      <c r="AA63" s="133"/>
      <c r="AB63" s="133"/>
      <c r="AC63" s="1334"/>
      <c r="AD63" s="1335"/>
      <c r="AE63" s="1335"/>
      <c r="AF63" s="1335"/>
      <c r="AG63" s="1336"/>
    </row>
    <row r="64" spans="1:39" s="142" customFormat="1" ht="15.75" x14ac:dyDescent="0.25">
      <c r="A64" s="132"/>
      <c r="B64" s="133"/>
      <c r="C64" s="133"/>
      <c r="D64" s="133"/>
      <c r="E64" s="133"/>
      <c r="F64" s="133"/>
      <c r="G64" s="133"/>
      <c r="H64" s="133"/>
      <c r="I64" s="133"/>
      <c r="J64" s="133"/>
      <c r="K64" s="133"/>
      <c r="L64" s="133"/>
      <c r="M64" s="133"/>
      <c r="N64" s="133"/>
      <c r="O64" s="133"/>
      <c r="P64" s="133"/>
      <c r="Q64" s="133"/>
      <c r="R64" s="133"/>
      <c r="S64" s="133"/>
      <c r="T64" s="133"/>
      <c r="U64" s="133"/>
      <c r="V64" s="133"/>
      <c r="W64" s="133"/>
      <c r="X64" s="133"/>
      <c r="Y64" s="133"/>
      <c r="Z64" s="133"/>
      <c r="AA64" s="133"/>
      <c r="AB64" s="133"/>
      <c r="AC64" s="133"/>
      <c r="AD64" s="133"/>
      <c r="AE64" s="133"/>
      <c r="AF64" s="133"/>
      <c r="AG64" s="134"/>
    </row>
    <row r="65" spans="1:33" s="142" customFormat="1" ht="15.75" x14ac:dyDescent="0.25">
      <c r="A65" s="132"/>
      <c r="B65" s="133"/>
      <c r="C65" s="133"/>
      <c r="D65" s="133"/>
      <c r="E65" s="133"/>
      <c r="F65" s="133"/>
      <c r="G65" s="133"/>
      <c r="H65" s="133"/>
      <c r="I65" s="133"/>
      <c r="J65" s="133"/>
      <c r="K65" s="133"/>
      <c r="L65" s="133"/>
      <c r="M65" s="133"/>
      <c r="N65" s="133"/>
      <c r="O65" s="133"/>
      <c r="P65" s="133"/>
      <c r="Q65" s="133"/>
      <c r="R65" s="133"/>
      <c r="S65" s="133"/>
      <c r="T65" s="133"/>
      <c r="U65" s="133"/>
      <c r="V65" s="133"/>
      <c r="W65" s="133"/>
      <c r="X65" s="133"/>
      <c r="Y65" s="133"/>
      <c r="Z65" s="133"/>
      <c r="AA65" s="133"/>
      <c r="AB65" s="133"/>
      <c r="AC65" s="133"/>
      <c r="AD65" s="133"/>
      <c r="AE65" s="133"/>
      <c r="AF65" s="133"/>
      <c r="AG65" s="134"/>
    </row>
    <row r="66" spans="1:33" s="142" customFormat="1" ht="15.75" x14ac:dyDescent="0.25">
      <c r="A66" s="132"/>
      <c r="B66" s="133"/>
      <c r="C66" s="133"/>
      <c r="D66" s="133"/>
      <c r="E66" s="133"/>
      <c r="F66" s="133"/>
      <c r="G66" s="133"/>
      <c r="H66" s="133"/>
      <c r="I66" s="133"/>
      <c r="J66" s="133"/>
      <c r="K66" s="133"/>
      <c r="L66" s="133"/>
      <c r="M66" s="133"/>
      <c r="N66" s="133"/>
      <c r="O66" s="133"/>
      <c r="P66" s="133"/>
      <c r="Q66" s="133"/>
      <c r="R66" s="133"/>
      <c r="S66" s="133"/>
      <c r="T66" s="133"/>
      <c r="U66" s="133"/>
      <c r="V66" s="133"/>
      <c r="W66" s="133"/>
      <c r="X66" s="133"/>
      <c r="Y66" s="133"/>
      <c r="Z66" s="133"/>
      <c r="AA66" s="133"/>
      <c r="AB66" s="133"/>
      <c r="AC66" s="133"/>
      <c r="AD66" s="133"/>
      <c r="AE66" s="133"/>
      <c r="AF66" s="133"/>
      <c r="AG66" s="134"/>
    </row>
    <row r="67" spans="1:33" s="244" customFormat="1" ht="19.5" customHeight="1" x14ac:dyDescent="0.25">
      <c r="A67" s="1322"/>
      <c r="B67" s="1323"/>
      <c r="C67" s="1323"/>
      <c r="D67" s="1323"/>
      <c r="E67" s="1323"/>
      <c r="F67" s="1323"/>
      <c r="G67" s="1323"/>
      <c r="H67" s="1323"/>
      <c r="I67" s="1323"/>
      <c r="J67" s="1323"/>
      <c r="K67" s="1323"/>
      <c r="L67" s="1323"/>
      <c r="M67" s="1323"/>
      <c r="N67" s="1323"/>
      <c r="O67" s="1323"/>
      <c r="P67" s="1323"/>
      <c r="Q67" s="1323"/>
      <c r="R67" s="1323"/>
      <c r="S67" s="1323"/>
      <c r="T67" s="1323"/>
      <c r="U67" s="1323"/>
      <c r="V67" s="1323"/>
      <c r="W67" s="1323"/>
      <c r="X67" s="1323"/>
      <c r="Y67" s="1323"/>
      <c r="Z67" s="1323"/>
      <c r="AA67" s="1323"/>
      <c r="AB67" s="1323"/>
      <c r="AC67" s="1323"/>
      <c r="AD67" s="1323"/>
      <c r="AE67" s="1323"/>
      <c r="AF67" s="1323"/>
      <c r="AG67" s="1324"/>
    </row>
    <row r="68" spans="1:33" x14ac:dyDescent="0.3">
      <c r="A68" s="282">
        <v>6</v>
      </c>
      <c r="B68" s="221"/>
      <c r="C68" s="753" t="s">
        <v>791</v>
      </c>
      <c r="D68" s="753"/>
      <c r="E68" s="753"/>
      <c r="F68" s="753"/>
      <c r="G68" s="753"/>
      <c r="H68" s="753"/>
      <c r="I68" s="753"/>
      <c r="J68" s="753"/>
      <c r="K68" s="753"/>
      <c r="L68" s="753"/>
      <c r="M68" s="753"/>
      <c r="N68" s="753"/>
      <c r="O68" s="753"/>
      <c r="P68" s="753"/>
      <c r="Q68" s="753"/>
      <c r="R68" s="753"/>
      <c r="S68" s="753"/>
      <c r="T68" s="753"/>
      <c r="U68" s="753"/>
      <c r="V68" s="753"/>
      <c r="W68" s="753"/>
      <c r="X68" s="753"/>
      <c r="Y68" s="753"/>
      <c r="Z68" s="753"/>
      <c r="AA68" s="753"/>
      <c r="AB68" s="753"/>
      <c r="AC68" s="753"/>
      <c r="AD68" s="753"/>
      <c r="AE68" s="753"/>
      <c r="AF68" s="753"/>
      <c r="AG68" s="754"/>
    </row>
    <row r="69" spans="1:33" s="244" customFormat="1" ht="20.100000000000001" customHeight="1" x14ac:dyDescent="0.25">
      <c r="A69" s="1316" t="s">
        <v>786</v>
      </c>
      <c r="B69" s="1317"/>
      <c r="C69" s="1317"/>
      <c r="D69" s="1317"/>
      <c r="E69" s="1317"/>
      <c r="F69" s="1317"/>
      <c r="G69" s="1317"/>
      <c r="H69" s="1317"/>
      <c r="I69" s="1317"/>
      <c r="J69" s="1317"/>
      <c r="K69" s="1317"/>
      <c r="L69" s="1317"/>
      <c r="M69" s="1317"/>
      <c r="N69" s="1317"/>
      <c r="O69" s="1317"/>
      <c r="P69" s="1317"/>
      <c r="Q69" s="1317"/>
      <c r="R69" s="1317"/>
      <c r="S69" s="1317"/>
      <c r="T69" s="1317"/>
      <c r="U69" s="1317"/>
      <c r="V69" s="1317"/>
      <c r="W69" s="1317"/>
      <c r="X69" s="1317"/>
      <c r="Y69" s="1317"/>
      <c r="Z69" s="1317"/>
      <c r="AA69" s="1317"/>
      <c r="AB69" s="1317"/>
      <c r="AC69" s="1317"/>
      <c r="AD69" s="1317"/>
      <c r="AE69" s="1317"/>
      <c r="AF69" s="1317"/>
      <c r="AG69" s="1318"/>
    </row>
    <row r="70" spans="1:33" s="244" customFormat="1" ht="20.100000000000001" customHeight="1" x14ac:dyDescent="0.25">
      <c r="A70" s="1316"/>
      <c r="B70" s="1317"/>
      <c r="C70" s="1317"/>
      <c r="D70" s="1317"/>
      <c r="E70" s="1317"/>
      <c r="F70" s="1317"/>
      <c r="G70" s="1317"/>
      <c r="H70" s="1317"/>
      <c r="I70" s="1317"/>
      <c r="J70" s="1317"/>
      <c r="K70" s="1317"/>
      <c r="L70" s="1317"/>
      <c r="M70" s="1317"/>
      <c r="N70" s="1317"/>
      <c r="O70" s="1317"/>
      <c r="P70" s="1317"/>
      <c r="Q70" s="1317"/>
      <c r="R70" s="1317"/>
      <c r="S70" s="1317"/>
      <c r="T70" s="1317"/>
      <c r="U70" s="1317"/>
      <c r="V70" s="1317"/>
      <c r="W70" s="1317"/>
      <c r="X70" s="1317"/>
      <c r="Y70" s="1317"/>
      <c r="Z70" s="1317"/>
      <c r="AA70" s="1317"/>
      <c r="AB70" s="1317"/>
      <c r="AC70" s="1317"/>
      <c r="AD70" s="1317"/>
      <c r="AE70" s="1317"/>
      <c r="AF70" s="1317"/>
      <c r="AG70" s="1318"/>
    </row>
    <row r="71" spans="1:33" s="244" customFormat="1" ht="20.100000000000001" customHeight="1" x14ac:dyDescent="0.25">
      <c r="A71" s="1316"/>
      <c r="B71" s="1317"/>
      <c r="C71" s="1317"/>
      <c r="D71" s="1317"/>
      <c r="E71" s="1317"/>
      <c r="F71" s="1317"/>
      <c r="G71" s="1317"/>
      <c r="H71" s="1317"/>
      <c r="I71" s="1317"/>
      <c r="J71" s="1317"/>
      <c r="K71" s="1317"/>
      <c r="L71" s="1317"/>
      <c r="M71" s="1317"/>
      <c r="N71" s="1317"/>
      <c r="O71" s="1317"/>
      <c r="P71" s="1317"/>
      <c r="Q71" s="1317"/>
      <c r="R71" s="1317"/>
      <c r="S71" s="1317"/>
      <c r="T71" s="1317"/>
      <c r="U71" s="1317"/>
      <c r="V71" s="1317"/>
      <c r="W71" s="1317"/>
      <c r="X71" s="1317"/>
      <c r="Y71" s="1317"/>
      <c r="Z71" s="1317"/>
      <c r="AA71" s="1317"/>
      <c r="AB71" s="1317"/>
      <c r="AC71" s="1317"/>
      <c r="AD71" s="1317"/>
      <c r="AE71" s="1317"/>
      <c r="AF71" s="1317"/>
      <c r="AG71" s="1318"/>
    </row>
    <row r="72" spans="1:33" s="244" customFormat="1" ht="20.100000000000001" customHeight="1" x14ac:dyDescent="0.25">
      <c r="A72" s="1316"/>
      <c r="B72" s="1317"/>
      <c r="C72" s="1317"/>
      <c r="D72" s="1317"/>
      <c r="E72" s="1317"/>
      <c r="F72" s="1317"/>
      <c r="G72" s="1317"/>
      <c r="H72" s="1317"/>
      <c r="I72" s="1317"/>
      <c r="J72" s="1317"/>
      <c r="K72" s="1317"/>
      <c r="L72" s="1317"/>
      <c r="M72" s="1317"/>
      <c r="N72" s="1317"/>
      <c r="O72" s="1317"/>
      <c r="P72" s="1317"/>
      <c r="Q72" s="1317"/>
      <c r="R72" s="1317"/>
      <c r="S72" s="1317"/>
      <c r="T72" s="1317"/>
      <c r="U72" s="1317"/>
      <c r="V72" s="1317"/>
      <c r="W72" s="1317"/>
      <c r="X72" s="1317"/>
      <c r="Y72" s="1317"/>
      <c r="Z72" s="1317"/>
      <c r="AA72" s="1317"/>
      <c r="AB72" s="1317"/>
      <c r="AC72" s="1317"/>
      <c r="AD72" s="1317"/>
      <c r="AE72" s="1317"/>
      <c r="AF72" s="1317"/>
      <c r="AG72" s="1318"/>
    </row>
    <row r="73" spans="1:33" s="194" customFormat="1" x14ac:dyDescent="0.3">
      <c r="A73" s="1319"/>
      <c r="B73" s="1320"/>
      <c r="C73" s="1320"/>
      <c r="D73" s="1320"/>
      <c r="E73" s="1320"/>
      <c r="F73" s="1320"/>
      <c r="G73" s="1320"/>
      <c r="H73" s="1320"/>
      <c r="I73" s="1320"/>
      <c r="J73" s="1320"/>
      <c r="K73" s="1320"/>
      <c r="L73" s="1320"/>
      <c r="M73" s="1320"/>
      <c r="N73" s="1320"/>
      <c r="O73" s="1320"/>
      <c r="P73" s="1320"/>
      <c r="Q73" s="1320"/>
      <c r="R73" s="1320"/>
      <c r="S73" s="1320"/>
      <c r="T73" s="1320"/>
      <c r="U73" s="1320"/>
      <c r="V73" s="1320"/>
      <c r="W73" s="1320"/>
      <c r="X73" s="1320"/>
      <c r="Y73" s="1320"/>
      <c r="Z73" s="1320"/>
      <c r="AA73" s="1320"/>
      <c r="AB73" s="1320"/>
      <c r="AC73" s="1320"/>
      <c r="AD73" s="1320"/>
      <c r="AE73" s="1320"/>
      <c r="AF73" s="1320"/>
      <c r="AG73" s="1321"/>
    </row>
    <row r="74" spans="1:33" s="194" customFormat="1" ht="20.100000000000001" customHeight="1" x14ac:dyDescent="0.3">
      <c r="A74" s="1304"/>
      <c r="B74" s="1305"/>
      <c r="C74" s="1305"/>
      <c r="D74" s="1305"/>
      <c r="E74" s="1305"/>
      <c r="F74" s="1305"/>
      <c r="G74" s="1305"/>
      <c r="H74" s="1305"/>
      <c r="I74" s="1305"/>
      <c r="J74" s="1305"/>
      <c r="K74" s="1305"/>
      <c r="L74" s="1305"/>
      <c r="M74" s="1305"/>
      <c r="N74" s="1305"/>
      <c r="O74" s="1305"/>
      <c r="P74" s="1305"/>
      <c r="Q74" s="1305"/>
      <c r="R74" s="1305"/>
      <c r="S74" s="1305"/>
      <c r="T74" s="1305"/>
      <c r="U74" s="1305"/>
      <c r="V74" s="1305"/>
      <c r="W74" s="1305"/>
      <c r="X74" s="1305"/>
      <c r="Y74" s="1305"/>
      <c r="Z74" s="1305"/>
      <c r="AA74" s="1305"/>
      <c r="AB74" s="1305"/>
      <c r="AC74" s="1305"/>
      <c r="AD74" s="1305"/>
      <c r="AE74" s="1305"/>
      <c r="AF74" s="1305"/>
      <c r="AG74" s="1306"/>
    </row>
    <row r="75" spans="1:33" x14ac:dyDescent="0.3">
      <c r="A75" s="282">
        <v>7</v>
      </c>
      <c r="B75" s="221"/>
      <c r="C75" s="753" t="s">
        <v>792</v>
      </c>
      <c r="D75" s="753"/>
      <c r="E75" s="753"/>
      <c r="F75" s="753"/>
      <c r="G75" s="753"/>
      <c r="H75" s="753"/>
      <c r="I75" s="753"/>
      <c r="J75" s="753"/>
      <c r="K75" s="753"/>
      <c r="L75" s="753"/>
      <c r="M75" s="753"/>
      <c r="N75" s="753"/>
      <c r="O75" s="753"/>
      <c r="P75" s="753"/>
      <c r="Q75" s="753"/>
      <c r="R75" s="753"/>
      <c r="S75" s="753"/>
      <c r="T75" s="753"/>
      <c r="U75" s="753"/>
      <c r="V75" s="753"/>
      <c r="W75" s="753"/>
      <c r="X75" s="753"/>
      <c r="Y75" s="753"/>
      <c r="Z75" s="753"/>
      <c r="AA75" s="753"/>
      <c r="AB75" s="753"/>
      <c r="AC75" s="753"/>
      <c r="AD75" s="753"/>
      <c r="AE75" s="753"/>
      <c r="AF75" s="753"/>
      <c r="AG75" s="754"/>
    </row>
    <row r="76" spans="1:33" s="142" customFormat="1" ht="13.5" customHeight="1" x14ac:dyDescent="0.2">
      <c r="A76" s="1307"/>
      <c r="B76" s="1308"/>
      <c r="C76" s="1308"/>
      <c r="D76" s="1308"/>
      <c r="E76" s="1308"/>
      <c r="F76" s="1308"/>
      <c r="G76" s="1308"/>
      <c r="H76" s="1308"/>
      <c r="I76" s="1308"/>
      <c r="J76" s="1308"/>
      <c r="K76" s="1308"/>
      <c r="L76" s="1308"/>
      <c r="M76" s="1308"/>
      <c r="N76" s="1308"/>
      <c r="O76" s="1308"/>
      <c r="P76" s="1308"/>
      <c r="Q76" s="1308"/>
      <c r="R76" s="1308"/>
      <c r="S76" s="1308"/>
      <c r="T76" s="1308"/>
      <c r="U76" s="1308"/>
      <c r="V76" s="1308"/>
      <c r="W76" s="1308"/>
      <c r="X76" s="1308"/>
      <c r="Y76" s="1308"/>
      <c r="Z76" s="1308"/>
      <c r="AA76" s="1308"/>
      <c r="AB76" s="1308"/>
      <c r="AC76" s="1308"/>
      <c r="AD76" s="1308"/>
      <c r="AE76" s="1308"/>
      <c r="AF76" s="1308"/>
      <c r="AG76" s="1309"/>
    </row>
    <row r="77" spans="1:33" s="142" customFormat="1" ht="13.5" customHeight="1" x14ac:dyDescent="0.2">
      <c r="A77" s="1310"/>
      <c r="B77" s="1311"/>
      <c r="C77" s="1311"/>
      <c r="D77" s="1311"/>
      <c r="E77" s="1311"/>
      <c r="F77" s="1311"/>
      <c r="G77" s="1311"/>
      <c r="H77" s="1311"/>
      <c r="I77" s="1311"/>
      <c r="J77" s="1311"/>
      <c r="K77" s="1311"/>
      <c r="L77" s="1311"/>
      <c r="M77" s="1311"/>
      <c r="N77" s="1311"/>
      <c r="O77" s="1311"/>
      <c r="P77" s="1311"/>
      <c r="Q77" s="1311"/>
      <c r="R77" s="1311"/>
      <c r="S77" s="1311"/>
      <c r="T77" s="1311"/>
      <c r="U77" s="1311"/>
      <c r="V77" s="1311"/>
      <c r="W77" s="1311"/>
      <c r="X77" s="1311"/>
      <c r="Y77" s="1311"/>
      <c r="Z77" s="1311"/>
      <c r="AA77" s="1311"/>
      <c r="AB77" s="1311"/>
      <c r="AC77" s="1311"/>
      <c r="AD77" s="1311"/>
      <c r="AE77" s="1311"/>
      <c r="AF77" s="1311"/>
      <c r="AG77" s="1312"/>
    </row>
    <row r="78" spans="1:33" s="142" customFormat="1" ht="13.5" customHeight="1" x14ac:dyDescent="0.2">
      <c r="A78" s="1310"/>
      <c r="B78" s="1311"/>
      <c r="C78" s="1311"/>
      <c r="D78" s="1311"/>
      <c r="E78" s="1311"/>
      <c r="F78" s="1311"/>
      <c r="G78" s="1311"/>
      <c r="H78" s="1311"/>
      <c r="I78" s="1311"/>
      <c r="J78" s="1311"/>
      <c r="K78" s="1311"/>
      <c r="L78" s="1311"/>
      <c r="M78" s="1311"/>
      <c r="N78" s="1311"/>
      <c r="O78" s="1311"/>
      <c r="P78" s="1311"/>
      <c r="Q78" s="1311"/>
      <c r="R78" s="1311"/>
      <c r="S78" s="1311"/>
      <c r="T78" s="1311"/>
      <c r="U78" s="1311"/>
      <c r="V78" s="1311"/>
      <c r="W78" s="1311"/>
      <c r="X78" s="1311"/>
      <c r="Y78" s="1311"/>
      <c r="Z78" s="1311"/>
      <c r="AA78" s="1311"/>
      <c r="AB78" s="1311"/>
      <c r="AC78" s="1311"/>
      <c r="AD78" s="1311"/>
      <c r="AE78" s="1311"/>
      <c r="AF78" s="1311"/>
      <c r="AG78" s="1312"/>
    </row>
    <row r="79" spans="1:33" s="142" customFormat="1" ht="13.5" customHeight="1" x14ac:dyDescent="0.2">
      <c r="A79" s="1310"/>
      <c r="B79" s="1311"/>
      <c r="C79" s="1311"/>
      <c r="D79" s="1311"/>
      <c r="E79" s="1311"/>
      <c r="F79" s="1311"/>
      <c r="G79" s="1311"/>
      <c r="H79" s="1311"/>
      <c r="I79" s="1311"/>
      <c r="J79" s="1311"/>
      <c r="K79" s="1311"/>
      <c r="L79" s="1311"/>
      <c r="M79" s="1311"/>
      <c r="N79" s="1311"/>
      <c r="O79" s="1311"/>
      <c r="P79" s="1311"/>
      <c r="Q79" s="1311"/>
      <c r="R79" s="1311"/>
      <c r="S79" s="1311"/>
      <c r="T79" s="1311"/>
      <c r="U79" s="1311"/>
      <c r="V79" s="1311"/>
      <c r="W79" s="1311"/>
      <c r="X79" s="1311"/>
      <c r="Y79" s="1311"/>
      <c r="Z79" s="1311"/>
      <c r="AA79" s="1311"/>
      <c r="AB79" s="1311"/>
      <c r="AC79" s="1311"/>
      <c r="AD79" s="1311"/>
      <c r="AE79" s="1311"/>
      <c r="AF79" s="1311"/>
      <c r="AG79" s="1312"/>
    </row>
    <row r="80" spans="1:33" s="245" customFormat="1" ht="13.5" customHeight="1" x14ac:dyDescent="0.25">
      <c r="A80" s="1313"/>
      <c r="B80" s="1314"/>
      <c r="C80" s="1314"/>
      <c r="D80" s="1314"/>
      <c r="E80" s="1314"/>
      <c r="F80" s="1314"/>
      <c r="G80" s="1314"/>
      <c r="H80" s="1314"/>
      <c r="I80" s="1314"/>
      <c r="J80" s="1314"/>
      <c r="K80" s="1314"/>
      <c r="L80" s="1314"/>
      <c r="M80" s="1314"/>
      <c r="N80" s="1314"/>
      <c r="O80" s="1314"/>
      <c r="P80" s="1314"/>
      <c r="Q80" s="1314"/>
      <c r="R80" s="1314"/>
      <c r="S80" s="1314"/>
      <c r="T80" s="1314"/>
      <c r="U80" s="1314"/>
      <c r="V80" s="1314"/>
      <c r="W80" s="1314"/>
      <c r="X80" s="1314"/>
      <c r="Y80" s="1314"/>
      <c r="Z80" s="1314"/>
      <c r="AA80" s="1314"/>
      <c r="AB80" s="1314"/>
      <c r="AC80" s="1314"/>
      <c r="AD80" s="1314"/>
      <c r="AE80" s="1314"/>
      <c r="AF80" s="1314"/>
      <c r="AG80" s="1315"/>
    </row>
    <row r="81" spans="1:34" s="245" customFormat="1" ht="13.5" customHeight="1" x14ac:dyDescent="0.25">
      <c r="A81" s="424"/>
      <c r="B81" s="189"/>
      <c r="C81" s="189"/>
      <c r="D81" s="189"/>
      <c r="E81" s="189"/>
      <c r="F81" s="189"/>
      <c r="G81" s="189"/>
      <c r="H81" s="189"/>
      <c r="I81" s="189"/>
      <c r="J81" s="189"/>
      <c r="K81" s="189"/>
      <c r="L81" s="189"/>
      <c r="M81" s="189"/>
      <c r="N81" s="189"/>
      <c r="O81" s="189"/>
      <c r="P81" s="189"/>
      <c r="Q81" s="189"/>
      <c r="R81" s="189"/>
      <c r="S81" s="189"/>
      <c r="T81" s="189"/>
      <c r="U81" s="189"/>
      <c r="V81" s="189"/>
      <c r="W81" s="189"/>
      <c r="X81" s="189"/>
      <c r="Y81" s="189"/>
      <c r="Z81" s="189"/>
      <c r="AA81" s="189"/>
      <c r="AB81" s="189"/>
      <c r="AC81" s="189"/>
      <c r="AD81" s="189"/>
      <c r="AE81" s="189"/>
      <c r="AF81" s="189"/>
      <c r="AG81" s="425"/>
    </row>
    <row r="82" spans="1:34" s="245" customFormat="1" ht="38.25" customHeight="1" x14ac:dyDescent="0.25">
      <c r="A82" s="439"/>
      <c r="B82" s="440"/>
      <c r="C82" s="440"/>
      <c r="D82" s="440"/>
      <c r="E82" s="440"/>
      <c r="F82" s="440"/>
      <c r="G82" s="440"/>
      <c r="H82" s="440"/>
      <c r="I82" s="440"/>
      <c r="J82" s="440"/>
      <c r="K82" s="60"/>
      <c r="L82" s="440"/>
      <c r="M82" s="440"/>
      <c r="N82" s="440"/>
      <c r="O82" s="440"/>
      <c r="P82" s="440"/>
      <c r="Q82" s="440"/>
      <c r="R82" s="440"/>
      <c r="S82" s="440"/>
      <c r="T82" s="440"/>
      <c r="U82" s="440"/>
      <c r="V82" s="49"/>
      <c r="W82" s="49"/>
      <c r="X82" s="49"/>
      <c r="Y82" s="49"/>
      <c r="Z82" s="49"/>
      <c r="AA82" s="60"/>
      <c r="AB82" s="60"/>
      <c r="AC82" s="60"/>
      <c r="AD82" s="60"/>
      <c r="AE82" s="60"/>
      <c r="AF82" s="60"/>
      <c r="AG82" s="60"/>
    </row>
    <row r="83" spans="1:34" ht="20.25" x14ac:dyDescent="0.3">
      <c r="A83" s="463" t="s">
        <v>146</v>
      </c>
      <c r="B83" s="463"/>
      <c r="C83" s="816">
        <f>VLOOKUP($F$15,CONTRA,46,FALSE)</f>
        <v>39</v>
      </c>
      <c r="D83" s="816"/>
      <c r="E83" s="816"/>
      <c r="F83" s="816"/>
      <c r="G83" s="816"/>
      <c r="H83" s="816"/>
      <c r="I83" s="816"/>
      <c r="J83" s="192"/>
      <c r="K83" s="260"/>
      <c r="L83" s="463" t="s">
        <v>146</v>
      </c>
      <c r="M83" s="464"/>
      <c r="N83" s="464"/>
      <c r="O83" s="816">
        <f>VLOOKUP($F$15,CONTRA,44,FALSE)</f>
        <v>37</v>
      </c>
      <c r="P83" s="816"/>
      <c r="Q83" s="816"/>
      <c r="R83" s="816"/>
      <c r="S83" s="816"/>
      <c r="T83" s="816"/>
      <c r="U83" s="815"/>
      <c r="V83" s="275"/>
      <c r="W83" s="463" t="s">
        <v>146</v>
      </c>
      <c r="X83" s="464"/>
      <c r="Y83" s="465"/>
      <c r="Z83" s="466"/>
      <c r="AA83" s="816">
        <f>VLOOKUP($F$15,CONTRA,48,FALSE)</f>
        <v>41</v>
      </c>
      <c r="AB83" s="816"/>
      <c r="AC83" s="816"/>
      <c r="AD83" s="816"/>
      <c r="AE83" s="816"/>
      <c r="AF83" s="816"/>
      <c r="AG83" s="816"/>
    </row>
    <row r="84" spans="1:34" ht="20.25" x14ac:dyDescent="0.3">
      <c r="A84" s="463" t="s">
        <v>147</v>
      </c>
      <c r="B84" s="463"/>
      <c r="C84" s="463"/>
      <c r="D84" s="463"/>
      <c r="E84" s="463"/>
      <c r="F84" s="463"/>
      <c r="G84" s="463"/>
      <c r="H84" s="464"/>
      <c r="I84" s="464"/>
      <c r="J84" s="192"/>
      <c r="K84" s="260"/>
      <c r="L84" s="463" t="s">
        <v>149</v>
      </c>
      <c r="M84" s="464"/>
      <c r="N84" s="464"/>
      <c r="O84" s="815">
        <f>VLOOKUP($F$15,CONTRA,45,FALSE)</f>
        <v>38</v>
      </c>
      <c r="P84" s="815"/>
      <c r="Q84" s="815"/>
      <c r="R84" s="815"/>
      <c r="S84" s="815"/>
      <c r="T84" s="815"/>
      <c r="U84" s="815"/>
      <c r="V84" s="275"/>
      <c r="W84" s="463" t="s">
        <v>150</v>
      </c>
      <c r="X84" s="464"/>
      <c r="Y84" s="463"/>
      <c r="Z84" s="464"/>
      <c r="AA84" s="815">
        <f>VLOOKUP($F$15,CONTRA,49,FALSE)</f>
        <v>42</v>
      </c>
      <c r="AB84" s="815"/>
      <c r="AC84" s="815"/>
      <c r="AD84" s="815"/>
      <c r="AE84" s="815"/>
      <c r="AF84" s="815"/>
      <c r="AG84" s="815"/>
    </row>
    <row r="85" spans="1:34" ht="20.25" x14ac:dyDescent="0.3">
      <c r="A85" s="463" t="s">
        <v>148</v>
      </c>
      <c r="B85" s="463"/>
      <c r="C85" s="815">
        <f>VLOOKUP($F$15,CONTRA,47,FALSE)</f>
        <v>40</v>
      </c>
      <c r="D85" s="815"/>
      <c r="E85" s="815"/>
      <c r="F85" s="815"/>
      <c r="G85" s="815"/>
      <c r="H85" s="815"/>
      <c r="I85" s="815"/>
      <c r="J85" s="192"/>
      <c r="K85" s="260"/>
      <c r="L85" s="463" t="s">
        <v>148</v>
      </c>
      <c r="M85" s="464"/>
      <c r="N85" s="464"/>
      <c r="O85" s="815"/>
      <c r="P85" s="815"/>
      <c r="Q85" s="815"/>
      <c r="R85" s="815"/>
      <c r="S85" s="815"/>
      <c r="T85" s="815"/>
      <c r="U85" s="815"/>
      <c r="V85" s="275"/>
      <c r="W85" s="463" t="s">
        <v>148</v>
      </c>
      <c r="X85" s="464"/>
      <c r="Y85" s="465"/>
      <c r="Z85" s="464"/>
      <c r="AA85" s="815"/>
      <c r="AB85" s="815"/>
      <c r="AC85" s="815"/>
      <c r="AD85" s="815"/>
      <c r="AE85" s="815"/>
      <c r="AF85" s="815"/>
      <c r="AG85" s="815"/>
    </row>
    <row r="86" spans="1:34" ht="23.25" x14ac:dyDescent="0.3">
      <c r="A86" s="440"/>
      <c r="B86" s="440"/>
      <c r="C86" s="440"/>
      <c r="D86" s="440"/>
      <c r="E86" s="440"/>
      <c r="F86" s="440"/>
      <c r="G86" s="440"/>
      <c r="H86" s="440"/>
      <c r="I86" s="440"/>
      <c r="J86" s="192"/>
      <c r="K86" s="260"/>
      <c r="L86" s="260"/>
      <c r="M86" s="260"/>
      <c r="N86" s="260"/>
      <c r="O86" s="260"/>
      <c r="P86" s="260"/>
      <c r="Q86" s="275"/>
      <c r="R86" s="275"/>
      <c r="S86" s="275"/>
      <c r="T86" s="438"/>
      <c r="U86" s="438"/>
      <c r="V86" s="438"/>
      <c r="W86" s="440"/>
      <c r="X86" s="440"/>
      <c r="Y86" s="440"/>
      <c r="Z86" s="440"/>
      <c r="AA86" s="440"/>
      <c r="AB86" s="440"/>
      <c r="AC86" s="440"/>
      <c r="AD86" s="440"/>
      <c r="AE86" s="440"/>
      <c r="AF86" s="440"/>
      <c r="AG86" s="440"/>
    </row>
    <row r="87" spans="1:34" x14ac:dyDescent="0.3">
      <c r="A87" s="60"/>
      <c r="B87" s="60"/>
      <c r="C87" s="60"/>
      <c r="D87" s="49"/>
      <c r="E87" s="49"/>
      <c r="F87" s="49"/>
      <c r="G87" s="49"/>
      <c r="H87" s="49"/>
      <c r="I87" s="49"/>
      <c r="J87" s="49"/>
      <c r="K87" s="60"/>
      <c r="L87" s="60"/>
      <c r="M87" s="60"/>
      <c r="N87" s="60"/>
      <c r="O87" s="60"/>
      <c r="P87" s="60"/>
      <c r="Q87" s="49"/>
      <c r="R87" s="49"/>
      <c r="S87" s="49"/>
      <c r="T87" s="49"/>
      <c r="U87" s="49"/>
      <c r="V87" s="49"/>
      <c r="W87" s="49"/>
      <c r="X87" s="49"/>
      <c r="Y87" s="49"/>
      <c r="Z87" s="60"/>
      <c r="AA87" s="60"/>
      <c r="AB87" s="60"/>
      <c r="AC87" s="60"/>
      <c r="AD87" s="60"/>
      <c r="AE87" s="60"/>
      <c r="AF87" s="60"/>
      <c r="AG87" s="60"/>
    </row>
    <row r="88" spans="1:34" ht="17.25" thickBot="1" x14ac:dyDescent="0.35">
      <c r="A88" s="283"/>
      <c r="B88" s="49"/>
      <c r="C88" s="49"/>
      <c r="D88" s="49"/>
      <c r="E88" s="49"/>
      <c r="F88" s="49"/>
      <c r="G88" s="49"/>
      <c r="H88" s="49"/>
      <c r="I88" s="49"/>
      <c r="J88" s="49"/>
      <c r="K88" s="49"/>
      <c r="L88" s="49"/>
      <c r="M88" s="49"/>
      <c r="N88" s="49"/>
      <c r="O88" s="49"/>
      <c r="P88" s="49"/>
      <c r="Q88" s="49"/>
      <c r="R88" s="49"/>
      <c r="S88" s="49"/>
      <c r="T88" s="49"/>
      <c r="U88" s="49"/>
      <c r="V88" s="49"/>
      <c r="W88" s="49"/>
      <c r="X88" s="49"/>
      <c r="Y88" s="49"/>
      <c r="Z88" s="60"/>
      <c r="AA88" s="60"/>
      <c r="AB88" s="60"/>
      <c r="AC88" s="60"/>
      <c r="AD88" s="60"/>
      <c r="AE88" s="60"/>
      <c r="AF88" s="60"/>
      <c r="AG88" s="197"/>
    </row>
    <row r="89" spans="1:34" ht="20.25" x14ac:dyDescent="0.3">
      <c r="A89" s="1108" t="s">
        <v>215</v>
      </c>
      <c r="B89" s="1109"/>
      <c r="C89" s="1109"/>
      <c r="D89" s="1109"/>
      <c r="E89" s="1109"/>
      <c r="F89" s="1109"/>
      <c r="G89" s="1109"/>
      <c r="H89" s="1109"/>
      <c r="I89" s="1109"/>
      <c r="J89" s="1109"/>
      <c r="K89" s="1109"/>
      <c r="L89" s="1110"/>
      <c r="M89" s="1108" t="s">
        <v>216</v>
      </c>
      <c r="N89" s="1109"/>
      <c r="O89" s="1109"/>
      <c r="P89" s="1109"/>
      <c r="Q89" s="1109"/>
      <c r="R89" s="1109"/>
      <c r="S89" s="1109"/>
      <c r="T89" s="1109"/>
      <c r="U89" s="1109"/>
      <c r="V89" s="1110"/>
      <c r="W89" s="1108" t="s">
        <v>218</v>
      </c>
      <c r="X89" s="1109"/>
      <c r="Y89" s="1109"/>
      <c r="Z89" s="1109"/>
      <c r="AA89" s="1109"/>
      <c r="AB89" s="1109"/>
      <c r="AC89" s="1109"/>
      <c r="AD89" s="1109"/>
      <c r="AE89" s="1109"/>
      <c r="AF89" s="1109"/>
      <c r="AG89" s="1110"/>
      <c r="AH89" s="61"/>
    </row>
    <row r="90" spans="1:34" ht="21" thickBot="1" x14ac:dyDescent="0.35">
      <c r="A90" s="1111" t="s">
        <v>864</v>
      </c>
      <c r="B90" s="1112"/>
      <c r="C90" s="1112"/>
      <c r="D90" s="1112"/>
      <c r="E90" s="1112"/>
      <c r="F90" s="1112"/>
      <c r="G90" s="1112"/>
      <c r="H90" s="1112"/>
      <c r="I90" s="1112"/>
      <c r="J90" s="1112"/>
      <c r="K90" s="1112"/>
      <c r="L90" s="1113"/>
      <c r="M90" s="1111" t="s">
        <v>217</v>
      </c>
      <c r="N90" s="1112"/>
      <c r="O90" s="1112"/>
      <c r="P90" s="1115"/>
      <c r="Q90" s="1115"/>
      <c r="R90" s="1112"/>
      <c r="S90" s="1112"/>
      <c r="T90" s="1112"/>
      <c r="U90" s="1112"/>
      <c r="V90" s="1116"/>
      <c r="W90" s="1111" t="s">
        <v>219</v>
      </c>
      <c r="X90" s="1112"/>
      <c r="Y90" s="1112"/>
      <c r="Z90" s="1112"/>
      <c r="AA90" s="1112"/>
      <c r="AB90" s="1112"/>
      <c r="AC90" s="1112"/>
      <c r="AD90" s="1112"/>
      <c r="AE90" s="1112"/>
      <c r="AF90" s="1112"/>
      <c r="AG90" s="1113"/>
      <c r="AH90" s="61"/>
    </row>
    <row r="91" spans="1:34" ht="20.25" x14ac:dyDescent="0.3">
      <c r="A91" s="1108" t="s">
        <v>220</v>
      </c>
      <c r="B91" s="1109"/>
      <c r="C91" s="1109"/>
      <c r="D91" s="1109"/>
      <c r="E91" s="1109"/>
      <c r="F91" s="1109"/>
      <c r="G91" s="1109"/>
      <c r="H91" s="1109"/>
      <c r="I91" s="1109"/>
      <c r="J91" s="1109"/>
      <c r="K91" s="1109"/>
      <c r="L91" s="1110"/>
      <c r="M91" s="1108" t="s">
        <v>220</v>
      </c>
      <c r="N91" s="1109"/>
      <c r="O91" s="1109"/>
      <c r="P91" s="1109"/>
      <c r="Q91" s="1109"/>
      <c r="R91" s="1109"/>
      <c r="S91" s="1109"/>
      <c r="T91" s="1109"/>
      <c r="U91" s="1109"/>
      <c r="V91" s="1110"/>
      <c r="W91" s="1108" t="s">
        <v>220</v>
      </c>
      <c r="X91" s="1109"/>
      <c r="Y91" s="1109"/>
      <c r="Z91" s="1109"/>
      <c r="AA91" s="1109"/>
      <c r="AB91" s="1109"/>
      <c r="AC91" s="1109"/>
      <c r="AD91" s="1109"/>
      <c r="AE91" s="1109"/>
      <c r="AF91" s="1109"/>
      <c r="AG91" s="1110"/>
      <c r="AH91" s="61"/>
    </row>
    <row r="92" spans="1:34" ht="21" thickBot="1" x14ac:dyDescent="0.35">
      <c r="A92" s="1111" t="s">
        <v>863</v>
      </c>
      <c r="B92" s="1112"/>
      <c r="C92" s="1112"/>
      <c r="D92" s="1112"/>
      <c r="E92" s="1112"/>
      <c r="F92" s="1112"/>
      <c r="G92" s="1112"/>
      <c r="H92" s="1112"/>
      <c r="I92" s="1112"/>
      <c r="J92" s="1112"/>
      <c r="K92" s="1112"/>
      <c r="L92" s="1113"/>
      <c r="M92" s="1111" t="s">
        <v>222</v>
      </c>
      <c r="N92" s="1112"/>
      <c r="O92" s="1112"/>
      <c r="P92" s="1112"/>
      <c r="Q92" s="1112"/>
      <c r="R92" s="1112"/>
      <c r="S92" s="1112"/>
      <c r="T92" s="1112"/>
      <c r="U92" s="1112"/>
      <c r="V92" s="1113"/>
      <c r="W92" s="1111" t="s">
        <v>223</v>
      </c>
      <c r="X92" s="1112"/>
      <c r="Y92" s="1112"/>
      <c r="Z92" s="1112"/>
      <c r="AA92" s="1112"/>
      <c r="AB92" s="1112"/>
      <c r="AC92" s="1112"/>
      <c r="AD92" s="1112"/>
      <c r="AE92" s="1112"/>
      <c r="AF92" s="1112"/>
      <c r="AG92" s="1113"/>
      <c r="AH92" s="61"/>
    </row>
    <row r="93" spans="1:34" s="142" customFormat="1" ht="12.75" x14ac:dyDescent="0.2"/>
    <row r="94" spans="1:34" s="142" customFormat="1" ht="12.75" x14ac:dyDescent="0.2"/>
    <row r="95" spans="1:34" s="142" customFormat="1" ht="12.75" x14ac:dyDescent="0.2"/>
    <row r="96" spans="1:34" s="142" customFormat="1" ht="12.75" x14ac:dyDescent="0.2"/>
    <row r="97" s="142" customFormat="1" ht="12.75" x14ac:dyDescent="0.2"/>
    <row r="98" s="142" customFormat="1" ht="12.75" x14ac:dyDescent="0.2"/>
    <row r="99" s="142" customFormat="1" ht="12.75" x14ac:dyDescent="0.2"/>
    <row r="100" s="142" customFormat="1" ht="12.75" x14ac:dyDescent="0.2"/>
    <row r="101" s="142" customFormat="1" ht="12.75" x14ac:dyDescent="0.2"/>
  </sheetData>
  <mergeCells count="223">
    <mergeCell ref="A2:J2"/>
    <mergeCell ref="C24:AG24"/>
    <mergeCell ref="T1:AG4"/>
    <mergeCell ref="A3:B3"/>
    <mergeCell ref="C3:S3"/>
    <mergeCell ref="A4:B4"/>
    <mergeCell ref="C4:S4"/>
    <mergeCell ref="A47:B47"/>
    <mergeCell ref="A37:B37"/>
    <mergeCell ref="A28:B28"/>
    <mergeCell ref="A24:B24"/>
    <mergeCell ref="A27:AG27"/>
    <mergeCell ref="A29:Q29"/>
    <mergeCell ref="R29:AG29"/>
    <mergeCell ref="A30:I30"/>
    <mergeCell ref="J30:M30"/>
    <mergeCell ref="N30:Q30"/>
    <mergeCell ref="R30:Y30"/>
    <mergeCell ref="Z30:AC30"/>
    <mergeCell ref="C37:AG37"/>
    <mergeCell ref="C28:AG28"/>
    <mergeCell ref="AD30:AG30"/>
    <mergeCell ref="A31:I31"/>
    <mergeCell ref="J31:K31"/>
    <mergeCell ref="F10:I10"/>
    <mergeCell ref="L10:M10"/>
    <mergeCell ref="Y10:AA10"/>
    <mergeCell ref="Y25:AA25"/>
    <mergeCell ref="AB25:AC25"/>
    <mergeCell ref="AD25:AE25"/>
    <mergeCell ref="AF25:AG25"/>
    <mergeCell ref="Y14:AG14"/>
    <mergeCell ref="A15:E15"/>
    <mergeCell ref="Y15:AG15"/>
    <mergeCell ref="A16:E16"/>
    <mergeCell ref="Y16:AG16"/>
    <mergeCell ref="T16:X16"/>
    <mergeCell ref="Y11:AG11"/>
    <mergeCell ref="A12:E12"/>
    <mergeCell ref="F12:M12"/>
    <mergeCell ref="Y12:AG12"/>
    <mergeCell ref="A13:E13"/>
    <mergeCell ref="AE13:AG13"/>
    <mergeCell ref="A11:E11"/>
    <mergeCell ref="N13:O13"/>
    <mergeCell ref="P13:S13"/>
    <mergeCell ref="T13:X13"/>
    <mergeCell ref="F14:S14"/>
    <mergeCell ref="Z31:AA31"/>
    <mergeCell ref="AB31:AC31"/>
    <mergeCell ref="AD31:AG31"/>
    <mergeCell ref="H26:O26"/>
    <mergeCell ref="P26:V26"/>
    <mergeCell ref="W26:X26"/>
    <mergeCell ref="Y26:AG26"/>
    <mergeCell ref="A5:AG5"/>
    <mergeCell ref="A6:B7"/>
    <mergeCell ref="C6:AB6"/>
    <mergeCell ref="AC6:AE7"/>
    <mergeCell ref="AF6:AG7"/>
    <mergeCell ref="C7:AB7"/>
    <mergeCell ref="B9:S9"/>
    <mergeCell ref="T9:AD9"/>
    <mergeCell ref="N10:O10"/>
    <mergeCell ref="P10:S10"/>
    <mergeCell ref="T10:X10"/>
    <mergeCell ref="A26:C26"/>
    <mergeCell ref="D26:G26"/>
    <mergeCell ref="A8:AG8"/>
    <mergeCell ref="AF9:AG10"/>
    <mergeCell ref="J10:K10"/>
    <mergeCell ref="A10:E10"/>
    <mergeCell ref="AB32:AC32"/>
    <mergeCell ref="AD32:AG32"/>
    <mergeCell ref="A33:I33"/>
    <mergeCell ref="J33:K33"/>
    <mergeCell ref="L33:M33"/>
    <mergeCell ref="N33:Q33"/>
    <mergeCell ref="R33:Y33"/>
    <mergeCell ref="Z33:AA33"/>
    <mergeCell ref="AB33:AC33"/>
    <mergeCell ref="AD33:AG33"/>
    <mergeCell ref="A32:I32"/>
    <mergeCell ref="J32:K32"/>
    <mergeCell ref="L32:M32"/>
    <mergeCell ref="N32:Q32"/>
    <mergeCell ref="R32:Y32"/>
    <mergeCell ref="Z32:AA32"/>
    <mergeCell ref="J35:K35"/>
    <mergeCell ref="L35:M35"/>
    <mergeCell ref="N35:Q35"/>
    <mergeCell ref="R35:Y35"/>
    <mergeCell ref="Z35:AA35"/>
    <mergeCell ref="AB35:AC35"/>
    <mergeCell ref="AD35:AG35"/>
    <mergeCell ref="A34:I34"/>
    <mergeCell ref="J34:K34"/>
    <mergeCell ref="L34:M34"/>
    <mergeCell ref="N34:Q34"/>
    <mergeCell ref="R34:Y34"/>
    <mergeCell ref="Z34:AA34"/>
    <mergeCell ref="A92:L92"/>
    <mergeCell ref="M92:V92"/>
    <mergeCell ref="W92:AG92"/>
    <mergeCell ref="A89:L89"/>
    <mergeCell ref="M89:V89"/>
    <mergeCell ref="W89:AG89"/>
    <mergeCell ref="A90:L90"/>
    <mergeCell ref="M90:V90"/>
    <mergeCell ref="W90:AG90"/>
    <mergeCell ref="N41:Q41"/>
    <mergeCell ref="R41:Y41"/>
    <mergeCell ref="Z41:AC41"/>
    <mergeCell ref="AD41:AG41"/>
    <mergeCell ref="F15:S15"/>
    <mergeCell ref="T15:X15"/>
    <mergeCell ref="F16:S16"/>
    <mergeCell ref="A14:E14"/>
    <mergeCell ref="A21:E21"/>
    <mergeCell ref="F21:M21"/>
    <mergeCell ref="Z40:AC40"/>
    <mergeCell ref="AD40:AG40"/>
    <mergeCell ref="A36:AG36"/>
    <mergeCell ref="A38:Q38"/>
    <mergeCell ref="R38:AG38"/>
    <mergeCell ref="A39:I39"/>
    <mergeCell ref="J39:M39"/>
    <mergeCell ref="N39:Q39"/>
    <mergeCell ref="R39:Y39"/>
    <mergeCell ref="Z39:AC39"/>
    <mergeCell ref="AD39:AG39"/>
    <mergeCell ref="AB34:AC34"/>
    <mergeCell ref="AD34:AG34"/>
    <mergeCell ref="A35:I35"/>
    <mergeCell ref="A91:L91"/>
    <mergeCell ref="M91:V91"/>
    <mergeCell ref="W91:AG91"/>
    <mergeCell ref="Z43:AC43"/>
    <mergeCell ref="AD43:AG43"/>
    <mergeCell ref="A42:I42"/>
    <mergeCell ref="J42:M42"/>
    <mergeCell ref="N42:Q42"/>
    <mergeCell ref="R42:Y42"/>
    <mergeCell ref="Z42:AC42"/>
    <mergeCell ref="AD42:AG42"/>
    <mergeCell ref="F11:S11"/>
    <mergeCell ref="Y17:AG17"/>
    <mergeCell ref="A18:E18"/>
    <mergeCell ref="Y18:AG18"/>
    <mergeCell ref="A19:E19"/>
    <mergeCell ref="F19:M19"/>
    <mergeCell ref="Y19:AG19"/>
    <mergeCell ref="F17:S17"/>
    <mergeCell ref="T17:X17"/>
    <mergeCell ref="F18:S18"/>
    <mergeCell ref="T18:X18"/>
    <mergeCell ref="N19:S19"/>
    <mergeCell ref="T19:X19"/>
    <mergeCell ref="A17:E17"/>
    <mergeCell ref="T11:X11"/>
    <mergeCell ref="N12:O12"/>
    <mergeCell ref="P12:S12"/>
    <mergeCell ref="T12:X12"/>
    <mergeCell ref="F13:M13"/>
    <mergeCell ref="AA13:AD13"/>
    <mergeCell ref="T14:X14"/>
    <mergeCell ref="Y21:AG21"/>
    <mergeCell ref="N20:O20"/>
    <mergeCell ref="P20:S20"/>
    <mergeCell ref="T20:X20"/>
    <mergeCell ref="N21:S21"/>
    <mergeCell ref="T21:X21"/>
    <mergeCell ref="A20:E20"/>
    <mergeCell ref="F20:M20"/>
    <mergeCell ref="Y20:AG20"/>
    <mergeCell ref="F22:S22"/>
    <mergeCell ref="T22:X22"/>
    <mergeCell ref="C83:I83"/>
    <mergeCell ref="O83:U83"/>
    <mergeCell ref="J45:M45"/>
    <mergeCell ref="N45:Q45"/>
    <mergeCell ref="R45:Y45"/>
    <mergeCell ref="A44:I44"/>
    <mergeCell ref="J44:M44"/>
    <mergeCell ref="N44:Q44"/>
    <mergeCell ref="R44:Y44"/>
    <mergeCell ref="A43:I43"/>
    <mergeCell ref="J43:M43"/>
    <mergeCell ref="N43:Q43"/>
    <mergeCell ref="R43:Y43"/>
    <mergeCell ref="A40:I40"/>
    <mergeCell ref="J40:M40"/>
    <mergeCell ref="N40:Q40"/>
    <mergeCell ref="R40:Y40"/>
    <mergeCell ref="L31:M31"/>
    <mergeCell ref="N31:Q31"/>
    <mergeCell ref="R31:Y31"/>
    <mergeCell ref="A41:I41"/>
    <mergeCell ref="J41:M41"/>
    <mergeCell ref="AA83:AG83"/>
    <mergeCell ref="O84:U85"/>
    <mergeCell ref="AA84:AG85"/>
    <mergeCell ref="C85:I85"/>
    <mergeCell ref="A22:E22"/>
    <mergeCell ref="Y22:AG22"/>
    <mergeCell ref="A23:E23"/>
    <mergeCell ref="F23:AG23"/>
    <mergeCell ref="C68:AG68"/>
    <mergeCell ref="C75:AG75"/>
    <mergeCell ref="A74:AG74"/>
    <mergeCell ref="A76:AG80"/>
    <mergeCell ref="A69:AG73"/>
    <mergeCell ref="A46:AG46"/>
    <mergeCell ref="AC55:AG55"/>
    <mergeCell ref="AC57:AG59"/>
    <mergeCell ref="AC61:AG63"/>
    <mergeCell ref="A67:AG67"/>
    <mergeCell ref="C47:AG47"/>
    <mergeCell ref="A45:I45"/>
    <mergeCell ref="Z45:AC45"/>
    <mergeCell ref="AD45:AG45"/>
    <mergeCell ref="Z44:AC44"/>
    <mergeCell ref="AD44:AG44"/>
  </mergeCells>
  <pageMargins left="0.7" right="0.7" top="0.75" bottom="0.75" header="0.3" footer="0.3"/>
  <pageSetup scale="32" orientation="portrait" r:id="rId1"/>
  <colBreaks count="1" manualBreakCount="1">
    <brk id="33" max="1048575"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0000000}">
          <x14:formula1>
            <xm:f>BDC!$A$3:$A$30</xm:f>
          </x14:formula1>
          <xm:sqref>F15:S15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47"/>
  <sheetViews>
    <sheetView view="pageBreakPreview" zoomScale="40" zoomScaleNormal="50" zoomScaleSheetLayoutView="40" zoomScalePageLayoutView="30" workbookViewId="0">
      <selection activeCell="A4" sqref="A4:E4"/>
    </sheetView>
  </sheetViews>
  <sheetFormatPr baseColWidth="10" defaultRowHeight="15.75" x14ac:dyDescent="0.25"/>
  <cols>
    <col min="1" max="27" width="14.75" customWidth="1"/>
  </cols>
  <sheetData>
    <row r="1" spans="1:27" s="2" customFormat="1" ht="23.25" x14ac:dyDescent="0.35">
      <c r="A1" s="529" t="s">
        <v>923</v>
      </c>
      <c r="B1" s="530"/>
      <c r="C1" s="530"/>
      <c r="D1" s="530"/>
      <c r="E1" s="530"/>
      <c r="F1" s="531"/>
      <c r="G1" s="531"/>
      <c r="H1" s="531"/>
      <c r="I1" s="531"/>
      <c r="J1" s="531"/>
      <c r="K1" s="531"/>
      <c r="L1" s="531"/>
      <c r="M1" s="531"/>
      <c r="N1" s="531"/>
      <c r="O1" s="532"/>
      <c r="P1" s="1466"/>
      <c r="Q1" s="1467"/>
      <c r="R1" s="1467"/>
      <c r="S1" s="1467"/>
      <c r="T1" s="1467"/>
      <c r="U1" s="1467"/>
      <c r="V1" s="1467"/>
      <c r="W1" s="1467"/>
      <c r="X1" s="1467"/>
      <c r="Y1" s="1467"/>
      <c r="Z1" s="1467"/>
      <c r="AA1" s="1468"/>
    </row>
    <row r="2" spans="1:27" s="2" customFormat="1" ht="23.25" x14ac:dyDescent="0.35">
      <c r="A2" s="533" t="s">
        <v>927</v>
      </c>
      <c r="B2" s="534"/>
      <c r="C2" s="534"/>
      <c r="D2" s="534"/>
      <c r="E2" s="534"/>
      <c r="F2" s="278"/>
      <c r="G2" s="278"/>
      <c r="H2" s="278"/>
      <c r="I2" s="278"/>
      <c r="J2" s="278"/>
      <c r="K2" s="278"/>
      <c r="L2" s="278"/>
      <c r="M2" s="278"/>
      <c r="N2" s="278"/>
      <c r="O2" s="535"/>
      <c r="P2" s="1409"/>
      <c r="Q2" s="1404"/>
      <c r="R2" s="1404"/>
      <c r="S2" s="1404"/>
      <c r="T2" s="1404"/>
      <c r="U2" s="1404"/>
      <c r="V2" s="1404"/>
      <c r="W2" s="1404"/>
      <c r="X2" s="1404"/>
      <c r="Y2" s="1404"/>
      <c r="Z2" s="1404"/>
      <c r="AA2" s="1405"/>
    </row>
    <row r="3" spans="1:27" s="2" customFormat="1" ht="23.25" x14ac:dyDescent="0.35">
      <c r="A3" s="1469" t="s">
        <v>915</v>
      </c>
      <c r="B3" s="1470"/>
      <c r="C3" s="1470"/>
      <c r="D3" s="1470"/>
      <c r="E3" s="1470"/>
      <c r="F3" s="1471"/>
      <c r="G3" s="1471"/>
      <c r="H3" s="1471"/>
      <c r="I3" s="1471"/>
      <c r="J3" s="1471"/>
      <c r="K3" s="1471"/>
      <c r="L3" s="1471"/>
      <c r="M3" s="1471"/>
      <c r="N3" s="1471"/>
      <c r="O3" s="1472"/>
      <c r="P3" s="1409"/>
      <c r="Q3" s="1404"/>
      <c r="R3" s="1404"/>
      <c r="S3" s="1404"/>
      <c r="T3" s="1404"/>
      <c r="U3" s="1404"/>
      <c r="V3" s="1404"/>
      <c r="W3" s="1404"/>
      <c r="X3" s="1404"/>
      <c r="Y3" s="1404"/>
      <c r="Z3" s="1404"/>
      <c r="AA3" s="1405"/>
    </row>
    <row r="4" spans="1:27" s="2" customFormat="1" ht="23.25" x14ac:dyDescent="0.35">
      <c r="A4" s="1473" t="s">
        <v>928</v>
      </c>
      <c r="B4" s="1474"/>
      <c r="C4" s="1474"/>
      <c r="D4" s="1474"/>
      <c r="E4" s="1474"/>
      <c r="F4" s="1474"/>
      <c r="G4" s="1474"/>
      <c r="H4" s="1474"/>
      <c r="I4" s="1474"/>
      <c r="J4" s="1474"/>
      <c r="K4" s="1474"/>
      <c r="L4" s="1474"/>
      <c r="M4" s="1474"/>
      <c r="N4" s="1474"/>
      <c r="O4" s="1475"/>
      <c r="P4" s="1409"/>
      <c r="Q4" s="1404"/>
      <c r="R4" s="1404"/>
      <c r="S4" s="1404"/>
      <c r="T4" s="1404"/>
      <c r="U4" s="1404"/>
      <c r="V4" s="1404"/>
      <c r="W4" s="1404"/>
      <c r="X4" s="1404"/>
      <c r="Y4" s="1404"/>
      <c r="Z4" s="1404"/>
      <c r="AA4" s="1405"/>
    </row>
    <row r="5" spans="1:27" s="2" customFormat="1" ht="38.25" customHeight="1" x14ac:dyDescent="0.35">
      <c r="A5" s="1456"/>
      <c r="B5" s="1457"/>
      <c r="C5" s="1457"/>
      <c r="D5" s="1457"/>
      <c r="E5" s="1457"/>
      <c r="F5" s="1457"/>
      <c r="G5" s="1457"/>
      <c r="H5" s="1457"/>
      <c r="I5" s="1457"/>
      <c r="J5" s="1457"/>
      <c r="K5" s="1457"/>
      <c r="L5" s="1457"/>
      <c r="M5" s="1457"/>
      <c r="N5" s="1457"/>
      <c r="O5" s="1457"/>
      <c r="P5" s="1458"/>
      <c r="Q5" s="1458"/>
      <c r="R5" s="1458"/>
      <c r="S5" s="1458"/>
      <c r="T5" s="1458"/>
      <c r="U5" s="1458"/>
      <c r="V5" s="1458"/>
      <c r="W5" s="1458"/>
      <c r="X5" s="1458"/>
      <c r="Y5" s="1458"/>
      <c r="Z5" s="1458"/>
      <c r="AA5" s="1459"/>
    </row>
    <row r="6" spans="1:27" s="2" customFormat="1" ht="38.25" customHeight="1" x14ac:dyDescent="0.35">
      <c r="A6" s="1460" t="s">
        <v>5</v>
      </c>
      <c r="B6" s="1461"/>
      <c r="C6" s="1461"/>
      <c r="D6" s="1461"/>
      <c r="E6" s="1461"/>
      <c r="F6" s="1462" t="s">
        <v>854</v>
      </c>
      <c r="G6" s="1462"/>
      <c r="H6" s="1462"/>
      <c r="I6" s="1462"/>
      <c r="J6" s="1462"/>
      <c r="K6" s="1462"/>
      <c r="L6" s="1462"/>
      <c r="M6" s="1462"/>
      <c r="N6" s="1462"/>
      <c r="O6" s="1462"/>
      <c r="P6" s="1462"/>
      <c r="Q6" s="1462"/>
      <c r="R6" s="1462"/>
      <c r="S6" s="1462"/>
      <c r="T6" s="1462"/>
      <c r="U6" s="1462"/>
      <c r="V6" s="1462"/>
      <c r="W6" s="1463" t="s">
        <v>143</v>
      </c>
      <c r="X6" s="1463"/>
      <c r="Y6" s="1463"/>
      <c r="Z6" s="1464">
        <v>1</v>
      </c>
      <c r="AA6" s="1465"/>
    </row>
    <row r="7" spans="1:27" s="2" customFormat="1" ht="38.25" customHeight="1" x14ac:dyDescent="0.35">
      <c r="A7" s="1460"/>
      <c r="B7" s="1461"/>
      <c r="C7" s="1461"/>
      <c r="D7" s="1461"/>
      <c r="E7" s="1461"/>
      <c r="F7" s="1461" t="s">
        <v>107</v>
      </c>
      <c r="G7" s="1461"/>
      <c r="H7" s="1461"/>
      <c r="I7" s="1461"/>
      <c r="J7" s="1461"/>
      <c r="K7" s="1461"/>
      <c r="L7" s="1461"/>
      <c r="M7" s="1461"/>
      <c r="N7" s="1461"/>
      <c r="O7" s="1461"/>
      <c r="P7" s="1461"/>
      <c r="Q7" s="1461"/>
      <c r="R7" s="1461"/>
      <c r="S7" s="1461"/>
      <c r="T7" s="1461"/>
      <c r="U7" s="1461"/>
      <c r="V7" s="1461"/>
      <c r="W7" s="1463"/>
      <c r="X7" s="1463"/>
      <c r="Y7" s="1463"/>
      <c r="Z7" s="1464"/>
      <c r="AA7" s="1465"/>
    </row>
    <row r="8" spans="1:27" s="2" customFormat="1" ht="38.25" customHeight="1" x14ac:dyDescent="0.35">
      <c r="A8" s="1447"/>
      <c r="B8" s="1448"/>
      <c r="C8" s="1448"/>
      <c r="D8" s="1448"/>
      <c r="E8" s="1448"/>
      <c r="F8" s="1448"/>
      <c r="G8" s="1448"/>
      <c r="H8" s="1448"/>
      <c r="I8" s="1448"/>
      <c r="J8" s="1448"/>
      <c r="K8" s="1448"/>
      <c r="L8" s="1448"/>
      <c r="M8" s="1448"/>
      <c r="N8" s="1448"/>
      <c r="O8" s="1448"/>
      <c r="P8" s="1448"/>
      <c r="Q8" s="1448"/>
      <c r="R8" s="1448"/>
      <c r="S8" s="1448"/>
      <c r="T8" s="1448"/>
      <c r="U8" s="1448"/>
      <c r="V8" s="1448"/>
      <c r="W8" s="1448"/>
      <c r="X8" s="1448"/>
      <c r="Y8" s="1448"/>
      <c r="Z8" s="1448"/>
      <c r="AA8" s="1449"/>
    </row>
    <row r="9" spans="1:27" s="2" customFormat="1" ht="38.25" customHeight="1" x14ac:dyDescent="0.35">
      <c r="A9" s="490">
        <v>1</v>
      </c>
      <c r="B9" s="1450" t="s">
        <v>30</v>
      </c>
      <c r="C9" s="1450"/>
      <c r="D9" s="1450"/>
      <c r="E9" s="1450"/>
      <c r="F9" s="1450"/>
      <c r="G9" s="1450"/>
      <c r="H9" s="1450"/>
      <c r="I9" s="1450"/>
      <c r="J9" s="1450"/>
      <c r="K9" s="1450"/>
      <c r="L9" s="1450"/>
      <c r="M9" s="1450"/>
      <c r="N9" s="1450"/>
      <c r="O9" s="1450"/>
      <c r="P9" s="1451"/>
      <c r="Q9" s="1451"/>
      <c r="R9" s="1451"/>
      <c r="S9" s="1451"/>
      <c r="T9" s="1451"/>
      <c r="U9" s="1451"/>
      <c r="V9" s="1451"/>
      <c r="W9" s="1451"/>
      <c r="X9" s="1451"/>
      <c r="Y9" s="1451"/>
      <c r="Z9" s="1452" t="e">
        <f>VLOOKUP($F$15,CONTRA,6,FALSE)</f>
        <v>#N/A</v>
      </c>
      <c r="AA9" s="1453"/>
    </row>
    <row r="10" spans="1:27" s="2" customFormat="1" ht="38.25" customHeight="1" x14ac:dyDescent="0.35">
      <c r="A10" s="1406" t="s">
        <v>11</v>
      </c>
      <c r="B10" s="1397"/>
      <c r="C10" s="1397"/>
      <c r="D10" s="1397"/>
      <c r="E10" s="1397"/>
      <c r="F10" s="1404" t="e">
        <f>VLOOKUP($F$15,CONTRA,2,FALSE)</f>
        <v>#N/A</v>
      </c>
      <c r="G10" s="1404"/>
      <c r="H10" s="491" t="s">
        <v>17</v>
      </c>
      <c r="I10" s="1404" t="e">
        <f>VLOOKUP($F$15,CONTRA,3,FALSE)</f>
        <v>#N/A</v>
      </c>
      <c r="J10" s="1404"/>
      <c r="K10" s="1413" t="s">
        <v>18</v>
      </c>
      <c r="L10" s="1414"/>
      <c r="M10" s="1404" t="e">
        <f>VLOOKUP($F$15,CONTRA,4,FALSE)</f>
        <v>#N/A</v>
      </c>
      <c r="N10" s="1404"/>
      <c r="O10" s="1404"/>
      <c r="P10" s="1397" t="s">
        <v>10</v>
      </c>
      <c r="Q10" s="1397"/>
      <c r="R10" s="1397"/>
      <c r="S10" s="1397"/>
      <c r="T10" s="1438" t="e">
        <f>VLOOKUP($F$15,CONTRA,5,FALSE)</f>
        <v>#N/A</v>
      </c>
      <c r="U10" s="1438"/>
      <c r="V10" s="1438"/>
      <c r="W10" s="1437" t="s">
        <v>829</v>
      </c>
      <c r="X10" s="1437"/>
      <c r="Y10" s="1437"/>
      <c r="Z10" s="1454"/>
      <c r="AA10" s="1455"/>
    </row>
    <row r="11" spans="1:27" s="2" customFormat="1" ht="38.25" customHeight="1" x14ac:dyDescent="0.35">
      <c r="A11" s="1406" t="s">
        <v>6</v>
      </c>
      <c r="B11" s="1397"/>
      <c r="C11" s="1397"/>
      <c r="D11" s="1397"/>
      <c r="E11" s="1397"/>
      <c r="F11" s="1438" t="e">
        <f>VLOOKUP($F$15,CONTRA,7,FALSE)</f>
        <v>#N/A</v>
      </c>
      <c r="G11" s="1438"/>
      <c r="H11" s="1438"/>
      <c r="I11" s="1438"/>
      <c r="J11" s="1438"/>
      <c r="K11" s="1438"/>
      <c r="L11" s="1438"/>
      <c r="M11" s="1438"/>
      <c r="N11" s="1438"/>
      <c r="O11" s="1438"/>
      <c r="P11" s="1397" t="s">
        <v>12</v>
      </c>
      <c r="Q11" s="1397"/>
      <c r="R11" s="1397"/>
      <c r="S11" s="1397"/>
      <c r="T11" s="1438" t="e">
        <f>VLOOKUP($F$15,CONTRA,8,FALSE)</f>
        <v>#N/A</v>
      </c>
      <c r="U11" s="1438"/>
      <c r="V11" s="1438"/>
      <c r="W11" s="1438"/>
      <c r="X11" s="1438"/>
      <c r="Y11" s="1438"/>
      <c r="Z11" s="1438"/>
      <c r="AA11" s="1446"/>
    </row>
    <row r="12" spans="1:27" s="2" customFormat="1" ht="38.25" customHeight="1" x14ac:dyDescent="0.35">
      <c r="A12" s="1442" t="s">
        <v>8</v>
      </c>
      <c r="B12" s="1441"/>
      <c r="C12" s="1441"/>
      <c r="D12" s="1441"/>
      <c r="E12" s="1441"/>
      <c r="F12" s="1438" t="e">
        <f>VLOOKUP($F$15,CONTRA,9,FALSE)</f>
        <v>#N/A</v>
      </c>
      <c r="G12" s="1438"/>
      <c r="H12" s="1438"/>
      <c r="I12" s="1438"/>
      <c r="J12" s="1438"/>
      <c r="K12" s="1413" t="s">
        <v>13</v>
      </c>
      <c r="L12" s="1414"/>
      <c r="M12" s="1438" t="e">
        <f>VLOOKUP($F$15,CONTRA,10,FALSE)</f>
        <v>#N/A</v>
      </c>
      <c r="N12" s="1438"/>
      <c r="O12" s="1438"/>
      <c r="P12" s="1397" t="s">
        <v>9</v>
      </c>
      <c r="Q12" s="1397"/>
      <c r="R12" s="1397"/>
      <c r="S12" s="1397"/>
      <c r="T12" s="1443" t="e">
        <f>VLOOKUP($F$15,CONTRA,11,FALSE)</f>
        <v>#N/A</v>
      </c>
      <c r="U12" s="1443"/>
      <c r="V12" s="1444"/>
      <c r="W12" s="1444"/>
      <c r="X12" s="1444"/>
      <c r="Y12" s="1444"/>
      <c r="Z12" s="1444"/>
      <c r="AA12" s="1445"/>
    </row>
    <row r="13" spans="1:27" s="2" customFormat="1" ht="66.75" customHeight="1" x14ac:dyDescent="0.35">
      <c r="A13" s="1436" t="s">
        <v>807</v>
      </c>
      <c r="B13" s="1437"/>
      <c r="C13" s="1437"/>
      <c r="D13" s="1437"/>
      <c r="E13" s="1437"/>
      <c r="F13" s="1438" t="e">
        <f>VLOOKUP($F$15,CONTRA,12,FALSE)</f>
        <v>#N/A</v>
      </c>
      <c r="G13" s="1438"/>
      <c r="H13" s="1438"/>
      <c r="I13" s="1438"/>
      <c r="J13" s="1438"/>
      <c r="K13" s="1439" t="s">
        <v>826</v>
      </c>
      <c r="L13" s="1440"/>
      <c r="M13" s="1438" t="e">
        <f>VLOOKUP($F$15,CONTRA,13,FALSE)</f>
        <v>#N/A</v>
      </c>
      <c r="N13" s="1438"/>
      <c r="O13" s="1438"/>
      <c r="P13" s="1441" t="str">
        <f>+BDC!N2</f>
        <v xml:space="preserve"> N° CONTRATO INTERVENTORÍA O DELEGACIÓN </v>
      </c>
      <c r="Q13" s="1441"/>
      <c r="R13" s="1441"/>
      <c r="S13" s="1433"/>
      <c r="T13" s="1404" t="e">
        <f>VLOOKUP($F$15,CONTRA,14,FALSE)</f>
        <v>#N/A</v>
      </c>
      <c r="U13" s="1404"/>
      <c r="V13" s="1428" t="str">
        <f>+Tabla2[[#Headers],[FECHA ACTA INICIO CONTRATO INTERVENTORIA O OFICIO DELEG]]</f>
        <v>FECHA ACTA INICIO CONTRATO INTERVENTORIA O OFICIO DELEG</v>
      </c>
      <c r="W13" s="1428"/>
      <c r="X13" s="1428"/>
      <c r="Y13" s="1429"/>
      <c r="Z13" s="1424" t="e">
        <f>VLOOKUP($F$15,CONTRA,15,FALSE)</f>
        <v>#N/A</v>
      </c>
      <c r="AA13" s="1427"/>
    </row>
    <row r="14" spans="1:27" s="2" customFormat="1" ht="53.25" customHeight="1" x14ac:dyDescent="0.35">
      <c r="A14" s="1430" t="s">
        <v>825</v>
      </c>
      <c r="B14" s="1431"/>
      <c r="C14" s="1431"/>
      <c r="D14" s="1431"/>
      <c r="E14" s="1432"/>
      <c r="F14" s="1424" t="e">
        <f>VLOOKUP($F$15,BDC!A2:BA18,16,FALSE)</f>
        <v>#N/A</v>
      </c>
      <c r="G14" s="1425"/>
      <c r="H14" s="1425"/>
      <c r="I14" s="1425"/>
      <c r="J14" s="1425"/>
      <c r="K14" s="1425"/>
      <c r="L14" s="1425"/>
      <c r="M14" s="1425"/>
      <c r="N14" s="1425"/>
      <c r="O14" s="1426"/>
      <c r="P14" s="1433" t="s">
        <v>9</v>
      </c>
      <c r="Q14" s="1434"/>
      <c r="R14" s="1434"/>
      <c r="S14" s="1435"/>
      <c r="T14" s="1410" t="e">
        <f>VLOOKUP($F$15,BDC!A2:BA18,17,FALSE)</f>
        <v>#N/A</v>
      </c>
      <c r="U14" s="1408"/>
      <c r="V14" s="1408"/>
      <c r="W14" s="1408"/>
      <c r="X14" s="1408"/>
      <c r="Y14" s="1408"/>
      <c r="Z14" s="1408"/>
      <c r="AA14" s="1411"/>
    </row>
    <row r="15" spans="1:27" s="2" customFormat="1" ht="38.25" customHeight="1" x14ac:dyDescent="0.35">
      <c r="A15" s="1406" t="s">
        <v>7</v>
      </c>
      <c r="B15" s="1397"/>
      <c r="C15" s="1397"/>
      <c r="D15" s="1397"/>
      <c r="E15" s="1397"/>
      <c r="F15" s="1421" t="s">
        <v>835</v>
      </c>
      <c r="G15" s="1422"/>
      <c r="H15" s="1422"/>
      <c r="I15" s="1422"/>
      <c r="J15" s="1422"/>
      <c r="K15" s="1422"/>
      <c r="L15" s="1422"/>
      <c r="M15" s="1422"/>
      <c r="N15" s="1422"/>
      <c r="O15" s="1423"/>
      <c r="P15" s="1397" t="s">
        <v>824</v>
      </c>
      <c r="Q15" s="1397"/>
      <c r="R15" s="1397"/>
      <c r="S15" s="1397"/>
      <c r="T15" s="1410" t="e">
        <f>VLOOKUP($F$15,BDC!A3:BA19,19,FALSE)</f>
        <v>#N/A</v>
      </c>
      <c r="U15" s="1408"/>
      <c r="V15" s="1408"/>
      <c r="W15" s="1408"/>
      <c r="X15" s="1408"/>
      <c r="Y15" s="1408"/>
      <c r="Z15" s="1408"/>
      <c r="AA15" s="1411"/>
    </row>
    <row r="16" spans="1:27" s="2" customFormat="1" ht="38.25" customHeight="1" x14ac:dyDescent="0.35">
      <c r="A16" s="1417" t="s">
        <v>823</v>
      </c>
      <c r="B16" s="1418"/>
      <c r="C16" s="1418"/>
      <c r="D16" s="1418"/>
      <c r="E16" s="1419"/>
      <c r="F16" s="1424" t="e">
        <f>VLOOKUP($F$15,BDC!A2:BA18,18,FALSE)</f>
        <v>#N/A</v>
      </c>
      <c r="G16" s="1425"/>
      <c r="H16" s="1425"/>
      <c r="I16" s="1425"/>
      <c r="J16" s="1425"/>
      <c r="K16" s="1425"/>
      <c r="L16" s="1425"/>
      <c r="M16" s="1425"/>
      <c r="N16" s="1425"/>
      <c r="O16" s="1426"/>
      <c r="P16" s="1420" t="s">
        <v>9</v>
      </c>
      <c r="Q16" s="1418"/>
      <c r="R16" s="1418"/>
      <c r="S16" s="1419"/>
      <c r="T16" s="1424" t="e">
        <f>VLOOKUP($F$15,BDC!A3:BA19,20,FALSE)</f>
        <v>#N/A</v>
      </c>
      <c r="U16" s="1425"/>
      <c r="V16" s="1425"/>
      <c r="W16" s="1425"/>
      <c r="X16" s="1425"/>
      <c r="Y16" s="1425"/>
      <c r="Z16" s="1425"/>
      <c r="AA16" s="1427"/>
    </row>
    <row r="17" spans="1:28" s="2" customFormat="1" ht="38.25" customHeight="1" x14ac:dyDescent="0.35">
      <c r="A17" s="1406" t="s">
        <v>21</v>
      </c>
      <c r="B17" s="1397"/>
      <c r="C17" s="1397"/>
      <c r="D17" s="1397"/>
      <c r="E17" s="1397"/>
      <c r="F17" s="1398" t="e">
        <f>VLOOKUP($F$15,BDC!A2:BA18,26,FALSE)</f>
        <v>#N/A</v>
      </c>
      <c r="G17" s="1399"/>
      <c r="H17" s="1399"/>
      <c r="I17" s="1399"/>
      <c r="J17" s="1399"/>
      <c r="K17" s="1399"/>
      <c r="L17" s="1399"/>
      <c r="M17" s="1399"/>
      <c r="N17" s="1399"/>
      <c r="O17" s="1416"/>
      <c r="P17" s="1397" t="s">
        <v>811</v>
      </c>
      <c r="Q17" s="1397"/>
      <c r="R17" s="1397"/>
      <c r="S17" s="1397"/>
      <c r="T17" s="1398" t="e">
        <f>VLOOKUP($F$15,CONTRA,27,FALSE)</f>
        <v>#N/A</v>
      </c>
      <c r="U17" s="1399"/>
      <c r="V17" s="1399"/>
      <c r="W17" s="1399"/>
      <c r="X17" s="1399"/>
      <c r="Y17" s="1399"/>
      <c r="Z17" s="1399"/>
      <c r="AA17" s="1400"/>
    </row>
    <row r="18" spans="1:28" s="2" customFormat="1" ht="38.25" customHeight="1" x14ac:dyDescent="0.35">
      <c r="A18" s="1417" t="s">
        <v>817</v>
      </c>
      <c r="B18" s="1418"/>
      <c r="C18" s="1418"/>
      <c r="D18" s="1418"/>
      <c r="E18" s="1419"/>
      <c r="F18" s="1410" t="e">
        <f>VLOOKUP($F$15,CONTRA,28,FALSE)</f>
        <v>#N/A</v>
      </c>
      <c r="G18" s="1408"/>
      <c r="H18" s="1408"/>
      <c r="I18" s="1408"/>
      <c r="J18" s="1408"/>
      <c r="K18" s="1408"/>
      <c r="L18" s="1408"/>
      <c r="M18" s="1408"/>
      <c r="N18" s="1408"/>
      <c r="O18" s="1409"/>
      <c r="P18" s="1420" t="s">
        <v>814</v>
      </c>
      <c r="Q18" s="1418"/>
      <c r="R18" s="1418"/>
      <c r="S18" s="1419"/>
      <c r="T18" s="1410" t="e">
        <f>VLOOKUP($F$15,CONTRA,29,FALSE)</f>
        <v>#N/A</v>
      </c>
      <c r="U18" s="1408"/>
      <c r="V18" s="1408"/>
      <c r="W18" s="1408"/>
      <c r="X18" s="1408"/>
      <c r="Y18" s="1408"/>
      <c r="Z18" s="1408"/>
      <c r="AA18" s="1411"/>
    </row>
    <row r="19" spans="1:28" s="2" customFormat="1" ht="38.25" customHeight="1" x14ac:dyDescent="0.35">
      <c r="A19" s="1406" t="s">
        <v>22</v>
      </c>
      <c r="B19" s="1397"/>
      <c r="C19" s="1397"/>
      <c r="D19" s="1397"/>
      <c r="E19" s="1397"/>
      <c r="F19" s="1412" t="e">
        <f>VLOOKUP($F$15,CONTRA,30,FALSE)</f>
        <v>#N/A</v>
      </c>
      <c r="G19" s="1412"/>
      <c r="H19" s="1412"/>
      <c r="I19" s="1412"/>
      <c r="J19" s="1412"/>
      <c r="K19" s="1404" t="e">
        <f>VLOOKUP($F$15,CONTRA,31,FALSE)</f>
        <v>#N/A</v>
      </c>
      <c r="L19" s="1404"/>
      <c r="M19" s="1404"/>
      <c r="N19" s="1404"/>
      <c r="O19" s="1404"/>
      <c r="P19" s="1397" t="s">
        <v>810</v>
      </c>
      <c r="Q19" s="1397"/>
      <c r="R19" s="1397"/>
      <c r="S19" s="1397"/>
      <c r="T19" s="1404" t="e">
        <f>VLOOKUP($F$15,CONTRA,32,FALSE)</f>
        <v>#N/A</v>
      </c>
      <c r="U19" s="1404"/>
      <c r="V19" s="1404"/>
      <c r="W19" s="1404"/>
      <c r="X19" s="1404"/>
      <c r="Y19" s="1404"/>
      <c r="Z19" s="1404"/>
      <c r="AA19" s="1405"/>
    </row>
    <row r="20" spans="1:28" s="2" customFormat="1" ht="38.25" customHeight="1" x14ac:dyDescent="0.35">
      <c r="A20" s="1406" t="s">
        <v>23</v>
      </c>
      <c r="B20" s="1397"/>
      <c r="C20" s="1397"/>
      <c r="D20" s="1397"/>
      <c r="E20" s="1397"/>
      <c r="F20" s="1412" t="e">
        <f>VLOOKUP($F$15,CONTRA,33,FALSE)</f>
        <v>#N/A</v>
      </c>
      <c r="G20" s="1412"/>
      <c r="H20" s="1412"/>
      <c r="I20" s="1412"/>
      <c r="J20" s="1412"/>
      <c r="K20" s="1413" t="s">
        <v>0</v>
      </c>
      <c r="L20" s="1414"/>
      <c r="M20" s="1415" t="e">
        <f>VLOOKUP($F$15,CONTRA,34,FALSE)</f>
        <v>#N/A</v>
      </c>
      <c r="N20" s="1415"/>
      <c r="O20" s="1415"/>
      <c r="P20" s="1397" t="s">
        <v>815</v>
      </c>
      <c r="Q20" s="1397"/>
      <c r="R20" s="1397"/>
      <c r="S20" s="1397"/>
      <c r="T20" s="1404" t="e">
        <f>VLOOKUP($F$15,CONTRA,35,FALSE)</f>
        <v>#N/A</v>
      </c>
      <c r="U20" s="1404"/>
      <c r="V20" s="1404"/>
      <c r="W20" s="1404"/>
      <c r="X20" s="1404"/>
      <c r="Y20" s="1404"/>
      <c r="Z20" s="1404"/>
      <c r="AA20" s="1405"/>
    </row>
    <row r="21" spans="1:28" s="2" customFormat="1" ht="38.25" customHeight="1" x14ac:dyDescent="0.35">
      <c r="A21" s="1406" t="s">
        <v>24</v>
      </c>
      <c r="B21" s="1397"/>
      <c r="C21" s="1397"/>
      <c r="D21" s="1397"/>
      <c r="E21" s="1397"/>
      <c r="F21" s="1407" t="e">
        <f>SUM(F19:J20)</f>
        <v>#N/A</v>
      </c>
      <c r="G21" s="1408"/>
      <c r="H21" s="1408"/>
      <c r="I21" s="1408"/>
      <c r="J21" s="1409"/>
      <c r="K21" s="1404"/>
      <c r="L21" s="1404"/>
      <c r="M21" s="1404"/>
      <c r="N21" s="1404"/>
      <c r="O21" s="1404"/>
      <c r="P21" s="1397" t="s">
        <v>25</v>
      </c>
      <c r="Q21" s="1397"/>
      <c r="R21" s="1397"/>
      <c r="S21" s="1397"/>
      <c r="T21" s="1410" t="e">
        <f>+T19+T20</f>
        <v>#N/A</v>
      </c>
      <c r="U21" s="1408"/>
      <c r="V21" s="1408"/>
      <c r="W21" s="1408"/>
      <c r="X21" s="1408"/>
      <c r="Y21" s="1408"/>
      <c r="Z21" s="1408"/>
      <c r="AA21" s="1411"/>
    </row>
    <row r="22" spans="1:28" s="2" customFormat="1" ht="38.25" customHeight="1" x14ac:dyDescent="0.35">
      <c r="A22" s="1392" t="s">
        <v>19</v>
      </c>
      <c r="B22" s="1393"/>
      <c r="C22" s="1393"/>
      <c r="D22" s="1393"/>
      <c r="E22" s="1393"/>
      <c r="F22" s="1394" t="e">
        <f>VLOOKUP($F$15,CONTRA,36,FALSE)</f>
        <v>#N/A</v>
      </c>
      <c r="G22" s="1395"/>
      <c r="H22" s="1395"/>
      <c r="I22" s="1395"/>
      <c r="J22" s="1395"/>
      <c r="K22" s="1395"/>
      <c r="L22" s="1395"/>
      <c r="M22" s="1395"/>
      <c r="N22" s="1395"/>
      <c r="O22" s="1396"/>
      <c r="P22" s="1397" t="s">
        <v>812</v>
      </c>
      <c r="Q22" s="1397"/>
      <c r="R22" s="1397"/>
      <c r="S22" s="1397"/>
      <c r="T22" s="1398" t="e">
        <f>VLOOKUP($F$15,BDC!1:1048576,38,FALSE)</f>
        <v>#N/A</v>
      </c>
      <c r="U22" s="1399"/>
      <c r="V22" s="1399"/>
      <c r="W22" s="1399"/>
      <c r="X22" s="1399"/>
      <c r="Y22" s="1399"/>
      <c r="Z22" s="1399"/>
      <c r="AA22" s="1400"/>
    </row>
    <row r="23" spans="1:28" s="2" customFormat="1" ht="38.25" customHeight="1" x14ac:dyDescent="0.3">
      <c r="A23" s="1392" t="s">
        <v>20</v>
      </c>
      <c r="B23" s="1393"/>
      <c r="C23" s="1393"/>
      <c r="D23" s="1393"/>
      <c r="E23" s="1393"/>
      <c r="F23" s="1401" t="e">
        <f>VLOOKUP($F$15,CONTRA,37,FALSE)</f>
        <v>#N/A</v>
      </c>
      <c r="G23" s="1402"/>
      <c r="H23" s="1402"/>
      <c r="I23" s="1402"/>
      <c r="J23" s="1402"/>
      <c r="K23" s="1402"/>
      <c r="L23" s="1402"/>
      <c r="M23" s="1402"/>
      <c r="N23" s="1402"/>
      <c r="O23" s="1402"/>
      <c r="P23" s="1402"/>
      <c r="Q23" s="1402"/>
      <c r="R23" s="1402"/>
      <c r="S23" s="1402"/>
      <c r="T23" s="1402"/>
      <c r="U23" s="1402"/>
      <c r="V23" s="1402"/>
      <c r="W23" s="1402"/>
      <c r="X23" s="1402"/>
      <c r="Y23" s="1402"/>
      <c r="Z23" s="1402"/>
      <c r="AA23" s="1403"/>
    </row>
    <row r="24" spans="1:28" s="2" customFormat="1" ht="38.25" customHeight="1" x14ac:dyDescent="0.35">
      <c r="A24" s="492">
        <v>2</v>
      </c>
      <c r="B24" s="1387" t="s">
        <v>855</v>
      </c>
      <c r="C24" s="1387"/>
      <c r="D24" s="1387"/>
      <c r="E24" s="1387"/>
      <c r="F24" s="1387"/>
      <c r="G24" s="1387"/>
      <c r="H24" s="1387"/>
      <c r="I24" s="1387"/>
      <c r="J24" s="1387"/>
      <c r="K24" s="1387"/>
      <c r="L24" s="1387"/>
      <c r="M24" s="1387"/>
      <c r="N24" s="1387"/>
      <c r="O24" s="1387"/>
      <c r="P24" s="1387"/>
      <c r="Q24" s="1387"/>
      <c r="R24" s="1387"/>
      <c r="S24" s="1387"/>
      <c r="T24" s="1387"/>
      <c r="U24" s="1387"/>
      <c r="V24" s="1387"/>
      <c r="W24" s="1387"/>
      <c r="X24" s="1387"/>
      <c r="Y24" s="1387"/>
      <c r="Z24" s="1387"/>
      <c r="AA24" s="1388"/>
    </row>
    <row r="25" spans="1:28" ht="49.5" customHeight="1" x14ac:dyDescent="0.35">
      <c r="A25" s="493" t="s">
        <v>2</v>
      </c>
      <c r="B25" s="1384"/>
      <c r="C25" s="1390"/>
      <c r="D25" s="1389" t="s">
        <v>841</v>
      </c>
      <c r="E25" s="1389"/>
      <c r="F25" s="1384"/>
      <c r="G25" s="1391"/>
      <c r="H25" s="1391"/>
      <c r="I25" s="1390"/>
      <c r="J25" s="1389" t="s">
        <v>842</v>
      </c>
      <c r="K25" s="1389"/>
      <c r="L25" s="1384"/>
      <c r="M25" s="1391"/>
      <c r="N25" s="1391"/>
      <c r="O25" s="1390"/>
      <c r="P25" s="1389" t="s">
        <v>843</v>
      </c>
      <c r="Q25" s="1389"/>
      <c r="R25" s="1384"/>
      <c r="S25" s="1391"/>
      <c r="T25" s="1390"/>
      <c r="U25" s="1389" t="s">
        <v>844</v>
      </c>
      <c r="V25" s="1389"/>
      <c r="W25" s="1384"/>
      <c r="X25" s="1390"/>
      <c r="Y25" s="494" t="s">
        <v>845</v>
      </c>
      <c r="Z25" s="1384"/>
      <c r="AA25" s="1385"/>
    </row>
    <row r="26" spans="1:28" ht="38.25" customHeight="1" x14ac:dyDescent="0.25">
      <c r="A26" s="316"/>
      <c r="AA26" s="481"/>
    </row>
    <row r="27" spans="1:28" ht="38.25" customHeight="1" x14ac:dyDescent="0.45">
      <c r="A27" s="482" t="s">
        <v>846</v>
      </c>
      <c r="B27" s="483"/>
      <c r="C27" s="483"/>
      <c r="D27" s="483"/>
      <c r="E27" s="483"/>
      <c r="F27" s="483" t="s">
        <v>847</v>
      </c>
      <c r="G27" s="483"/>
      <c r="H27" s="483"/>
      <c r="I27" s="483"/>
      <c r="J27" s="1386"/>
      <c r="K27" s="1386"/>
      <c r="L27" s="1386"/>
      <c r="M27" s="483" t="s">
        <v>848</v>
      </c>
      <c r="N27" s="483"/>
      <c r="O27" s="483"/>
      <c r="P27" s="483"/>
      <c r="Q27" s="483"/>
      <c r="R27" s="483"/>
      <c r="S27" s="1386"/>
      <c r="T27" s="1386"/>
      <c r="U27" s="1386"/>
      <c r="V27" s="483" t="s">
        <v>849</v>
      </c>
      <c r="W27" s="483"/>
      <c r="X27" s="483"/>
      <c r="Y27" s="483"/>
      <c r="Z27" s="483"/>
      <c r="AA27" s="484"/>
      <c r="AB27" s="479"/>
    </row>
    <row r="28" spans="1:28" ht="38.25" customHeight="1" x14ac:dyDescent="0.45">
      <c r="A28" s="485" t="s">
        <v>850</v>
      </c>
      <c r="B28" s="483"/>
      <c r="C28" s="483"/>
      <c r="D28" s="483"/>
      <c r="E28" s="483"/>
      <c r="F28" s="486"/>
      <c r="G28" s="486"/>
      <c r="H28" s="486"/>
      <c r="I28" s="486"/>
      <c r="J28" s="486"/>
      <c r="K28" s="486"/>
      <c r="L28" s="486"/>
      <c r="M28" s="486"/>
      <c r="N28" s="486"/>
      <c r="O28" s="486"/>
      <c r="P28" s="486"/>
      <c r="Q28" s="486"/>
      <c r="R28" s="486"/>
      <c r="S28" s="486"/>
      <c r="T28" s="486"/>
      <c r="U28" s="486"/>
      <c r="V28" s="486"/>
      <c r="W28" s="486"/>
      <c r="X28" s="486"/>
      <c r="Y28" s="486"/>
      <c r="Z28" s="486"/>
      <c r="AA28" s="487"/>
      <c r="AB28" s="479"/>
    </row>
    <row r="29" spans="1:28" ht="38.25" customHeight="1" x14ac:dyDescent="0.45">
      <c r="A29" s="482"/>
      <c r="B29" s="483"/>
      <c r="C29" s="483"/>
      <c r="D29" s="483"/>
      <c r="E29" s="483"/>
      <c r="F29" s="483"/>
      <c r="G29" s="483"/>
      <c r="H29" s="483"/>
      <c r="I29" s="483"/>
      <c r="J29" s="483"/>
      <c r="K29" s="483"/>
      <c r="L29" s="483"/>
      <c r="M29" s="483"/>
      <c r="N29" s="483"/>
      <c r="O29" s="483"/>
      <c r="P29" s="483"/>
      <c r="Q29" s="483"/>
      <c r="R29" s="483"/>
      <c r="S29" s="483"/>
      <c r="T29" s="483"/>
      <c r="U29" s="483"/>
      <c r="V29" s="483"/>
      <c r="W29" s="483"/>
      <c r="X29" s="483"/>
      <c r="Y29" s="483"/>
      <c r="Z29" s="483"/>
      <c r="AA29" s="484"/>
      <c r="AB29" s="479"/>
    </row>
    <row r="30" spans="1:28" ht="38.25" customHeight="1" x14ac:dyDescent="0.45">
      <c r="A30" s="482" t="s">
        <v>851</v>
      </c>
      <c r="B30" s="483"/>
      <c r="C30" s="483"/>
      <c r="D30" s="483"/>
      <c r="E30" s="483"/>
      <c r="F30" s="483"/>
      <c r="G30" s="483"/>
      <c r="H30" s="483"/>
      <c r="I30" s="483"/>
      <c r="J30" s="483"/>
      <c r="K30" s="483"/>
      <c r="L30" s="483"/>
      <c r="M30" s="483"/>
      <c r="N30" s="483"/>
      <c r="O30" s="483"/>
      <c r="P30" s="483"/>
      <c r="Q30" s="483"/>
      <c r="R30" s="483"/>
      <c r="S30" s="483"/>
      <c r="T30" s="483"/>
      <c r="U30" s="483"/>
      <c r="V30" s="483"/>
      <c r="W30" s="483"/>
      <c r="X30" s="483"/>
      <c r="Y30" s="483"/>
      <c r="Z30" s="483"/>
      <c r="AA30" s="484"/>
      <c r="AB30" s="479"/>
    </row>
    <row r="31" spans="1:28" ht="38.25" customHeight="1" x14ac:dyDescent="0.45">
      <c r="A31" s="482" t="s">
        <v>852</v>
      </c>
      <c r="B31" s="483"/>
      <c r="C31" s="483"/>
      <c r="D31" s="483"/>
      <c r="E31" s="483"/>
      <c r="F31" s="483"/>
      <c r="G31" s="483"/>
      <c r="H31" s="483"/>
      <c r="I31" s="483"/>
      <c r="J31" s="483"/>
      <c r="K31" s="483"/>
      <c r="L31" s="483"/>
      <c r="M31" s="483"/>
      <c r="N31" s="483"/>
      <c r="O31" s="483"/>
      <c r="P31" s="483"/>
      <c r="Q31" s="483"/>
      <c r="R31" s="483"/>
      <c r="S31" s="483"/>
      <c r="T31" s="483"/>
      <c r="U31" s="483"/>
      <c r="V31" s="483"/>
      <c r="W31" s="483"/>
      <c r="X31" s="483"/>
      <c r="Y31" s="483"/>
      <c r="Z31" s="483"/>
      <c r="AA31" s="484"/>
      <c r="AB31" s="479"/>
    </row>
    <row r="32" spans="1:28" ht="38.25" customHeight="1" x14ac:dyDescent="0.45">
      <c r="A32" s="482"/>
      <c r="B32" s="483"/>
      <c r="C32" s="483"/>
      <c r="D32" s="483"/>
      <c r="E32" s="483"/>
      <c r="F32" s="483"/>
      <c r="G32" s="483"/>
      <c r="H32" s="483"/>
      <c r="I32" s="483"/>
      <c r="J32" s="483"/>
      <c r="K32" s="483"/>
      <c r="L32" s="483"/>
      <c r="M32" s="483"/>
      <c r="N32" s="483"/>
      <c r="O32" s="483"/>
      <c r="P32" s="483"/>
      <c r="Q32" s="483"/>
      <c r="R32" s="483"/>
      <c r="S32" s="483"/>
      <c r="T32" s="483"/>
      <c r="U32" s="483"/>
      <c r="V32" s="483"/>
      <c r="W32" s="483"/>
      <c r="X32" s="483"/>
      <c r="Y32" s="483"/>
      <c r="Z32" s="483"/>
      <c r="AA32" s="484"/>
      <c r="AB32" s="479"/>
    </row>
    <row r="33" spans="1:28" ht="38.25" customHeight="1" x14ac:dyDescent="0.45">
      <c r="A33" s="482"/>
      <c r="B33" s="483"/>
      <c r="C33" s="483"/>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4"/>
      <c r="AB33" s="479"/>
    </row>
    <row r="34" spans="1:28" ht="38.25" customHeight="1" x14ac:dyDescent="0.45">
      <c r="A34" s="482" t="s">
        <v>853</v>
      </c>
      <c r="B34" s="483"/>
      <c r="C34" s="483"/>
      <c r="D34" s="483"/>
      <c r="E34" s="483"/>
      <c r="F34" s="483"/>
      <c r="G34" s="483"/>
      <c r="H34" s="483"/>
      <c r="I34" s="483"/>
      <c r="J34" s="483"/>
      <c r="K34" s="483"/>
      <c r="L34" s="483"/>
      <c r="M34" s="483"/>
      <c r="N34" s="483"/>
      <c r="O34" s="483"/>
      <c r="P34" s="483"/>
      <c r="Q34" s="483"/>
      <c r="R34" s="483"/>
      <c r="S34" s="483"/>
      <c r="T34" s="483"/>
      <c r="U34" s="483"/>
      <c r="V34" s="483"/>
      <c r="W34" s="483"/>
      <c r="X34" s="483"/>
      <c r="Y34" s="483"/>
      <c r="Z34" s="483"/>
      <c r="AA34" s="484"/>
      <c r="AB34" s="479"/>
    </row>
    <row r="35" spans="1:28" ht="38.25" customHeight="1" x14ac:dyDescent="0.45">
      <c r="A35" s="482"/>
      <c r="B35" s="483"/>
      <c r="C35" s="483"/>
      <c r="D35" s="483"/>
      <c r="E35" s="483"/>
      <c r="F35" s="483"/>
      <c r="G35" s="483"/>
      <c r="H35" s="483"/>
      <c r="I35" s="483"/>
      <c r="J35" s="483"/>
      <c r="K35" s="483"/>
      <c r="L35" s="483"/>
      <c r="M35" s="483"/>
      <c r="N35" s="483"/>
      <c r="O35" s="483"/>
      <c r="P35" s="483"/>
      <c r="Q35" s="483"/>
      <c r="R35" s="483"/>
      <c r="S35" s="483"/>
      <c r="T35" s="483"/>
      <c r="U35" s="483"/>
      <c r="V35" s="483"/>
      <c r="W35" s="483"/>
      <c r="X35" s="483"/>
      <c r="Y35" s="483"/>
      <c r="Z35" s="483"/>
      <c r="AA35" s="484"/>
      <c r="AB35" s="479"/>
    </row>
    <row r="36" spans="1:28" ht="38.25" customHeight="1" x14ac:dyDescent="0.25">
      <c r="A36" s="316"/>
      <c r="AA36" s="481"/>
    </row>
    <row r="37" spans="1:28" ht="38.25" customHeight="1" x14ac:dyDescent="0.25">
      <c r="A37" s="316"/>
      <c r="AA37" s="481"/>
    </row>
    <row r="38" spans="1:28" s="2" customFormat="1" ht="38.25" customHeight="1" x14ac:dyDescent="0.3">
      <c r="A38" s="311"/>
      <c r="B38" s="6"/>
      <c r="C38" s="6"/>
      <c r="D38" s="6"/>
      <c r="E38" s="6"/>
      <c r="F38" s="6"/>
      <c r="G38" s="6"/>
      <c r="H38" s="6"/>
      <c r="I38" s="6"/>
      <c r="J38" s="6"/>
      <c r="K38" s="6"/>
      <c r="L38" s="6"/>
      <c r="M38" s="6"/>
      <c r="N38" s="6"/>
      <c r="O38" s="6"/>
      <c r="P38" s="6"/>
      <c r="Q38" s="6"/>
      <c r="R38" s="6"/>
      <c r="S38" s="6"/>
      <c r="T38" s="6"/>
      <c r="U38" s="6"/>
      <c r="V38" s="6"/>
      <c r="W38" s="6"/>
      <c r="X38" s="6"/>
      <c r="Y38" s="6"/>
      <c r="Z38" s="6"/>
      <c r="AA38" s="310"/>
    </row>
    <row r="39" spans="1:28" s="2" customFormat="1" ht="38.25" customHeight="1" x14ac:dyDescent="0.35">
      <c r="A39" s="488" t="s">
        <v>146</v>
      </c>
      <c r="B39" s="278"/>
      <c r="C39" s="480"/>
      <c r="D39" s="480"/>
      <c r="E39" s="480"/>
      <c r="F39" s="480"/>
      <c r="G39" s="480"/>
      <c r="H39" s="278"/>
      <c r="I39" s="278" t="s">
        <v>146</v>
      </c>
      <c r="J39" s="278"/>
      <c r="K39" s="1160" t="e">
        <f>VLOOKUP($F$15,CONTRA,18,FALSE)</f>
        <v>#N/A</v>
      </c>
      <c r="L39" s="1160"/>
      <c r="M39" s="1160"/>
      <c r="N39" s="1160"/>
      <c r="O39" s="1160"/>
      <c r="P39" s="1160"/>
      <c r="Q39" s="277"/>
      <c r="R39" s="278" t="s">
        <v>146</v>
      </c>
      <c r="S39" s="278"/>
      <c r="T39" s="1160" t="e">
        <f>VLOOKUP($F$15,CONTRA,16,FALSE)</f>
        <v>#N/A</v>
      </c>
      <c r="U39" s="1160"/>
      <c r="V39" s="1160"/>
      <c r="W39" s="1160"/>
      <c r="X39" s="1160"/>
      <c r="Y39" s="1160"/>
      <c r="AA39" s="293"/>
    </row>
    <row r="40" spans="1:28" s="2" customFormat="1" ht="38.25" customHeight="1" x14ac:dyDescent="0.35">
      <c r="A40" s="488" t="s">
        <v>198</v>
      </c>
      <c r="B40" s="278"/>
      <c r="C40" s="278"/>
      <c r="D40" s="278"/>
      <c r="E40" s="278"/>
      <c r="F40" s="278"/>
      <c r="G40" s="278"/>
      <c r="H40" s="278"/>
      <c r="I40" s="278" t="s">
        <v>837</v>
      </c>
      <c r="J40" s="278"/>
      <c r="K40" s="278"/>
      <c r="L40" s="278"/>
      <c r="M40" s="278"/>
      <c r="N40" s="278"/>
      <c r="O40" s="278"/>
      <c r="P40" s="278"/>
      <c r="Q40" s="277"/>
      <c r="R40" s="278" t="s">
        <v>840</v>
      </c>
      <c r="S40" s="278"/>
      <c r="T40" s="278"/>
      <c r="U40" s="278"/>
      <c r="V40" s="278"/>
      <c r="W40" s="278"/>
      <c r="X40" s="278"/>
      <c r="Y40" s="278"/>
      <c r="AA40" s="293"/>
    </row>
    <row r="41" spans="1:28" s="2" customFormat="1" ht="38.25" customHeight="1" x14ac:dyDescent="0.35">
      <c r="A41" s="488" t="s">
        <v>199</v>
      </c>
      <c r="B41" s="278"/>
      <c r="C41" s="278"/>
      <c r="D41" s="1159"/>
      <c r="E41" s="1159"/>
      <c r="F41" s="1159"/>
      <c r="G41" s="1159"/>
      <c r="H41" s="278"/>
      <c r="I41" s="278" t="s">
        <v>199</v>
      </c>
      <c r="J41" s="278"/>
      <c r="K41" s="1159" t="e">
        <f>VLOOKUP($F$15,CONTRA,20,FALSE)</f>
        <v>#N/A</v>
      </c>
      <c r="L41" s="1159"/>
      <c r="M41" s="1159"/>
      <c r="N41" s="1159"/>
      <c r="O41" s="1159"/>
      <c r="P41" s="1159"/>
      <c r="Q41" s="277"/>
      <c r="R41" s="278" t="s">
        <v>199</v>
      </c>
      <c r="S41" s="278"/>
      <c r="T41" s="1159" t="e">
        <f>VLOOKUP($F$15,CONTRA,17,FALSE)</f>
        <v>#N/A</v>
      </c>
      <c r="U41" s="1159"/>
      <c r="V41" s="1159"/>
      <c r="W41" s="1159"/>
      <c r="X41" s="1159"/>
      <c r="Y41" s="1159"/>
      <c r="AA41" s="293"/>
    </row>
    <row r="42" spans="1:28" ht="38.25" customHeight="1" thickBot="1" x14ac:dyDescent="0.4">
      <c r="A42" s="489"/>
      <c r="B42" s="479"/>
      <c r="C42" s="479"/>
      <c r="D42" s="479"/>
      <c r="E42" s="479"/>
      <c r="F42" s="479"/>
      <c r="G42" s="479"/>
      <c r="H42" s="479"/>
      <c r="I42" s="479"/>
      <c r="J42" s="479"/>
      <c r="K42" s="479"/>
      <c r="L42" s="479"/>
      <c r="M42" s="479"/>
      <c r="N42" s="479"/>
      <c r="O42" s="479"/>
      <c r="P42" s="479"/>
      <c r="Q42" s="479"/>
      <c r="R42" s="479"/>
      <c r="S42" s="479"/>
      <c r="T42" s="479"/>
      <c r="U42" s="479"/>
      <c r="V42" s="479"/>
      <c r="W42" s="479"/>
      <c r="X42" s="479"/>
      <c r="Y42" s="479"/>
      <c r="AA42" s="481"/>
    </row>
    <row r="43" spans="1:28" s="260" customFormat="1" ht="24.75" customHeight="1" x14ac:dyDescent="0.3">
      <c r="A43" s="1108" t="s">
        <v>215</v>
      </c>
      <c r="B43" s="1109"/>
      <c r="C43" s="1109"/>
      <c r="D43" s="1109"/>
      <c r="E43" s="1109"/>
      <c r="F43" s="1109"/>
      <c r="G43" s="1109"/>
      <c r="H43" s="1109"/>
      <c r="I43" s="1109"/>
      <c r="J43" s="1108" t="s">
        <v>216</v>
      </c>
      <c r="K43" s="1109"/>
      <c r="L43" s="1109"/>
      <c r="M43" s="1109"/>
      <c r="N43" s="1109"/>
      <c r="O43" s="1109"/>
      <c r="P43" s="1109"/>
      <c r="Q43" s="1109"/>
      <c r="R43" s="1108" t="s">
        <v>218</v>
      </c>
      <c r="S43" s="1109"/>
      <c r="T43" s="1109"/>
      <c r="U43" s="1109"/>
      <c r="V43" s="1109"/>
      <c r="W43" s="1109"/>
      <c r="X43" s="1109"/>
      <c r="Y43" s="1109"/>
      <c r="Z43" s="1109"/>
      <c r="AA43" s="1110"/>
    </row>
    <row r="44" spans="1:28" s="260" customFormat="1" ht="24.75" customHeight="1" thickBot="1" x14ac:dyDescent="0.35">
      <c r="A44" s="1114" t="s">
        <v>862</v>
      </c>
      <c r="B44" s="1115"/>
      <c r="C44" s="1115"/>
      <c r="D44" s="1115"/>
      <c r="E44" s="1115"/>
      <c r="F44" s="1115"/>
      <c r="G44" s="1115"/>
      <c r="H44" s="1115"/>
      <c r="I44" s="1115"/>
      <c r="J44" s="1114" t="s">
        <v>217</v>
      </c>
      <c r="K44" s="1115"/>
      <c r="L44" s="1115"/>
      <c r="M44" s="1115"/>
      <c r="N44" s="1115"/>
      <c r="O44" s="1115"/>
      <c r="P44" s="1115"/>
      <c r="Q44" s="1115"/>
      <c r="R44" s="1114" t="s">
        <v>219</v>
      </c>
      <c r="S44" s="1115"/>
      <c r="T44" s="1115"/>
      <c r="U44" s="1115"/>
      <c r="V44" s="1115"/>
      <c r="W44" s="1115"/>
      <c r="X44" s="1115"/>
      <c r="Y44" s="1115"/>
      <c r="Z44" s="1115"/>
      <c r="AA44" s="1116"/>
    </row>
    <row r="45" spans="1:28" s="260" customFormat="1" ht="24.75" customHeight="1" x14ac:dyDescent="0.3">
      <c r="A45" s="1108" t="s">
        <v>220</v>
      </c>
      <c r="B45" s="1109"/>
      <c r="C45" s="1109"/>
      <c r="D45" s="1109"/>
      <c r="E45" s="1109"/>
      <c r="F45" s="1109"/>
      <c r="G45" s="1109"/>
      <c r="H45" s="1109"/>
      <c r="I45" s="1109"/>
      <c r="J45" s="1108" t="s">
        <v>220</v>
      </c>
      <c r="K45" s="1109"/>
      <c r="L45" s="1109"/>
      <c r="M45" s="1109"/>
      <c r="N45" s="1109"/>
      <c r="O45" s="1109"/>
      <c r="P45" s="1109"/>
      <c r="Q45" s="1109"/>
      <c r="R45" s="1108" t="s">
        <v>220</v>
      </c>
      <c r="S45" s="1109"/>
      <c r="T45" s="1109"/>
      <c r="U45" s="1109"/>
      <c r="V45" s="1109"/>
      <c r="W45" s="1109"/>
      <c r="X45" s="1109"/>
      <c r="Y45" s="1109"/>
      <c r="Z45" s="1109"/>
      <c r="AA45" s="1110"/>
    </row>
    <row r="46" spans="1:28" s="260" customFormat="1" ht="24.75" customHeight="1" thickBot="1" x14ac:dyDescent="0.35">
      <c r="A46" s="1111" t="s">
        <v>863</v>
      </c>
      <c r="B46" s="1112"/>
      <c r="C46" s="1112"/>
      <c r="D46" s="1112"/>
      <c r="E46" s="1112"/>
      <c r="F46" s="1112"/>
      <c r="G46" s="1112"/>
      <c r="H46" s="1112"/>
      <c r="I46" s="1112"/>
      <c r="J46" s="1111" t="s">
        <v>222</v>
      </c>
      <c r="K46" s="1112"/>
      <c r="L46" s="1112"/>
      <c r="M46" s="1112"/>
      <c r="N46" s="1112"/>
      <c r="O46" s="1112"/>
      <c r="P46" s="1112"/>
      <c r="Q46" s="1112"/>
      <c r="R46" s="1111" t="s">
        <v>223</v>
      </c>
      <c r="S46" s="1112"/>
      <c r="T46" s="1112"/>
      <c r="U46" s="1112"/>
      <c r="V46" s="1112"/>
      <c r="W46" s="1112"/>
      <c r="X46" s="1112"/>
      <c r="Y46" s="1112"/>
      <c r="Z46" s="1112"/>
      <c r="AA46" s="1113"/>
    </row>
    <row r="47" spans="1:28" s="478" customFormat="1" ht="21" x14ac:dyDescent="0.35"/>
  </sheetData>
  <mergeCells count="113">
    <mergeCell ref="A5:AA5"/>
    <mergeCell ref="A6:E7"/>
    <mergeCell ref="F6:V6"/>
    <mergeCell ref="W6:Y7"/>
    <mergeCell ref="Z6:AA7"/>
    <mergeCell ref="F7:V7"/>
    <mergeCell ref="P1:AA4"/>
    <mergeCell ref="A3:E3"/>
    <mergeCell ref="F3:O3"/>
    <mergeCell ref="A4:E4"/>
    <mergeCell ref="F4:O4"/>
    <mergeCell ref="A8:AA8"/>
    <mergeCell ref="B9:O9"/>
    <mergeCell ref="P9:Y9"/>
    <mergeCell ref="Z9:AA10"/>
    <mergeCell ref="A10:E10"/>
    <mergeCell ref="F10:G10"/>
    <mergeCell ref="I10:J10"/>
    <mergeCell ref="K10:L10"/>
    <mergeCell ref="M10:O10"/>
    <mergeCell ref="P10:S10"/>
    <mergeCell ref="A12:E12"/>
    <mergeCell ref="F12:J12"/>
    <mergeCell ref="K12:L12"/>
    <mergeCell ref="M12:O12"/>
    <mergeCell ref="P12:S12"/>
    <mergeCell ref="T12:AA12"/>
    <mergeCell ref="T10:V10"/>
    <mergeCell ref="W10:Y10"/>
    <mergeCell ref="A11:E11"/>
    <mergeCell ref="F11:O11"/>
    <mergeCell ref="P11:S11"/>
    <mergeCell ref="T11:AA11"/>
    <mergeCell ref="V13:Y13"/>
    <mergeCell ref="Z13:AA13"/>
    <mergeCell ref="A14:E14"/>
    <mergeCell ref="F14:O14"/>
    <mergeCell ref="P14:S14"/>
    <mergeCell ref="T14:AA14"/>
    <mergeCell ref="A13:E13"/>
    <mergeCell ref="F13:J13"/>
    <mergeCell ref="K13:L13"/>
    <mergeCell ref="M13:O13"/>
    <mergeCell ref="P13:S13"/>
    <mergeCell ref="T13:U13"/>
    <mergeCell ref="A17:E17"/>
    <mergeCell ref="F17:O17"/>
    <mergeCell ref="P17:S17"/>
    <mergeCell ref="T17:AA17"/>
    <mergeCell ref="A18:E18"/>
    <mergeCell ref="F18:O18"/>
    <mergeCell ref="P18:S18"/>
    <mergeCell ref="T18:AA18"/>
    <mergeCell ref="A15:E15"/>
    <mergeCell ref="F15:O15"/>
    <mergeCell ref="P15:S15"/>
    <mergeCell ref="T15:AA15"/>
    <mergeCell ref="A16:E16"/>
    <mergeCell ref="F16:O16"/>
    <mergeCell ref="P16:S16"/>
    <mergeCell ref="T16:AA16"/>
    <mergeCell ref="A19:E19"/>
    <mergeCell ref="F19:J19"/>
    <mergeCell ref="K19:O19"/>
    <mergeCell ref="P19:S19"/>
    <mergeCell ref="T19:AA19"/>
    <mergeCell ref="A20:E20"/>
    <mergeCell ref="F20:J20"/>
    <mergeCell ref="K20:L20"/>
    <mergeCell ref="M20:O20"/>
    <mergeCell ref="P20:S20"/>
    <mergeCell ref="A22:E22"/>
    <mergeCell ref="F22:O22"/>
    <mergeCell ref="P22:S22"/>
    <mergeCell ref="T22:AA22"/>
    <mergeCell ref="A23:E23"/>
    <mergeCell ref="F23:AA23"/>
    <mergeCell ref="T20:AA20"/>
    <mergeCell ref="A21:E21"/>
    <mergeCell ref="F21:J21"/>
    <mergeCell ref="K21:O21"/>
    <mergeCell ref="P21:S21"/>
    <mergeCell ref="T21:AA21"/>
    <mergeCell ref="Z25:AA25"/>
    <mergeCell ref="J27:L27"/>
    <mergeCell ref="S27:U27"/>
    <mergeCell ref="B24:AA24"/>
    <mergeCell ref="D25:E25"/>
    <mergeCell ref="J25:K25"/>
    <mergeCell ref="P25:Q25"/>
    <mergeCell ref="U25:V25"/>
    <mergeCell ref="B25:C25"/>
    <mergeCell ref="F25:I25"/>
    <mergeCell ref="L25:O25"/>
    <mergeCell ref="R25:T25"/>
    <mergeCell ref="W25:X25"/>
    <mergeCell ref="J45:Q45"/>
    <mergeCell ref="R45:AA45"/>
    <mergeCell ref="A46:I46"/>
    <mergeCell ref="J46:Q46"/>
    <mergeCell ref="R46:AA46"/>
    <mergeCell ref="T39:Y39"/>
    <mergeCell ref="T41:Y41"/>
    <mergeCell ref="D41:G41"/>
    <mergeCell ref="K39:P39"/>
    <mergeCell ref="K41:P41"/>
    <mergeCell ref="A43:I43"/>
    <mergeCell ref="J43:Q43"/>
    <mergeCell ref="R43:AA43"/>
    <mergeCell ref="A44:I44"/>
    <mergeCell ref="J44:Q44"/>
    <mergeCell ref="R44:AA44"/>
    <mergeCell ref="A45:I45"/>
  </mergeCells>
  <pageMargins left="0.7" right="0.7" top="0.75" bottom="0.75" header="0.3" footer="0.3"/>
  <pageSetup scale="28" orientation="landscape" horizontalDpi="360" verticalDpi="36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BDC!$A$3:$A$30</xm:f>
          </x14:formula1>
          <xm:sqref>F15:O15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0"/>
  </sheetPr>
  <dimension ref="A1:AB93"/>
  <sheetViews>
    <sheetView view="pageBreakPreview" zoomScale="86" zoomScaleNormal="100" zoomScaleSheetLayoutView="86" zoomScalePageLayoutView="50" workbookViewId="0">
      <selection activeCell="F4" sqref="F4:O4"/>
    </sheetView>
  </sheetViews>
  <sheetFormatPr baseColWidth="10" defaultColWidth="10.875" defaultRowHeight="16.5" x14ac:dyDescent="0.3"/>
  <cols>
    <col min="1" max="1" width="5" style="2" customWidth="1"/>
    <col min="2" max="2" width="6.375" style="2" customWidth="1"/>
    <col min="3" max="3" width="5" style="2" customWidth="1"/>
    <col min="4" max="4" width="7.75" style="2" customWidth="1"/>
    <col min="5" max="5" width="8.5" style="2" customWidth="1"/>
    <col min="6" max="7" width="5" style="2" customWidth="1"/>
    <col min="8" max="8" width="9.625" style="2" customWidth="1"/>
    <col min="9" max="9" width="5" style="2" customWidth="1"/>
    <col min="10" max="10" width="15" style="2" customWidth="1"/>
    <col min="11" max="11" width="5" style="2" customWidth="1"/>
    <col min="12" max="12" width="16.875" style="2" customWidth="1"/>
    <col min="13" max="14" width="5" style="2" customWidth="1"/>
    <col min="15" max="15" width="15.125" style="2" customWidth="1"/>
    <col min="16" max="18" width="5" style="2" customWidth="1"/>
    <col min="19" max="19" width="10.375" style="2" customWidth="1"/>
    <col min="20" max="22" width="5" style="2" customWidth="1"/>
    <col min="23" max="23" width="13.375" style="2" customWidth="1"/>
    <col min="24" max="24" width="7.125" style="2" customWidth="1"/>
    <col min="25" max="25" width="8.625" style="2" customWidth="1"/>
    <col min="26" max="27" width="5" style="2" customWidth="1"/>
    <col min="28" max="16384" width="10.875" style="2"/>
  </cols>
  <sheetData>
    <row r="1" spans="1:27" x14ac:dyDescent="0.3">
      <c r="A1" s="505" t="s">
        <v>913</v>
      </c>
      <c r="B1" s="506"/>
      <c r="C1" s="506"/>
      <c r="D1" s="506"/>
      <c r="E1" s="506"/>
      <c r="F1" s="507"/>
      <c r="G1" s="507"/>
      <c r="H1" s="507"/>
      <c r="I1" s="507"/>
      <c r="J1" s="507"/>
      <c r="K1" s="507"/>
      <c r="L1" s="507"/>
      <c r="M1" s="507"/>
      <c r="N1" s="507"/>
      <c r="O1" s="508"/>
      <c r="P1" s="628"/>
      <c r="Q1" s="629"/>
      <c r="R1" s="629"/>
      <c r="S1" s="629"/>
      <c r="T1" s="629"/>
      <c r="U1" s="629"/>
      <c r="V1" s="629"/>
      <c r="W1" s="629"/>
      <c r="X1" s="629"/>
      <c r="Y1" s="629"/>
      <c r="Z1" s="629"/>
      <c r="AA1" s="630"/>
    </row>
    <row r="2" spans="1:27" x14ac:dyDescent="0.3">
      <c r="A2" s="634" t="s">
        <v>929</v>
      </c>
      <c r="B2" s="635"/>
      <c r="C2" s="635"/>
      <c r="D2" s="635"/>
      <c r="E2" s="635"/>
      <c r="F2" s="635"/>
      <c r="G2" s="635"/>
      <c r="H2" s="635"/>
      <c r="I2" s="635"/>
      <c r="J2" s="635"/>
      <c r="K2" s="635"/>
      <c r="L2" s="635"/>
      <c r="M2" s="635"/>
      <c r="N2" s="635"/>
      <c r="O2" s="636"/>
      <c r="P2" s="631"/>
      <c r="Q2" s="632"/>
      <c r="R2" s="632"/>
      <c r="S2" s="632"/>
      <c r="T2" s="632"/>
      <c r="U2" s="632"/>
      <c r="V2" s="632"/>
      <c r="W2" s="632"/>
      <c r="X2" s="632"/>
      <c r="Y2" s="632"/>
      <c r="Z2" s="632"/>
      <c r="AA2" s="633"/>
    </row>
    <row r="3" spans="1:27" x14ac:dyDescent="0.3">
      <c r="A3" s="634" t="s">
        <v>915</v>
      </c>
      <c r="B3" s="635"/>
      <c r="C3" s="635"/>
      <c r="D3" s="635"/>
      <c r="E3" s="635"/>
      <c r="F3" s="637"/>
      <c r="G3" s="637"/>
      <c r="H3" s="637"/>
      <c r="I3" s="637"/>
      <c r="J3" s="637"/>
      <c r="K3" s="637"/>
      <c r="L3" s="637"/>
      <c r="M3" s="637"/>
      <c r="N3" s="637"/>
      <c r="O3" s="638"/>
      <c r="P3" s="631"/>
      <c r="Q3" s="632"/>
      <c r="R3" s="632"/>
      <c r="S3" s="632"/>
      <c r="T3" s="632"/>
      <c r="U3" s="632"/>
      <c r="V3" s="632"/>
      <c r="W3" s="632"/>
      <c r="X3" s="632"/>
      <c r="Y3" s="632"/>
      <c r="Z3" s="632"/>
      <c r="AA3" s="633"/>
    </row>
    <row r="4" spans="1:27" x14ac:dyDescent="0.3">
      <c r="A4" s="639" t="s">
        <v>928</v>
      </c>
      <c r="B4" s="640"/>
      <c r="C4" s="640"/>
      <c r="D4" s="640"/>
      <c r="E4" s="640"/>
      <c r="F4" s="640"/>
      <c r="G4" s="640"/>
      <c r="H4" s="640"/>
      <c r="I4" s="640"/>
      <c r="J4" s="640"/>
      <c r="K4" s="640"/>
      <c r="L4" s="640"/>
      <c r="M4" s="640"/>
      <c r="N4" s="640"/>
      <c r="O4" s="641"/>
      <c r="P4" s="631"/>
      <c r="Q4" s="632"/>
      <c r="R4" s="632"/>
      <c r="S4" s="632"/>
      <c r="T4" s="632"/>
      <c r="U4" s="632"/>
      <c r="V4" s="632"/>
      <c r="W4" s="632"/>
      <c r="X4" s="632"/>
      <c r="Y4" s="632"/>
      <c r="Z4" s="632"/>
      <c r="AA4" s="633"/>
    </row>
    <row r="5" spans="1:27" x14ac:dyDescent="0.3">
      <c r="A5" s="615"/>
      <c r="B5" s="616"/>
      <c r="C5" s="616"/>
      <c r="D5" s="616"/>
      <c r="E5" s="616"/>
      <c r="F5" s="616"/>
      <c r="G5" s="616"/>
      <c r="H5" s="616"/>
      <c r="I5" s="616"/>
      <c r="J5" s="616"/>
      <c r="K5" s="616"/>
      <c r="L5" s="616"/>
      <c r="M5" s="616"/>
      <c r="N5" s="616"/>
      <c r="O5" s="616"/>
      <c r="P5" s="617"/>
      <c r="Q5" s="617"/>
      <c r="R5" s="617"/>
      <c r="S5" s="617"/>
      <c r="T5" s="617"/>
      <c r="U5" s="617"/>
      <c r="V5" s="617"/>
      <c r="W5" s="617"/>
      <c r="X5" s="617"/>
      <c r="Y5" s="617"/>
      <c r="Z5" s="617"/>
      <c r="AA5" s="618"/>
    </row>
    <row r="6" spans="1:27" ht="18.75" customHeight="1" x14ac:dyDescent="0.3">
      <c r="A6" s="619" t="s">
        <v>5</v>
      </c>
      <c r="B6" s="620"/>
      <c r="C6" s="620"/>
      <c r="D6" s="620"/>
      <c r="E6" s="620"/>
      <c r="F6" s="621" t="s">
        <v>224</v>
      </c>
      <c r="G6" s="621"/>
      <c r="H6" s="621"/>
      <c r="I6" s="621"/>
      <c r="J6" s="621"/>
      <c r="K6" s="621"/>
      <c r="L6" s="621"/>
      <c r="M6" s="621"/>
      <c r="N6" s="621"/>
      <c r="O6" s="621"/>
      <c r="P6" s="621"/>
      <c r="Q6" s="621"/>
      <c r="R6" s="621"/>
      <c r="S6" s="621"/>
      <c r="T6" s="621"/>
      <c r="U6" s="621"/>
      <c r="V6" s="621"/>
      <c r="W6" s="622" t="s">
        <v>143</v>
      </c>
      <c r="X6" s="622"/>
      <c r="Y6" s="622"/>
      <c r="Z6" s="623">
        <v>2</v>
      </c>
      <c r="AA6" s="624"/>
    </row>
    <row r="7" spans="1:27" ht="16.5" customHeight="1" x14ac:dyDescent="0.3">
      <c r="A7" s="619"/>
      <c r="B7" s="620"/>
      <c r="C7" s="620"/>
      <c r="D7" s="620"/>
      <c r="E7" s="620"/>
      <c r="F7" s="620" t="s">
        <v>107</v>
      </c>
      <c r="G7" s="620"/>
      <c r="H7" s="620"/>
      <c r="I7" s="620"/>
      <c r="J7" s="620"/>
      <c r="K7" s="620"/>
      <c r="L7" s="620"/>
      <c r="M7" s="620"/>
      <c r="N7" s="620"/>
      <c r="O7" s="620"/>
      <c r="P7" s="620"/>
      <c r="Q7" s="620"/>
      <c r="R7" s="620"/>
      <c r="S7" s="620"/>
      <c r="T7" s="620"/>
      <c r="U7" s="620"/>
      <c r="V7" s="620"/>
      <c r="W7" s="622"/>
      <c r="X7" s="622"/>
      <c r="Y7" s="622"/>
      <c r="Z7" s="623"/>
      <c r="AA7" s="624"/>
    </row>
    <row r="8" spans="1:27" x14ac:dyDescent="0.3">
      <c r="A8" s="606"/>
      <c r="B8" s="607"/>
      <c r="C8" s="607"/>
      <c r="D8" s="607"/>
      <c r="E8" s="607"/>
      <c r="F8" s="607"/>
      <c r="G8" s="607"/>
      <c r="H8" s="607"/>
      <c r="I8" s="607"/>
      <c r="J8" s="607"/>
      <c r="K8" s="607"/>
      <c r="L8" s="607"/>
      <c r="M8" s="607"/>
      <c r="N8" s="607"/>
      <c r="O8" s="607"/>
      <c r="P8" s="607"/>
      <c r="Q8" s="607"/>
      <c r="R8" s="607"/>
      <c r="S8" s="607"/>
      <c r="T8" s="607"/>
      <c r="U8" s="607"/>
      <c r="V8" s="607"/>
      <c r="W8" s="607"/>
      <c r="X8" s="607"/>
      <c r="Y8" s="607"/>
      <c r="Z8" s="607"/>
      <c r="AA8" s="608"/>
    </row>
    <row r="9" spans="1:27" ht="16.5" customHeight="1" x14ac:dyDescent="0.3">
      <c r="A9" s="434">
        <v>1</v>
      </c>
      <c r="B9" s="737" t="s">
        <v>30</v>
      </c>
      <c r="C9" s="737"/>
      <c r="D9" s="737"/>
      <c r="E9" s="737"/>
      <c r="F9" s="737"/>
      <c r="G9" s="737"/>
      <c r="H9" s="737"/>
      <c r="I9" s="737"/>
      <c r="J9" s="737"/>
      <c r="K9" s="737"/>
      <c r="L9" s="737"/>
      <c r="M9" s="737"/>
      <c r="N9" s="737"/>
      <c r="O9" s="737"/>
      <c r="P9" s="738"/>
      <c r="Q9" s="738"/>
      <c r="R9" s="738"/>
      <c r="S9" s="738"/>
      <c r="T9" s="738"/>
      <c r="U9" s="738"/>
      <c r="V9" s="738"/>
      <c r="W9" s="738"/>
      <c r="X9" s="738"/>
      <c r="Y9" s="738"/>
      <c r="Z9" s="755" t="e">
        <f>VLOOKUP($F$15,CONTRA,6,FALSE)</f>
        <v>#N/A</v>
      </c>
      <c r="AA9" s="756"/>
    </row>
    <row r="10" spans="1:27" ht="16.5" customHeight="1" x14ac:dyDescent="0.3">
      <c r="A10" s="655" t="s">
        <v>11</v>
      </c>
      <c r="B10" s="656"/>
      <c r="C10" s="656"/>
      <c r="D10" s="656"/>
      <c r="E10" s="656"/>
      <c r="F10" s="688" t="e">
        <f>VLOOKUP($F$15,CONTRA,2,FALSE)</f>
        <v>#N/A</v>
      </c>
      <c r="G10" s="688"/>
      <c r="H10" s="435" t="s">
        <v>17</v>
      </c>
      <c r="I10" s="688" t="e">
        <f>VLOOKUP($F$15,CONTRA,3,FALSE)</f>
        <v>#N/A</v>
      </c>
      <c r="J10" s="688"/>
      <c r="K10" s="653" t="s">
        <v>18</v>
      </c>
      <c r="L10" s="654"/>
      <c r="M10" s="688" t="e">
        <f>VLOOKUP($F$15,CONTRA,4,FALSE)</f>
        <v>#N/A</v>
      </c>
      <c r="N10" s="688"/>
      <c r="O10" s="688"/>
      <c r="P10" s="656" t="s">
        <v>10</v>
      </c>
      <c r="Q10" s="656"/>
      <c r="R10" s="656"/>
      <c r="S10" s="656"/>
      <c r="T10" s="708" t="e">
        <f>VLOOKUP($F$15,CONTRA,5,FALSE)</f>
        <v>#N/A</v>
      </c>
      <c r="U10" s="708"/>
      <c r="V10" s="708"/>
      <c r="W10" s="723" t="s">
        <v>829</v>
      </c>
      <c r="X10" s="723"/>
      <c r="Y10" s="723"/>
      <c r="Z10" s="757"/>
      <c r="AA10" s="758"/>
    </row>
    <row r="11" spans="1:27" x14ac:dyDescent="0.3">
      <c r="A11" s="655" t="s">
        <v>6</v>
      </c>
      <c r="B11" s="656"/>
      <c r="C11" s="656"/>
      <c r="D11" s="656"/>
      <c r="E11" s="656"/>
      <c r="F11" s="708" t="e">
        <f>VLOOKUP($F$15,CONTRA,7,FALSE)</f>
        <v>#N/A</v>
      </c>
      <c r="G11" s="708"/>
      <c r="H11" s="708"/>
      <c r="I11" s="708"/>
      <c r="J11" s="708"/>
      <c r="K11" s="708"/>
      <c r="L11" s="708"/>
      <c r="M11" s="708"/>
      <c r="N11" s="708"/>
      <c r="O11" s="708"/>
      <c r="P11" s="656" t="s">
        <v>12</v>
      </c>
      <c r="Q11" s="656"/>
      <c r="R11" s="656"/>
      <c r="S11" s="656"/>
      <c r="T11" s="708" t="e">
        <f>VLOOKUP($F$15,CONTRA,8,FALSE)</f>
        <v>#N/A</v>
      </c>
      <c r="U11" s="708"/>
      <c r="V11" s="708"/>
      <c r="W11" s="708"/>
      <c r="X11" s="708"/>
      <c r="Y11" s="708"/>
      <c r="Z11" s="708"/>
      <c r="AA11" s="732"/>
    </row>
    <row r="12" spans="1:27" ht="16.5" customHeight="1" x14ac:dyDescent="0.3">
      <c r="A12" s="733" t="s">
        <v>8</v>
      </c>
      <c r="B12" s="709"/>
      <c r="C12" s="709"/>
      <c r="D12" s="709"/>
      <c r="E12" s="709"/>
      <c r="F12" s="708" t="e">
        <f>VLOOKUP($F$15,CONTRA,9,FALSE)</f>
        <v>#N/A</v>
      </c>
      <c r="G12" s="708"/>
      <c r="H12" s="708"/>
      <c r="I12" s="708"/>
      <c r="J12" s="708"/>
      <c r="K12" s="653" t="s">
        <v>13</v>
      </c>
      <c r="L12" s="654"/>
      <c r="M12" s="708" t="e">
        <f>VLOOKUP($F$15,CONTRA,10,FALSE)</f>
        <v>#N/A</v>
      </c>
      <c r="N12" s="708"/>
      <c r="O12" s="708"/>
      <c r="P12" s="656" t="s">
        <v>9</v>
      </c>
      <c r="Q12" s="656"/>
      <c r="R12" s="656"/>
      <c r="S12" s="656"/>
      <c r="T12" s="734" t="e">
        <f>VLOOKUP($F$15,CONTRA,11,FALSE)</f>
        <v>#N/A</v>
      </c>
      <c r="U12" s="734"/>
      <c r="V12" s="735"/>
      <c r="W12" s="735"/>
      <c r="X12" s="735"/>
      <c r="Y12" s="735"/>
      <c r="Z12" s="735"/>
      <c r="AA12" s="736"/>
    </row>
    <row r="13" spans="1:27" ht="24" customHeight="1" x14ac:dyDescent="0.3">
      <c r="A13" s="722" t="s">
        <v>807</v>
      </c>
      <c r="B13" s="723"/>
      <c r="C13" s="723"/>
      <c r="D13" s="723"/>
      <c r="E13" s="723"/>
      <c r="F13" s="708" t="e">
        <f>VLOOKUP($F$15,CONTRA,12,FALSE)</f>
        <v>#N/A</v>
      </c>
      <c r="G13" s="708"/>
      <c r="H13" s="708"/>
      <c r="I13" s="708"/>
      <c r="J13" s="708"/>
      <c r="K13" s="720" t="s">
        <v>826</v>
      </c>
      <c r="L13" s="721"/>
      <c r="M13" s="708" t="e">
        <f>VLOOKUP($F$15,CONTRA,13,FALSE)</f>
        <v>#N/A</v>
      </c>
      <c r="N13" s="708"/>
      <c r="O13" s="708"/>
      <c r="P13" s="709" t="str">
        <f>+BDC!N2</f>
        <v xml:space="preserve"> N° CONTRATO INTERVENTORÍA O DELEGACIÓN </v>
      </c>
      <c r="Q13" s="709"/>
      <c r="R13" s="709"/>
      <c r="S13" s="710"/>
      <c r="T13" s="688" t="e">
        <f>VLOOKUP($F$15,CONTRA,14,FALSE)</f>
        <v>#N/A</v>
      </c>
      <c r="U13" s="688"/>
      <c r="V13" s="715" t="str">
        <f>+Tabla2[[#Headers],[FECHA ACTA INICIO CONTRATO INTERVENTORIA O OFICIO DELEG]]</f>
        <v>FECHA ACTA INICIO CONTRATO INTERVENTORIA O OFICIO DELEG</v>
      </c>
      <c r="W13" s="715"/>
      <c r="X13" s="715"/>
      <c r="Y13" s="716"/>
      <c r="Z13" s="711" t="e">
        <f>VLOOKUP($F$15,CONTRA,15,FALSE)</f>
        <v>#N/A</v>
      </c>
      <c r="AA13" s="712"/>
    </row>
    <row r="14" spans="1:27" x14ac:dyDescent="0.3">
      <c r="A14" s="717" t="s">
        <v>825</v>
      </c>
      <c r="B14" s="718"/>
      <c r="C14" s="718"/>
      <c r="D14" s="718"/>
      <c r="E14" s="719"/>
      <c r="F14" s="711" t="e">
        <f>VLOOKUP($F$15,BDC!A2:BA18,16,FALSE)</f>
        <v>#N/A</v>
      </c>
      <c r="G14" s="713"/>
      <c r="H14" s="713"/>
      <c r="I14" s="713"/>
      <c r="J14" s="713"/>
      <c r="K14" s="713"/>
      <c r="L14" s="713"/>
      <c r="M14" s="713"/>
      <c r="N14" s="713"/>
      <c r="O14" s="714"/>
      <c r="P14" s="710" t="s">
        <v>9</v>
      </c>
      <c r="Q14" s="724"/>
      <c r="R14" s="724"/>
      <c r="S14" s="725"/>
      <c r="T14" s="645" t="e">
        <f>VLOOKUP($F$15,BDC!A2:BA18,17,FALSE)</f>
        <v>#N/A</v>
      </c>
      <c r="U14" s="646"/>
      <c r="V14" s="646"/>
      <c r="W14" s="646"/>
      <c r="X14" s="646"/>
      <c r="Y14" s="646"/>
      <c r="Z14" s="646"/>
      <c r="AA14" s="649"/>
    </row>
    <row r="15" spans="1:27" ht="35.25" customHeight="1" x14ac:dyDescent="0.3">
      <c r="A15" s="655" t="s">
        <v>7</v>
      </c>
      <c r="B15" s="656"/>
      <c r="C15" s="656"/>
      <c r="D15" s="656"/>
      <c r="E15" s="656"/>
      <c r="F15" s="726" t="s">
        <v>835</v>
      </c>
      <c r="G15" s="727"/>
      <c r="H15" s="727"/>
      <c r="I15" s="727"/>
      <c r="J15" s="727"/>
      <c r="K15" s="727"/>
      <c r="L15" s="727"/>
      <c r="M15" s="727"/>
      <c r="N15" s="727"/>
      <c r="O15" s="728"/>
      <c r="P15" s="656" t="s">
        <v>824</v>
      </c>
      <c r="Q15" s="656"/>
      <c r="R15" s="656"/>
      <c r="S15" s="656"/>
      <c r="T15" s="645" t="e">
        <f>VLOOKUP($F$15,BDC!A3:BA19,19,FALSE)</f>
        <v>#N/A</v>
      </c>
      <c r="U15" s="646"/>
      <c r="V15" s="646"/>
      <c r="W15" s="646"/>
      <c r="X15" s="646"/>
      <c r="Y15" s="646"/>
      <c r="Z15" s="646"/>
      <c r="AA15" s="649"/>
    </row>
    <row r="16" spans="1:27" x14ac:dyDescent="0.3">
      <c r="A16" s="642" t="s">
        <v>823</v>
      </c>
      <c r="B16" s="643"/>
      <c r="C16" s="643"/>
      <c r="D16" s="643"/>
      <c r="E16" s="644"/>
      <c r="F16" s="711" t="e">
        <f>VLOOKUP($F$15,BDC!A2:BA18,18,FALSE)</f>
        <v>#N/A</v>
      </c>
      <c r="G16" s="713"/>
      <c r="H16" s="713"/>
      <c r="I16" s="713"/>
      <c r="J16" s="713"/>
      <c r="K16" s="713"/>
      <c r="L16" s="713"/>
      <c r="M16" s="713"/>
      <c r="N16" s="713"/>
      <c r="O16" s="714"/>
      <c r="P16" s="648" t="s">
        <v>9</v>
      </c>
      <c r="Q16" s="643"/>
      <c r="R16" s="643"/>
      <c r="S16" s="644"/>
      <c r="T16" s="711" t="e">
        <f>VLOOKUP($F$15,BDC!A3:BA19,20,FALSE)</f>
        <v>#N/A</v>
      </c>
      <c r="U16" s="713"/>
      <c r="V16" s="713"/>
      <c r="W16" s="713"/>
      <c r="X16" s="713"/>
      <c r="Y16" s="713"/>
      <c r="Z16" s="713"/>
      <c r="AA16" s="712"/>
    </row>
    <row r="17" spans="1:27" x14ac:dyDescent="0.3">
      <c r="A17" s="655" t="s">
        <v>21</v>
      </c>
      <c r="B17" s="656"/>
      <c r="C17" s="656"/>
      <c r="D17" s="656"/>
      <c r="E17" s="656"/>
      <c r="F17" s="650" t="e">
        <f>VLOOKUP($F$15,BDC!A2:BA18,26,FALSE)</f>
        <v>#N/A</v>
      </c>
      <c r="G17" s="651"/>
      <c r="H17" s="651"/>
      <c r="I17" s="651"/>
      <c r="J17" s="651"/>
      <c r="K17" s="651"/>
      <c r="L17" s="651"/>
      <c r="M17" s="651"/>
      <c r="N17" s="651"/>
      <c r="O17" s="652"/>
      <c r="P17" s="656" t="s">
        <v>811</v>
      </c>
      <c r="Q17" s="656"/>
      <c r="R17" s="656"/>
      <c r="S17" s="656"/>
      <c r="T17" s="650" t="e">
        <f>VLOOKUP($F$15,CONTRA,27,FALSE)</f>
        <v>#N/A</v>
      </c>
      <c r="U17" s="651"/>
      <c r="V17" s="651"/>
      <c r="W17" s="651"/>
      <c r="X17" s="651"/>
      <c r="Y17" s="651"/>
      <c r="Z17" s="651"/>
      <c r="AA17" s="657"/>
    </row>
    <row r="18" spans="1:27" x14ac:dyDescent="0.3">
      <c r="A18" s="642" t="s">
        <v>817</v>
      </c>
      <c r="B18" s="643"/>
      <c r="C18" s="643"/>
      <c r="D18" s="643"/>
      <c r="E18" s="644"/>
      <c r="F18" s="645" t="e">
        <f>VLOOKUP($F$15,CONTRA,28,FALSE)</f>
        <v>#N/A</v>
      </c>
      <c r="G18" s="646"/>
      <c r="H18" s="646"/>
      <c r="I18" s="646"/>
      <c r="J18" s="646"/>
      <c r="K18" s="646"/>
      <c r="L18" s="646"/>
      <c r="M18" s="646"/>
      <c r="N18" s="646"/>
      <c r="O18" s="647"/>
      <c r="P18" s="648" t="s">
        <v>814</v>
      </c>
      <c r="Q18" s="643"/>
      <c r="R18" s="643"/>
      <c r="S18" s="644"/>
      <c r="T18" s="645" t="e">
        <f>VLOOKUP($F$15,CONTRA,29,FALSE)</f>
        <v>#N/A</v>
      </c>
      <c r="U18" s="646"/>
      <c r="V18" s="646"/>
      <c r="W18" s="646"/>
      <c r="X18" s="646"/>
      <c r="Y18" s="646"/>
      <c r="Z18" s="646"/>
      <c r="AA18" s="649"/>
    </row>
    <row r="19" spans="1:27" x14ac:dyDescent="0.3">
      <c r="A19" s="655" t="s">
        <v>22</v>
      </c>
      <c r="B19" s="656"/>
      <c r="C19" s="656"/>
      <c r="D19" s="656"/>
      <c r="E19" s="656"/>
      <c r="F19" s="690" t="e">
        <f>VLOOKUP($F$15,CONTRA,30,FALSE)</f>
        <v>#N/A</v>
      </c>
      <c r="G19" s="690"/>
      <c r="H19" s="690"/>
      <c r="I19" s="690"/>
      <c r="J19" s="690"/>
      <c r="K19" s="688" t="e">
        <f>VLOOKUP($F$15,CONTRA,31,FALSE)</f>
        <v>#N/A</v>
      </c>
      <c r="L19" s="688"/>
      <c r="M19" s="688"/>
      <c r="N19" s="688"/>
      <c r="O19" s="688"/>
      <c r="P19" s="656" t="s">
        <v>810</v>
      </c>
      <c r="Q19" s="656"/>
      <c r="R19" s="656"/>
      <c r="S19" s="656"/>
      <c r="T19" s="688" t="e">
        <f>VLOOKUP($F$15,CONTRA,32,FALSE)</f>
        <v>#N/A</v>
      </c>
      <c r="U19" s="688"/>
      <c r="V19" s="688"/>
      <c r="W19" s="688"/>
      <c r="X19" s="688"/>
      <c r="Y19" s="688"/>
      <c r="Z19" s="688"/>
      <c r="AA19" s="689"/>
    </row>
    <row r="20" spans="1:27" x14ac:dyDescent="0.3">
      <c r="A20" s="655" t="s">
        <v>23</v>
      </c>
      <c r="B20" s="656"/>
      <c r="C20" s="656"/>
      <c r="D20" s="656"/>
      <c r="E20" s="656"/>
      <c r="F20" s="690" t="e">
        <f>VLOOKUP($F$15,CONTRA,33,FALSE)</f>
        <v>#N/A</v>
      </c>
      <c r="G20" s="690"/>
      <c r="H20" s="690"/>
      <c r="I20" s="690"/>
      <c r="J20" s="690"/>
      <c r="K20" s="653" t="s">
        <v>0</v>
      </c>
      <c r="L20" s="654"/>
      <c r="M20" s="691" t="e">
        <f>VLOOKUP($F$15,CONTRA,34,FALSE)</f>
        <v>#N/A</v>
      </c>
      <c r="N20" s="691"/>
      <c r="O20" s="691"/>
      <c r="P20" s="656" t="s">
        <v>815</v>
      </c>
      <c r="Q20" s="656"/>
      <c r="R20" s="656"/>
      <c r="S20" s="656"/>
      <c r="T20" s="688" t="e">
        <f>VLOOKUP($F$15,CONTRA,35,FALSE)</f>
        <v>#N/A</v>
      </c>
      <c r="U20" s="688"/>
      <c r="V20" s="688"/>
      <c r="W20" s="688"/>
      <c r="X20" s="688"/>
      <c r="Y20" s="688"/>
      <c r="Z20" s="688"/>
      <c r="AA20" s="689"/>
    </row>
    <row r="21" spans="1:27" x14ac:dyDescent="0.3">
      <c r="A21" s="655" t="s">
        <v>24</v>
      </c>
      <c r="B21" s="656"/>
      <c r="C21" s="656"/>
      <c r="D21" s="656"/>
      <c r="E21" s="656"/>
      <c r="F21" s="701" t="e">
        <f>SUM(F19:J20)</f>
        <v>#N/A</v>
      </c>
      <c r="G21" s="646"/>
      <c r="H21" s="646"/>
      <c r="I21" s="646"/>
      <c r="J21" s="647"/>
      <c r="K21" s="688"/>
      <c r="L21" s="688"/>
      <c r="M21" s="688"/>
      <c r="N21" s="688"/>
      <c r="O21" s="688"/>
      <c r="P21" s="656" t="s">
        <v>25</v>
      </c>
      <c r="Q21" s="656"/>
      <c r="R21" s="656"/>
      <c r="S21" s="656"/>
      <c r="T21" s="645" t="e">
        <f>+T19+T20</f>
        <v>#N/A</v>
      </c>
      <c r="U21" s="646"/>
      <c r="V21" s="646"/>
      <c r="W21" s="646"/>
      <c r="X21" s="646"/>
      <c r="Y21" s="646"/>
      <c r="Z21" s="646"/>
      <c r="AA21" s="649"/>
    </row>
    <row r="22" spans="1:27" x14ac:dyDescent="0.3">
      <c r="A22" s="696" t="s">
        <v>19</v>
      </c>
      <c r="B22" s="697"/>
      <c r="C22" s="697"/>
      <c r="D22" s="697"/>
      <c r="E22" s="697"/>
      <c r="F22" s="729" t="e">
        <f>VLOOKUP($F$15,CONTRA,36,FALSE)</f>
        <v>#N/A</v>
      </c>
      <c r="G22" s="730"/>
      <c r="H22" s="730"/>
      <c r="I22" s="730"/>
      <c r="J22" s="730"/>
      <c r="K22" s="730"/>
      <c r="L22" s="730"/>
      <c r="M22" s="730"/>
      <c r="N22" s="730"/>
      <c r="O22" s="731"/>
      <c r="P22" s="656" t="s">
        <v>812</v>
      </c>
      <c r="Q22" s="656"/>
      <c r="R22" s="656"/>
      <c r="S22" s="656"/>
      <c r="T22" s="650" t="e">
        <f>VLOOKUP($F$15,BDC!1:1048576,38,FALSE)</f>
        <v>#N/A</v>
      </c>
      <c r="U22" s="651"/>
      <c r="V22" s="651"/>
      <c r="W22" s="651"/>
      <c r="X22" s="651"/>
      <c r="Y22" s="651"/>
      <c r="Z22" s="651"/>
      <c r="AA22" s="657"/>
    </row>
    <row r="23" spans="1:27" x14ac:dyDescent="0.3">
      <c r="A23" s="696" t="s">
        <v>20</v>
      </c>
      <c r="B23" s="697"/>
      <c r="C23" s="697"/>
      <c r="D23" s="697"/>
      <c r="E23" s="697"/>
      <c r="F23" s="698" t="e">
        <f>VLOOKUP($F$15,CONTRA,37,FALSE)</f>
        <v>#N/A</v>
      </c>
      <c r="G23" s="699"/>
      <c r="H23" s="699"/>
      <c r="I23" s="699"/>
      <c r="J23" s="699"/>
      <c r="K23" s="699"/>
      <c r="L23" s="699"/>
      <c r="M23" s="699"/>
      <c r="N23" s="699"/>
      <c r="O23" s="699"/>
      <c r="P23" s="699"/>
      <c r="Q23" s="699"/>
      <c r="R23" s="699"/>
      <c r="S23" s="699"/>
      <c r="T23" s="699"/>
      <c r="U23" s="699"/>
      <c r="V23" s="699"/>
      <c r="W23" s="699"/>
      <c r="X23" s="699"/>
      <c r="Y23" s="699"/>
      <c r="Z23" s="699"/>
      <c r="AA23" s="700"/>
    </row>
    <row r="24" spans="1:27" ht="17.25" thickBot="1" x14ac:dyDescent="0.35">
      <c r="A24" s="360">
        <v>2</v>
      </c>
      <c r="B24" s="1212" t="s">
        <v>202</v>
      </c>
      <c r="C24" s="1213"/>
      <c r="D24" s="1213"/>
      <c r="E24" s="1213"/>
      <c r="F24" s="1213"/>
      <c r="G24" s="1213"/>
      <c r="H24" s="1213"/>
      <c r="I24" s="1213"/>
      <c r="J24" s="1213"/>
      <c r="K24" s="1213"/>
      <c r="L24" s="1213"/>
      <c r="M24" s="1213"/>
      <c r="N24" s="1213"/>
      <c r="O24" s="1213"/>
      <c r="P24" s="1213"/>
      <c r="Q24" s="1213"/>
      <c r="R24" s="1213"/>
      <c r="S24" s="1213"/>
      <c r="T24" s="1213"/>
      <c r="U24" s="1213"/>
      <c r="V24" s="1213"/>
      <c r="W24" s="1213"/>
      <c r="X24" s="1213"/>
      <c r="Y24" s="1213"/>
      <c r="Z24" s="1213"/>
      <c r="AA24" s="1214"/>
    </row>
    <row r="25" spans="1:27" ht="17.25" customHeight="1" thickBot="1" x14ac:dyDescent="0.35">
      <c r="A25" s="1522" t="s">
        <v>179</v>
      </c>
      <c r="B25" s="1523"/>
      <c r="C25" s="1523"/>
      <c r="D25" s="1523"/>
      <c r="E25" s="1523"/>
      <c r="F25" s="1523"/>
      <c r="G25" s="1523"/>
      <c r="H25" s="1523"/>
      <c r="I25" s="1523"/>
      <c r="J25" s="1523"/>
      <c r="K25" s="1523"/>
      <c r="L25" s="1523"/>
      <c r="M25" s="1524"/>
      <c r="N25" s="1525" t="s">
        <v>151</v>
      </c>
      <c r="O25" s="1526"/>
      <c r="P25" s="1526"/>
      <c r="Q25" s="1526"/>
      <c r="R25" s="1526"/>
      <c r="S25" s="1526"/>
      <c r="T25" s="1526"/>
      <c r="U25" s="1526"/>
      <c r="V25" s="1526"/>
      <c r="W25" s="1526"/>
      <c r="X25" s="1526"/>
      <c r="Y25" s="1526"/>
      <c r="Z25" s="1526"/>
      <c r="AA25" s="1527"/>
    </row>
    <row r="26" spans="1:27" ht="16.5" customHeight="1" x14ac:dyDescent="0.3">
      <c r="A26" s="1516"/>
      <c r="B26" s="1517"/>
      <c r="C26" s="1517"/>
      <c r="D26" s="1517"/>
      <c r="E26" s="1517"/>
      <c r="F26" s="1517"/>
      <c r="G26" s="1517"/>
      <c r="H26" s="1517"/>
      <c r="I26" s="1517"/>
      <c r="J26" s="1517"/>
      <c r="K26" s="1517"/>
      <c r="L26" s="1517"/>
      <c r="M26" s="1517"/>
      <c r="N26" s="1528" t="s">
        <v>105</v>
      </c>
      <c r="O26" s="1529"/>
      <c r="P26" s="1530"/>
      <c r="Q26" s="1531"/>
      <c r="R26" s="1531"/>
      <c r="S26" s="1531"/>
      <c r="T26" s="1531"/>
      <c r="U26" s="1531"/>
      <c r="V26" s="1531"/>
      <c r="W26" s="1531"/>
      <c r="X26" s="1531"/>
      <c r="Y26" s="52" t="s">
        <v>152</v>
      </c>
      <c r="Z26" s="1531">
        <v>1</v>
      </c>
      <c r="AA26" s="1532"/>
    </row>
    <row r="27" spans="1:27" ht="16.5" customHeight="1" x14ac:dyDescent="0.3">
      <c r="A27" s="1516"/>
      <c r="B27" s="1517"/>
      <c r="C27" s="1517"/>
      <c r="D27" s="1517"/>
      <c r="E27" s="1517"/>
      <c r="F27" s="1517"/>
      <c r="G27" s="1517"/>
      <c r="H27" s="1517"/>
      <c r="I27" s="1517"/>
      <c r="J27" s="1517"/>
      <c r="K27" s="1517"/>
      <c r="L27" s="1517"/>
      <c r="M27" s="1517"/>
      <c r="N27" s="1499" t="s">
        <v>104</v>
      </c>
      <c r="O27" s="1496"/>
      <c r="P27" s="1499"/>
      <c r="Q27" s="1499"/>
      <c r="R27" s="1499"/>
      <c r="S27" s="1499"/>
      <c r="T27" s="1499"/>
      <c r="U27" s="1499"/>
      <c r="V27" s="1499"/>
      <c r="W27" s="1499"/>
      <c r="X27" s="1499"/>
      <c r="Y27" s="1499"/>
      <c r="Z27" s="1499"/>
      <c r="AA27" s="1521"/>
    </row>
    <row r="28" spans="1:27" ht="16.5" customHeight="1" x14ac:dyDescent="0.3">
      <c r="A28" s="1516"/>
      <c r="B28" s="1517"/>
      <c r="C28" s="1517"/>
      <c r="D28" s="1517"/>
      <c r="E28" s="1517"/>
      <c r="F28" s="1517"/>
      <c r="G28" s="1517"/>
      <c r="H28" s="1517"/>
      <c r="I28" s="1517"/>
      <c r="J28" s="1517"/>
      <c r="K28" s="1517"/>
      <c r="L28" s="1517"/>
      <c r="M28" s="1517"/>
      <c r="N28" s="1499" t="s">
        <v>106</v>
      </c>
      <c r="O28" s="1496"/>
      <c r="P28" s="1499"/>
      <c r="Q28" s="1499"/>
      <c r="R28" s="1499"/>
      <c r="S28" s="1499"/>
      <c r="T28" s="1499"/>
      <c r="U28" s="1496"/>
      <c r="V28" s="1498" t="s">
        <v>153</v>
      </c>
      <c r="W28" s="1496"/>
      <c r="X28" s="1520"/>
      <c r="Y28" s="1502"/>
      <c r="Z28" s="1502"/>
      <c r="AA28" s="1503"/>
    </row>
    <row r="29" spans="1:27" ht="16.5" customHeight="1" x14ac:dyDescent="0.3">
      <c r="A29" s="1516"/>
      <c r="B29" s="1517"/>
      <c r="C29" s="1517"/>
      <c r="D29" s="1517"/>
      <c r="E29" s="1517"/>
      <c r="F29" s="1517"/>
      <c r="G29" s="1517"/>
      <c r="H29" s="1517"/>
      <c r="I29" s="1517"/>
      <c r="J29" s="1517"/>
      <c r="K29" s="1517"/>
      <c r="L29" s="1517"/>
      <c r="M29" s="1517"/>
      <c r="N29" s="1499" t="s">
        <v>154</v>
      </c>
      <c r="O29" s="1496"/>
      <c r="P29" s="1499"/>
      <c r="Q29" s="1499"/>
      <c r="R29" s="1499"/>
      <c r="S29" s="1499"/>
      <c r="T29" s="1499"/>
      <c r="U29" s="1496"/>
      <c r="V29" s="1498" t="s">
        <v>155</v>
      </c>
      <c r="W29" s="1496"/>
      <c r="X29" s="1520"/>
      <c r="Y29" s="1502"/>
      <c r="Z29" s="1502"/>
      <c r="AA29" s="1503"/>
    </row>
    <row r="30" spans="1:27" x14ac:dyDescent="0.3">
      <c r="A30" s="1516"/>
      <c r="B30" s="1517"/>
      <c r="C30" s="1517"/>
      <c r="D30" s="1517"/>
      <c r="E30" s="1517"/>
      <c r="F30" s="1517"/>
      <c r="G30" s="1517"/>
      <c r="H30" s="1517"/>
      <c r="I30" s="1517"/>
      <c r="J30" s="1517"/>
      <c r="K30" s="1517"/>
      <c r="L30" s="1517"/>
      <c r="M30" s="1517"/>
      <c r="N30" s="1502"/>
      <c r="O30" s="1502"/>
      <c r="P30" s="1502"/>
      <c r="Q30" s="1502"/>
      <c r="R30" s="1502"/>
      <c r="S30" s="1502"/>
      <c r="T30" s="1502"/>
      <c r="U30" s="1502"/>
      <c r="V30" s="1502"/>
      <c r="W30" s="1502"/>
      <c r="X30" s="1502"/>
      <c r="Y30" s="1502"/>
      <c r="Z30" s="1502"/>
      <c r="AA30" s="1503"/>
    </row>
    <row r="31" spans="1:27" ht="16.5" customHeight="1" x14ac:dyDescent="0.3">
      <c r="A31" s="1516"/>
      <c r="B31" s="1517"/>
      <c r="C31" s="1517"/>
      <c r="D31" s="1517"/>
      <c r="E31" s="1517"/>
      <c r="F31" s="1517"/>
      <c r="G31" s="1517"/>
      <c r="H31" s="1517"/>
      <c r="I31" s="1517"/>
      <c r="J31" s="1517"/>
      <c r="K31" s="1517"/>
      <c r="L31" s="1517"/>
      <c r="M31" s="1517"/>
      <c r="N31" s="1502" t="s">
        <v>156</v>
      </c>
      <c r="O31" s="1502"/>
      <c r="P31" s="1502"/>
      <c r="Q31" s="1502"/>
      <c r="R31" s="1502"/>
      <c r="S31" s="1502"/>
      <c r="T31" s="1502"/>
      <c r="U31" s="1502"/>
      <c r="V31" s="1502"/>
      <c r="W31" s="1502"/>
      <c r="X31" s="1502"/>
      <c r="Y31" s="1502"/>
      <c r="Z31" s="1502"/>
      <c r="AA31" s="1503"/>
    </row>
    <row r="32" spans="1:27" ht="16.5" customHeight="1" x14ac:dyDescent="0.3">
      <c r="A32" s="1516"/>
      <c r="B32" s="1517"/>
      <c r="C32" s="1517"/>
      <c r="D32" s="1517"/>
      <c r="E32" s="1517"/>
      <c r="F32" s="1517"/>
      <c r="G32" s="1517"/>
      <c r="H32" s="1517"/>
      <c r="I32" s="1517"/>
      <c r="J32" s="1517"/>
      <c r="K32" s="1517"/>
      <c r="L32" s="1517"/>
      <c r="M32" s="1517"/>
      <c r="N32" s="1502"/>
      <c r="O32" s="1502"/>
      <c r="P32" s="1510"/>
      <c r="Q32" s="53" t="s">
        <v>157</v>
      </c>
      <c r="R32" s="1520" t="s">
        <v>27</v>
      </c>
      <c r="S32" s="1502"/>
      <c r="T32" s="1502"/>
      <c r="U32" s="1502"/>
      <c r="V32" s="1502"/>
      <c r="W32" s="1502"/>
      <c r="X32" s="1502"/>
      <c r="Y32" s="1502"/>
      <c r="Z32" s="1502"/>
      <c r="AA32" s="1503"/>
    </row>
    <row r="33" spans="1:27" x14ac:dyDescent="0.3">
      <c r="A33" s="1516"/>
      <c r="B33" s="1517"/>
      <c r="C33" s="1517"/>
      <c r="D33" s="1517"/>
      <c r="E33" s="1517"/>
      <c r="F33" s="1517"/>
      <c r="G33" s="1517"/>
      <c r="H33" s="1517"/>
      <c r="I33" s="1517"/>
      <c r="J33" s="1517"/>
      <c r="K33" s="1517"/>
      <c r="L33" s="1517"/>
      <c r="M33" s="1517"/>
      <c r="N33" s="1499" t="s">
        <v>158</v>
      </c>
      <c r="O33" s="1499"/>
      <c r="P33" s="1496"/>
      <c r="Q33" s="53"/>
      <c r="R33" s="1520"/>
      <c r="S33" s="1502"/>
      <c r="T33" s="1502"/>
      <c r="U33" s="1502"/>
      <c r="V33" s="1502"/>
      <c r="W33" s="1502"/>
      <c r="X33" s="1502"/>
      <c r="Y33" s="1502"/>
      <c r="Z33" s="1502"/>
      <c r="AA33" s="1503"/>
    </row>
    <row r="34" spans="1:27" ht="16.5" customHeight="1" x14ac:dyDescent="0.3">
      <c r="A34" s="1516"/>
      <c r="B34" s="1517"/>
      <c r="C34" s="1517"/>
      <c r="D34" s="1517"/>
      <c r="E34" s="1517"/>
      <c r="F34" s="1517"/>
      <c r="G34" s="1517"/>
      <c r="H34" s="1517"/>
      <c r="I34" s="1517"/>
      <c r="J34" s="1517"/>
      <c r="K34" s="1517"/>
      <c r="L34" s="1517"/>
      <c r="M34" s="1517"/>
      <c r="N34" s="1499" t="s">
        <v>159</v>
      </c>
      <c r="O34" s="1499"/>
      <c r="P34" s="1496"/>
      <c r="Q34" s="53"/>
      <c r="R34" s="1520"/>
      <c r="S34" s="1502"/>
      <c r="T34" s="1502"/>
      <c r="U34" s="1502"/>
      <c r="V34" s="1502"/>
      <c r="W34" s="1502"/>
      <c r="X34" s="1502"/>
      <c r="Y34" s="1502"/>
      <c r="Z34" s="1502"/>
      <c r="AA34" s="1503"/>
    </row>
    <row r="35" spans="1:27" ht="16.5" customHeight="1" x14ac:dyDescent="0.3">
      <c r="A35" s="1516"/>
      <c r="B35" s="1517"/>
      <c r="C35" s="1517"/>
      <c r="D35" s="1517"/>
      <c r="E35" s="1517"/>
      <c r="F35" s="1517"/>
      <c r="G35" s="1517"/>
      <c r="H35" s="1517"/>
      <c r="I35" s="1517"/>
      <c r="J35" s="1517"/>
      <c r="K35" s="1517"/>
      <c r="L35" s="1517"/>
      <c r="M35" s="1517"/>
      <c r="N35" s="1499" t="s">
        <v>160</v>
      </c>
      <c r="O35" s="1499"/>
      <c r="P35" s="1496"/>
      <c r="Q35" s="53"/>
      <c r="R35" s="1520"/>
      <c r="S35" s="1502"/>
      <c r="T35" s="1502"/>
      <c r="U35" s="1502"/>
      <c r="V35" s="1502"/>
      <c r="W35" s="1502"/>
      <c r="X35" s="1502"/>
      <c r="Y35" s="1502"/>
      <c r="Z35" s="1502"/>
      <c r="AA35" s="1503"/>
    </row>
    <row r="36" spans="1:27" ht="16.5" customHeight="1" x14ac:dyDescent="0.3">
      <c r="A36" s="1516"/>
      <c r="B36" s="1517"/>
      <c r="C36" s="1517"/>
      <c r="D36" s="1517"/>
      <c r="E36" s="1517"/>
      <c r="F36" s="1517"/>
      <c r="G36" s="1517"/>
      <c r="H36" s="1517"/>
      <c r="I36" s="1517"/>
      <c r="J36" s="1517"/>
      <c r="K36" s="1517"/>
      <c r="L36" s="1517"/>
      <c r="M36" s="1517"/>
      <c r="N36" s="1499" t="s">
        <v>106</v>
      </c>
      <c r="O36" s="1499"/>
      <c r="P36" s="1496"/>
      <c r="Q36" s="53"/>
      <c r="R36" s="1520"/>
      <c r="S36" s="1502"/>
      <c r="T36" s="1502"/>
      <c r="U36" s="1502"/>
      <c r="V36" s="1502"/>
      <c r="W36" s="1502"/>
      <c r="X36" s="1502"/>
      <c r="Y36" s="1502"/>
      <c r="Z36" s="1502"/>
      <c r="AA36" s="1503"/>
    </row>
    <row r="37" spans="1:27" x14ac:dyDescent="0.3">
      <c r="A37" s="1516"/>
      <c r="B37" s="1517"/>
      <c r="C37" s="1517"/>
      <c r="D37" s="1517"/>
      <c r="E37" s="1517"/>
      <c r="F37" s="1517"/>
      <c r="G37" s="1517"/>
      <c r="H37" s="1517"/>
      <c r="I37" s="1517"/>
      <c r="J37" s="1517"/>
      <c r="K37" s="1517"/>
      <c r="L37" s="1517"/>
      <c r="M37" s="1517"/>
      <c r="N37" s="1499" t="s">
        <v>161</v>
      </c>
      <c r="O37" s="1499"/>
      <c r="P37" s="1496"/>
      <c r="Q37" s="53"/>
      <c r="R37" s="1520"/>
      <c r="S37" s="1502"/>
      <c r="T37" s="1502"/>
      <c r="U37" s="1502"/>
      <c r="V37" s="1502"/>
      <c r="W37" s="1502"/>
      <c r="X37" s="1502"/>
      <c r="Y37" s="1502"/>
      <c r="Z37" s="1502"/>
      <c r="AA37" s="1503"/>
    </row>
    <row r="38" spans="1:27" ht="16.5" customHeight="1" x14ac:dyDescent="0.3">
      <c r="A38" s="1516"/>
      <c r="B38" s="1517"/>
      <c r="C38" s="1517"/>
      <c r="D38" s="1517"/>
      <c r="E38" s="1517"/>
      <c r="F38" s="1517"/>
      <c r="G38" s="1517"/>
      <c r="H38" s="1517"/>
      <c r="I38" s="1517"/>
      <c r="J38" s="1517"/>
      <c r="K38" s="1517"/>
      <c r="L38" s="1517"/>
      <c r="M38" s="1517"/>
      <c r="N38" s="1499" t="s">
        <v>162</v>
      </c>
      <c r="O38" s="1499"/>
      <c r="P38" s="1496"/>
      <c r="Q38" s="53"/>
      <c r="R38" s="1520"/>
      <c r="S38" s="1502"/>
      <c r="T38" s="1502"/>
      <c r="U38" s="1502"/>
      <c r="V38" s="1502"/>
      <c r="W38" s="1502"/>
      <c r="X38" s="1502"/>
      <c r="Y38" s="1502"/>
      <c r="Z38" s="1502"/>
      <c r="AA38" s="1503"/>
    </row>
    <row r="39" spans="1:27" ht="16.5" customHeight="1" x14ac:dyDescent="0.3">
      <c r="A39" s="1516"/>
      <c r="B39" s="1517"/>
      <c r="C39" s="1517"/>
      <c r="D39" s="1517"/>
      <c r="E39" s="1517"/>
      <c r="F39" s="1517"/>
      <c r="G39" s="1517"/>
      <c r="H39" s="1517"/>
      <c r="I39" s="1517"/>
      <c r="J39" s="1517"/>
      <c r="K39" s="1517"/>
      <c r="L39" s="1517"/>
      <c r="M39" s="1517"/>
      <c r="N39" s="1499" t="s">
        <v>163</v>
      </c>
      <c r="O39" s="1499"/>
      <c r="P39" s="1496"/>
      <c r="Q39" s="53"/>
      <c r="R39" s="1520"/>
      <c r="S39" s="1502"/>
      <c r="T39" s="1502"/>
      <c r="U39" s="1502"/>
      <c r="V39" s="1502"/>
      <c r="W39" s="1502"/>
      <c r="X39" s="1502"/>
      <c r="Y39" s="1502"/>
      <c r="Z39" s="1502"/>
      <c r="AA39" s="1503"/>
    </row>
    <row r="40" spans="1:27" x14ac:dyDescent="0.3">
      <c r="A40" s="1516"/>
      <c r="B40" s="1517"/>
      <c r="C40" s="1517"/>
      <c r="D40" s="1517"/>
      <c r="E40" s="1517"/>
      <c r="F40" s="1517"/>
      <c r="G40" s="1517"/>
      <c r="H40" s="1517"/>
      <c r="I40" s="1517"/>
      <c r="J40" s="1517"/>
      <c r="K40" s="1517"/>
      <c r="L40" s="1517"/>
      <c r="M40" s="1517"/>
      <c r="N40" s="1502"/>
      <c r="O40" s="1502"/>
      <c r="P40" s="1502"/>
      <c r="Q40" s="1502"/>
      <c r="R40" s="1502"/>
      <c r="S40" s="1502"/>
      <c r="T40" s="1502"/>
      <c r="U40" s="1502"/>
      <c r="V40" s="1502"/>
      <c r="W40" s="1502"/>
      <c r="X40" s="1502"/>
      <c r="Y40" s="1502"/>
      <c r="Z40" s="1502"/>
      <c r="AA40" s="1503"/>
    </row>
    <row r="41" spans="1:27" x14ac:dyDescent="0.3">
      <c r="A41" s="1516"/>
      <c r="B41" s="1517"/>
      <c r="C41" s="1517"/>
      <c r="D41" s="1517"/>
      <c r="E41" s="1517"/>
      <c r="F41" s="1517"/>
      <c r="G41" s="1517"/>
      <c r="H41" s="1517"/>
      <c r="I41" s="1517"/>
      <c r="J41" s="1517"/>
      <c r="K41" s="1517"/>
      <c r="L41" s="1517"/>
      <c r="M41" s="1517"/>
      <c r="N41" s="1502"/>
      <c r="O41" s="1502"/>
      <c r="P41" s="1502"/>
      <c r="Q41" s="1502"/>
      <c r="R41" s="1502"/>
      <c r="S41" s="1502"/>
      <c r="T41" s="1502"/>
      <c r="U41" s="1502"/>
      <c r="V41" s="1502"/>
      <c r="W41" s="1502"/>
      <c r="X41" s="1502"/>
      <c r="Y41" s="1502"/>
      <c r="Z41" s="1502"/>
      <c r="AA41" s="1503"/>
    </row>
    <row r="42" spans="1:27" x14ac:dyDescent="0.3">
      <c r="A42" s="1516"/>
      <c r="B42" s="1517"/>
      <c r="C42" s="1517"/>
      <c r="D42" s="1517"/>
      <c r="E42" s="1517"/>
      <c r="F42" s="1517"/>
      <c r="G42" s="1517"/>
      <c r="H42" s="1517"/>
      <c r="I42" s="1517"/>
      <c r="J42" s="1517"/>
      <c r="K42" s="1517"/>
      <c r="L42" s="1517"/>
      <c r="M42" s="1517"/>
      <c r="N42" s="1502"/>
      <c r="O42" s="1502"/>
      <c r="P42" s="1502"/>
      <c r="Q42" s="1502"/>
      <c r="R42" s="1502"/>
      <c r="S42" s="1502"/>
      <c r="T42" s="1502"/>
      <c r="U42" s="1502"/>
      <c r="V42" s="1502"/>
      <c r="W42" s="1502"/>
      <c r="X42" s="1502"/>
      <c r="Y42" s="1502"/>
      <c r="Z42" s="1502"/>
      <c r="AA42" s="1503"/>
    </row>
    <row r="43" spans="1:27" x14ac:dyDescent="0.3">
      <c r="A43" s="1516"/>
      <c r="B43" s="1517"/>
      <c r="C43" s="1517"/>
      <c r="D43" s="1517"/>
      <c r="E43" s="1517"/>
      <c r="F43" s="1517"/>
      <c r="G43" s="1517"/>
      <c r="H43" s="1517"/>
      <c r="I43" s="1517"/>
      <c r="J43" s="1517"/>
      <c r="K43" s="1517"/>
      <c r="L43" s="1517"/>
      <c r="M43" s="1517"/>
      <c r="N43" s="1502"/>
      <c r="O43" s="1502"/>
      <c r="P43" s="1502"/>
      <c r="Q43" s="1502"/>
      <c r="R43" s="1502"/>
      <c r="S43" s="1502"/>
      <c r="T43" s="1502"/>
      <c r="U43" s="1502"/>
      <c r="V43" s="1502"/>
      <c r="W43" s="1502"/>
      <c r="X43" s="1502"/>
      <c r="Y43" s="1502"/>
      <c r="Z43" s="1502"/>
      <c r="AA43" s="1503"/>
    </row>
    <row r="44" spans="1:27" ht="16.5" customHeight="1" x14ac:dyDescent="0.3">
      <c r="A44" s="1516"/>
      <c r="B44" s="1517"/>
      <c r="C44" s="1517"/>
      <c r="D44" s="1517"/>
      <c r="E44" s="1517"/>
      <c r="F44" s="1517"/>
      <c r="G44" s="1517"/>
      <c r="H44" s="1517"/>
      <c r="I44" s="1517"/>
      <c r="J44" s="1517"/>
      <c r="K44" s="1517"/>
      <c r="L44" s="1517"/>
      <c r="M44" s="1517"/>
      <c r="N44" s="1508" t="s">
        <v>164</v>
      </c>
      <c r="O44" s="1508"/>
      <c r="P44" s="1508"/>
      <c r="Q44" s="1508"/>
      <c r="R44" s="1508"/>
      <c r="S44" s="1508"/>
      <c r="T44" s="1508"/>
      <c r="U44" s="1508"/>
      <c r="V44" s="1508"/>
      <c r="W44" s="1508"/>
      <c r="X44" s="1508"/>
      <c r="Y44" s="1508"/>
      <c r="Z44" s="1508"/>
      <c r="AA44" s="1509"/>
    </row>
    <row r="45" spans="1:27" ht="16.5" customHeight="1" x14ac:dyDescent="0.3">
      <c r="A45" s="1516"/>
      <c r="B45" s="1517"/>
      <c r="C45" s="1517"/>
      <c r="D45" s="1517"/>
      <c r="E45" s="1517"/>
      <c r="F45" s="1517"/>
      <c r="G45" s="1517"/>
      <c r="H45" s="1517"/>
      <c r="I45" s="1517"/>
      <c r="J45" s="1517"/>
      <c r="K45" s="1517"/>
      <c r="L45" s="1517"/>
      <c r="M45" s="1517"/>
      <c r="N45" s="1496" t="s">
        <v>165</v>
      </c>
      <c r="O45" s="1497"/>
      <c r="P45" s="1497"/>
      <c r="Q45" s="1497"/>
      <c r="R45" s="1497"/>
      <c r="S45" s="1497"/>
      <c r="T45" s="53"/>
      <c r="U45" s="1498" t="s">
        <v>166</v>
      </c>
      <c r="V45" s="1499"/>
      <c r="W45" s="1499"/>
      <c r="X45" s="1499"/>
      <c r="Y45" s="1499"/>
      <c r="Z45" s="1496"/>
      <c r="AA45" s="54"/>
    </row>
    <row r="46" spans="1:27" ht="16.5" customHeight="1" x14ac:dyDescent="0.3">
      <c r="A46" s="1516"/>
      <c r="B46" s="1517"/>
      <c r="C46" s="1517"/>
      <c r="D46" s="1517"/>
      <c r="E46" s="1517"/>
      <c r="F46" s="1517"/>
      <c r="G46" s="1517"/>
      <c r="H46" s="1517"/>
      <c r="I46" s="1517"/>
      <c r="J46" s="1517"/>
      <c r="K46" s="1517"/>
      <c r="L46" s="1517"/>
      <c r="M46" s="1517"/>
      <c r="N46" s="1496" t="s">
        <v>167</v>
      </c>
      <c r="O46" s="1497"/>
      <c r="P46" s="1497"/>
      <c r="Q46" s="1497"/>
      <c r="R46" s="1497"/>
      <c r="S46" s="1497"/>
      <c r="T46" s="53"/>
      <c r="U46" s="1498" t="s">
        <v>168</v>
      </c>
      <c r="V46" s="1499"/>
      <c r="W46" s="1499"/>
      <c r="X46" s="1499"/>
      <c r="Y46" s="1499"/>
      <c r="Z46" s="1496"/>
      <c r="AA46" s="54"/>
    </row>
    <row r="47" spans="1:27" ht="16.5" customHeight="1" x14ac:dyDescent="0.3">
      <c r="A47" s="1516"/>
      <c r="B47" s="1517"/>
      <c r="C47" s="1517"/>
      <c r="D47" s="1517"/>
      <c r="E47" s="1517"/>
      <c r="F47" s="1517"/>
      <c r="G47" s="1517"/>
      <c r="H47" s="1517"/>
      <c r="I47" s="1517"/>
      <c r="J47" s="1517"/>
      <c r="K47" s="1517"/>
      <c r="L47" s="1517"/>
      <c r="M47" s="1517"/>
      <c r="N47" s="1496" t="s">
        <v>169</v>
      </c>
      <c r="O47" s="1497"/>
      <c r="P47" s="1497"/>
      <c r="Q47" s="1497"/>
      <c r="R47" s="1497"/>
      <c r="S47" s="1497"/>
      <c r="T47" s="53"/>
      <c r="U47" s="1498" t="s">
        <v>170</v>
      </c>
      <c r="V47" s="1499"/>
      <c r="W47" s="1499"/>
      <c r="X47" s="1499"/>
      <c r="Y47" s="1499"/>
      <c r="Z47" s="1496"/>
      <c r="AA47" s="54"/>
    </row>
    <row r="48" spans="1:27" ht="16.5" customHeight="1" x14ac:dyDescent="0.3">
      <c r="A48" s="1516"/>
      <c r="B48" s="1517"/>
      <c r="C48" s="1517"/>
      <c r="D48" s="1517"/>
      <c r="E48" s="1517"/>
      <c r="F48" s="1517"/>
      <c r="G48" s="1517"/>
      <c r="H48" s="1517"/>
      <c r="I48" s="1517"/>
      <c r="J48" s="1517"/>
      <c r="K48" s="1517"/>
      <c r="L48" s="1517"/>
      <c r="M48" s="1517"/>
      <c r="N48" s="1496" t="s">
        <v>171</v>
      </c>
      <c r="O48" s="1497"/>
      <c r="P48" s="1497"/>
      <c r="Q48" s="1497"/>
      <c r="R48" s="1497"/>
      <c r="S48" s="1497"/>
      <c r="T48" s="53"/>
      <c r="U48" s="1498" t="s">
        <v>172</v>
      </c>
      <c r="V48" s="1499"/>
      <c r="W48" s="1499"/>
      <c r="X48" s="1499"/>
      <c r="Y48" s="1499"/>
      <c r="Z48" s="1496"/>
      <c r="AA48" s="54"/>
    </row>
    <row r="49" spans="1:28" ht="16.5" customHeight="1" x14ac:dyDescent="0.3">
      <c r="A49" s="1516"/>
      <c r="B49" s="1517"/>
      <c r="C49" s="1517"/>
      <c r="D49" s="1517"/>
      <c r="E49" s="1517"/>
      <c r="F49" s="1517"/>
      <c r="G49" s="1517"/>
      <c r="H49" s="1517"/>
      <c r="I49" s="1517"/>
      <c r="J49" s="1517"/>
      <c r="K49" s="1517"/>
      <c r="L49" s="1517"/>
      <c r="M49" s="1517"/>
      <c r="N49" s="1496" t="s">
        <v>173</v>
      </c>
      <c r="O49" s="1497"/>
      <c r="P49" s="1497"/>
      <c r="Q49" s="1497"/>
      <c r="R49" s="1497"/>
      <c r="S49" s="1497"/>
      <c r="T49" s="53"/>
      <c r="U49" s="1498" t="s">
        <v>174</v>
      </c>
      <c r="V49" s="1499"/>
      <c r="W49" s="1499"/>
      <c r="X49" s="1499"/>
      <c r="Y49" s="1499"/>
      <c r="Z49" s="1496"/>
      <c r="AA49" s="54"/>
    </row>
    <row r="50" spans="1:28" ht="16.5" customHeight="1" x14ac:dyDescent="0.3">
      <c r="A50" s="1516"/>
      <c r="B50" s="1517"/>
      <c r="C50" s="1517"/>
      <c r="D50" s="1517"/>
      <c r="E50" s="1517"/>
      <c r="F50" s="1517"/>
      <c r="G50" s="1517"/>
      <c r="H50" s="1517"/>
      <c r="I50" s="1517"/>
      <c r="J50" s="1517"/>
      <c r="K50" s="1517"/>
      <c r="L50" s="1517"/>
      <c r="M50" s="1517"/>
      <c r="N50" s="1500" t="s">
        <v>175</v>
      </c>
      <c r="O50" s="1501"/>
      <c r="P50" s="1501"/>
      <c r="Q50" s="1501"/>
      <c r="R50" s="1501"/>
      <c r="S50" s="1501"/>
      <c r="T50" s="53"/>
      <c r="U50" s="162" t="s">
        <v>176</v>
      </c>
      <c r="V50" s="53"/>
      <c r="W50" s="161" t="s">
        <v>177</v>
      </c>
      <c r="X50" s="1502"/>
      <c r="Y50" s="1502"/>
      <c r="Z50" s="1502"/>
      <c r="AA50" s="1503"/>
    </row>
    <row r="51" spans="1:28" ht="16.5" customHeight="1" x14ac:dyDescent="0.3">
      <c r="A51" s="1516"/>
      <c r="B51" s="1517"/>
      <c r="C51" s="1517"/>
      <c r="D51" s="1517"/>
      <c r="E51" s="1517"/>
      <c r="F51" s="1517"/>
      <c r="G51" s="1517"/>
      <c r="H51" s="1517"/>
      <c r="I51" s="1517"/>
      <c r="J51" s="1517"/>
      <c r="K51" s="1517"/>
      <c r="L51" s="1517"/>
      <c r="M51" s="1517"/>
      <c r="N51" s="1504" t="s">
        <v>178</v>
      </c>
      <c r="O51" s="1504"/>
      <c r="P51" s="1504"/>
      <c r="Q51" s="1504"/>
      <c r="R51" s="1504"/>
      <c r="S51" s="1504"/>
      <c r="T51" s="1504"/>
      <c r="U51" s="1504"/>
      <c r="V51" s="1504"/>
      <c r="W51" s="1504"/>
      <c r="X51" s="1504"/>
      <c r="Y51" s="1504"/>
      <c r="Z51" s="1504"/>
      <c r="AA51" s="1506"/>
    </row>
    <row r="52" spans="1:28" ht="16.5" customHeight="1" x14ac:dyDescent="0.3">
      <c r="A52" s="1518"/>
      <c r="B52" s="1519"/>
      <c r="C52" s="1519"/>
      <c r="D52" s="1519"/>
      <c r="E52" s="1519"/>
      <c r="F52" s="1519"/>
      <c r="G52" s="1519"/>
      <c r="H52" s="1519"/>
      <c r="I52" s="1519"/>
      <c r="J52" s="1519"/>
      <c r="K52" s="1519"/>
      <c r="L52" s="1519"/>
      <c r="M52" s="1519"/>
      <c r="N52" s="1505"/>
      <c r="O52" s="1505"/>
      <c r="P52" s="1505"/>
      <c r="Q52" s="1505"/>
      <c r="R52" s="1505"/>
      <c r="S52" s="1505"/>
      <c r="T52" s="1505"/>
      <c r="U52" s="1505"/>
      <c r="V52" s="1505"/>
      <c r="W52" s="1505"/>
      <c r="X52" s="1505"/>
      <c r="Y52" s="1505"/>
      <c r="Z52" s="1505"/>
      <c r="AA52" s="1507"/>
    </row>
    <row r="53" spans="1:28" x14ac:dyDescent="0.3">
      <c r="A53" s="360">
        <v>3</v>
      </c>
      <c r="B53" s="1212" t="s">
        <v>795</v>
      </c>
      <c r="C53" s="1213"/>
      <c r="D53" s="1213"/>
      <c r="E53" s="1213"/>
      <c r="F53" s="1213"/>
      <c r="G53" s="1213"/>
      <c r="H53" s="1213"/>
      <c r="I53" s="1213"/>
      <c r="J53" s="1213"/>
      <c r="K53" s="1213"/>
      <c r="L53" s="1213"/>
      <c r="M53" s="1213"/>
      <c r="N53" s="1213"/>
      <c r="O53" s="1213"/>
      <c r="P53" s="1213"/>
      <c r="Q53" s="1213"/>
      <c r="R53" s="1213"/>
      <c r="S53" s="1213"/>
      <c r="T53" s="1213"/>
      <c r="U53" s="1213"/>
      <c r="V53" s="1213"/>
      <c r="W53" s="1213"/>
      <c r="X53" s="1213"/>
      <c r="Y53" s="1213"/>
      <c r="Z53" s="1213"/>
      <c r="AA53" s="1214"/>
    </row>
    <row r="54" spans="1:28" ht="16.5" customHeight="1" x14ac:dyDescent="0.3">
      <c r="A54" s="1495" t="s">
        <v>196</v>
      </c>
      <c r="B54" s="1476"/>
      <c r="C54" s="1476"/>
      <c r="D54" s="1476"/>
      <c r="E54" s="1476"/>
      <c r="F54" s="1476"/>
      <c r="G54" s="1476"/>
      <c r="H54" s="1476"/>
      <c r="I54" s="1476"/>
      <c r="J54" s="1476"/>
      <c r="K54" s="1476"/>
      <c r="L54" s="1476"/>
      <c r="M54" s="1476"/>
      <c r="N54" s="1476"/>
      <c r="O54" s="1476" t="s">
        <v>197</v>
      </c>
      <c r="P54" s="1476"/>
      <c r="Q54" s="1476"/>
      <c r="R54" s="1476"/>
      <c r="S54" s="1476"/>
      <c r="T54" s="1476"/>
      <c r="U54" s="1476"/>
      <c r="V54" s="1476"/>
      <c r="W54" s="1476"/>
      <c r="X54" s="1476"/>
      <c r="Y54" s="1476"/>
      <c r="Z54" s="1476"/>
      <c r="AA54" s="1477"/>
    </row>
    <row r="55" spans="1:28" x14ac:dyDescent="0.3">
      <c r="A55" s="360">
        <v>4</v>
      </c>
      <c r="B55" s="1212" t="s">
        <v>794</v>
      </c>
      <c r="C55" s="1213"/>
      <c r="D55" s="1213"/>
      <c r="E55" s="1213"/>
      <c r="F55" s="1213"/>
      <c r="G55" s="1213"/>
      <c r="H55" s="1213"/>
      <c r="I55" s="1213"/>
      <c r="J55" s="1213"/>
      <c r="K55" s="1213"/>
      <c r="L55" s="1213"/>
      <c r="M55" s="1213"/>
      <c r="N55" s="1213"/>
      <c r="O55" s="1213"/>
      <c r="P55" s="1213"/>
      <c r="Q55" s="1213"/>
      <c r="R55" s="1213"/>
      <c r="S55" s="1213"/>
      <c r="T55" s="1213"/>
      <c r="U55" s="1213"/>
      <c r="V55" s="1213"/>
      <c r="W55" s="1213"/>
      <c r="X55" s="1213"/>
      <c r="Y55" s="1213"/>
      <c r="Z55" s="1213"/>
      <c r="AA55" s="1214"/>
    </row>
    <row r="56" spans="1:28" ht="16.5" customHeight="1" x14ac:dyDescent="0.3">
      <c r="A56" s="1495" t="s">
        <v>91</v>
      </c>
      <c r="B56" s="1476"/>
      <c r="C56" s="1476" t="s">
        <v>180</v>
      </c>
      <c r="D56" s="1476"/>
      <c r="E56" s="1476" t="s">
        <v>181</v>
      </c>
      <c r="F56" s="1476"/>
      <c r="G56" s="1476" t="s">
        <v>182</v>
      </c>
      <c r="H56" s="1476"/>
      <c r="I56" s="1476" t="s">
        <v>183</v>
      </c>
      <c r="J56" s="1476"/>
      <c r="K56" s="1476" t="s">
        <v>184</v>
      </c>
      <c r="L56" s="1476"/>
      <c r="M56" s="1476" t="s">
        <v>185</v>
      </c>
      <c r="N56" s="1476"/>
      <c r="O56" s="1476" t="s">
        <v>186</v>
      </c>
      <c r="P56" s="1476"/>
      <c r="Q56" s="1476" t="s">
        <v>187</v>
      </c>
      <c r="R56" s="1476"/>
      <c r="S56" s="1491" t="s">
        <v>188</v>
      </c>
      <c r="T56" s="1491"/>
      <c r="U56" s="1491"/>
      <c r="V56" s="1491"/>
      <c r="W56" s="1491"/>
      <c r="X56" s="1491"/>
      <c r="Y56" s="1491"/>
      <c r="Z56" s="1491"/>
      <c r="AA56" s="1492"/>
    </row>
    <row r="57" spans="1:28" ht="16.5" customHeight="1" x14ac:dyDescent="0.3">
      <c r="A57" s="1495" t="s">
        <v>189</v>
      </c>
      <c r="B57" s="1476"/>
      <c r="C57" s="1476"/>
      <c r="D57" s="1476"/>
      <c r="E57" s="1476"/>
      <c r="F57" s="1476"/>
      <c r="G57" s="1476"/>
      <c r="H57" s="1476"/>
      <c r="I57" s="1476"/>
      <c r="J57" s="1476"/>
      <c r="K57" s="1476"/>
      <c r="L57" s="1476"/>
      <c r="M57" s="1476"/>
      <c r="N57" s="1476"/>
      <c r="O57" s="1476"/>
      <c r="P57" s="1476"/>
      <c r="Q57" s="1476"/>
      <c r="R57" s="1476"/>
      <c r="S57" s="1491"/>
      <c r="T57" s="1491"/>
      <c r="U57" s="1491"/>
      <c r="V57" s="1491"/>
      <c r="W57" s="1491"/>
      <c r="X57" s="1491"/>
      <c r="Y57" s="1491"/>
      <c r="Z57" s="1491"/>
      <c r="AA57" s="1492"/>
    </row>
    <row r="58" spans="1:28" ht="16.5" customHeight="1" x14ac:dyDescent="0.3">
      <c r="A58" s="1495" t="s">
        <v>190</v>
      </c>
      <c r="B58" s="1476"/>
      <c r="C58" s="1476"/>
      <c r="D58" s="1476"/>
      <c r="E58" s="1476"/>
      <c r="F58" s="1476"/>
      <c r="G58" s="1476"/>
      <c r="H58" s="1476"/>
      <c r="I58" s="1476"/>
      <c r="J58" s="1476"/>
      <c r="K58" s="1476"/>
      <c r="L58" s="1476"/>
      <c r="M58" s="1476"/>
      <c r="N58" s="1476"/>
      <c r="O58" s="1476"/>
      <c r="P58" s="1476"/>
      <c r="Q58" s="1476"/>
      <c r="R58" s="1476"/>
      <c r="S58" s="1491"/>
      <c r="T58" s="1491"/>
      <c r="U58" s="1491"/>
      <c r="V58" s="1491"/>
      <c r="W58" s="1491"/>
      <c r="X58" s="1491"/>
      <c r="Y58" s="1491"/>
      <c r="Z58" s="1491"/>
      <c r="AA58" s="1492"/>
    </row>
    <row r="59" spans="1:28" ht="29.25" customHeight="1" x14ac:dyDescent="0.3">
      <c r="A59" s="1493" t="s">
        <v>191</v>
      </c>
      <c r="B59" s="1494"/>
      <c r="C59" s="1476"/>
      <c r="D59" s="1476"/>
      <c r="E59" s="1476"/>
      <c r="F59" s="1476"/>
      <c r="G59" s="1476"/>
      <c r="H59" s="1476"/>
      <c r="I59" s="1476"/>
      <c r="J59" s="1476"/>
      <c r="K59" s="1476"/>
      <c r="L59" s="1476"/>
      <c r="M59" s="1476"/>
      <c r="N59" s="1476"/>
      <c r="O59" s="1476"/>
      <c r="P59" s="1476"/>
      <c r="Q59" s="1476"/>
      <c r="R59" s="1476"/>
      <c r="S59" s="1491"/>
      <c r="T59" s="1491"/>
      <c r="U59" s="1491"/>
      <c r="V59" s="1491"/>
      <c r="W59" s="1491"/>
      <c r="X59" s="1491"/>
      <c r="Y59" s="1491"/>
      <c r="Z59" s="1491"/>
      <c r="AA59" s="1492"/>
    </row>
    <row r="60" spans="1:28" ht="32.25" customHeight="1" x14ac:dyDescent="0.3">
      <c r="A60" s="1493" t="s">
        <v>192</v>
      </c>
      <c r="B60" s="1494"/>
      <c r="C60" s="1476"/>
      <c r="D60" s="1476"/>
      <c r="E60" s="1476"/>
      <c r="F60" s="1476"/>
      <c r="G60" s="1476"/>
      <c r="H60" s="1476"/>
      <c r="I60" s="1476"/>
      <c r="J60" s="1476"/>
      <c r="K60" s="1476"/>
      <c r="L60" s="1476"/>
      <c r="M60" s="1476"/>
      <c r="N60" s="1476"/>
      <c r="O60" s="1476"/>
      <c r="P60" s="1476"/>
      <c r="Q60" s="1476"/>
      <c r="R60" s="1476"/>
      <c r="S60" s="1491"/>
      <c r="T60" s="1491"/>
      <c r="U60" s="1491"/>
      <c r="V60" s="1491"/>
      <c r="W60" s="1491"/>
      <c r="X60" s="1491"/>
      <c r="Y60" s="1491"/>
      <c r="Z60" s="1491"/>
      <c r="AA60" s="1492"/>
    </row>
    <row r="61" spans="1:28" ht="32.25" customHeight="1" x14ac:dyDescent="0.3">
      <c r="A61" s="1493" t="s">
        <v>193</v>
      </c>
      <c r="B61" s="1494"/>
      <c r="C61" s="1476"/>
      <c r="D61" s="1476"/>
      <c r="E61" s="1476"/>
      <c r="F61" s="1476"/>
      <c r="G61" s="1476"/>
      <c r="H61" s="1476"/>
      <c r="I61" s="1476"/>
      <c r="J61" s="1476"/>
      <c r="K61" s="1476"/>
      <c r="L61" s="1476"/>
      <c r="M61" s="1476"/>
      <c r="N61" s="1476"/>
      <c r="O61" s="1476"/>
      <c r="P61" s="1476"/>
      <c r="Q61" s="1476"/>
      <c r="R61" s="1476"/>
      <c r="S61" s="1491"/>
      <c r="T61" s="1491"/>
      <c r="U61" s="1491"/>
      <c r="V61" s="1491"/>
      <c r="W61" s="1491"/>
      <c r="X61" s="1491"/>
      <c r="Y61" s="1491"/>
      <c r="Z61" s="1491"/>
      <c r="AA61" s="1492"/>
    </row>
    <row r="62" spans="1:28" ht="46.5" customHeight="1" x14ac:dyDescent="0.3">
      <c r="A62" s="1493" t="s">
        <v>194</v>
      </c>
      <c r="B62" s="1494"/>
      <c r="C62" s="1476"/>
      <c r="D62" s="1476"/>
      <c r="E62" s="1476"/>
      <c r="F62" s="1476"/>
      <c r="G62" s="1476"/>
      <c r="H62" s="1476"/>
      <c r="I62" s="1476"/>
      <c r="J62" s="1476"/>
      <c r="K62" s="1476"/>
      <c r="L62" s="1476"/>
      <c r="M62" s="1476"/>
      <c r="N62" s="1476"/>
      <c r="O62" s="1476"/>
      <c r="P62" s="1476"/>
      <c r="Q62" s="1476"/>
      <c r="R62" s="1476"/>
      <c r="S62" s="1491"/>
      <c r="T62" s="1491"/>
      <c r="U62" s="1491"/>
      <c r="V62" s="1491"/>
      <c r="W62" s="1491"/>
      <c r="X62" s="1491"/>
      <c r="Y62" s="1491"/>
      <c r="Z62" s="1491"/>
      <c r="AA62" s="1492"/>
    </row>
    <row r="63" spans="1:28" ht="24.95" customHeight="1" x14ac:dyDescent="0.3">
      <c r="A63" s="1493" t="s">
        <v>195</v>
      </c>
      <c r="B63" s="1494"/>
      <c r="C63" s="1476"/>
      <c r="D63" s="1476"/>
      <c r="E63" s="1476"/>
      <c r="F63" s="1476"/>
      <c r="G63" s="1476"/>
      <c r="H63" s="1476"/>
      <c r="I63" s="1476"/>
      <c r="J63" s="1476"/>
      <c r="K63" s="1476"/>
      <c r="L63" s="1476"/>
      <c r="M63" s="1476"/>
      <c r="N63" s="1476"/>
      <c r="O63" s="1476"/>
      <c r="P63" s="1476"/>
      <c r="Q63" s="1476"/>
      <c r="R63" s="1476"/>
      <c r="S63" s="1491"/>
      <c r="T63" s="1491"/>
      <c r="U63" s="1491"/>
      <c r="V63" s="1491"/>
      <c r="W63" s="1491"/>
      <c r="X63" s="1491"/>
      <c r="Y63" s="1491"/>
      <c r="Z63" s="1491"/>
      <c r="AA63" s="1492"/>
      <c r="AB63" s="3"/>
    </row>
    <row r="64" spans="1:28" x14ac:dyDescent="0.3">
      <c r="A64" s="360">
        <v>5</v>
      </c>
      <c r="B64" s="1212" t="s">
        <v>796</v>
      </c>
      <c r="C64" s="1213"/>
      <c r="D64" s="1213"/>
      <c r="E64" s="1213"/>
      <c r="F64" s="1213"/>
      <c r="G64" s="1213"/>
      <c r="H64" s="1213"/>
      <c r="I64" s="1213"/>
      <c r="J64" s="1213"/>
      <c r="K64" s="1213"/>
      <c r="L64" s="1213"/>
      <c r="M64" s="1213"/>
      <c r="N64" s="1213"/>
      <c r="O64" s="1213"/>
      <c r="P64" s="1213"/>
      <c r="Q64" s="1213"/>
      <c r="R64" s="1213"/>
      <c r="S64" s="1213"/>
      <c r="T64" s="1213"/>
      <c r="U64" s="1213"/>
      <c r="V64" s="1213"/>
      <c r="W64" s="1213"/>
      <c r="X64" s="1213"/>
      <c r="Y64" s="1213"/>
      <c r="Z64" s="1213"/>
      <c r="AA64" s="1214"/>
    </row>
    <row r="65" spans="1:27" ht="24.95" customHeight="1" x14ac:dyDescent="0.3">
      <c r="A65" s="1478"/>
      <c r="B65" s="1479"/>
      <c r="C65" s="1479"/>
      <c r="D65" s="1479"/>
      <c r="E65" s="1479"/>
      <c r="F65" s="1479"/>
      <c r="G65" s="1479"/>
      <c r="H65" s="1479"/>
      <c r="I65" s="1479"/>
      <c r="J65" s="1479"/>
      <c r="K65" s="1479"/>
      <c r="L65" s="1479"/>
      <c r="M65" s="1480"/>
      <c r="N65" s="611"/>
      <c r="O65" s="1487"/>
      <c r="P65" s="1487"/>
      <c r="Q65" s="1487"/>
      <c r="R65" s="1487"/>
      <c r="S65" s="1487"/>
      <c r="T65" s="1487"/>
      <c r="U65" s="1487"/>
      <c r="V65" s="1487"/>
      <c r="W65" s="1487"/>
      <c r="X65" s="1487"/>
      <c r="Y65" s="1487"/>
      <c r="Z65" s="1487"/>
      <c r="AA65" s="612"/>
    </row>
    <row r="66" spans="1:27" ht="24.95" customHeight="1" x14ac:dyDescent="0.3">
      <c r="A66" s="1481"/>
      <c r="B66" s="1482"/>
      <c r="C66" s="1482"/>
      <c r="D66" s="1482"/>
      <c r="E66" s="1482"/>
      <c r="F66" s="1482"/>
      <c r="G66" s="1482"/>
      <c r="H66" s="1482"/>
      <c r="I66" s="1482"/>
      <c r="J66" s="1482"/>
      <c r="K66" s="1482"/>
      <c r="L66" s="1482"/>
      <c r="M66" s="1483"/>
      <c r="N66" s="1488"/>
      <c r="O66" s="670"/>
      <c r="P66" s="670"/>
      <c r="Q66" s="670"/>
      <c r="R66" s="670"/>
      <c r="S66" s="670"/>
      <c r="T66" s="670"/>
      <c r="U66" s="670"/>
      <c r="V66" s="670"/>
      <c r="W66" s="670"/>
      <c r="X66" s="670"/>
      <c r="Y66" s="670"/>
      <c r="Z66" s="670"/>
      <c r="AA66" s="1489"/>
    </row>
    <row r="67" spans="1:27" ht="24.95" customHeight="1" x14ac:dyDescent="0.3">
      <c r="A67" s="1481"/>
      <c r="B67" s="1482"/>
      <c r="C67" s="1482"/>
      <c r="D67" s="1482"/>
      <c r="E67" s="1482"/>
      <c r="F67" s="1482"/>
      <c r="G67" s="1482"/>
      <c r="H67" s="1482"/>
      <c r="I67" s="1482"/>
      <c r="J67" s="1482"/>
      <c r="K67" s="1482"/>
      <c r="L67" s="1482"/>
      <c r="M67" s="1483"/>
      <c r="N67" s="1488"/>
      <c r="O67" s="670"/>
      <c r="P67" s="670"/>
      <c r="Q67" s="670"/>
      <c r="R67" s="670"/>
      <c r="S67" s="670"/>
      <c r="T67" s="670"/>
      <c r="U67" s="670"/>
      <c r="V67" s="670"/>
      <c r="W67" s="670"/>
      <c r="X67" s="670"/>
      <c r="Y67" s="670"/>
      <c r="Z67" s="670"/>
      <c r="AA67" s="1489"/>
    </row>
    <row r="68" spans="1:27" ht="24.95" customHeight="1" x14ac:dyDescent="0.3">
      <c r="A68" s="1481"/>
      <c r="B68" s="1482"/>
      <c r="C68" s="1482"/>
      <c r="D68" s="1482"/>
      <c r="E68" s="1482"/>
      <c r="F68" s="1482"/>
      <c r="G68" s="1482"/>
      <c r="H68" s="1482"/>
      <c r="I68" s="1482"/>
      <c r="J68" s="1482"/>
      <c r="K68" s="1482"/>
      <c r="L68" s="1482"/>
      <c r="M68" s="1483"/>
      <c r="N68" s="1488"/>
      <c r="O68" s="670"/>
      <c r="P68" s="670"/>
      <c r="Q68" s="670"/>
      <c r="R68" s="670"/>
      <c r="S68" s="670"/>
      <c r="T68" s="670"/>
      <c r="U68" s="670"/>
      <c r="V68" s="670"/>
      <c r="W68" s="670"/>
      <c r="X68" s="670"/>
      <c r="Y68" s="670"/>
      <c r="Z68" s="670"/>
      <c r="AA68" s="1489"/>
    </row>
    <row r="69" spans="1:27" ht="34.5" customHeight="1" x14ac:dyDescent="0.3">
      <c r="A69" s="1481"/>
      <c r="B69" s="1482"/>
      <c r="C69" s="1482"/>
      <c r="D69" s="1482"/>
      <c r="E69" s="1482"/>
      <c r="F69" s="1482"/>
      <c r="G69" s="1482"/>
      <c r="H69" s="1482"/>
      <c r="I69" s="1482"/>
      <c r="J69" s="1482"/>
      <c r="K69" s="1482"/>
      <c r="L69" s="1482"/>
      <c r="M69" s="1483"/>
      <c r="N69" s="1488"/>
      <c r="O69" s="670"/>
      <c r="P69" s="670"/>
      <c r="Q69" s="670"/>
      <c r="R69" s="670"/>
      <c r="S69" s="670"/>
      <c r="T69" s="670"/>
      <c r="U69" s="670"/>
      <c r="V69" s="670"/>
      <c r="W69" s="670"/>
      <c r="X69" s="670"/>
      <c r="Y69" s="670"/>
      <c r="Z69" s="670"/>
      <c r="AA69" s="1489"/>
    </row>
    <row r="70" spans="1:27" ht="37.5" customHeight="1" x14ac:dyDescent="0.3">
      <c r="A70" s="1481"/>
      <c r="B70" s="1482"/>
      <c r="C70" s="1482"/>
      <c r="D70" s="1482"/>
      <c r="E70" s="1482"/>
      <c r="F70" s="1482"/>
      <c r="G70" s="1482"/>
      <c r="H70" s="1482"/>
      <c r="I70" s="1482"/>
      <c r="J70" s="1482"/>
      <c r="K70" s="1482"/>
      <c r="L70" s="1482"/>
      <c r="M70" s="1483"/>
      <c r="N70" s="1488"/>
      <c r="O70" s="670"/>
      <c r="P70" s="670"/>
      <c r="Q70" s="670"/>
      <c r="R70" s="670"/>
      <c r="S70" s="670"/>
      <c r="T70" s="670"/>
      <c r="U70" s="670"/>
      <c r="V70" s="670"/>
      <c r="W70" s="670"/>
      <c r="X70" s="670"/>
      <c r="Y70" s="670"/>
      <c r="Z70" s="670"/>
      <c r="AA70" s="1489"/>
    </row>
    <row r="71" spans="1:27" ht="34.5" customHeight="1" x14ac:dyDescent="0.3">
      <c r="A71" s="1481"/>
      <c r="B71" s="1482"/>
      <c r="C71" s="1482"/>
      <c r="D71" s="1482"/>
      <c r="E71" s="1482"/>
      <c r="F71" s="1482"/>
      <c r="G71" s="1482"/>
      <c r="H71" s="1482"/>
      <c r="I71" s="1482"/>
      <c r="J71" s="1482"/>
      <c r="K71" s="1482"/>
      <c r="L71" s="1482"/>
      <c r="M71" s="1483"/>
      <c r="N71" s="1488"/>
      <c r="O71" s="670"/>
      <c r="P71" s="670"/>
      <c r="Q71" s="670"/>
      <c r="R71" s="670"/>
      <c r="S71" s="670"/>
      <c r="T71" s="670"/>
      <c r="U71" s="670"/>
      <c r="V71" s="670"/>
      <c r="W71" s="670"/>
      <c r="X71" s="670"/>
      <c r="Y71" s="670"/>
      <c r="Z71" s="670"/>
      <c r="AA71" s="1489"/>
    </row>
    <row r="72" spans="1:27" ht="37.5" customHeight="1" x14ac:dyDescent="0.3">
      <c r="A72" s="1481"/>
      <c r="B72" s="1482"/>
      <c r="C72" s="1482"/>
      <c r="D72" s="1482"/>
      <c r="E72" s="1482"/>
      <c r="F72" s="1482"/>
      <c r="G72" s="1482"/>
      <c r="H72" s="1482"/>
      <c r="I72" s="1482"/>
      <c r="J72" s="1482"/>
      <c r="K72" s="1482"/>
      <c r="L72" s="1482"/>
      <c r="M72" s="1483"/>
      <c r="N72" s="1488"/>
      <c r="O72" s="670"/>
      <c r="P72" s="670"/>
      <c r="Q72" s="670"/>
      <c r="R72" s="670"/>
      <c r="S72" s="670"/>
      <c r="T72" s="670"/>
      <c r="U72" s="670"/>
      <c r="V72" s="670"/>
      <c r="W72" s="670"/>
      <c r="X72" s="670"/>
      <c r="Y72" s="670"/>
      <c r="Z72" s="670"/>
      <c r="AA72" s="1489"/>
    </row>
    <row r="73" spans="1:27" ht="42.75" customHeight="1" x14ac:dyDescent="0.3">
      <c r="A73" s="1481"/>
      <c r="B73" s="1482"/>
      <c r="C73" s="1482"/>
      <c r="D73" s="1482"/>
      <c r="E73" s="1482"/>
      <c r="F73" s="1482"/>
      <c r="G73" s="1482"/>
      <c r="H73" s="1482"/>
      <c r="I73" s="1482"/>
      <c r="J73" s="1482"/>
      <c r="K73" s="1482"/>
      <c r="L73" s="1482"/>
      <c r="M73" s="1483"/>
      <c r="N73" s="1488"/>
      <c r="O73" s="670"/>
      <c r="P73" s="670"/>
      <c r="Q73" s="670"/>
      <c r="R73" s="670"/>
      <c r="S73" s="670"/>
      <c r="T73" s="670"/>
      <c r="U73" s="670"/>
      <c r="V73" s="670"/>
      <c r="W73" s="670"/>
      <c r="X73" s="670"/>
      <c r="Y73" s="670"/>
      <c r="Z73" s="670"/>
      <c r="AA73" s="1489"/>
    </row>
    <row r="74" spans="1:27" ht="15.95" customHeight="1" x14ac:dyDescent="0.3">
      <c r="A74" s="1484"/>
      <c r="B74" s="1485"/>
      <c r="C74" s="1485"/>
      <c r="D74" s="1485"/>
      <c r="E74" s="1485"/>
      <c r="F74" s="1485"/>
      <c r="G74" s="1485"/>
      <c r="H74" s="1485"/>
      <c r="I74" s="1485"/>
      <c r="J74" s="1485"/>
      <c r="K74" s="1485"/>
      <c r="L74" s="1485"/>
      <c r="M74" s="1486"/>
      <c r="N74" s="613"/>
      <c r="O74" s="1490"/>
      <c r="P74" s="1490"/>
      <c r="Q74" s="1490"/>
      <c r="R74" s="1490"/>
      <c r="S74" s="1490"/>
      <c r="T74" s="1490"/>
      <c r="U74" s="1490"/>
      <c r="V74" s="1490"/>
      <c r="W74" s="1490"/>
      <c r="X74" s="1490"/>
      <c r="Y74" s="1490"/>
      <c r="Z74" s="1490"/>
      <c r="AA74" s="614"/>
    </row>
    <row r="75" spans="1:27" ht="3.95" customHeight="1" x14ac:dyDescent="0.3">
      <c r="A75" s="375"/>
      <c r="B75" s="50"/>
      <c r="C75" s="50"/>
      <c r="D75" s="50"/>
      <c r="E75" s="50"/>
      <c r="F75" s="50"/>
      <c r="G75" s="50"/>
      <c r="H75" s="50"/>
      <c r="I75" s="50"/>
      <c r="J75" s="50"/>
      <c r="K75" s="50"/>
      <c r="L75" s="50"/>
      <c r="M75" s="50"/>
      <c r="N75" s="50"/>
      <c r="O75" s="50"/>
      <c r="P75" s="50"/>
      <c r="Q75" s="50"/>
      <c r="R75" s="50"/>
      <c r="S75" s="50"/>
      <c r="T75" s="50"/>
      <c r="U75" s="50"/>
      <c r="V75" s="50"/>
      <c r="W75" s="50"/>
      <c r="X75" s="50"/>
      <c r="Y75" s="50"/>
      <c r="Z75" s="50"/>
      <c r="AA75" s="376"/>
    </row>
    <row r="76" spans="1:27" ht="18.75" customHeight="1" x14ac:dyDescent="0.3">
      <c r="A76" s="377"/>
      <c r="B76" s="5"/>
      <c r="C76" s="5"/>
      <c r="D76" s="5"/>
      <c r="E76" s="5"/>
      <c r="F76" s="5"/>
      <c r="G76" s="5"/>
      <c r="H76" s="5"/>
      <c r="I76" s="1513"/>
      <c r="J76" s="1513"/>
      <c r="K76" s="1513"/>
      <c r="L76" s="1513"/>
      <c r="M76" s="160"/>
      <c r="N76" s="1513"/>
      <c r="O76" s="1513"/>
      <c r="P76" s="1513"/>
      <c r="Q76" s="1513"/>
      <c r="R76" s="1514"/>
      <c r="S76" s="1514"/>
      <c r="T76" s="1514"/>
      <c r="U76" s="1514"/>
      <c r="V76" s="1514"/>
      <c r="W76" s="1514"/>
      <c r="X76" s="1514"/>
      <c r="Y76" s="1514"/>
      <c r="Z76" s="1514"/>
      <c r="AA76" s="1515"/>
    </row>
    <row r="77" spans="1:27" x14ac:dyDescent="0.3">
      <c r="A77" s="311"/>
      <c r="B77" s="6"/>
      <c r="C77" s="6"/>
      <c r="D77" s="6"/>
      <c r="E77" s="6"/>
      <c r="F77" s="6"/>
      <c r="G77" s="6"/>
      <c r="H77" s="6"/>
      <c r="I77" s="6"/>
      <c r="J77" s="6"/>
      <c r="K77" s="6"/>
      <c r="L77" s="6"/>
      <c r="M77" s="6"/>
      <c r="N77" s="6"/>
      <c r="O77" s="6"/>
      <c r="P77" s="6"/>
      <c r="Q77" s="6"/>
      <c r="R77" s="6"/>
      <c r="S77" s="6"/>
      <c r="T77" s="6"/>
      <c r="U77" s="6"/>
      <c r="V77" s="6"/>
      <c r="W77" s="6"/>
      <c r="X77" s="6"/>
      <c r="Y77" s="6"/>
      <c r="Z77" s="6"/>
      <c r="AA77" s="310"/>
    </row>
    <row r="78" spans="1:27" x14ac:dyDescent="0.3">
      <c r="A78" s="311"/>
      <c r="B78" s="6"/>
      <c r="C78" s="6"/>
      <c r="D78" s="6"/>
      <c r="E78" s="6"/>
      <c r="F78" s="6"/>
      <c r="G78" s="6"/>
      <c r="H78" s="6"/>
      <c r="I78" s="6"/>
      <c r="J78" s="6"/>
      <c r="K78" s="6"/>
      <c r="L78" s="6"/>
      <c r="M78" s="6"/>
      <c r="N78" s="6"/>
      <c r="O78" s="6"/>
      <c r="P78" s="6"/>
      <c r="Q78" s="6"/>
      <c r="R78" s="6"/>
      <c r="S78" s="6"/>
      <c r="T78" s="6"/>
      <c r="U78" s="6"/>
      <c r="V78" s="6"/>
      <c r="W78" s="6"/>
      <c r="X78" s="6"/>
      <c r="Y78" s="6"/>
      <c r="Z78" s="6"/>
      <c r="AA78" s="310"/>
    </row>
    <row r="79" spans="1:27" x14ac:dyDescent="0.3">
      <c r="A79" s="311"/>
      <c r="B79" s="6"/>
      <c r="C79" s="6"/>
      <c r="D79" s="6"/>
      <c r="E79" s="6"/>
      <c r="F79" s="6"/>
      <c r="G79" s="6"/>
      <c r="H79" s="6"/>
      <c r="I79" s="6"/>
      <c r="J79" s="6"/>
      <c r="K79" s="6"/>
      <c r="L79" s="6"/>
      <c r="M79" s="6"/>
      <c r="N79" s="6"/>
      <c r="O79" s="6"/>
      <c r="P79" s="6"/>
      <c r="Q79" s="6"/>
      <c r="R79" s="6"/>
      <c r="S79" s="6"/>
      <c r="T79" s="6"/>
      <c r="U79" s="6"/>
      <c r="V79" s="6"/>
      <c r="W79" s="6"/>
      <c r="X79" s="6"/>
      <c r="Y79" s="6"/>
      <c r="Z79" s="6"/>
      <c r="AA79" s="310"/>
    </row>
    <row r="80" spans="1:27" x14ac:dyDescent="0.3">
      <c r="A80" s="311"/>
      <c r="B80" s="6"/>
      <c r="C80" s="6"/>
      <c r="D80" s="6"/>
      <c r="E80" s="6"/>
      <c r="F80" s="6"/>
      <c r="G80" s="6"/>
      <c r="H80" s="6"/>
      <c r="I80" s="6"/>
      <c r="J80" s="6"/>
      <c r="K80" s="6"/>
      <c r="L80" s="6"/>
      <c r="M80" s="6"/>
      <c r="N80" s="6"/>
      <c r="O80" s="6"/>
      <c r="P80" s="6"/>
      <c r="Q80" s="6"/>
      <c r="R80" s="6"/>
      <c r="S80" s="6"/>
      <c r="T80" s="6"/>
      <c r="U80" s="6"/>
      <c r="V80" s="6"/>
      <c r="W80" s="6"/>
      <c r="X80" s="6"/>
      <c r="Y80" s="6"/>
      <c r="Z80" s="6"/>
      <c r="AA80" s="310"/>
    </row>
    <row r="81" spans="1:27" x14ac:dyDescent="0.3">
      <c r="A81" s="1511"/>
      <c r="B81" s="1512"/>
      <c r="C81" s="1512"/>
      <c r="D81" s="1512"/>
      <c r="E81" s="1512"/>
      <c r="F81" s="1512"/>
      <c r="G81" s="1512"/>
      <c r="H81" s="6"/>
      <c r="I81" s="1512"/>
      <c r="J81" s="1512"/>
      <c r="K81" s="1512"/>
      <c r="L81" s="1512"/>
      <c r="M81" s="1512"/>
      <c r="N81" s="1512"/>
      <c r="O81" s="1512"/>
      <c r="P81" s="1512"/>
      <c r="Q81" s="1512"/>
      <c r="R81" s="6"/>
      <c r="S81" s="1512"/>
      <c r="T81" s="1512"/>
      <c r="U81" s="1512"/>
      <c r="V81" s="1512"/>
      <c r="W81" s="1512"/>
      <c r="X81" s="1512"/>
      <c r="Y81" s="1512"/>
      <c r="Z81" s="1512"/>
      <c r="AA81" s="310"/>
    </row>
    <row r="82" spans="1:27" x14ac:dyDescent="0.3">
      <c r="A82" s="283" t="s">
        <v>146</v>
      </c>
      <c r="B82" s="49"/>
      <c r="C82" s="667"/>
      <c r="D82" s="667"/>
      <c r="E82" s="667"/>
      <c r="F82" s="667"/>
      <c r="G82" s="667"/>
      <c r="H82" s="49"/>
      <c r="I82" s="49" t="s">
        <v>146</v>
      </c>
      <c r="J82" s="49"/>
      <c r="K82" s="667" t="e">
        <f>VLOOKUP($F$15,BDC!A1:BA18,18,FALSE)</f>
        <v>#N/A</v>
      </c>
      <c r="L82" s="667"/>
      <c r="M82" s="667"/>
      <c r="N82" s="667"/>
      <c r="O82" s="667"/>
      <c r="P82" s="667"/>
      <c r="Q82" s="667"/>
      <c r="R82" s="49"/>
      <c r="S82" s="49" t="s">
        <v>146</v>
      </c>
      <c r="T82" s="667" t="e">
        <f>VLOOKUP($F$15,BDC!A1:BA18,16,FALSE)</f>
        <v>#N/A</v>
      </c>
      <c r="U82" s="667"/>
      <c r="V82" s="667"/>
      <c r="W82" s="667"/>
      <c r="X82" s="667"/>
      <c r="Y82" s="667"/>
      <c r="Z82" s="667"/>
      <c r="AA82" s="310"/>
    </row>
    <row r="83" spans="1:27" x14ac:dyDescent="0.3">
      <c r="A83" s="283" t="s">
        <v>198</v>
      </c>
      <c r="B83" s="49"/>
      <c r="C83" s="49"/>
      <c r="D83" s="49"/>
      <c r="E83" s="49"/>
      <c r="F83" s="49"/>
      <c r="G83" s="49"/>
      <c r="H83" s="49"/>
      <c r="I83" s="49" t="s">
        <v>7</v>
      </c>
      <c r="J83" s="49"/>
      <c r="K83" s="49"/>
      <c r="L83" s="49"/>
      <c r="M83" s="49"/>
      <c r="N83" s="49"/>
      <c r="O83" s="49"/>
      <c r="P83" s="49"/>
      <c r="Q83" s="49"/>
      <c r="R83" s="49"/>
      <c r="S83" s="49" t="s">
        <v>809</v>
      </c>
      <c r="T83" s="49"/>
      <c r="U83" s="49"/>
      <c r="V83" s="49"/>
      <c r="W83" s="49"/>
      <c r="X83" s="49"/>
      <c r="Y83" s="49"/>
      <c r="Z83" s="49"/>
      <c r="AA83" s="310"/>
    </row>
    <row r="84" spans="1:27" x14ac:dyDescent="0.3">
      <c r="A84" s="283" t="s">
        <v>199</v>
      </c>
      <c r="B84" s="49"/>
      <c r="C84" s="49"/>
      <c r="D84" s="668"/>
      <c r="E84" s="668"/>
      <c r="F84" s="668"/>
      <c r="G84" s="668"/>
      <c r="H84" s="49"/>
      <c r="I84" s="49" t="s">
        <v>199</v>
      </c>
      <c r="J84" s="49"/>
      <c r="K84" s="49"/>
      <c r="L84" s="668" t="e">
        <f>VLOOKUP($F$15,BDC!A1:BA18,20,FALSE)</f>
        <v>#N/A</v>
      </c>
      <c r="M84" s="668"/>
      <c r="N84" s="668"/>
      <c r="O84" s="668"/>
      <c r="P84" s="668"/>
      <c r="Q84" s="668"/>
      <c r="R84" s="49"/>
      <c r="S84" s="49" t="s">
        <v>148</v>
      </c>
      <c r="T84" s="49"/>
      <c r="U84" s="668" t="e">
        <f>VLOOKUP($F$15,BDC!A1:BA18,17,FALSE)</f>
        <v>#N/A</v>
      </c>
      <c r="V84" s="668"/>
      <c r="W84" s="668"/>
      <c r="X84" s="668"/>
      <c r="Y84" s="668"/>
      <c r="Z84" s="668"/>
      <c r="AA84" s="310"/>
    </row>
    <row r="85" spans="1:27" x14ac:dyDescent="0.3">
      <c r="A85" s="311"/>
      <c r="B85" s="6"/>
      <c r="C85" s="6"/>
      <c r="D85" s="6"/>
      <c r="E85" s="6"/>
      <c r="F85" s="6"/>
      <c r="G85" s="6"/>
      <c r="H85" s="6"/>
      <c r="I85" s="6"/>
      <c r="J85" s="6"/>
      <c r="K85" s="6"/>
      <c r="L85" s="6"/>
      <c r="M85" s="6"/>
      <c r="N85" s="6"/>
      <c r="O85" s="6"/>
      <c r="P85" s="6"/>
      <c r="Q85" s="6"/>
      <c r="R85" s="6"/>
      <c r="S85" s="6"/>
      <c r="T85" s="6"/>
      <c r="U85" s="6"/>
      <c r="V85" s="6"/>
      <c r="W85" s="6"/>
      <c r="X85" s="6"/>
      <c r="Y85" s="6"/>
      <c r="Z85" s="6"/>
      <c r="AA85" s="310"/>
    </row>
    <row r="86" spans="1:27" x14ac:dyDescent="0.3">
      <c r="A86" s="311" t="s">
        <v>200</v>
      </c>
      <c r="B86" s="6"/>
      <c r="C86" s="6"/>
      <c r="D86" s="6"/>
      <c r="E86" s="6"/>
      <c r="F86" s="6"/>
      <c r="G86" s="6"/>
      <c r="H86" s="6"/>
      <c r="I86" s="6"/>
      <c r="J86" s="6"/>
      <c r="K86" s="6"/>
      <c r="L86" s="6"/>
      <c r="M86" s="6"/>
      <c r="N86" s="6"/>
      <c r="O86" s="6"/>
      <c r="P86" s="6"/>
      <c r="Q86" s="6"/>
      <c r="R86" s="6"/>
      <c r="S86" s="6"/>
      <c r="T86" s="6"/>
      <c r="U86" s="6"/>
      <c r="V86" s="6"/>
      <c r="W86" s="6"/>
      <c r="X86" s="6"/>
      <c r="Y86" s="6"/>
      <c r="Z86" s="6"/>
      <c r="AA86" s="310"/>
    </row>
    <row r="87" spans="1:27" x14ac:dyDescent="0.3">
      <c r="A87" s="378" t="s">
        <v>141</v>
      </c>
      <c r="B87" s="6"/>
      <c r="C87" s="6" t="s">
        <v>201</v>
      </c>
      <c r="D87" s="6"/>
      <c r="E87" s="6"/>
      <c r="F87" s="6"/>
      <c r="G87" s="6"/>
      <c r="H87" s="6"/>
      <c r="I87" s="985"/>
      <c r="J87" s="985"/>
      <c r="K87" s="985"/>
      <c r="L87" s="985"/>
      <c r="M87" s="985"/>
      <c r="N87" s="985"/>
      <c r="O87" s="985"/>
      <c r="P87" s="985"/>
      <c r="Q87" s="985"/>
      <c r="R87" s="6"/>
      <c r="S87" s="985"/>
      <c r="T87" s="985"/>
      <c r="U87" s="985"/>
      <c r="V87" s="985"/>
      <c r="W87" s="985"/>
      <c r="X87" s="985"/>
      <c r="Y87" s="985"/>
      <c r="Z87" s="985"/>
      <c r="AA87" s="310"/>
    </row>
    <row r="88" spans="1:27" x14ac:dyDescent="0.3">
      <c r="A88" s="311"/>
      <c r="B88" s="6"/>
      <c r="C88" s="6"/>
      <c r="D88" s="6"/>
      <c r="E88" s="6"/>
      <c r="F88" s="6"/>
      <c r="G88" s="6"/>
      <c r="H88" s="6"/>
      <c r="I88" s="6"/>
      <c r="J88" s="6"/>
      <c r="K88" s="6"/>
      <c r="L88" s="6"/>
      <c r="M88" s="6"/>
      <c r="N88" s="6"/>
      <c r="O88" s="6"/>
      <c r="P88" s="6"/>
      <c r="Q88" s="6"/>
      <c r="R88" s="6"/>
      <c r="S88" s="6"/>
      <c r="T88" s="6"/>
      <c r="U88" s="6"/>
      <c r="V88" s="6"/>
      <c r="W88" s="6"/>
      <c r="X88" s="6"/>
      <c r="Y88" s="6"/>
      <c r="Z88" s="6"/>
      <c r="AA88" s="310"/>
    </row>
    <row r="89" spans="1:27" ht="17.25" thickBot="1" x14ac:dyDescent="0.35">
      <c r="A89" s="292"/>
      <c r="AA89" s="293"/>
    </row>
    <row r="90" spans="1:27" ht="16.5" customHeight="1" x14ac:dyDescent="0.3">
      <c r="A90" s="671" t="s">
        <v>215</v>
      </c>
      <c r="B90" s="672"/>
      <c r="C90" s="672"/>
      <c r="D90" s="672"/>
      <c r="E90" s="672"/>
      <c r="F90" s="672"/>
      <c r="G90" s="672"/>
      <c r="H90" s="672"/>
      <c r="I90" s="672"/>
      <c r="J90" s="671" t="s">
        <v>216</v>
      </c>
      <c r="K90" s="672"/>
      <c r="L90" s="672"/>
      <c r="M90" s="672"/>
      <c r="N90" s="672"/>
      <c r="O90" s="672"/>
      <c r="P90" s="672"/>
      <c r="Q90" s="672"/>
      <c r="R90" s="671" t="s">
        <v>218</v>
      </c>
      <c r="S90" s="672"/>
      <c r="T90" s="672"/>
      <c r="U90" s="672"/>
      <c r="V90" s="672"/>
      <c r="W90" s="672"/>
      <c r="X90" s="672"/>
      <c r="Y90" s="672"/>
      <c r="Z90" s="672"/>
      <c r="AA90" s="673"/>
    </row>
    <row r="91" spans="1:27" ht="16.5" customHeight="1" thickBot="1" x14ac:dyDescent="0.35">
      <c r="A91" s="674" t="s">
        <v>862</v>
      </c>
      <c r="B91" s="675"/>
      <c r="C91" s="675"/>
      <c r="D91" s="675"/>
      <c r="E91" s="675"/>
      <c r="F91" s="675"/>
      <c r="G91" s="675"/>
      <c r="H91" s="675"/>
      <c r="I91" s="675"/>
      <c r="J91" s="674" t="s">
        <v>217</v>
      </c>
      <c r="K91" s="675"/>
      <c r="L91" s="675"/>
      <c r="M91" s="675"/>
      <c r="N91" s="675"/>
      <c r="O91" s="675"/>
      <c r="P91" s="675"/>
      <c r="Q91" s="675"/>
      <c r="R91" s="674" t="s">
        <v>219</v>
      </c>
      <c r="S91" s="675"/>
      <c r="T91" s="675"/>
      <c r="U91" s="675"/>
      <c r="V91" s="675"/>
      <c r="W91" s="675"/>
      <c r="X91" s="675"/>
      <c r="Y91" s="675"/>
      <c r="Z91" s="675"/>
      <c r="AA91" s="676"/>
    </row>
    <row r="92" spans="1:27" ht="16.5" customHeight="1" x14ac:dyDescent="0.3">
      <c r="A92" s="671" t="s">
        <v>220</v>
      </c>
      <c r="B92" s="672"/>
      <c r="C92" s="672"/>
      <c r="D92" s="672"/>
      <c r="E92" s="672"/>
      <c r="F92" s="672"/>
      <c r="G92" s="672"/>
      <c r="H92" s="672"/>
      <c r="I92" s="672"/>
      <c r="J92" s="671" t="s">
        <v>220</v>
      </c>
      <c r="K92" s="672"/>
      <c r="L92" s="672"/>
      <c r="M92" s="672"/>
      <c r="N92" s="672"/>
      <c r="O92" s="672"/>
      <c r="P92" s="672"/>
      <c r="Q92" s="672"/>
      <c r="R92" s="671" t="s">
        <v>220</v>
      </c>
      <c r="S92" s="672"/>
      <c r="T92" s="672"/>
      <c r="U92" s="672"/>
      <c r="V92" s="672"/>
      <c r="W92" s="672"/>
      <c r="X92" s="672"/>
      <c r="Y92" s="672"/>
      <c r="Z92" s="672"/>
      <c r="AA92" s="673"/>
    </row>
    <row r="93" spans="1:27" ht="17.25" customHeight="1" thickBot="1" x14ac:dyDescent="0.35">
      <c r="A93" s="664" t="s">
        <v>863</v>
      </c>
      <c r="B93" s="665"/>
      <c r="C93" s="665"/>
      <c r="D93" s="665"/>
      <c r="E93" s="665"/>
      <c r="F93" s="665"/>
      <c r="G93" s="665"/>
      <c r="H93" s="665"/>
      <c r="I93" s="665"/>
      <c r="J93" s="664" t="s">
        <v>222</v>
      </c>
      <c r="K93" s="665"/>
      <c r="L93" s="665"/>
      <c r="M93" s="665"/>
      <c r="N93" s="665"/>
      <c r="O93" s="665"/>
      <c r="P93" s="665"/>
      <c r="Q93" s="665"/>
      <c r="R93" s="664" t="s">
        <v>223</v>
      </c>
      <c r="S93" s="665"/>
      <c r="T93" s="665"/>
      <c r="U93" s="665"/>
      <c r="V93" s="665"/>
      <c r="W93" s="665"/>
      <c r="X93" s="665"/>
      <c r="Y93" s="665"/>
      <c r="Z93" s="665"/>
      <c r="AA93" s="666"/>
    </row>
  </sheetData>
  <mergeCells count="254">
    <mergeCell ref="B64:AA64"/>
    <mergeCell ref="A5:AA5"/>
    <mergeCell ref="A6:E7"/>
    <mergeCell ref="F6:V6"/>
    <mergeCell ref="W6:Y7"/>
    <mergeCell ref="Z6:AA7"/>
    <mergeCell ref="F7:V7"/>
    <mergeCell ref="A8:AA8"/>
    <mergeCell ref="B9:O9"/>
    <mergeCell ref="P9:Y9"/>
    <mergeCell ref="Z9:AA10"/>
    <mergeCell ref="A10:E10"/>
    <mergeCell ref="F10:G10"/>
    <mergeCell ref="I10:J10"/>
    <mergeCell ref="M10:O10"/>
    <mergeCell ref="P10:S10"/>
    <mergeCell ref="T10:V10"/>
    <mergeCell ref="A13:E13"/>
    <mergeCell ref="F13:J13"/>
    <mergeCell ref="M13:O13"/>
    <mergeCell ref="P13:S13"/>
    <mergeCell ref="W10:Y10"/>
    <mergeCell ref="F11:O11"/>
    <mergeCell ref="P11:S11"/>
    <mergeCell ref="P1:AA4"/>
    <mergeCell ref="A2:E2"/>
    <mergeCell ref="F2:O2"/>
    <mergeCell ref="A3:E3"/>
    <mergeCell ref="F3:O3"/>
    <mergeCell ref="A4:E4"/>
    <mergeCell ref="F4:O4"/>
    <mergeCell ref="B53:AA53"/>
    <mergeCell ref="B55:AA55"/>
    <mergeCell ref="K10:L10"/>
    <mergeCell ref="K12:L12"/>
    <mergeCell ref="A15:E15"/>
    <mergeCell ref="P15:S15"/>
    <mergeCell ref="T15:AA15"/>
    <mergeCell ref="A14:E14"/>
    <mergeCell ref="F14:O14"/>
    <mergeCell ref="P14:S14"/>
    <mergeCell ref="T14:AA14"/>
    <mergeCell ref="F15:O15"/>
    <mergeCell ref="Z13:AA13"/>
    <mergeCell ref="K13:L13"/>
    <mergeCell ref="T13:U13"/>
    <mergeCell ref="V13:Y13"/>
    <mergeCell ref="A11:E11"/>
    <mergeCell ref="T11:AA11"/>
    <mergeCell ref="A12:E12"/>
    <mergeCell ref="F12:J12"/>
    <mergeCell ref="M12:O12"/>
    <mergeCell ref="P12:S12"/>
    <mergeCell ref="T12:AA12"/>
    <mergeCell ref="A18:E18"/>
    <mergeCell ref="P18:S18"/>
    <mergeCell ref="T18:AA18"/>
    <mergeCell ref="A16:E16"/>
    <mergeCell ref="P16:S16"/>
    <mergeCell ref="T16:AA16"/>
    <mergeCell ref="F16:O16"/>
    <mergeCell ref="A17:E17"/>
    <mergeCell ref="F17:O17"/>
    <mergeCell ref="P17:S17"/>
    <mergeCell ref="T17:AA17"/>
    <mergeCell ref="F18:O18"/>
    <mergeCell ref="A21:E21"/>
    <mergeCell ref="F21:J21"/>
    <mergeCell ref="K21:O21"/>
    <mergeCell ref="P21:S21"/>
    <mergeCell ref="T21:AA21"/>
    <mergeCell ref="A19:E19"/>
    <mergeCell ref="F19:J19"/>
    <mergeCell ref="K19:O19"/>
    <mergeCell ref="P19:S19"/>
    <mergeCell ref="T19:AA19"/>
    <mergeCell ref="A20:E20"/>
    <mergeCell ref="F20:J20"/>
    <mergeCell ref="M20:O20"/>
    <mergeCell ref="P20:S20"/>
    <mergeCell ref="T20:AA20"/>
    <mergeCell ref="K20:L20"/>
    <mergeCell ref="A25:M25"/>
    <mergeCell ref="N25:AA25"/>
    <mergeCell ref="N26:O26"/>
    <mergeCell ref="P26:X26"/>
    <mergeCell ref="Z26:AA26"/>
    <mergeCell ref="A22:E22"/>
    <mergeCell ref="A23:E23"/>
    <mergeCell ref="F23:AA23"/>
    <mergeCell ref="B24:AA24"/>
    <mergeCell ref="F22:O22"/>
    <mergeCell ref="P22:S22"/>
    <mergeCell ref="T22:AA22"/>
    <mergeCell ref="I76:L76"/>
    <mergeCell ref="N76:Q76"/>
    <mergeCell ref="R76:AA76"/>
    <mergeCell ref="A26:M52"/>
    <mergeCell ref="R39:AA39"/>
    <mergeCell ref="R37:AA37"/>
    <mergeCell ref="R38:AA38"/>
    <mergeCell ref="R35:AA35"/>
    <mergeCell ref="R36:AA36"/>
    <mergeCell ref="R33:AA33"/>
    <mergeCell ref="R34:AA34"/>
    <mergeCell ref="R32:AA32"/>
    <mergeCell ref="N31:AA31"/>
    <mergeCell ref="N30:AA30"/>
    <mergeCell ref="N27:O27"/>
    <mergeCell ref="P27:AA27"/>
    <mergeCell ref="N28:O28"/>
    <mergeCell ref="P28:U28"/>
    <mergeCell ref="V28:W28"/>
    <mergeCell ref="X28:AA28"/>
    <mergeCell ref="N29:O29"/>
    <mergeCell ref="P29:U29"/>
    <mergeCell ref="V29:W29"/>
    <mergeCell ref="X29:AA29"/>
    <mergeCell ref="D84:G84"/>
    <mergeCell ref="L84:Q84"/>
    <mergeCell ref="U84:Z84"/>
    <mergeCell ref="A81:G81"/>
    <mergeCell ref="I81:Q81"/>
    <mergeCell ref="S81:Z81"/>
    <mergeCell ref="C82:G82"/>
    <mergeCell ref="K82:Q82"/>
    <mergeCell ref="T82:Z82"/>
    <mergeCell ref="N38:P38"/>
    <mergeCell ref="N39:P39"/>
    <mergeCell ref="N43:AA43"/>
    <mergeCell ref="N44:AA44"/>
    <mergeCell ref="N45:S45"/>
    <mergeCell ref="U45:Z45"/>
    <mergeCell ref="N32:P32"/>
    <mergeCell ref="N33:P33"/>
    <mergeCell ref="N34:P34"/>
    <mergeCell ref="N35:P35"/>
    <mergeCell ref="N36:P36"/>
    <mergeCell ref="N37:P37"/>
    <mergeCell ref="N42:AA42"/>
    <mergeCell ref="N40:AA40"/>
    <mergeCell ref="N41:AA41"/>
    <mergeCell ref="N49:S49"/>
    <mergeCell ref="U49:Z49"/>
    <mergeCell ref="N50:S50"/>
    <mergeCell ref="X50:AA50"/>
    <mergeCell ref="N51:S52"/>
    <mergeCell ref="T51:AA52"/>
    <mergeCell ref="N46:S46"/>
    <mergeCell ref="U46:Z46"/>
    <mergeCell ref="N47:S47"/>
    <mergeCell ref="U47:Z47"/>
    <mergeCell ref="N48:S48"/>
    <mergeCell ref="U48:Z48"/>
    <mergeCell ref="A56:B56"/>
    <mergeCell ref="C56:D56"/>
    <mergeCell ref="E56:F56"/>
    <mergeCell ref="G56:H56"/>
    <mergeCell ref="I56:J56"/>
    <mergeCell ref="K56:L56"/>
    <mergeCell ref="M56:N56"/>
    <mergeCell ref="O56:P56"/>
    <mergeCell ref="Q56:R56"/>
    <mergeCell ref="A57:B57"/>
    <mergeCell ref="C57:D57"/>
    <mergeCell ref="E57:F57"/>
    <mergeCell ref="G57:H57"/>
    <mergeCell ref="I57:J57"/>
    <mergeCell ref="K57:L57"/>
    <mergeCell ref="M57:N57"/>
    <mergeCell ref="O57:P57"/>
    <mergeCell ref="Q57:R57"/>
    <mergeCell ref="A58:B58"/>
    <mergeCell ref="C58:D58"/>
    <mergeCell ref="E58:F58"/>
    <mergeCell ref="G58:H58"/>
    <mergeCell ref="I58:J58"/>
    <mergeCell ref="K58:L58"/>
    <mergeCell ref="M58:N58"/>
    <mergeCell ref="O58:P58"/>
    <mergeCell ref="Q58:R58"/>
    <mergeCell ref="K60:L60"/>
    <mergeCell ref="M60:N60"/>
    <mergeCell ref="O60:P60"/>
    <mergeCell ref="Q60:R60"/>
    <mergeCell ref="A59:B59"/>
    <mergeCell ref="C59:D59"/>
    <mergeCell ref="E59:F59"/>
    <mergeCell ref="G59:H59"/>
    <mergeCell ref="I59:J59"/>
    <mergeCell ref="K59:L59"/>
    <mergeCell ref="M59:N59"/>
    <mergeCell ref="O59:P59"/>
    <mergeCell ref="Q59:R59"/>
    <mergeCell ref="G63:H63"/>
    <mergeCell ref="I63:J63"/>
    <mergeCell ref="K63:L63"/>
    <mergeCell ref="M63:N63"/>
    <mergeCell ref="O63:P63"/>
    <mergeCell ref="Q63:R63"/>
    <mergeCell ref="O54:R54"/>
    <mergeCell ref="A54:D54"/>
    <mergeCell ref="S56:AA56"/>
    <mergeCell ref="S57:AA57"/>
    <mergeCell ref="S58:AA58"/>
    <mergeCell ref="S59:AA59"/>
    <mergeCell ref="S60:AA60"/>
    <mergeCell ref="S61:AA61"/>
    <mergeCell ref="S62:AA62"/>
    <mergeCell ref="K61:L61"/>
    <mergeCell ref="M61:N61"/>
    <mergeCell ref="O61:P61"/>
    <mergeCell ref="Q61:R61"/>
    <mergeCell ref="A60:B60"/>
    <mergeCell ref="C60:D60"/>
    <mergeCell ref="E60:F60"/>
    <mergeCell ref="G60:H60"/>
    <mergeCell ref="I60:J60"/>
    <mergeCell ref="E54:N54"/>
    <mergeCell ref="S54:AA54"/>
    <mergeCell ref="A65:M74"/>
    <mergeCell ref="N65:AA74"/>
    <mergeCell ref="I87:Q87"/>
    <mergeCell ref="S87:Z87"/>
    <mergeCell ref="S63:AA63"/>
    <mergeCell ref="A62:B62"/>
    <mergeCell ref="C62:D62"/>
    <mergeCell ref="E62:F62"/>
    <mergeCell ref="G62:H62"/>
    <mergeCell ref="I62:J62"/>
    <mergeCell ref="K62:L62"/>
    <mergeCell ref="M62:N62"/>
    <mergeCell ref="O62:P62"/>
    <mergeCell ref="Q62:R62"/>
    <mergeCell ref="A61:B61"/>
    <mergeCell ref="C61:D61"/>
    <mergeCell ref="E61:F61"/>
    <mergeCell ref="G61:H61"/>
    <mergeCell ref="I61:J61"/>
    <mergeCell ref="A63:B63"/>
    <mergeCell ref="C63:D63"/>
    <mergeCell ref="E63:F63"/>
    <mergeCell ref="A93:I93"/>
    <mergeCell ref="J93:Q93"/>
    <mergeCell ref="R93:AA93"/>
    <mergeCell ref="A90:I90"/>
    <mergeCell ref="J90:Q90"/>
    <mergeCell ref="R90:AA90"/>
    <mergeCell ref="A91:I91"/>
    <mergeCell ref="J91:Q91"/>
    <mergeCell ref="R91:AA91"/>
    <mergeCell ref="A92:I92"/>
    <mergeCell ref="J92:Q92"/>
    <mergeCell ref="R92:AA92"/>
  </mergeCells>
  <dataValidations count="1">
    <dataValidation allowBlank="1" showInputMessage="1" showErrorMessage="1" promptTitle="Descripción de:" prompt="fachada, puertas, ventanas, muros, escaleras, pisos, placas de entrepiso, cubiertas y otros" sqref="A59:A61" xr:uid="{00000000-0002-0000-0E00-000000000000}"/>
  </dataValidations>
  <pageMargins left="0.7" right="0.7" top="0.75" bottom="0.75" header="0.3" footer="0.3"/>
  <pageSetup scale="56" orientation="landscape" horizontalDpi="360" verticalDpi="36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1000000}">
          <x14:formula1>
            <xm:f>BDC!$A$3:$A$30</xm:f>
          </x14:formula1>
          <xm:sqref>F15:O15</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0"/>
  </sheetPr>
  <dimension ref="A1:AI78"/>
  <sheetViews>
    <sheetView view="pageBreakPreview" zoomScale="80" zoomScaleNormal="100" zoomScaleSheetLayoutView="80" zoomScalePageLayoutView="40" workbookViewId="0">
      <selection activeCell="F3" sqref="F3:O3"/>
    </sheetView>
  </sheetViews>
  <sheetFormatPr baseColWidth="10" defaultColWidth="10.875" defaultRowHeight="16.5" x14ac:dyDescent="0.3"/>
  <cols>
    <col min="1" max="4" width="5" style="2" customWidth="1"/>
    <col min="5" max="5" width="9.125" style="2" customWidth="1"/>
    <col min="6" max="6" width="5" style="2" customWidth="1"/>
    <col min="7" max="7" width="6.125" style="2" customWidth="1"/>
    <col min="8" max="8" width="5.875" style="2" customWidth="1"/>
    <col min="9" max="10" width="5" style="2" customWidth="1"/>
    <col min="11" max="11" width="10.5" style="2" customWidth="1"/>
    <col min="12" max="12" width="12.5" style="2" customWidth="1"/>
    <col min="13" max="26" width="5" style="2" customWidth="1"/>
    <col min="27" max="27" width="31.25" style="2" customWidth="1"/>
    <col min="28" max="28" width="10.875" style="2" customWidth="1"/>
    <col min="29" max="29" width="10.875" style="2"/>
    <col min="30" max="30" width="11.375" style="2" bestFit="1" customWidth="1"/>
    <col min="31" max="31" width="12.125" style="2" bestFit="1" customWidth="1"/>
    <col min="32" max="16384" width="10.875" style="2"/>
  </cols>
  <sheetData>
    <row r="1" spans="1:27" x14ac:dyDescent="0.3">
      <c r="A1" s="523" t="s">
        <v>925</v>
      </c>
      <c r="B1" s="524"/>
      <c r="C1" s="524"/>
      <c r="D1" s="524"/>
      <c r="E1" s="524"/>
      <c r="F1" s="525"/>
      <c r="G1" s="525"/>
      <c r="H1" s="525"/>
      <c r="I1" s="525"/>
      <c r="J1" s="525"/>
      <c r="K1" s="525"/>
      <c r="L1" s="525"/>
      <c r="M1" s="525"/>
      <c r="N1" s="525"/>
      <c r="O1" s="526"/>
      <c r="P1" s="1154"/>
      <c r="Q1" s="1155"/>
      <c r="R1" s="1155"/>
      <c r="S1" s="1155"/>
      <c r="T1" s="1155"/>
      <c r="U1" s="1155"/>
      <c r="V1" s="1155"/>
      <c r="W1" s="1155"/>
      <c r="X1" s="1155"/>
      <c r="Y1" s="1155"/>
      <c r="Z1" s="1155"/>
      <c r="AA1" s="1156"/>
    </row>
    <row r="2" spans="1:27" x14ac:dyDescent="0.3">
      <c r="A2" s="527" t="s">
        <v>930</v>
      </c>
      <c r="B2" s="528"/>
      <c r="C2" s="528"/>
      <c r="D2" s="528"/>
      <c r="E2" s="528"/>
      <c r="F2" s="49"/>
      <c r="G2" s="49"/>
      <c r="H2" s="49"/>
      <c r="I2" s="49"/>
      <c r="J2" s="49"/>
      <c r="K2" s="49"/>
      <c r="L2" s="49"/>
      <c r="M2" s="49"/>
      <c r="N2" s="49"/>
      <c r="O2" s="522"/>
      <c r="P2" s="554"/>
      <c r="Q2" s="566"/>
      <c r="R2" s="566"/>
      <c r="S2" s="566"/>
      <c r="T2" s="566"/>
      <c r="U2" s="566"/>
      <c r="V2" s="566"/>
      <c r="W2" s="566"/>
      <c r="X2" s="566"/>
      <c r="Y2" s="566"/>
      <c r="Z2" s="566"/>
      <c r="AA2" s="574"/>
    </row>
    <row r="3" spans="1:27" x14ac:dyDescent="0.3">
      <c r="A3" s="1187" t="s">
        <v>915</v>
      </c>
      <c r="B3" s="799"/>
      <c r="C3" s="799"/>
      <c r="D3" s="799"/>
      <c r="E3" s="799"/>
      <c r="F3" s="801"/>
      <c r="G3" s="801"/>
      <c r="H3" s="801"/>
      <c r="I3" s="801"/>
      <c r="J3" s="801"/>
      <c r="K3" s="801"/>
      <c r="L3" s="801"/>
      <c r="M3" s="801"/>
      <c r="N3" s="801"/>
      <c r="O3" s="802"/>
      <c r="P3" s="554"/>
      <c r="Q3" s="566"/>
      <c r="R3" s="566"/>
      <c r="S3" s="566"/>
      <c r="T3" s="566"/>
      <c r="U3" s="566"/>
      <c r="V3" s="566"/>
      <c r="W3" s="566"/>
      <c r="X3" s="566"/>
      <c r="Y3" s="566"/>
      <c r="Z3" s="566"/>
      <c r="AA3" s="574"/>
    </row>
    <row r="4" spans="1:27" x14ac:dyDescent="0.3">
      <c r="A4" s="1188" t="s">
        <v>928</v>
      </c>
      <c r="B4" s="805"/>
      <c r="C4" s="805"/>
      <c r="D4" s="805"/>
      <c r="E4" s="805"/>
      <c r="F4" s="805"/>
      <c r="G4" s="805"/>
      <c r="H4" s="805"/>
      <c r="I4" s="805"/>
      <c r="J4" s="805"/>
      <c r="K4" s="805"/>
      <c r="L4" s="805"/>
      <c r="M4" s="805"/>
      <c r="N4" s="805"/>
      <c r="O4" s="806"/>
      <c r="P4" s="554"/>
      <c r="Q4" s="566"/>
      <c r="R4" s="566"/>
      <c r="S4" s="566"/>
      <c r="T4" s="566"/>
      <c r="U4" s="566"/>
      <c r="V4" s="566"/>
      <c r="W4" s="566"/>
      <c r="X4" s="566"/>
      <c r="Y4" s="566"/>
      <c r="Z4" s="566"/>
      <c r="AA4" s="574"/>
    </row>
    <row r="5" spans="1:27" x14ac:dyDescent="0.3">
      <c r="A5" s="1148"/>
      <c r="B5" s="791"/>
      <c r="C5" s="791"/>
      <c r="D5" s="791"/>
      <c r="E5" s="791"/>
      <c r="F5" s="791"/>
      <c r="G5" s="791"/>
      <c r="H5" s="791"/>
      <c r="I5" s="791"/>
      <c r="J5" s="791"/>
      <c r="K5" s="791"/>
      <c r="L5" s="791"/>
      <c r="M5" s="791"/>
      <c r="N5" s="791"/>
      <c r="O5" s="791"/>
      <c r="P5" s="792"/>
      <c r="Q5" s="792"/>
      <c r="R5" s="792"/>
      <c r="S5" s="792"/>
      <c r="T5" s="792"/>
      <c r="U5" s="792"/>
      <c r="V5" s="792"/>
      <c r="W5" s="792"/>
      <c r="X5" s="792"/>
      <c r="Y5" s="792"/>
      <c r="Z5" s="792"/>
      <c r="AA5" s="1149"/>
    </row>
    <row r="6" spans="1:27" ht="18.75" x14ac:dyDescent="0.3">
      <c r="A6" s="619" t="s">
        <v>5</v>
      </c>
      <c r="B6" s="620"/>
      <c r="C6" s="620"/>
      <c r="D6" s="620"/>
      <c r="E6" s="620"/>
      <c r="F6" s="621" t="s">
        <v>226</v>
      </c>
      <c r="G6" s="621"/>
      <c r="H6" s="621"/>
      <c r="I6" s="621"/>
      <c r="J6" s="621"/>
      <c r="K6" s="621"/>
      <c r="L6" s="621"/>
      <c r="M6" s="621"/>
      <c r="N6" s="621"/>
      <c r="O6" s="621"/>
      <c r="P6" s="621"/>
      <c r="Q6" s="621"/>
      <c r="R6" s="621"/>
      <c r="S6" s="621"/>
      <c r="T6" s="621"/>
      <c r="U6" s="621"/>
      <c r="V6" s="621"/>
      <c r="W6" s="622" t="s">
        <v>143</v>
      </c>
      <c r="X6" s="622"/>
      <c r="Y6" s="622"/>
      <c r="Z6" s="623">
        <v>3</v>
      </c>
      <c r="AA6" s="624"/>
    </row>
    <row r="7" spans="1:27" x14ac:dyDescent="0.3">
      <c r="A7" s="619"/>
      <c r="B7" s="620"/>
      <c r="C7" s="620"/>
      <c r="D7" s="620"/>
      <c r="E7" s="620"/>
      <c r="F7" s="620" t="s">
        <v>107</v>
      </c>
      <c r="G7" s="620"/>
      <c r="H7" s="620"/>
      <c r="I7" s="620"/>
      <c r="J7" s="620"/>
      <c r="K7" s="620"/>
      <c r="L7" s="620"/>
      <c r="M7" s="620"/>
      <c r="N7" s="620"/>
      <c r="O7" s="620"/>
      <c r="P7" s="620"/>
      <c r="Q7" s="620"/>
      <c r="R7" s="620"/>
      <c r="S7" s="620"/>
      <c r="T7" s="620"/>
      <c r="U7" s="620"/>
      <c r="V7" s="620"/>
      <c r="W7" s="622"/>
      <c r="X7" s="622"/>
      <c r="Y7" s="622"/>
      <c r="Z7" s="623"/>
      <c r="AA7" s="624"/>
    </row>
    <row r="8" spans="1:27" x14ac:dyDescent="0.3">
      <c r="A8" s="1145"/>
      <c r="B8" s="1146"/>
      <c r="C8" s="1146"/>
      <c r="D8" s="1146"/>
      <c r="E8" s="1146"/>
      <c r="F8" s="1146"/>
      <c r="G8" s="1146"/>
      <c r="H8" s="1146"/>
      <c r="I8" s="1146"/>
      <c r="J8" s="1146"/>
      <c r="K8" s="1146"/>
      <c r="L8" s="1146"/>
      <c r="M8" s="1146"/>
      <c r="N8" s="1146"/>
      <c r="O8" s="1146"/>
      <c r="P8" s="1146"/>
      <c r="Q8" s="1146"/>
      <c r="R8" s="1146"/>
      <c r="S8" s="1146"/>
      <c r="T8" s="1146"/>
      <c r="U8" s="1146"/>
      <c r="V8" s="1146"/>
      <c r="W8" s="1146"/>
      <c r="X8" s="1146"/>
      <c r="Y8" s="1146"/>
      <c r="Z8" s="1146"/>
      <c r="AA8" s="1147"/>
    </row>
    <row r="9" spans="1:27" ht="16.5" customHeight="1" x14ac:dyDescent="0.3">
      <c r="A9" s="434">
        <v>1</v>
      </c>
      <c r="B9" s="737" t="s">
        <v>30</v>
      </c>
      <c r="C9" s="737"/>
      <c r="D9" s="737"/>
      <c r="E9" s="737"/>
      <c r="F9" s="737"/>
      <c r="G9" s="737"/>
      <c r="H9" s="737"/>
      <c r="I9" s="737"/>
      <c r="J9" s="737"/>
      <c r="K9" s="737"/>
      <c r="L9" s="737"/>
      <c r="M9" s="737"/>
      <c r="N9" s="737"/>
      <c r="O9" s="737"/>
      <c r="P9" s="738"/>
      <c r="Q9" s="738"/>
      <c r="R9" s="738"/>
      <c r="S9" s="738"/>
      <c r="T9" s="738"/>
      <c r="U9" s="738"/>
      <c r="V9" s="738"/>
      <c r="W9" s="738"/>
      <c r="X9" s="738"/>
      <c r="Y9" s="738"/>
      <c r="Z9" s="755" t="e">
        <f>VLOOKUP($F$15,CONTRA,6,FALSE)</f>
        <v>#N/A</v>
      </c>
      <c r="AA9" s="756"/>
    </row>
    <row r="10" spans="1:27" ht="16.5" customHeight="1" x14ac:dyDescent="0.3">
      <c r="A10" s="655" t="s">
        <v>11</v>
      </c>
      <c r="B10" s="656"/>
      <c r="C10" s="656"/>
      <c r="D10" s="656"/>
      <c r="E10" s="656"/>
      <c r="F10" s="688" t="e">
        <f>VLOOKUP($F$15,CONTRA,2,FALSE)</f>
        <v>#N/A</v>
      </c>
      <c r="G10" s="688"/>
      <c r="H10" s="435" t="s">
        <v>17</v>
      </c>
      <c r="I10" s="688" t="e">
        <f>VLOOKUP($F$15,CONTRA,3,FALSE)</f>
        <v>#N/A</v>
      </c>
      <c r="J10" s="688"/>
      <c r="K10" s="653" t="s">
        <v>18</v>
      </c>
      <c r="L10" s="654"/>
      <c r="M10" s="688" t="e">
        <f>VLOOKUP($F$15,CONTRA,4,FALSE)</f>
        <v>#N/A</v>
      </c>
      <c r="N10" s="688"/>
      <c r="O10" s="688"/>
      <c r="P10" s="656" t="s">
        <v>10</v>
      </c>
      <c r="Q10" s="656"/>
      <c r="R10" s="656"/>
      <c r="S10" s="656"/>
      <c r="T10" s="708" t="e">
        <f>VLOOKUP($F$15,CONTRA,5,FALSE)</f>
        <v>#N/A</v>
      </c>
      <c r="U10" s="708"/>
      <c r="V10" s="708"/>
      <c r="W10" s="723" t="s">
        <v>829</v>
      </c>
      <c r="X10" s="723"/>
      <c r="Y10" s="723"/>
      <c r="Z10" s="757"/>
      <c r="AA10" s="758"/>
    </row>
    <row r="11" spans="1:27" x14ac:dyDescent="0.3">
      <c r="A11" s="655" t="s">
        <v>6</v>
      </c>
      <c r="B11" s="656"/>
      <c r="C11" s="656"/>
      <c r="D11" s="656"/>
      <c r="E11" s="656"/>
      <c r="F11" s="708" t="e">
        <f>VLOOKUP($F$15,CONTRA,7,FALSE)</f>
        <v>#N/A</v>
      </c>
      <c r="G11" s="708"/>
      <c r="H11" s="708"/>
      <c r="I11" s="708"/>
      <c r="J11" s="708"/>
      <c r="K11" s="708"/>
      <c r="L11" s="708"/>
      <c r="M11" s="708"/>
      <c r="N11" s="708"/>
      <c r="O11" s="708"/>
      <c r="P11" s="656" t="s">
        <v>12</v>
      </c>
      <c r="Q11" s="656"/>
      <c r="R11" s="656"/>
      <c r="S11" s="656"/>
      <c r="T11" s="708" t="e">
        <f>VLOOKUP($F$15,CONTRA,8,FALSE)</f>
        <v>#N/A</v>
      </c>
      <c r="U11" s="708"/>
      <c r="V11" s="708"/>
      <c r="W11" s="708"/>
      <c r="X11" s="708"/>
      <c r="Y11" s="708"/>
      <c r="Z11" s="708"/>
      <c r="AA11" s="732"/>
    </row>
    <row r="12" spans="1:27" ht="16.5" customHeight="1" x14ac:dyDescent="0.3">
      <c r="A12" s="733" t="s">
        <v>8</v>
      </c>
      <c r="B12" s="709"/>
      <c r="C12" s="709"/>
      <c r="D12" s="709"/>
      <c r="E12" s="709"/>
      <c r="F12" s="708" t="e">
        <f>VLOOKUP($F$15,CONTRA,9,FALSE)</f>
        <v>#N/A</v>
      </c>
      <c r="G12" s="708"/>
      <c r="H12" s="708"/>
      <c r="I12" s="708"/>
      <c r="J12" s="708"/>
      <c r="K12" s="653" t="s">
        <v>13</v>
      </c>
      <c r="L12" s="654"/>
      <c r="M12" s="708" t="e">
        <f>VLOOKUP($F$15,CONTRA,10,FALSE)</f>
        <v>#N/A</v>
      </c>
      <c r="N12" s="708"/>
      <c r="O12" s="708"/>
      <c r="P12" s="656" t="s">
        <v>9</v>
      </c>
      <c r="Q12" s="656"/>
      <c r="R12" s="656"/>
      <c r="S12" s="656"/>
      <c r="T12" s="734" t="e">
        <f>VLOOKUP($F$15,CONTRA,11,FALSE)</f>
        <v>#N/A</v>
      </c>
      <c r="U12" s="734"/>
      <c r="V12" s="735"/>
      <c r="W12" s="735"/>
      <c r="X12" s="735"/>
      <c r="Y12" s="735"/>
      <c r="Z12" s="735"/>
      <c r="AA12" s="736"/>
    </row>
    <row r="13" spans="1:27" ht="29.25" customHeight="1" x14ac:dyDescent="0.3">
      <c r="A13" s="722" t="s">
        <v>807</v>
      </c>
      <c r="B13" s="723"/>
      <c r="C13" s="723"/>
      <c r="D13" s="723"/>
      <c r="E13" s="723"/>
      <c r="F13" s="708" t="e">
        <f>VLOOKUP($F$15,CONTRA,12,FALSE)</f>
        <v>#N/A</v>
      </c>
      <c r="G13" s="708"/>
      <c r="H13" s="708"/>
      <c r="I13" s="708"/>
      <c r="J13" s="708"/>
      <c r="K13" s="720" t="s">
        <v>826</v>
      </c>
      <c r="L13" s="721"/>
      <c r="M13" s="708" t="e">
        <f>VLOOKUP($F$15,CONTRA,13,FALSE)</f>
        <v>#N/A</v>
      </c>
      <c r="N13" s="708"/>
      <c r="O13" s="708"/>
      <c r="P13" s="709" t="str">
        <f>+BDC!N2</f>
        <v xml:space="preserve"> N° CONTRATO INTERVENTORÍA O DELEGACIÓN </v>
      </c>
      <c r="Q13" s="709"/>
      <c r="R13" s="709"/>
      <c r="S13" s="710"/>
      <c r="T13" s="688" t="e">
        <f>VLOOKUP($F$15,CONTRA,14,FALSE)</f>
        <v>#N/A</v>
      </c>
      <c r="U13" s="688"/>
      <c r="V13" s="715" t="str">
        <f>+Tabla2[[#Headers],[FECHA ACTA INICIO CONTRATO INTERVENTORIA O OFICIO DELEG]]</f>
        <v>FECHA ACTA INICIO CONTRATO INTERVENTORIA O OFICIO DELEG</v>
      </c>
      <c r="W13" s="715"/>
      <c r="X13" s="715"/>
      <c r="Y13" s="716"/>
      <c r="Z13" s="711" t="e">
        <f>VLOOKUP($F$15,CONTRA,15,FALSE)</f>
        <v>#N/A</v>
      </c>
      <c r="AA13" s="712"/>
    </row>
    <row r="14" spans="1:27" ht="22.5" customHeight="1" x14ac:dyDescent="0.3">
      <c r="A14" s="717" t="s">
        <v>825</v>
      </c>
      <c r="B14" s="718"/>
      <c r="C14" s="718"/>
      <c r="D14" s="718"/>
      <c r="E14" s="719"/>
      <c r="F14" s="711" t="e">
        <f>VLOOKUP($F$15,BDC!A2:BA18,16,FALSE)</f>
        <v>#N/A</v>
      </c>
      <c r="G14" s="713"/>
      <c r="H14" s="713"/>
      <c r="I14" s="713"/>
      <c r="J14" s="713"/>
      <c r="K14" s="713"/>
      <c r="L14" s="713"/>
      <c r="M14" s="713"/>
      <c r="N14" s="713"/>
      <c r="O14" s="714"/>
      <c r="P14" s="710" t="s">
        <v>9</v>
      </c>
      <c r="Q14" s="724"/>
      <c r="R14" s="724"/>
      <c r="S14" s="725"/>
      <c r="T14" s="645" t="e">
        <f>VLOOKUP($F$15,BDC!A2:BA18,17,FALSE)</f>
        <v>#N/A</v>
      </c>
      <c r="U14" s="646"/>
      <c r="V14" s="646"/>
      <c r="W14" s="646"/>
      <c r="X14" s="646"/>
      <c r="Y14" s="646"/>
      <c r="Z14" s="646"/>
      <c r="AA14" s="649"/>
    </row>
    <row r="15" spans="1:27" ht="35.25" customHeight="1" x14ac:dyDescent="0.3">
      <c r="A15" s="655" t="s">
        <v>7</v>
      </c>
      <c r="B15" s="656"/>
      <c r="C15" s="656"/>
      <c r="D15" s="656"/>
      <c r="E15" s="656"/>
      <c r="F15" s="726" t="s">
        <v>835</v>
      </c>
      <c r="G15" s="727"/>
      <c r="H15" s="727"/>
      <c r="I15" s="727"/>
      <c r="J15" s="727"/>
      <c r="K15" s="727"/>
      <c r="L15" s="727"/>
      <c r="M15" s="727"/>
      <c r="N15" s="727"/>
      <c r="O15" s="728"/>
      <c r="P15" s="656" t="s">
        <v>824</v>
      </c>
      <c r="Q15" s="656"/>
      <c r="R15" s="656"/>
      <c r="S15" s="656"/>
      <c r="T15" s="645" t="e">
        <f>VLOOKUP($F$15,BDC!A3:BA19,19,FALSE)</f>
        <v>#N/A</v>
      </c>
      <c r="U15" s="646"/>
      <c r="V15" s="646"/>
      <c r="W15" s="646"/>
      <c r="X15" s="646"/>
      <c r="Y15" s="646"/>
      <c r="Z15" s="646"/>
      <c r="AA15" s="649"/>
    </row>
    <row r="16" spans="1:27" x14ac:dyDescent="0.3">
      <c r="A16" s="642" t="s">
        <v>823</v>
      </c>
      <c r="B16" s="643"/>
      <c r="C16" s="643"/>
      <c r="D16" s="643"/>
      <c r="E16" s="644"/>
      <c r="F16" s="711" t="e">
        <f>VLOOKUP($F$15,BDC!A2:BA18,18,FALSE)</f>
        <v>#N/A</v>
      </c>
      <c r="G16" s="713"/>
      <c r="H16" s="713"/>
      <c r="I16" s="713"/>
      <c r="J16" s="713"/>
      <c r="K16" s="713"/>
      <c r="L16" s="713"/>
      <c r="M16" s="713"/>
      <c r="N16" s="713"/>
      <c r="O16" s="714"/>
      <c r="P16" s="648" t="s">
        <v>9</v>
      </c>
      <c r="Q16" s="643"/>
      <c r="R16" s="643"/>
      <c r="S16" s="644"/>
      <c r="T16" s="711" t="e">
        <f>VLOOKUP($F$15,BDC!A3:BA19,20,FALSE)</f>
        <v>#N/A</v>
      </c>
      <c r="U16" s="713"/>
      <c r="V16" s="713"/>
      <c r="W16" s="713"/>
      <c r="X16" s="713"/>
      <c r="Y16" s="713"/>
      <c r="Z16" s="713"/>
      <c r="AA16" s="712"/>
    </row>
    <row r="17" spans="1:35" x14ac:dyDescent="0.3">
      <c r="A17" s="655" t="s">
        <v>21</v>
      </c>
      <c r="B17" s="656"/>
      <c r="C17" s="656"/>
      <c r="D17" s="656"/>
      <c r="E17" s="656"/>
      <c r="F17" s="650" t="e">
        <f>VLOOKUP($F$15,BDC!A2:BA18,26,FALSE)</f>
        <v>#N/A</v>
      </c>
      <c r="G17" s="651"/>
      <c r="H17" s="651"/>
      <c r="I17" s="651"/>
      <c r="J17" s="651"/>
      <c r="K17" s="651"/>
      <c r="L17" s="651"/>
      <c r="M17" s="651"/>
      <c r="N17" s="651"/>
      <c r="O17" s="652"/>
      <c r="P17" s="656" t="s">
        <v>811</v>
      </c>
      <c r="Q17" s="656"/>
      <c r="R17" s="656"/>
      <c r="S17" s="656"/>
      <c r="T17" s="650" t="e">
        <f>VLOOKUP($F$15,CONTRA,27,FALSE)</f>
        <v>#N/A</v>
      </c>
      <c r="U17" s="651"/>
      <c r="V17" s="651"/>
      <c r="W17" s="651"/>
      <c r="X17" s="651"/>
      <c r="Y17" s="651"/>
      <c r="Z17" s="651"/>
      <c r="AA17" s="657"/>
    </row>
    <row r="18" spans="1:35" x14ac:dyDescent="0.3">
      <c r="A18" s="642" t="s">
        <v>817</v>
      </c>
      <c r="B18" s="643"/>
      <c r="C18" s="643"/>
      <c r="D18" s="643"/>
      <c r="E18" s="644"/>
      <c r="F18" s="645" t="e">
        <f>VLOOKUP($F$15,CONTRA,28,FALSE)</f>
        <v>#N/A</v>
      </c>
      <c r="G18" s="646"/>
      <c r="H18" s="646"/>
      <c r="I18" s="646"/>
      <c r="J18" s="646"/>
      <c r="K18" s="646"/>
      <c r="L18" s="646"/>
      <c r="M18" s="646"/>
      <c r="N18" s="646"/>
      <c r="O18" s="647"/>
      <c r="P18" s="648" t="s">
        <v>814</v>
      </c>
      <c r="Q18" s="643"/>
      <c r="R18" s="643"/>
      <c r="S18" s="644"/>
      <c r="T18" s="645" t="e">
        <f>VLOOKUP($F$15,CONTRA,29,FALSE)</f>
        <v>#N/A</v>
      </c>
      <c r="U18" s="646"/>
      <c r="V18" s="646"/>
      <c r="W18" s="646"/>
      <c r="X18" s="646"/>
      <c r="Y18" s="646"/>
      <c r="Z18" s="646"/>
      <c r="AA18" s="649"/>
    </row>
    <row r="19" spans="1:35" x14ac:dyDescent="0.3">
      <c r="A19" s="655" t="s">
        <v>22</v>
      </c>
      <c r="B19" s="656"/>
      <c r="C19" s="656"/>
      <c r="D19" s="656"/>
      <c r="E19" s="656"/>
      <c r="F19" s="690" t="e">
        <f>VLOOKUP($F$15,CONTRA,30,FALSE)</f>
        <v>#N/A</v>
      </c>
      <c r="G19" s="690"/>
      <c r="H19" s="690"/>
      <c r="I19" s="690"/>
      <c r="J19" s="690"/>
      <c r="K19" s="688" t="e">
        <f>VLOOKUP($F$15,CONTRA,31,FALSE)</f>
        <v>#N/A</v>
      </c>
      <c r="L19" s="688"/>
      <c r="M19" s="688"/>
      <c r="N19" s="688"/>
      <c r="O19" s="688"/>
      <c r="P19" s="656" t="s">
        <v>810</v>
      </c>
      <c r="Q19" s="656"/>
      <c r="R19" s="656"/>
      <c r="S19" s="656"/>
      <c r="T19" s="688" t="e">
        <f>VLOOKUP($F$15,CONTRA,32,FALSE)</f>
        <v>#N/A</v>
      </c>
      <c r="U19" s="688"/>
      <c r="V19" s="688"/>
      <c r="W19" s="688"/>
      <c r="X19" s="688"/>
      <c r="Y19" s="688"/>
      <c r="Z19" s="688"/>
      <c r="AA19" s="689"/>
    </row>
    <row r="20" spans="1:35" x14ac:dyDescent="0.3">
      <c r="A20" s="655" t="s">
        <v>23</v>
      </c>
      <c r="B20" s="656"/>
      <c r="C20" s="656"/>
      <c r="D20" s="656"/>
      <c r="E20" s="656"/>
      <c r="F20" s="690" t="e">
        <f>VLOOKUP($F$15,CONTRA,33,FALSE)</f>
        <v>#N/A</v>
      </c>
      <c r="G20" s="690"/>
      <c r="H20" s="690"/>
      <c r="I20" s="690"/>
      <c r="J20" s="690"/>
      <c r="K20" s="653" t="s">
        <v>0</v>
      </c>
      <c r="L20" s="654"/>
      <c r="M20" s="691" t="e">
        <f>VLOOKUP($F$15,CONTRA,34,FALSE)</f>
        <v>#N/A</v>
      </c>
      <c r="N20" s="691"/>
      <c r="O20" s="691"/>
      <c r="P20" s="656" t="s">
        <v>815</v>
      </c>
      <c r="Q20" s="656"/>
      <c r="R20" s="656"/>
      <c r="S20" s="656"/>
      <c r="T20" s="688" t="e">
        <f>VLOOKUP($F$15,CONTRA,35,FALSE)</f>
        <v>#N/A</v>
      </c>
      <c r="U20" s="688"/>
      <c r="V20" s="688"/>
      <c r="W20" s="688"/>
      <c r="X20" s="688"/>
      <c r="Y20" s="688"/>
      <c r="Z20" s="688"/>
      <c r="AA20" s="689"/>
    </row>
    <row r="21" spans="1:35" x14ac:dyDescent="0.3">
      <c r="A21" s="655" t="s">
        <v>24</v>
      </c>
      <c r="B21" s="656"/>
      <c r="C21" s="656"/>
      <c r="D21" s="656"/>
      <c r="E21" s="656"/>
      <c r="F21" s="701" t="e">
        <f>SUM(F19:J20)</f>
        <v>#N/A</v>
      </c>
      <c r="G21" s="646"/>
      <c r="H21" s="646"/>
      <c r="I21" s="646"/>
      <c r="J21" s="647"/>
      <c r="K21" s="688"/>
      <c r="L21" s="688"/>
      <c r="M21" s="688"/>
      <c r="N21" s="688"/>
      <c r="O21" s="688"/>
      <c r="P21" s="656" t="s">
        <v>25</v>
      </c>
      <c r="Q21" s="656"/>
      <c r="R21" s="656"/>
      <c r="S21" s="656"/>
      <c r="T21" s="645" t="e">
        <f>+T19+T20</f>
        <v>#N/A</v>
      </c>
      <c r="U21" s="646"/>
      <c r="V21" s="646"/>
      <c r="W21" s="646"/>
      <c r="X21" s="646"/>
      <c r="Y21" s="646"/>
      <c r="Z21" s="646"/>
      <c r="AA21" s="649"/>
    </row>
    <row r="22" spans="1:35" x14ac:dyDescent="0.3">
      <c r="A22" s="696" t="s">
        <v>19</v>
      </c>
      <c r="B22" s="697"/>
      <c r="C22" s="697"/>
      <c r="D22" s="697"/>
      <c r="E22" s="697"/>
      <c r="F22" s="729" t="e">
        <f>VLOOKUP($F$15,CONTRA,36,FALSE)</f>
        <v>#N/A</v>
      </c>
      <c r="G22" s="730"/>
      <c r="H22" s="730"/>
      <c r="I22" s="730"/>
      <c r="J22" s="730"/>
      <c r="K22" s="730"/>
      <c r="L22" s="730"/>
      <c r="M22" s="730"/>
      <c r="N22" s="730"/>
      <c r="O22" s="731"/>
      <c r="P22" s="656" t="s">
        <v>812</v>
      </c>
      <c r="Q22" s="656"/>
      <c r="R22" s="656"/>
      <c r="S22" s="656"/>
      <c r="T22" s="650" t="e">
        <f>VLOOKUP($F$15,BDC!1:1048576,38,FALSE)</f>
        <v>#N/A</v>
      </c>
      <c r="U22" s="651"/>
      <c r="V22" s="651"/>
      <c r="W22" s="651"/>
      <c r="X22" s="651"/>
      <c r="Y22" s="651"/>
      <c r="Z22" s="651"/>
      <c r="AA22" s="657"/>
    </row>
    <row r="23" spans="1:35" x14ac:dyDescent="0.3">
      <c r="A23" s="696" t="s">
        <v>20</v>
      </c>
      <c r="B23" s="697"/>
      <c r="C23" s="697"/>
      <c r="D23" s="697"/>
      <c r="E23" s="697"/>
      <c r="F23" s="698" t="e">
        <f>VLOOKUP($F$15,CONTRA,37,FALSE)</f>
        <v>#N/A</v>
      </c>
      <c r="G23" s="699"/>
      <c r="H23" s="699"/>
      <c r="I23" s="699"/>
      <c r="J23" s="699"/>
      <c r="K23" s="699"/>
      <c r="L23" s="699"/>
      <c r="M23" s="699"/>
      <c r="N23" s="699"/>
      <c r="O23" s="699"/>
      <c r="P23" s="699"/>
      <c r="Q23" s="699"/>
      <c r="R23" s="699"/>
      <c r="S23" s="699"/>
      <c r="T23" s="699"/>
      <c r="U23" s="699"/>
      <c r="V23" s="699"/>
      <c r="W23" s="699"/>
      <c r="X23" s="699"/>
      <c r="Y23" s="699"/>
      <c r="Z23" s="699"/>
      <c r="AA23" s="700"/>
    </row>
    <row r="24" spans="1:35" ht="32.1" customHeight="1" x14ac:dyDescent="0.3">
      <c r="A24" s="1247"/>
      <c r="B24" s="1248"/>
      <c r="C24" s="1248"/>
      <c r="D24" s="1248"/>
      <c r="E24" s="1248"/>
      <c r="F24" s="1248"/>
      <c r="G24" s="1248"/>
      <c r="H24" s="1248"/>
      <c r="I24" s="1248"/>
      <c r="J24" s="1248"/>
      <c r="K24" s="1248"/>
      <c r="L24" s="1248"/>
      <c r="M24" s="1248"/>
      <c r="N24" s="1248"/>
      <c r="O24" s="1248"/>
      <c r="P24" s="1248"/>
      <c r="Q24" s="1248"/>
      <c r="R24" s="1248"/>
      <c r="S24" s="1248"/>
      <c r="T24" s="1248"/>
      <c r="U24" s="1248"/>
      <c r="V24" s="1248"/>
      <c r="W24" s="1248"/>
      <c r="X24" s="1248"/>
      <c r="Y24" s="1248"/>
      <c r="Z24" s="1248"/>
      <c r="AA24" s="1249"/>
    </row>
    <row r="25" spans="1:35" ht="44.25" customHeight="1" x14ac:dyDescent="0.3">
      <c r="A25" s="1534" t="s">
        <v>838</v>
      </c>
      <c r="B25" s="1535"/>
      <c r="C25" s="1535"/>
      <c r="D25" s="1535"/>
      <c r="E25" s="1535"/>
      <c r="F25" s="1535"/>
      <c r="G25" s="1535"/>
      <c r="H25" s="1535"/>
      <c r="I25" s="1535"/>
      <c r="J25" s="1535"/>
      <c r="K25" s="1535"/>
      <c r="L25" s="1535"/>
      <c r="M25" s="1535"/>
      <c r="N25" s="1535"/>
      <c r="O25" s="1535"/>
      <c r="P25" s="1535"/>
      <c r="Q25" s="1535"/>
      <c r="R25" s="1535"/>
      <c r="S25" s="1535"/>
      <c r="T25" s="1535"/>
      <c r="U25" s="1535"/>
      <c r="V25" s="1535"/>
      <c r="W25" s="1535"/>
      <c r="X25" s="1535"/>
      <c r="Y25" s="1535"/>
      <c r="Z25" s="1535"/>
      <c r="AA25" s="1536"/>
    </row>
    <row r="26" spans="1:35" ht="110.25" customHeight="1" x14ac:dyDescent="0.3">
      <c r="A26" s="1537" t="s">
        <v>839</v>
      </c>
      <c r="B26" s="1232"/>
      <c r="C26" s="1232"/>
      <c r="D26" s="1232"/>
      <c r="E26" s="1232"/>
      <c r="F26" s="1232"/>
      <c r="G26" s="1232"/>
      <c r="H26" s="1232"/>
      <c r="I26" s="1232"/>
      <c r="J26" s="1232"/>
      <c r="K26" s="1232"/>
      <c r="L26" s="1232"/>
      <c r="M26" s="1232"/>
      <c r="N26" s="1232"/>
      <c r="O26" s="1232"/>
      <c r="P26" s="1232"/>
      <c r="Q26" s="1232"/>
      <c r="R26" s="1232"/>
      <c r="S26" s="1232"/>
      <c r="T26" s="1232"/>
      <c r="U26" s="1232"/>
      <c r="V26" s="1232"/>
      <c r="W26" s="1232"/>
      <c r="X26" s="1232"/>
      <c r="Y26" s="1232"/>
      <c r="Z26" s="1232"/>
      <c r="AA26" s="1233"/>
      <c r="AF26" s="3"/>
    </row>
    <row r="27" spans="1:35" x14ac:dyDescent="0.3">
      <c r="A27" s="456"/>
      <c r="B27" s="163"/>
      <c r="C27" s="163"/>
      <c r="D27" s="163"/>
      <c r="E27" s="163"/>
      <c r="F27" s="163"/>
      <c r="G27" s="163"/>
      <c r="H27" s="163"/>
      <c r="I27" s="163"/>
      <c r="J27" s="163"/>
      <c r="K27" s="163"/>
      <c r="L27" s="163"/>
      <c r="M27" s="163"/>
      <c r="N27" s="163"/>
      <c r="O27" s="163"/>
      <c r="P27" s="163"/>
      <c r="Q27" s="163"/>
      <c r="R27" s="163"/>
      <c r="S27" s="163"/>
      <c r="T27" s="163"/>
      <c r="U27" s="163"/>
      <c r="V27" s="163"/>
      <c r="W27" s="163"/>
      <c r="X27" s="163"/>
      <c r="Y27" s="163"/>
      <c r="Z27" s="163"/>
      <c r="AA27" s="365"/>
      <c r="AF27" s="3"/>
    </row>
    <row r="28" spans="1:35" x14ac:dyDescent="0.3">
      <c r="A28" s="456"/>
      <c r="B28" s="163"/>
      <c r="C28" s="163"/>
      <c r="D28" s="163"/>
      <c r="E28" s="163"/>
      <c r="F28" s="163"/>
      <c r="G28" s="163"/>
      <c r="H28" s="163"/>
      <c r="I28" s="163"/>
      <c r="J28" s="163"/>
      <c r="K28" s="163"/>
      <c r="L28" s="163"/>
      <c r="M28" s="163"/>
      <c r="N28" s="163"/>
      <c r="O28" s="163"/>
      <c r="P28" s="163"/>
      <c r="Q28" s="163"/>
      <c r="R28" s="163"/>
      <c r="S28" s="163"/>
      <c r="T28" s="163"/>
      <c r="U28" s="163"/>
      <c r="V28" s="163"/>
      <c r="W28" s="163"/>
      <c r="X28" s="163"/>
      <c r="Y28" s="163"/>
      <c r="Z28" s="163"/>
      <c r="AA28" s="365"/>
      <c r="AF28" s="3"/>
    </row>
    <row r="29" spans="1:35" x14ac:dyDescent="0.3">
      <c r="A29" s="456"/>
      <c r="B29" s="163"/>
      <c r="C29" s="163"/>
      <c r="D29" s="163"/>
      <c r="E29" s="163"/>
      <c r="F29" s="163"/>
      <c r="G29" s="163"/>
      <c r="H29" s="163"/>
      <c r="I29" s="163"/>
      <c r="J29" s="163"/>
      <c r="K29" s="163"/>
      <c r="L29" s="163"/>
      <c r="M29" s="163"/>
      <c r="N29" s="163"/>
      <c r="O29" s="163"/>
      <c r="P29" s="163"/>
      <c r="Q29" s="163"/>
      <c r="R29" s="163"/>
      <c r="S29" s="163"/>
      <c r="T29" s="163"/>
      <c r="U29" s="163"/>
      <c r="V29" s="163"/>
      <c r="W29" s="163"/>
      <c r="X29" s="163"/>
      <c r="Y29" s="163"/>
      <c r="Z29" s="163"/>
      <c r="AA29" s="365"/>
      <c r="AF29" s="3"/>
    </row>
    <row r="30" spans="1:35" x14ac:dyDescent="0.3">
      <c r="A30" s="456"/>
      <c r="B30" s="163"/>
      <c r="C30" s="163"/>
      <c r="D30" s="163"/>
      <c r="E30" s="163"/>
      <c r="F30" s="163"/>
      <c r="G30" s="163"/>
      <c r="H30" s="163"/>
      <c r="I30" s="163"/>
      <c r="J30" s="163"/>
      <c r="K30" s="163"/>
      <c r="L30" s="163"/>
      <c r="M30" s="163"/>
      <c r="N30" s="163"/>
      <c r="O30" s="163"/>
      <c r="P30" s="163"/>
      <c r="Q30" s="163"/>
      <c r="R30" s="163"/>
      <c r="S30" s="163"/>
      <c r="T30" s="163"/>
      <c r="U30" s="163"/>
      <c r="V30" s="163"/>
      <c r="W30" s="163"/>
      <c r="X30" s="163"/>
      <c r="Y30" s="163"/>
      <c r="Z30" s="163"/>
      <c r="AA30" s="365"/>
      <c r="AF30" s="3"/>
    </row>
    <row r="31" spans="1:35" x14ac:dyDescent="0.3">
      <c r="A31" s="1236"/>
      <c r="B31" s="1237"/>
      <c r="C31" s="1237"/>
      <c r="D31" s="1237"/>
      <c r="E31" s="1237"/>
      <c r="F31" s="1237"/>
      <c r="G31" s="362"/>
      <c r="H31" s="362"/>
      <c r="I31" s="362"/>
      <c r="J31" s="362"/>
      <c r="K31" s="362"/>
      <c r="L31" s="362"/>
      <c r="M31" s="362"/>
      <c r="N31" s="362"/>
      <c r="O31" s="362"/>
      <c r="P31" s="362"/>
      <c r="Q31" s="362"/>
      <c r="R31" s="362"/>
      <c r="S31" s="362"/>
      <c r="T31" s="362"/>
      <c r="U31" s="362"/>
      <c r="V31" s="362"/>
      <c r="W31" s="362"/>
      <c r="X31" s="362"/>
      <c r="Y31" s="362"/>
      <c r="Z31" s="362"/>
      <c r="AA31" s="363"/>
      <c r="AG31" s="7"/>
      <c r="AH31" s="3"/>
      <c r="AI31" s="3"/>
    </row>
    <row r="32" spans="1:35" x14ac:dyDescent="0.3">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6"/>
      <c r="AC32" s="3"/>
      <c r="AD32" s="3"/>
    </row>
    <row r="33" spans="1:35" x14ac:dyDescent="0.3">
      <c r="A33" s="1236"/>
      <c r="B33" s="1237"/>
      <c r="C33" s="1237"/>
      <c r="D33" s="1237"/>
      <c r="E33" s="1237"/>
      <c r="F33" s="1237"/>
      <c r="G33" s="362"/>
      <c r="H33" s="362"/>
      <c r="I33" s="362"/>
      <c r="J33" s="362"/>
      <c r="K33" s="362"/>
      <c r="L33" s="362"/>
      <c r="M33" s="362"/>
      <c r="N33" s="362"/>
      <c r="O33" s="362"/>
      <c r="P33" s="362"/>
      <c r="Q33" s="362"/>
      <c r="R33" s="362"/>
      <c r="S33" s="362"/>
      <c r="T33" s="362"/>
      <c r="U33" s="362"/>
      <c r="V33" s="362"/>
      <c r="W33" s="362"/>
      <c r="X33" s="362"/>
      <c r="Y33" s="362"/>
      <c r="Z33" s="362"/>
      <c r="AA33" s="363"/>
      <c r="AG33" s="7"/>
      <c r="AH33" s="3"/>
      <c r="AI33" s="3"/>
    </row>
    <row r="34" spans="1:35" x14ac:dyDescent="0.3">
      <c r="A34" s="49"/>
      <c r="B34" s="49"/>
      <c r="C34" s="49"/>
      <c r="D34" s="49"/>
      <c r="E34" s="49"/>
      <c r="F34" s="49"/>
      <c r="G34" s="49"/>
      <c r="H34" s="49"/>
      <c r="I34" s="49"/>
      <c r="J34" s="49"/>
      <c r="K34" s="49"/>
      <c r="L34" s="49"/>
      <c r="M34" s="49"/>
      <c r="N34" s="49"/>
      <c r="O34" s="49"/>
      <c r="P34" s="49"/>
      <c r="Q34" s="49"/>
      <c r="R34" s="49"/>
      <c r="S34" s="49"/>
      <c r="T34" s="49"/>
      <c r="U34" s="49"/>
      <c r="V34" s="49"/>
      <c r="W34" s="49"/>
      <c r="X34" s="49"/>
      <c r="Y34" s="49"/>
      <c r="Z34" s="49"/>
      <c r="AA34" s="6"/>
      <c r="AC34" s="3"/>
      <c r="AD34" s="3"/>
    </row>
    <row r="35" spans="1:35" x14ac:dyDescent="0.3">
      <c r="A35" s="49"/>
      <c r="B35" s="49"/>
      <c r="C35" s="49"/>
      <c r="D35" s="668"/>
      <c r="E35" s="668"/>
      <c r="F35" s="668"/>
      <c r="G35" s="668"/>
      <c r="H35" s="49"/>
      <c r="I35" s="49"/>
      <c r="J35" s="49"/>
      <c r="K35" s="49"/>
      <c r="L35" s="668"/>
      <c r="M35" s="668"/>
      <c r="N35" s="668"/>
      <c r="O35" s="668"/>
      <c r="P35" s="668"/>
      <c r="Q35" s="668"/>
      <c r="R35" s="49"/>
      <c r="S35" s="49"/>
      <c r="T35" s="49"/>
      <c r="U35" s="668"/>
      <c r="V35" s="668"/>
      <c r="W35" s="668"/>
      <c r="X35" s="668"/>
      <c r="Y35" s="668"/>
      <c r="Z35" s="668"/>
      <c r="AA35" s="6"/>
      <c r="AD35" s="3"/>
    </row>
    <row r="36" spans="1:35" x14ac:dyDescent="0.3">
      <c r="A36" s="454"/>
      <c r="B36" s="49" t="s">
        <v>146</v>
      </c>
      <c r="C36" s="454"/>
      <c r="D36" s="454"/>
      <c r="E36" s="667" t="e">
        <f>VLOOKUP($F$15,CONTRA,18,FALSE)</f>
        <v>#N/A</v>
      </c>
      <c r="F36" s="667"/>
      <c r="G36" s="667"/>
      <c r="H36" s="667"/>
      <c r="I36" s="667"/>
      <c r="J36" s="667"/>
      <c r="K36" s="667"/>
      <c r="L36" s="667"/>
      <c r="M36" s="667"/>
      <c r="N36" s="454"/>
      <c r="O36" s="49"/>
      <c r="P36" s="454"/>
      <c r="Q36" s="49" t="s">
        <v>146</v>
      </c>
      <c r="R36" s="454"/>
      <c r="S36" s="49"/>
      <c r="T36" s="1538" t="e">
        <f>VLOOKUP($F$15,CONTRA,16,FALSE)</f>
        <v>#N/A</v>
      </c>
      <c r="U36" s="1538"/>
      <c r="V36" s="1538"/>
      <c r="W36" s="1538"/>
      <c r="X36" s="1538"/>
      <c r="Y36" s="1538"/>
      <c r="Z36" s="1538"/>
      <c r="AA36" s="1538"/>
      <c r="AH36" s="3"/>
      <c r="AI36" s="3"/>
    </row>
    <row r="37" spans="1:35" x14ac:dyDescent="0.3">
      <c r="A37" s="454"/>
      <c r="B37" s="49" t="s">
        <v>837</v>
      </c>
      <c r="C37" s="454"/>
      <c r="D37" s="454"/>
      <c r="E37" s="49"/>
      <c r="F37" s="454"/>
      <c r="G37" s="454"/>
      <c r="H37" s="454"/>
      <c r="I37" s="454"/>
      <c r="J37" s="454"/>
      <c r="K37" s="454"/>
      <c r="L37" s="454"/>
      <c r="M37" s="454"/>
      <c r="N37" s="454"/>
      <c r="O37" s="49"/>
      <c r="P37" s="454"/>
      <c r="Q37" s="49" t="s">
        <v>836</v>
      </c>
      <c r="R37" s="454"/>
      <c r="S37" s="49"/>
      <c r="T37" s="454"/>
      <c r="U37" s="454"/>
      <c r="V37" s="454"/>
      <c r="W37" s="454"/>
      <c r="X37" s="454"/>
      <c r="Y37" s="454"/>
      <c r="Z37" s="454"/>
      <c r="AA37" s="454"/>
      <c r="AG37" s="7"/>
      <c r="AH37" s="3"/>
      <c r="AI37" s="3"/>
    </row>
    <row r="38" spans="1:35" x14ac:dyDescent="0.3">
      <c r="A38" s="454"/>
      <c r="B38" s="49" t="s">
        <v>199</v>
      </c>
      <c r="C38" s="454"/>
      <c r="D38" s="454"/>
      <c r="E38" s="668" t="e">
        <f>VLOOKUP($F$15,CONTRA,20,FALSE)</f>
        <v>#N/A</v>
      </c>
      <c r="F38" s="668"/>
      <c r="G38" s="668"/>
      <c r="H38" s="668"/>
      <c r="I38" s="668"/>
      <c r="J38" s="668"/>
      <c r="K38" s="668"/>
      <c r="L38" s="668"/>
      <c r="M38" s="668"/>
      <c r="N38" s="454"/>
      <c r="O38" s="49"/>
      <c r="P38" s="454"/>
      <c r="Q38" s="49" t="s">
        <v>199</v>
      </c>
      <c r="R38" s="454"/>
      <c r="S38" s="49"/>
      <c r="T38" s="1539" t="e">
        <f>VLOOKUP($F$15,CONTRA,17,FALSE)</f>
        <v>#N/A</v>
      </c>
      <c r="U38" s="1539"/>
      <c r="V38" s="1539"/>
      <c r="W38" s="1539"/>
      <c r="X38" s="1539"/>
      <c r="Y38" s="1539"/>
      <c r="Z38" s="1539"/>
      <c r="AA38" s="1539"/>
      <c r="AH38" s="3"/>
      <c r="AI38" s="3"/>
    </row>
    <row r="39" spans="1:35" x14ac:dyDescent="0.3">
      <c r="A39" s="454"/>
      <c r="B39" s="454"/>
      <c r="C39" s="454"/>
      <c r="D39" s="454"/>
      <c r="E39" s="454"/>
      <c r="F39" s="454"/>
      <c r="G39" s="454"/>
      <c r="H39" s="454"/>
      <c r="I39" s="454"/>
      <c r="J39" s="454"/>
      <c r="K39" s="454"/>
      <c r="L39" s="454"/>
      <c r="M39" s="454"/>
      <c r="N39" s="454"/>
      <c r="O39" s="454"/>
      <c r="P39" s="454"/>
      <c r="Q39" s="454"/>
      <c r="R39" s="454"/>
      <c r="S39" s="454"/>
      <c r="T39" s="454"/>
      <c r="U39" s="454"/>
      <c r="V39" s="454"/>
      <c r="W39" s="454"/>
      <c r="X39" s="454"/>
      <c r="Y39" s="454"/>
      <c r="Z39" s="454"/>
      <c r="AA39" s="454"/>
      <c r="AI39" s="3"/>
    </row>
    <row r="40" spans="1:35" x14ac:dyDescent="0.3">
      <c r="A40" s="454"/>
      <c r="B40" s="454"/>
      <c r="C40" s="454"/>
      <c r="D40" s="454"/>
      <c r="E40" s="454"/>
      <c r="F40" s="454"/>
      <c r="G40" s="454"/>
      <c r="H40" s="454"/>
      <c r="I40" s="454"/>
      <c r="J40" s="454"/>
      <c r="K40" s="454"/>
      <c r="L40" s="454"/>
      <c r="M40" s="454"/>
      <c r="N40" s="454"/>
      <c r="O40" s="454"/>
      <c r="P40" s="454"/>
      <c r="Q40" s="454"/>
      <c r="R40" s="454"/>
      <c r="S40" s="454"/>
      <c r="T40" s="454"/>
      <c r="U40" s="454"/>
      <c r="V40" s="454"/>
      <c r="W40" s="454"/>
      <c r="X40" s="454"/>
      <c r="Y40" s="454"/>
      <c r="Z40" s="454"/>
      <c r="AA40" s="454"/>
      <c r="AI40" s="3"/>
    </row>
    <row r="41" spans="1:35" x14ac:dyDescent="0.3">
      <c r="A41" s="361"/>
      <c r="B41" s="164"/>
      <c r="C41" s="164"/>
      <c r="D41" s="164"/>
      <c r="E41" s="164"/>
      <c r="F41" s="164"/>
      <c r="G41" s="362"/>
      <c r="H41" s="362"/>
      <c r="I41" s="362"/>
      <c r="J41" s="362"/>
      <c r="K41" s="362"/>
      <c r="L41" s="362"/>
      <c r="M41" s="362"/>
      <c r="N41" s="362"/>
      <c r="O41" s="362"/>
      <c r="P41" s="362"/>
      <c r="Q41" s="362"/>
      <c r="R41" s="362"/>
      <c r="S41" s="362"/>
      <c r="T41" s="362"/>
      <c r="U41" s="362"/>
      <c r="V41" s="362"/>
      <c r="W41" s="362"/>
      <c r="X41" s="362"/>
      <c r="Y41" s="362"/>
      <c r="Z41" s="362"/>
      <c r="AA41" s="363"/>
      <c r="AG41" s="7"/>
      <c r="AH41" s="3"/>
      <c r="AI41" s="3"/>
    </row>
    <row r="42" spans="1:35" x14ac:dyDescent="0.3">
      <c r="A42" s="361"/>
      <c r="B42" s="164"/>
      <c r="C42" s="164"/>
      <c r="D42" s="164"/>
      <c r="E42" s="164"/>
      <c r="F42" s="164"/>
      <c r="G42" s="362"/>
      <c r="H42" s="362"/>
      <c r="I42" s="362"/>
      <c r="J42" s="362"/>
      <c r="K42" s="362"/>
      <c r="L42" s="362"/>
      <c r="M42" s="362"/>
      <c r="N42" s="362"/>
      <c r="O42" s="362"/>
      <c r="P42" s="362"/>
      <c r="Q42" s="362"/>
      <c r="R42" s="362"/>
      <c r="S42" s="362"/>
      <c r="T42" s="362"/>
      <c r="U42" s="362"/>
      <c r="V42" s="362"/>
      <c r="W42" s="362"/>
      <c r="X42" s="362"/>
      <c r="Y42" s="362"/>
      <c r="Z42" s="362"/>
      <c r="AA42" s="363"/>
      <c r="AG42" s="7"/>
      <c r="AH42" s="3"/>
      <c r="AI42" s="3"/>
    </row>
    <row r="43" spans="1:35" x14ac:dyDescent="0.3">
      <c r="A43" s="361"/>
      <c r="B43" s="164"/>
      <c r="C43" s="164"/>
      <c r="D43" s="164"/>
      <c r="E43" s="164"/>
      <c r="F43" s="164"/>
      <c r="G43" s="362"/>
      <c r="H43" s="362"/>
      <c r="I43" s="362"/>
      <c r="J43" s="362"/>
      <c r="K43" s="362"/>
      <c r="L43" s="362"/>
      <c r="M43" s="362"/>
      <c r="N43" s="362"/>
      <c r="O43" s="362"/>
      <c r="P43" s="362"/>
      <c r="Q43" s="362"/>
      <c r="R43" s="362"/>
      <c r="S43" s="362"/>
      <c r="T43" s="362"/>
      <c r="U43" s="362"/>
      <c r="V43" s="362"/>
      <c r="W43" s="362"/>
      <c r="X43" s="362"/>
      <c r="Y43" s="362"/>
      <c r="Z43" s="362"/>
      <c r="AA43" s="363"/>
      <c r="AG43" s="7"/>
      <c r="AH43" s="3"/>
      <c r="AI43" s="3"/>
    </row>
    <row r="44" spans="1:35" x14ac:dyDescent="0.3">
      <c r="A44" s="361"/>
      <c r="B44" s="164"/>
      <c r="C44" s="1533" t="s">
        <v>108</v>
      </c>
      <c r="D44" s="1533"/>
      <c r="E44" s="164"/>
      <c r="F44" s="164"/>
      <c r="G44" s="362"/>
      <c r="H44" s="362"/>
      <c r="I44" s="362"/>
      <c r="J44" s="362"/>
      <c r="K44" s="362"/>
      <c r="L44" s="362"/>
      <c r="M44" s="362"/>
      <c r="N44" s="362"/>
      <c r="O44" s="362"/>
      <c r="P44" s="362"/>
      <c r="Q44" s="362"/>
      <c r="R44" s="362"/>
      <c r="S44" s="362"/>
      <c r="T44" s="362"/>
      <c r="U44" s="362"/>
      <c r="V44" s="362"/>
      <c r="W44" s="362"/>
      <c r="X44" s="362"/>
      <c r="Y44" s="362"/>
      <c r="Z44" s="362"/>
      <c r="AA44" s="363"/>
      <c r="AG44" s="7"/>
      <c r="AH44" s="3"/>
      <c r="AI44" s="3"/>
    </row>
    <row r="45" spans="1:35" x14ac:dyDescent="0.3">
      <c r="A45" s="361"/>
      <c r="B45" s="164"/>
      <c r="C45" s="164"/>
      <c r="D45" s="164"/>
      <c r="E45" s="164"/>
      <c r="F45" s="164"/>
      <c r="G45" s="362"/>
      <c r="H45" s="362"/>
      <c r="I45" s="362"/>
      <c r="J45" s="362"/>
      <c r="K45" s="362"/>
      <c r="L45" s="362"/>
      <c r="M45" s="362"/>
      <c r="N45" s="362"/>
      <c r="O45" s="362"/>
      <c r="P45" s="362"/>
      <c r="Q45" s="362"/>
      <c r="R45" s="362"/>
      <c r="S45" s="362"/>
      <c r="T45" s="362"/>
      <c r="U45" s="362"/>
      <c r="V45" s="362"/>
      <c r="W45" s="362"/>
      <c r="X45" s="362"/>
      <c r="Y45" s="362"/>
      <c r="Z45" s="362"/>
      <c r="AA45" s="363"/>
      <c r="AG45" s="7"/>
      <c r="AH45" s="3"/>
      <c r="AI45" s="3"/>
    </row>
    <row r="46" spans="1:35" x14ac:dyDescent="0.3">
      <c r="A46" s="361"/>
      <c r="B46" s="164"/>
      <c r="C46" s="164"/>
      <c r="D46" s="164"/>
      <c r="E46" s="164"/>
      <c r="F46" s="164"/>
      <c r="G46" s="362"/>
      <c r="H46" s="362"/>
      <c r="I46" s="362"/>
      <c r="J46" s="362"/>
      <c r="K46" s="362"/>
      <c r="L46" s="362"/>
      <c r="M46" s="362"/>
      <c r="N46" s="362"/>
      <c r="O46" s="362"/>
      <c r="P46" s="362"/>
      <c r="Q46" s="362"/>
      <c r="R46" s="362"/>
      <c r="S46" s="362"/>
      <c r="T46" s="362"/>
      <c r="U46" s="362"/>
      <c r="V46" s="362"/>
      <c r="W46" s="362"/>
      <c r="X46" s="362"/>
      <c r="Y46" s="362"/>
      <c r="Z46" s="362"/>
      <c r="AA46" s="363"/>
      <c r="AG46" s="7"/>
      <c r="AH46" s="3"/>
      <c r="AI46" s="3"/>
    </row>
    <row r="47" spans="1:35" s="46" customFormat="1" x14ac:dyDescent="0.3">
      <c r="A47" s="361"/>
      <c r="B47" s="164"/>
      <c r="C47" s="1232" t="s">
        <v>109</v>
      </c>
      <c r="D47" s="1232"/>
      <c r="E47" s="1232"/>
      <c r="F47" s="1232"/>
      <c r="G47" s="1232"/>
      <c r="H47" s="1232"/>
      <c r="I47" s="1232"/>
      <c r="J47" s="1232"/>
      <c r="K47" s="1232"/>
      <c r="L47" s="1232"/>
      <c r="M47" s="1232"/>
      <c r="N47" s="1232"/>
      <c r="O47" s="1232"/>
      <c r="P47" s="1232"/>
      <c r="Q47" s="1232"/>
      <c r="R47" s="1232"/>
      <c r="S47" s="1232"/>
      <c r="T47" s="1232"/>
      <c r="U47" s="1232"/>
      <c r="V47" s="1232"/>
      <c r="W47" s="1232"/>
      <c r="X47" s="1232"/>
      <c r="Y47" s="1232"/>
      <c r="Z47" s="1232"/>
      <c r="AA47" s="363"/>
      <c r="AG47" s="47"/>
      <c r="AH47" s="48"/>
      <c r="AI47" s="48"/>
    </row>
    <row r="48" spans="1:35" x14ac:dyDescent="0.3">
      <c r="A48" s="361"/>
      <c r="B48" s="164"/>
      <c r="C48" s="1232" t="s">
        <v>111</v>
      </c>
      <c r="D48" s="1232"/>
      <c r="E48" s="1232"/>
      <c r="F48" s="1232"/>
      <c r="G48" s="1232"/>
      <c r="H48" s="1232"/>
      <c r="I48" s="1232"/>
      <c r="J48" s="1232"/>
      <c r="K48" s="1232"/>
      <c r="L48" s="1232"/>
      <c r="M48" s="1232"/>
      <c r="N48" s="1232"/>
      <c r="O48" s="1232"/>
      <c r="P48" s="1232"/>
      <c r="Q48" s="1232"/>
      <c r="R48" s="1232"/>
      <c r="S48" s="1232"/>
      <c r="T48" s="1232"/>
      <c r="U48" s="1232"/>
      <c r="V48" s="1232"/>
      <c r="W48" s="1232"/>
      <c r="X48" s="1232"/>
      <c r="Y48" s="1232"/>
      <c r="Z48" s="1232"/>
      <c r="AA48" s="1233"/>
      <c r="AG48" s="7"/>
      <c r="AH48" s="3"/>
      <c r="AI48" s="3"/>
    </row>
    <row r="49" spans="1:35" x14ac:dyDescent="0.3">
      <c r="A49" s="361"/>
      <c r="B49" s="164"/>
      <c r="C49" s="1232" t="s">
        <v>112</v>
      </c>
      <c r="D49" s="1232"/>
      <c r="E49" s="1232"/>
      <c r="F49" s="1232"/>
      <c r="G49" s="1232"/>
      <c r="H49" s="1232"/>
      <c r="I49" s="1232"/>
      <c r="J49" s="1232"/>
      <c r="K49" s="1232"/>
      <c r="L49" s="1232"/>
      <c r="M49" s="1232"/>
      <c r="N49" s="1232"/>
      <c r="O49" s="1232"/>
      <c r="P49" s="1232"/>
      <c r="Q49" s="1232"/>
      <c r="R49" s="1232"/>
      <c r="S49" s="1232"/>
      <c r="T49" s="1232"/>
      <c r="U49" s="1232"/>
      <c r="V49" s="1232"/>
      <c r="W49" s="1232"/>
      <c r="X49" s="1232"/>
      <c r="Y49" s="1232"/>
      <c r="Z49" s="1232"/>
      <c r="AA49" s="1233"/>
      <c r="AG49" s="7"/>
      <c r="AH49" s="3"/>
      <c r="AI49" s="3"/>
    </row>
    <row r="50" spans="1:35" ht="16.5" customHeight="1" x14ac:dyDescent="0.3">
      <c r="A50" s="361"/>
      <c r="B50" s="164"/>
      <c r="C50" s="1232" t="s">
        <v>113</v>
      </c>
      <c r="D50" s="1232"/>
      <c r="E50" s="1232"/>
      <c r="F50" s="1232"/>
      <c r="G50" s="1232"/>
      <c r="H50" s="1232"/>
      <c r="I50" s="1232"/>
      <c r="J50" s="1232"/>
      <c r="K50" s="1232"/>
      <c r="L50" s="1232"/>
      <c r="M50" s="1232"/>
      <c r="N50" s="1232"/>
      <c r="O50" s="1232"/>
      <c r="P50" s="1232"/>
      <c r="Q50" s="1232"/>
      <c r="R50" s="1232"/>
      <c r="S50" s="1232"/>
      <c r="T50" s="1232"/>
      <c r="U50" s="1232"/>
      <c r="V50" s="1232"/>
      <c r="W50" s="1232"/>
      <c r="X50" s="1232"/>
      <c r="Y50" s="1232"/>
      <c r="Z50" s="1232"/>
      <c r="AA50" s="1233"/>
      <c r="AG50" s="7"/>
      <c r="AH50" s="3"/>
      <c r="AI50" s="3"/>
    </row>
    <row r="51" spans="1:35" x14ac:dyDescent="0.3">
      <c r="A51" s="361"/>
      <c r="B51" s="164"/>
      <c r="C51" s="1232"/>
      <c r="D51" s="1232"/>
      <c r="E51" s="1232"/>
      <c r="F51" s="1232"/>
      <c r="G51" s="1232"/>
      <c r="H51" s="1232"/>
      <c r="I51" s="1232"/>
      <c r="J51" s="1232"/>
      <c r="K51" s="1232"/>
      <c r="L51" s="1232"/>
      <c r="M51" s="1232"/>
      <c r="N51" s="1232"/>
      <c r="O51" s="1232"/>
      <c r="P51" s="1232"/>
      <c r="Q51" s="1232"/>
      <c r="R51" s="1232"/>
      <c r="S51" s="1232"/>
      <c r="T51" s="1232"/>
      <c r="U51" s="1232"/>
      <c r="V51" s="1232"/>
      <c r="W51" s="1232"/>
      <c r="X51" s="1232"/>
      <c r="Y51" s="1232"/>
      <c r="Z51" s="1232"/>
      <c r="AA51" s="1233"/>
      <c r="AG51" s="7"/>
      <c r="AH51" s="3"/>
      <c r="AI51" s="3"/>
    </row>
    <row r="52" spans="1:35" x14ac:dyDescent="0.3">
      <c r="A52" s="361"/>
      <c r="B52" s="164"/>
      <c r="C52" s="1232"/>
      <c r="D52" s="1232"/>
      <c r="E52" s="1232"/>
      <c r="F52" s="1232"/>
      <c r="G52" s="1232"/>
      <c r="H52" s="1232"/>
      <c r="I52" s="1232"/>
      <c r="J52" s="1232"/>
      <c r="K52" s="1232"/>
      <c r="L52" s="1232"/>
      <c r="M52" s="1232"/>
      <c r="N52" s="1232"/>
      <c r="O52" s="1232"/>
      <c r="P52" s="1232"/>
      <c r="Q52" s="1232"/>
      <c r="R52" s="1232"/>
      <c r="S52" s="1232"/>
      <c r="T52" s="1232"/>
      <c r="U52" s="1232"/>
      <c r="V52" s="1232"/>
      <c r="W52" s="1232"/>
      <c r="X52" s="1232"/>
      <c r="Y52" s="1232"/>
      <c r="Z52" s="1232"/>
      <c r="AA52" s="1233"/>
      <c r="AG52" s="7"/>
      <c r="AH52" s="3"/>
      <c r="AI52" s="3"/>
    </row>
    <row r="53" spans="1:35" x14ac:dyDescent="0.3">
      <c r="A53" s="361"/>
      <c r="B53" s="164"/>
      <c r="C53" s="164"/>
      <c r="D53" s="164"/>
      <c r="E53" s="164"/>
      <c r="F53" s="164"/>
      <c r="G53" s="362"/>
      <c r="H53" s="362"/>
      <c r="I53" s="362"/>
      <c r="J53" s="362"/>
      <c r="K53" s="362"/>
      <c r="L53" s="362"/>
      <c r="M53" s="362"/>
      <c r="N53" s="362"/>
      <c r="O53" s="362"/>
      <c r="P53" s="362"/>
      <c r="Q53" s="362"/>
      <c r="R53" s="362"/>
      <c r="S53" s="362"/>
      <c r="T53" s="362"/>
      <c r="U53" s="362"/>
      <c r="V53" s="362"/>
      <c r="W53" s="362"/>
      <c r="X53" s="362"/>
      <c r="Y53" s="362"/>
      <c r="Z53" s="362"/>
      <c r="AA53" s="363"/>
      <c r="AG53" s="7"/>
      <c r="AH53" s="3"/>
      <c r="AI53" s="3"/>
    </row>
    <row r="54" spans="1:35" x14ac:dyDescent="0.3">
      <c r="A54" s="361"/>
      <c r="B54" s="164"/>
      <c r="C54" s="164"/>
      <c r="D54" s="164"/>
      <c r="E54" s="164"/>
      <c r="F54" s="164"/>
      <c r="G54" s="362"/>
      <c r="H54" s="362"/>
      <c r="I54" s="362"/>
      <c r="J54" s="362"/>
      <c r="K54" s="362"/>
      <c r="L54" s="362"/>
      <c r="M54" s="362"/>
      <c r="N54" s="362"/>
      <c r="O54" s="362"/>
      <c r="P54" s="362"/>
      <c r="Q54" s="362"/>
      <c r="R54" s="362"/>
      <c r="S54" s="362"/>
      <c r="T54" s="362"/>
      <c r="U54" s="362"/>
      <c r="V54" s="362"/>
      <c r="W54" s="362"/>
      <c r="X54" s="362"/>
      <c r="Y54" s="362"/>
      <c r="Z54" s="362"/>
      <c r="AA54" s="363"/>
      <c r="AG54" s="7"/>
      <c r="AH54" s="3"/>
      <c r="AI54" s="3"/>
    </row>
    <row r="55" spans="1:35" x14ac:dyDescent="0.3">
      <c r="A55" s="361"/>
      <c r="B55" s="164"/>
      <c r="C55" s="164"/>
      <c r="D55" s="164"/>
      <c r="E55" s="164"/>
      <c r="F55" s="164"/>
      <c r="G55" s="362"/>
      <c r="H55" s="362"/>
      <c r="I55" s="362"/>
      <c r="J55" s="362"/>
      <c r="K55" s="362"/>
      <c r="L55" s="362"/>
      <c r="M55" s="362"/>
      <c r="N55" s="362"/>
      <c r="O55" s="362"/>
      <c r="P55" s="362"/>
      <c r="Q55" s="362"/>
      <c r="R55" s="362"/>
      <c r="S55" s="362"/>
      <c r="T55" s="362"/>
      <c r="U55" s="362"/>
      <c r="V55" s="362"/>
      <c r="W55" s="362"/>
      <c r="X55" s="362"/>
      <c r="Y55" s="362"/>
      <c r="Z55" s="362"/>
      <c r="AA55" s="363"/>
      <c r="AG55" s="7"/>
      <c r="AH55" s="3"/>
      <c r="AI55" s="3"/>
    </row>
    <row r="56" spans="1:35" x14ac:dyDescent="0.3">
      <c r="A56" s="361"/>
      <c r="B56" s="164"/>
      <c r="C56" s="164"/>
      <c r="D56" s="164"/>
      <c r="E56" s="164"/>
      <c r="F56" s="164"/>
      <c r="G56" s="362"/>
      <c r="H56" s="362"/>
      <c r="I56" s="362"/>
      <c r="J56" s="362"/>
      <c r="K56" s="362"/>
      <c r="L56" s="362"/>
      <c r="M56" s="362"/>
      <c r="N56" s="362"/>
      <c r="O56" s="362"/>
      <c r="P56" s="362"/>
      <c r="Q56" s="362"/>
      <c r="R56" s="362"/>
      <c r="S56" s="362"/>
      <c r="T56" s="362"/>
      <c r="U56" s="362"/>
      <c r="V56" s="362"/>
      <c r="W56" s="362"/>
      <c r="X56" s="362"/>
      <c r="Y56" s="362"/>
      <c r="Z56" s="362"/>
      <c r="AA56" s="363"/>
      <c r="AG56" s="7"/>
      <c r="AH56" s="3"/>
      <c r="AI56" s="3"/>
    </row>
    <row r="57" spans="1:35" x14ac:dyDescent="0.3">
      <c r="A57" s="361"/>
      <c r="B57" s="164"/>
      <c r="C57" s="1533" t="s">
        <v>110</v>
      </c>
      <c r="D57" s="1533"/>
      <c r="E57" s="1533"/>
      <c r="F57" s="1533"/>
      <c r="G57" s="1533"/>
      <c r="H57" s="362"/>
      <c r="I57" s="362"/>
      <c r="J57" s="362"/>
      <c r="K57" s="362"/>
      <c r="L57" s="362"/>
      <c r="M57" s="362"/>
      <c r="N57" s="362"/>
      <c r="O57" s="362"/>
      <c r="P57" s="362"/>
      <c r="Q57" s="362"/>
      <c r="R57" s="362"/>
      <c r="S57" s="362"/>
      <c r="T57" s="362"/>
      <c r="U57" s="362"/>
      <c r="V57" s="362"/>
      <c r="W57" s="362"/>
      <c r="X57" s="362"/>
      <c r="Y57" s="362"/>
      <c r="Z57" s="362"/>
      <c r="AA57" s="363"/>
      <c r="AG57" s="7"/>
      <c r="AH57" s="3"/>
      <c r="AI57" s="3"/>
    </row>
    <row r="58" spans="1:35" x14ac:dyDescent="0.3">
      <c r="A58" s="361"/>
      <c r="B58" s="164"/>
      <c r="C58" s="164"/>
      <c r="D58" s="164"/>
      <c r="E58" s="164"/>
      <c r="F58" s="164"/>
      <c r="G58" s="362"/>
      <c r="H58" s="362"/>
      <c r="I58" s="362"/>
      <c r="J58" s="362"/>
      <c r="K58" s="362"/>
      <c r="L58" s="362"/>
      <c r="M58" s="362"/>
      <c r="N58" s="362"/>
      <c r="O58" s="362"/>
      <c r="P58" s="362"/>
      <c r="Q58" s="362"/>
      <c r="R58" s="362"/>
      <c r="S58" s="362"/>
      <c r="T58" s="362"/>
      <c r="U58" s="362"/>
      <c r="V58" s="362"/>
      <c r="W58" s="362"/>
      <c r="X58" s="362"/>
      <c r="Y58" s="362"/>
      <c r="Z58" s="362"/>
      <c r="AA58" s="363"/>
      <c r="AG58" s="7"/>
      <c r="AH58" s="3"/>
      <c r="AI58" s="3"/>
    </row>
    <row r="59" spans="1:35" x14ac:dyDescent="0.3">
      <c r="A59" s="361"/>
      <c r="B59" s="164"/>
      <c r="C59" s="164"/>
      <c r="D59" s="164"/>
      <c r="E59" s="164"/>
      <c r="F59" s="164"/>
      <c r="G59" s="362"/>
      <c r="H59" s="362"/>
      <c r="I59" s="362"/>
      <c r="J59" s="362"/>
      <c r="K59" s="362"/>
      <c r="L59" s="362"/>
      <c r="M59" s="362"/>
      <c r="N59" s="362"/>
      <c r="O59" s="362"/>
      <c r="P59" s="362"/>
      <c r="Q59" s="362"/>
      <c r="R59" s="362"/>
      <c r="S59" s="362"/>
      <c r="T59" s="362"/>
      <c r="U59" s="362"/>
      <c r="V59" s="362"/>
      <c r="W59" s="362"/>
      <c r="X59" s="362"/>
      <c r="Y59" s="362"/>
      <c r="Z59" s="362"/>
      <c r="AA59" s="363"/>
      <c r="AG59" s="7"/>
      <c r="AH59" s="3"/>
      <c r="AI59" s="3"/>
    </row>
    <row r="60" spans="1:35" x14ac:dyDescent="0.3">
      <c r="A60" s="361"/>
      <c r="B60" s="164"/>
      <c r="C60" s="164"/>
      <c r="D60" s="164"/>
      <c r="E60" s="164"/>
      <c r="F60" s="164"/>
      <c r="G60" s="362"/>
      <c r="H60" s="362"/>
      <c r="I60" s="362"/>
      <c r="J60" s="362"/>
      <c r="K60" s="362"/>
      <c r="L60" s="362"/>
      <c r="M60" s="362"/>
      <c r="N60" s="362"/>
      <c r="O60" s="362"/>
      <c r="P60" s="362"/>
      <c r="Q60" s="362"/>
      <c r="R60" s="362"/>
      <c r="S60" s="362"/>
      <c r="T60" s="362"/>
      <c r="U60" s="362"/>
      <c r="V60" s="362"/>
      <c r="W60" s="362"/>
      <c r="X60" s="362"/>
      <c r="Y60" s="362"/>
      <c r="Z60" s="362"/>
      <c r="AA60" s="363"/>
      <c r="AG60" s="7"/>
      <c r="AH60" s="3"/>
      <c r="AI60" s="3"/>
    </row>
    <row r="61" spans="1:35" x14ac:dyDescent="0.3">
      <c r="A61" s="361"/>
      <c r="B61" s="164"/>
      <c r="C61" s="164"/>
      <c r="D61" s="164"/>
      <c r="E61" s="164"/>
      <c r="F61" s="164"/>
      <c r="G61" s="362"/>
      <c r="H61" s="362"/>
      <c r="I61" s="362"/>
      <c r="J61" s="362"/>
      <c r="K61" s="362"/>
      <c r="L61" s="362"/>
      <c r="M61" s="362"/>
      <c r="N61" s="362"/>
      <c r="O61" s="362"/>
      <c r="P61" s="362"/>
      <c r="Q61" s="362"/>
      <c r="R61" s="362"/>
      <c r="S61" s="362"/>
      <c r="T61" s="362"/>
      <c r="U61" s="362"/>
      <c r="V61" s="362"/>
      <c r="W61" s="362"/>
      <c r="X61" s="362"/>
      <c r="Y61" s="362"/>
      <c r="Z61" s="362"/>
      <c r="AA61" s="363"/>
      <c r="AG61" s="7"/>
      <c r="AH61" s="3"/>
      <c r="AI61" s="3"/>
    </row>
    <row r="62" spans="1:35" x14ac:dyDescent="0.3">
      <c r="A62" s="361"/>
      <c r="B62" s="164"/>
      <c r="C62" s="1232" t="s">
        <v>114</v>
      </c>
      <c r="D62" s="1232"/>
      <c r="E62" s="1232"/>
      <c r="F62" s="1232"/>
      <c r="G62" s="1232"/>
      <c r="H62" s="1232"/>
      <c r="I62" s="1232"/>
      <c r="J62" s="1232"/>
      <c r="K62" s="1232"/>
      <c r="L62" s="1232"/>
      <c r="M62" s="1232"/>
      <c r="N62" s="1232"/>
      <c r="O62" s="1232"/>
      <c r="P62" s="1232"/>
      <c r="Q62" s="1232"/>
      <c r="R62" s="1232"/>
      <c r="S62" s="1232"/>
      <c r="T62" s="1232"/>
      <c r="U62" s="1232"/>
      <c r="V62" s="1232"/>
      <c r="W62" s="1232"/>
      <c r="X62" s="1232"/>
      <c r="Y62" s="1232"/>
      <c r="Z62" s="1232"/>
      <c r="AA62" s="1233"/>
      <c r="AG62" s="7"/>
      <c r="AH62" s="3"/>
      <c r="AI62" s="3"/>
    </row>
    <row r="63" spans="1:35" x14ac:dyDescent="0.3">
      <c r="A63" s="361"/>
      <c r="B63" s="164"/>
      <c r="C63" s="1232"/>
      <c r="D63" s="1232"/>
      <c r="E63" s="1232"/>
      <c r="F63" s="1232"/>
      <c r="G63" s="1232"/>
      <c r="H63" s="1232"/>
      <c r="I63" s="1232"/>
      <c r="J63" s="1232"/>
      <c r="K63" s="1232"/>
      <c r="L63" s="1232"/>
      <c r="M63" s="1232"/>
      <c r="N63" s="1232"/>
      <c r="O63" s="1232"/>
      <c r="P63" s="1232"/>
      <c r="Q63" s="1232"/>
      <c r="R63" s="1232"/>
      <c r="S63" s="1232"/>
      <c r="T63" s="1232"/>
      <c r="U63" s="1232"/>
      <c r="V63" s="1232"/>
      <c r="W63" s="1232"/>
      <c r="X63" s="1232"/>
      <c r="Y63" s="1232"/>
      <c r="Z63" s="1232"/>
      <c r="AA63" s="1233"/>
      <c r="AG63" s="7"/>
      <c r="AH63" s="3"/>
      <c r="AI63" s="3"/>
    </row>
    <row r="64" spans="1:35" x14ac:dyDescent="0.3">
      <c r="A64" s="361"/>
      <c r="B64" s="164"/>
      <c r="C64" s="1232" t="s">
        <v>115</v>
      </c>
      <c r="D64" s="1232"/>
      <c r="E64" s="1232"/>
      <c r="F64" s="1232"/>
      <c r="G64" s="1232"/>
      <c r="H64" s="1232"/>
      <c r="I64" s="1232"/>
      <c r="J64" s="1232"/>
      <c r="K64" s="1232"/>
      <c r="L64" s="1232"/>
      <c r="M64" s="1232"/>
      <c r="N64" s="1232"/>
      <c r="O64" s="1232"/>
      <c r="P64" s="1232"/>
      <c r="Q64" s="1232"/>
      <c r="R64" s="1232"/>
      <c r="S64" s="1232"/>
      <c r="T64" s="1232"/>
      <c r="U64" s="1232"/>
      <c r="V64" s="1232"/>
      <c r="W64" s="1232"/>
      <c r="X64" s="1232"/>
      <c r="Y64" s="1232"/>
      <c r="Z64" s="1232"/>
      <c r="AA64" s="1233"/>
      <c r="AG64" s="7"/>
      <c r="AH64" s="3"/>
      <c r="AI64" s="3"/>
    </row>
    <row r="65" spans="1:35" x14ac:dyDescent="0.3">
      <c r="A65" s="361"/>
      <c r="B65" s="164"/>
      <c r="C65" s="1232"/>
      <c r="D65" s="1232"/>
      <c r="E65" s="1232"/>
      <c r="F65" s="1232"/>
      <c r="G65" s="1232"/>
      <c r="H65" s="1232"/>
      <c r="I65" s="1232"/>
      <c r="J65" s="1232"/>
      <c r="K65" s="1232"/>
      <c r="L65" s="1232"/>
      <c r="M65" s="1232"/>
      <c r="N65" s="1232"/>
      <c r="O65" s="1232"/>
      <c r="P65" s="1232"/>
      <c r="Q65" s="1232"/>
      <c r="R65" s="1232"/>
      <c r="S65" s="1232"/>
      <c r="T65" s="1232"/>
      <c r="U65" s="1232"/>
      <c r="V65" s="1232"/>
      <c r="W65" s="1232"/>
      <c r="X65" s="1232"/>
      <c r="Y65" s="1232"/>
      <c r="Z65" s="1232"/>
      <c r="AA65" s="1233"/>
      <c r="AG65" s="7"/>
      <c r="AH65" s="3"/>
      <c r="AI65" s="3"/>
    </row>
    <row r="66" spans="1:35" x14ac:dyDescent="0.3">
      <c r="A66" s="361"/>
      <c r="B66" s="164"/>
      <c r="C66" s="1232" t="s">
        <v>116</v>
      </c>
      <c r="D66" s="1232"/>
      <c r="E66" s="1232"/>
      <c r="F66" s="1232"/>
      <c r="G66" s="1232"/>
      <c r="H66" s="1232"/>
      <c r="I66" s="1232"/>
      <c r="J66" s="1232"/>
      <c r="K66" s="1232"/>
      <c r="L66" s="1232"/>
      <c r="M66" s="1232"/>
      <c r="N66" s="1232"/>
      <c r="O66" s="1232"/>
      <c r="P66" s="1232"/>
      <c r="Q66" s="1232"/>
      <c r="R66" s="1232"/>
      <c r="S66" s="1232"/>
      <c r="T66" s="1232"/>
      <c r="U66" s="1232"/>
      <c r="V66" s="1232"/>
      <c r="W66" s="1232"/>
      <c r="X66" s="1232"/>
      <c r="Y66" s="1232"/>
      <c r="Z66" s="1232"/>
      <c r="AA66" s="1233"/>
      <c r="AG66" s="7"/>
      <c r="AH66" s="3"/>
      <c r="AI66" s="3"/>
    </row>
    <row r="67" spans="1:35" x14ac:dyDescent="0.3">
      <c r="A67" s="361"/>
      <c r="B67" s="164"/>
      <c r="C67" s="1232"/>
      <c r="D67" s="1232"/>
      <c r="E67" s="1232"/>
      <c r="F67" s="1232"/>
      <c r="G67" s="1232"/>
      <c r="H67" s="1232"/>
      <c r="I67" s="1232"/>
      <c r="J67" s="1232"/>
      <c r="K67" s="1232"/>
      <c r="L67" s="1232"/>
      <c r="M67" s="1232"/>
      <c r="N67" s="1232"/>
      <c r="O67" s="1232"/>
      <c r="P67" s="1232"/>
      <c r="Q67" s="1232"/>
      <c r="R67" s="1232"/>
      <c r="S67" s="1232"/>
      <c r="T67" s="1232"/>
      <c r="U67" s="1232"/>
      <c r="V67" s="1232"/>
      <c r="W67" s="1232"/>
      <c r="X67" s="1232"/>
      <c r="Y67" s="1232"/>
      <c r="Z67" s="1232"/>
      <c r="AA67" s="1233"/>
      <c r="AG67" s="7"/>
      <c r="AH67" s="3"/>
      <c r="AI67" s="3"/>
    </row>
    <row r="68" spans="1:35" x14ac:dyDescent="0.3">
      <c r="A68" s="317"/>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318"/>
      <c r="AG68" s="7"/>
      <c r="AH68" s="3"/>
      <c r="AI68" s="3"/>
    </row>
    <row r="69" spans="1:35" x14ac:dyDescent="0.3">
      <c r="A69" s="454"/>
      <c r="B69" s="454"/>
      <c r="C69" s="454"/>
      <c r="D69" s="454"/>
      <c r="E69" s="455"/>
      <c r="F69" s="455"/>
      <c r="G69" s="455"/>
      <c r="H69" s="455"/>
      <c r="I69" s="455"/>
      <c r="J69" s="455"/>
      <c r="K69" s="455"/>
      <c r="L69" s="455"/>
      <c r="M69" s="455"/>
      <c r="N69" s="455"/>
      <c r="O69" s="454"/>
      <c r="P69" s="454"/>
      <c r="Q69" s="454"/>
      <c r="R69" s="455"/>
      <c r="S69" s="455"/>
      <c r="T69" s="455"/>
      <c r="U69" s="455"/>
      <c r="V69" s="454"/>
      <c r="W69" s="454"/>
      <c r="X69" s="454"/>
      <c r="Y69" s="454"/>
      <c r="Z69" s="454"/>
      <c r="AA69" s="454"/>
    </row>
    <row r="70" spans="1:35" x14ac:dyDescent="0.3">
      <c r="A70" s="31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318"/>
    </row>
    <row r="71" spans="1:35" hidden="1" x14ac:dyDescent="0.3">
      <c r="A71" s="367"/>
      <c r="B71" s="58"/>
      <c r="C71" s="58"/>
      <c r="D71" s="58"/>
      <c r="E71" s="58"/>
      <c r="F71" s="57"/>
      <c r="G71" s="57"/>
      <c r="H71" s="57"/>
      <c r="I71" s="57"/>
      <c r="J71" s="57"/>
      <c r="K71" s="58"/>
      <c r="L71" s="58"/>
      <c r="M71" s="58"/>
      <c r="N71" s="58"/>
      <c r="O71" s="58"/>
      <c r="P71" s="58"/>
      <c r="Q71" s="57"/>
      <c r="R71" s="57"/>
      <c r="S71" s="57"/>
      <c r="T71" s="57"/>
      <c r="U71" s="57"/>
      <c r="V71" s="57"/>
      <c r="W71" s="57"/>
      <c r="X71" s="57"/>
      <c r="Y71" s="57"/>
      <c r="Z71" s="57"/>
      <c r="AA71" s="368"/>
    </row>
    <row r="72" spans="1:35" x14ac:dyDescent="0.3">
      <c r="A72" s="36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370"/>
    </row>
    <row r="73" spans="1:35" ht="17.25" thickBot="1" x14ac:dyDescent="0.35">
      <c r="A73" s="196"/>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197"/>
    </row>
    <row r="74" spans="1:35" ht="16.5" customHeight="1" x14ac:dyDescent="0.3">
      <c r="A74" s="671" t="s">
        <v>215</v>
      </c>
      <c r="B74" s="672"/>
      <c r="C74" s="672"/>
      <c r="D74" s="672"/>
      <c r="E74" s="672"/>
      <c r="F74" s="672"/>
      <c r="G74" s="672"/>
      <c r="H74" s="672"/>
      <c r="I74" s="672"/>
      <c r="J74" s="671" t="s">
        <v>216</v>
      </c>
      <c r="K74" s="672"/>
      <c r="L74" s="672"/>
      <c r="M74" s="672"/>
      <c r="N74" s="672"/>
      <c r="O74" s="672"/>
      <c r="P74" s="672"/>
      <c r="Q74" s="672"/>
      <c r="R74" s="671" t="s">
        <v>218</v>
      </c>
      <c r="S74" s="672"/>
      <c r="T74" s="672"/>
      <c r="U74" s="672"/>
      <c r="V74" s="672"/>
      <c r="W74" s="672"/>
      <c r="X74" s="672"/>
      <c r="Y74" s="672"/>
      <c r="Z74" s="672"/>
      <c r="AA74" s="673"/>
    </row>
    <row r="75" spans="1:35" ht="16.5" customHeight="1" thickBot="1" x14ac:dyDescent="0.35">
      <c r="A75" s="674" t="s">
        <v>862</v>
      </c>
      <c r="B75" s="675"/>
      <c r="C75" s="675"/>
      <c r="D75" s="675"/>
      <c r="E75" s="675"/>
      <c r="F75" s="675"/>
      <c r="G75" s="675"/>
      <c r="H75" s="675"/>
      <c r="I75" s="675"/>
      <c r="J75" s="674" t="s">
        <v>217</v>
      </c>
      <c r="K75" s="675"/>
      <c r="L75" s="675"/>
      <c r="M75" s="675"/>
      <c r="N75" s="675"/>
      <c r="O75" s="675"/>
      <c r="P75" s="675"/>
      <c r="Q75" s="675"/>
      <c r="R75" s="674" t="s">
        <v>219</v>
      </c>
      <c r="S75" s="675"/>
      <c r="T75" s="675"/>
      <c r="U75" s="675"/>
      <c r="V75" s="675"/>
      <c r="W75" s="675"/>
      <c r="X75" s="675"/>
      <c r="Y75" s="675"/>
      <c r="Z75" s="675"/>
      <c r="AA75" s="676"/>
    </row>
    <row r="76" spans="1:35" ht="16.5" customHeight="1" x14ac:dyDescent="0.3">
      <c r="A76" s="671" t="s">
        <v>220</v>
      </c>
      <c r="B76" s="672"/>
      <c r="C76" s="672"/>
      <c r="D76" s="672"/>
      <c r="E76" s="672"/>
      <c r="F76" s="672"/>
      <c r="G76" s="672"/>
      <c r="H76" s="672"/>
      <c r="I76" s="672"/>
      <c r="J76" s="671" t="s">
        <v>220</v>
      </c>
      <c r="K76" s="672"/>
      <c r="L76" s="672"/>
      <c r="M76" s="672"/>
      <c r="N76" s="672"/>
      <c r="O76" s="672"/>
      <c r="P76" s="672"/>
      <c r="Q76" s="672"/>
      <c r="R76" s="671" t="s">
        <v>220</v>
      </c>
      <c r="S76" s="672"/>
      <c r="T76" s="672"/>
      <c r="U76" s="672"/>
      <c r="V76" s="672"/>
      <c r="W76" s="672"/>
      <c r="X76" s="672"/>
      <c r="Y76" s="672"/>
      <c r="Z76" s="672"/>
      <c r="AA76" s="673"/>
    </row>
    <row r="77" spans="1:35" ht="17.25" customHeight="1" thickBot="1" x14ac:dyDescent="0.35">
      <c r="A77" s="664" t="s">
        <v>863</v>
      </c>
      <c r="B77" s="665"/>
      <c r="C77" s="665"/>
      <c r="D77" s="665"/>
      <c r="E77" s="665"/>
      <c r="F77" s="665"/>
      <c r="G77" s="665"/>
      <c r="H77" s="665"/>
      <c r="I77" s="665"/>
      <c r="J77" s="664" t="s">
        <v>222</v>
      </c>
      <c r="K77" s="665"/>
      <c r="L77" s="665"/>
      <c r="M77" s="665"/>
      <c r="N77" s="665"/>
      <c r="O77" s="665"/>
      <c r="P77" s="665"/>
      <c r="Q77" s="665"/>
      <c r="R77" s="664" t="s">
        <v>223</v>
      </c>
      <c r="S77" s="665"/>
      <c r="T77" s="665"/>
      <c r="U77" s="665"/>
      <c r="V77" s="665"/>
      <c r="W77" s="665"/>
      <c r="X77" s="665"/>
      <c r="Y77" s="665"/>
      <c r="Z77" s="665"/>
      <c r="AA77" s="666"/>
    </row>
    <row r="78" spans="1:35" x14ac:dyDescent="0.3">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row>
  </sheetData>
  <mergeCells count="116">
    <mergeCell ref="A8:AA8"/>
    <mergeCell ref="B9:O9"/>
    <mergeCell ref="P9:Y9"/>
    <mergeCell ref="Z9:AA10"/>
    <mergeCell ref="A10:E10"/>
    <mergeCell ref="F10:G10"/>
    <mergeCell ref="I10:J10"/>
    <mergeCell ref="M10:O10"/>
    <mergeCell ref="P10:S10"/>
    <mergeCell ref="T10:V10"/>
    <mergeCell ref="P1:AA4"/>
    <mergeCell ref="A3:E3"/>
    <mergeCell ref="F3:O3"/>
    <mergeCell ref="A4:E4"/>
    <mergeCell ref="F4:O4"/>
    <mergeCell ref="A5:AA5"/>
    <mergeCell ref="W6:Y7"/>
    <mergeCell ref="Z6:AA7"/>
    <mergeCell ref="A6:E7"/>
    <mergeCell ref="F6:V6"/>
    <mergeCell ref="F7:V7"/>
    <mergeCell ref="A14:E14"/>
    <mergeCell ref="F14:O14"/>
    <mergeCell ref="P14:S14"/>
    <mergeCell ref="M13:O13"/>
    <mergeCell ref="P13:S13"/>
    <mergeCell ref="Z13:AA13"/>
    <mergeCell ref="W10:Y10"/>
    <mergeCell ref="A11:E11"/>
    <mergeCell ref="F11:O11"/>
    <mergeCell ref="P11:S11"/>
    <mergeCell ref="T11:AA11"/>
    <mergeCell ref="A12:E12"/>
    <mergeCell ref="F12:J12"/>
    <mergeCell ref="M12:O12"/>
    <mergeCell ref="P12:S12"/>
    <mergeCell ref="T12:AA12"/>
    <mergeCell ref="A13:E13"/>
    <mergeCell ref="F13:J13"/>
    <mergeCell ref="K10:L10"/>
    <mergeCell ref="K12:L12"/>
    <mergeCell ref="K13:L13"/>
    <mergeCell ref="T13:U13"/>
    <mergeCell ref="V13:Y13"/>
    <mergeCell ref="T14:AA14"/>
    <mergeCell ref="A18:E18"/>
    <mergeCell ref="P18:S18"/>
    <mergeCell ref="T18:AA18"/>
    <mergeCell ref="A16:E16"/>
    <mergeCell ref="P16:S16"/>
    <mergeCell ref="T16:AA16"/>
    <mergeCell ref="A15:E15"/>
    <mergeCell ref="P15:S15"/>
    <mergeCell ref="T15:AA15"/>
    <mergeCell ref="F15:O15"/>
    <mergeCell ref="F16:O16"/>
    <mergeCell ref="A17:E17"/>
    <mergeCell ref="F17:O17"/>
    <mergeCell ref="P17:S17"/>
    <mergeCell ref="T17:AA17"/>
    <mergeCell ref="F18:O18"/>
    <mergeCell ref="A19:E19"/>
    <mergeCell ref="F19:J19"/>
    <mergeCell ref="K19:O19"/>
    <mergeCell ref="P19:S19"/>
    <mergeCell ref="T19:AA19"/>
    <mergeCell ref="A20:E20"/>
    <mergeCell ref="F20:J20"/>
    <mergeCell ref="M20:O20"/>
    <mergeCell ref="P20:S20"/>
    <mergeCell ref="T20:AA20"/>
    <mergeCell ref="K20:L20"/>
    <mergeCell ref="A33:F33"/>
    <mergeCell ref="A25:AA25"/>
    <mergeCell ref="A26:AA26"/>
    <mergeCell ref="D35:G35"/>
    <mergeCell ref="L35:Q35"/>
    <mergeCell ref="U35:Z35"/>
    <mergeCell ref="E36:M36"/>
    <mergeCell ref="T36:AA36"/>
    <mergeCell ref="E38:M38"/>
    <mergeCell ref="T38:AA38"/>
    <mergeCell ref="A31:F31"/>
    <mergeCell ref="C62:AA63"/>
    <mergeCell ref="C64:AA65"/>
    <mergeCell ref="C66:AA67"/>
    <mergeCell ref="C47:Z47"/>
    <mergeCell ref="C48:AA48"/>
    <mergeCell ref="C49:AA49"/>
    <mergeCell ref="C50:AA52"/>
    <mergeCell ref="C57:G57"/>
    <mergeCell ref="C44:D44"/>
    <mergeCell ref="F22:O22"/>
    <mergeCell ref="P22:S22"/>
    <mergeCell ref="T22:AA22"/>
    <mergeCell ref="F23:AA23"/>
    <mergeCell ref="A21:E21"/>
    <mergeCell ref="F21:J21"/>
    <mergeCell ref="K21:O21"/>
    <mergeCell ref="P21:S21"/>
    <mergeCell ref="A24:AA24"/>
    <mergeCell ref="T21:AA21"/>
    <mergeCell ref="A22:E22"/>
    <mergeCell ref="A23:E23"/>
    <mergeCell ref="A77:I77"/>
    <mergeCell ref="J77:Q77"/>
    <mergeCell ref="R77:AA77"/>
    <mergeCell ref="A74:I74"/>
    <mergeCell ref="J74:Q74"/>
    <mergeCell ref="R74:AA74"/>
    <mergeCell ref="A75:I75"/>
    <mergeCell ref="J75:Q75"/>
    <mergeCell ref="R75:AA75"/>
    <mergeCell ref="A76:I76"/>
    <mergeCell ref="J76:Q76"/>
    <mergeCell ref="R76:AA76"/>
  </mergeCells>
  <pageMargins left="0.7" right="0.7" top="0.75" bottom="0.75" header="0.3" footer="0.3"/>
  <pageSetup scale="46" orientation="portrait" horizontalDpi="360" verticalDpi="36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F00-000000000000}">
          <x14:formula1>
            <xm:f>BDC!$A$3:$A$30</xm:f>
          </x14:formula1>
          <xm:sqref>F15:O15</xm:sqref>
        </x14:dataValidation>
      </x14:dataValidations>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I107"/>
  <sheetViews>
    <sheetView view="pageBreakPreview" zoomScale="98" zoomScaleNormal="80" zoomScaleSheetLayoutView="98" zoomScalePageLayoutView="40" workbookViewId="0">
      <selection activeCell="A3" sqref="A3:E3"/>
    </sheetView>
  </sheetViews>
  <sheetFormatPr baseColWidth="10" defaultColWidth="10.875" defaultRowHeight="16.5" x14ac:dyDescent="0.3"/>
  <cols>
    <col min="1" max="1" width="10.75" style="2" customWidth="1"/>
    <col min="2" max="2" width="6.375" style="2" customWidth="1"/>
    <col min="3" max="3" width="5" style="2" customWidth="1"/>
    <col min="4" max="4" width="17.75" style="2" customWidth="1"/>
    <col min="5" max="5" width="8.5" style="2" customWidth="1"/>
    <col min="6" max="6" width="5" style="2" customWidth="1"/>
    <col min="7" max="7" width="7.25" style="2" customWidth="1"/>
    <col min="8" max="8" width="9.625" style="2" customWidth="1"/>
    <col min="9" max="9" width="5" style="2" customWidth="1"/>
    <col min="10" max="10" width="6" style="2" customWidth="1"/>
    <col min="11" max="11" width="5" style="2" customWidth="1"/>
    <col min="12" max="12" width="10" style="2" customWidth="1"/>
    <col min="13" max="13" width="5" style="2" customWidth="1"/>
    <col min="14" max="14" width="8.625" style="2" customWidth="1"/>
    <col min="15" max="15" width="8" style="2" customWidth="1"/>
    <col min="16" max="16" width="5" style="2" customWidth="1"/>
    <col min="17" max="17" width="6.125" style="2" customWidth="1"/>
    <col min="18" max="18" width="10.125" style="2" customWidth="1"/>
    <col min="19" max="19" width="13" style="2" customWidth="1"/>
    <col min="20" max="20" width="6.625" style="2" customWidth="1"/>
    <col min="21" max="21" width="7.75" style="2" customWidth="1"/>
    <col min="22" max="22" width="6.625" style="2" customWidth="1"/>
    <col min="23" max="23" width="5.625" style="2" customWidth="1"/>
    <col min="24" max="24" width="7.5" style="2" customWidth="1"/>
    <col min="25" max="25" width="13" style="2" customWidth="1"/>
    <col min="26" max="26" width="5" style="2" customWidth="1"/>
    <col min="27" max="27" width="11.625" style="2" customWidth="1"/>
    <col min="28" max="16384" width="10.875" style="2"/>
  </cols>
  <sheetData>
    <row r="1" spans="1:27" x14ac:dyDescent="0.3">
      <c r="A1" s="625" t="s">
        <v>913</v>
      </c>
      <c r="B1" s="626"/>
      <c r="C1" s="626"/>
      <c r="D1" s="626"/>
      <c r="E1" s="626"/>
      <c r="F1" s="626"/>
      <c r="G1" s="626"/>
      <c r="H1" s="626"/>
      <c r="I1" s="626"/>
      <c r="J1" s="626"/>
      <c r="K1" s="626"/>
      <c r="L1" s="626"/>
      <c r="M1" s="626"/>
      <c r="N1" s="626"/>
      <c r="O1" s="627"/>
      <c r="P1" s="628"/>
      <c r="Q1" s="629"/>
      <c r="R1" s="629"/>
      <c r="S1" s="629"/>
      <c r="T1" s="629"/>
      <c r="U1" s="629"/>
      <c r="V1" s="629"/>
      <c r="W1" s="629"/>
      <c r="X1" s="629"/>
      <c r="Y1" s="629"/>
      <c r="Z1" s="629"/>
      <c r="AA1" s="630"/>
    </row>
    <row r="2" spans="1:27" x14ac:dyDescent="0.3">
      <c r="A2" s="509" t="s">
        <v>949</v>
      </c>
      <c r="B2" s="510"/>
      <c r="C2" s="510"/>
      <c r="D2" s="510"/>
      <c r="E2" s="510"/>
      <c r="F2" s="6"/>
      <c r="G2" s="6"/>
      <c r="H2" s="6"/>
      <c r="I2" s="6"/>
      <c r="J2" s="6"/>
      <c r="K2" s="6"/>
      <c r="L2" s="6"/>
      <c r="M2" s="6"/>
      <c r="N2" s="6"/>
      <c r="O2" s="511"/>
      <c r="P2" s="631"/>
      <c r="Q2" s="632"/>
      <c r="R2" s="632"/>
      <c r="S2" s="632"/>
      <c r="T2" s="632"/>
      <c r="U2" s="632"/>
      <c r="V2" s="632"/>
      <c r="W2" s="632"/>
      <c r="X2" s="632"/>
      <c r="Y2" s="632"/>
      <c r="Z2" s="632"/>
      <c r="AA2" s="633"/>
    </row>
    <row r="3" spans="1:27" x14ac:dyDescent="0.3">
      <c r="A3" s="634" t="s">
        <v>915</v>
      </c>
      <c r="B3" s="635"/>
      <c r="C3" s="635"/>
      <c r="D3" s="635"/>
      <c r="E3" s="635"/>
      <c r="F3" s="637"/>
      <c r="G3" s="637"/>
      <c r="H3" s="637"/>
      <c r="I3" s="637"/>
      <c r="J3" s="637"/>
      <c r="K3" s="637"/>
      <c r="L3" s="637"/>
      <c r="M3" s="637"/>
      <c r="N3" s="637"/>
      <c r="O3" s="638"/>
      <c r="P3" s="631"/>
      <c r="Q3" s="632"/>
      <c r="R3" s="632"/>
      <c r="S3" s="632"/>
      <c r="T3" s="632"/>
      <c r="U3" s="632"/>
      <c r="V3" s="632"/>
      <c r="W3" s="632"/>
      <c r="X3" s="632"/>
      <c r="Y3" s="632"/>
      <c r="Z3" s="632"/>
      <c r="AA3" s="633"/>
    </row>
    <row r="4" spans="1:27" x14ac:dyDescent="0.3">
      <c r="A4" s="639" t="s">
        <v>921</v>
      </c>
      <c r="B4" s="640"/>
      <c r="C4" s="640"/>
      <c r="D4" s="640"/>
      <c r="E4" s="640"/>
      <c r="F4" s="640"/>
      <c r="G4" s="640"/>
      <c r="H4" s="640"/>
      <c r="I4" s="640"/>
      <c r="J4" s="640"/>
      <c r="K4" s="640"/>
      <c r="L4" s="640"/>
      <c r="M4" s="640"/>
      <c r="N4" s="640"/>
      <c r="O4" s="641"/>
      <c r="P4" s="631"/>
      <c r="Q4" s="632"/>
      <c r="R4" s="632"/>
      <c r="S4" s="632"/>
      <c r="T4" s="632"/>
      <c r="U4" s="632"/>
      <c r="V4" s="632"/>
      <c r="W4" s="632"/>
      <c r="X4" s="632"/>
      <c r="Y4" s="632"/>
      <c r="Z4" s="632"/>
      <c r="AA4" s="633"/>
    </row>
    <row r="5" spans="1:27" x14ac:dyDescent="0.3">
      <c r="A5" s="615"/>
      <c r="B5" s="616"/>
      <c r="C5" s="616"/>
      <c r="D5" s="616"/>
      <c r="E5" s="616"/>
      <c r="F5" s="616"/>
      <c r="G5" s="616"/>
      <c r="H5" s="616"/>
      <c r="I5" s="616"/>
      <c r="J5" s="616"/>
      <c r="K5" s="616"/>
      <c r="L5" s="616"/>
      <c r="M5" s="616"/>
      <c r="N5" s="616"/>
      <c r="O5" s="616"/>
      <c r="P5" s="617"/>
      <c r="Q5" s="617"/>
      <c r="R5" s="617"/>
      <c r="S5" s="617"/>
      <c r="T5" s="617"/>
      <c r="U5" s="617"/>
      <c r="V5" s="617"/>
      <c r="W5" s="617"/>
      <c r="X5" s="617"/>
      <c r="Y5" s="617"/>
      <c r="Z5" s="617"/>
      <c r="AA5" s="618"/>
    </row>
    <row r="6" spans="1:27" ht="18.75" customHeight="1" x14ac:dyDescent="0.3">
      <c r="A6" s="619" t="s">
        <v>5</v>
      </c>
      <c r="B6" s="620"/>
      <c r="C6" s="620"/>
      <c r="D6" s="620"/>
      <c r="E6" s="620"/>
      <c r="F6" s="621" t="s">
        <v>304</v>
      </c>
      <c r="G6" s="621"/>
      <c r="H6" s="621"/>
      <c r="I6" s="621"/>
      <c r="J6" s="621"/>
      <c r="K6" s="621"/>
      <c r="L6" s="621"/>
      <c r="M6" s="621"/>
      <c r="N6" s="621"/>
      <c r="O6" s="621"/>
      <c r="P6" s="621"/>
      <c r="Q6" s="621"/>
      <c r="R6" s="621"/>
      <c r="S6" s="621"/>
      <c r="T6" s="621"/>
      <c r="U6" s="621"/>
      <c r="V6" s="621"/>
      <c r="W6" s="622" t="s">
        <v>143</v>
      </c>
      <c r="X6" s="622"/>
      <c r="Y6" s="622"/>
      <c r="Z6" s="623">
        <v>4</v>
      </c>
      <c r="AA6" s="624"/>
    </row>
    <row r="7" spans="1:27" ht="16.5" customHeight="1" x14ac:dyDescent="0.3">
      <c r="A7" s="619"/>
      <c r="B7" s="620"/>
      <c r="C7" s="620"/>
      <c r="D7" s="620"/>
      <c r="E7" s="620"/>
      <c r="F7" s="620" t="s">
        <v>107</v>
      </c>
      <c r="G7" s="620"/>
      <c r="H7" s="620"/>
      <c r="I7" s="620"/>
      <c r="J7" s="620"/>
      <c r="K7" s="620"/>
      <c r="L7" s="620"/>
      <c r="M7" s="620"/>
      <c r="N7" s="620"/>
      <c r="O7" s="620"/>
      <c r="P7" s="620"/>
      <c r="Q7" s="620"/>
      <c r="R7" s="620"/>
      <c r="S7" s="620"/>
      <c r="T7" s="620"/>
      <c r="U7" s="620"/>
      <c r="V7" s="620"/>
      <c r="W7" s="622"/>
      <c r="X7" s="622"/>
      <c r="Y7" s="622"/>
      <c r="Z7" s="623"/>
      <c r="AA7" s="624"/>
    </row>
    <row r="8" spans="1:27" x14ac:dyDescent="0.3">
      <c r="A8" s="606"/>
      <c r="B8" s="607"/>
      <c r="C8" s="607"/>
      <c r="D8" s="607"/>
      <c r="E8" s="607"/>
      <c r="F8" s="607"/>
      <c r="G8" s="607"/>
      <c r="H8" s="607"/>
      <c r="I8" s="607"/>
      <c r="J8" s="607"/>
      <c r="K8" s="607"/>
      <c r="L8" s="607"/>
      <c r="M8" s="607"/>
      <c r="N8" s="607"/>
      <c r="O8" s="607"/>
      <c r="P8" s="607"/>
      <c r="Q8" s="607"/>
      <c r="R8" s="607"/>
      <c r="S8" s="607"/>
      <c r="T8" s="607"/>
      <c r="U8" s="607"/>
      <c r="V8" s="607"/>
      <c r="W8" s="607"/>
      <c r="X8" s="607"/>
      <c r="Y8" s="607"/>
      <c r="Z8" s="607"/>
      <c r="AA8" s="608"/>
    </row>
    <row r="9" spans="1:27" ht="16.5" customHeight="1" x14ac:dyDescent="0.3">
      <c r="A9" s="331">
        <v>1</v>
      </c>
      <c r="B9" s="1298" t="s">
        <v>30</v>
      </c>
      <c r="C9" s="1298"/>
      <c r="D9" s="1298"/>
      <c r="E9" s="1298"/>
      <c r="F9" s="1298"/>
      <c r="G9" s="1298"/>
      <c r="H9" s="1298"/>
      <c r="I9" s="1298"/>
      <c r="J9" s="1298"/>
      <c r="K9" s="1298"/>
      <c r="L9" s="1298"/>
      <c r="M9" s="1298"/>
      <c r="N9" s="1298"/>
      <c r="O9" s="1298"/>
      <c r="P9" s="1299"/>
      <c r="Q9" s="1299"/>
      <c r="R9" s="1299"/>
      <c r="S9" s="1299"/>
      <c r="T9" s="1299"/>
      <c r="U9" s="1299"/>
      <c r="V9" s="1299"/>
      <c r="W9" s="1299"/>
      <c r="X9" s="1299"/>
      <c r="Y9" s="1299"/>
      <c r="Z9" s="1300">
        <f>VLOOKUP($F$15,CONTRA,6,FALSE)</f>
        <v>6</v>
      </c>
      <c r="AA9" s="1301"/>
    </row>
    <row r="10" spans="1:27" ht="16.5" customHeight="1" x14ac:dyDescent="0.3">
      <c r="A10" s="1250" t="s">
        <v>11</v>
      </c>
      <c r="B10" s="1251"/>
      <c r="C10" s="1251"/>
      <c r="D10" s="1251"/>
      <c r="E10" s="1251"/>
      <c r="F10" s="632">
        <f>VLOOKUP($F$15,CONTRA,2,FALSE)</f>
        <v>2</v>
      </c>
      <c r="G10" s="632"/>
      <c r="H10" s="4" t="s">
        <v>17</v>
      </c>
      <c r="I10" s="632">
        <f>VLOOKUP($F$15,CONTRA,3,FALSE)</f>
        <v>3</v>
      </c>
      <c r="J10" s="632"/>
      <c r="K10" s="1261" t="s">
        <v>18</v>
      </c>
      <c r="L10" s="1262"/>
      <c r="M10" s="632">
        <f>VLOOKUP($F$15,CONTRA,4,FALSE)</f>
        <v>4</v>
      </c>
      <c r="N10" s="632"/>
      <c r="O10" s="632"/>
      <c r="P10" s="1251" t="s">
        <v>10</v>
      </c>
      <c r="Q10" s="1251"/>
      <c r="R10" s="1251"/>
      <c r="S10" s="1251"/>
      <c r="T10" s="1296">
        <f>VLOOKUP($F$15,CONTRA,5,FALSE)</f>
        <v>5</v>
      </c>
      <c r="U10" s="1296"/>
      <c r="V10" s="1296"/>
      <c r="W10" s="1288" t="s">
        <v>829</v>
      </c>
      <c r="X10" s="1288"/>
      <c r="Y10" s="1288"/>
      <c r="Z10" s="1302"/>
      <c r="AA10" s="1303"/>
    </row>
    <row r="11" spans="1:27" x14ac:dyDescent="0.3">
      <c r="A11" s="1250" t="s">
        <v>6</v>
      </c>
      <c r="B11" s="1251"/>
      <c r="C11" s="1251"/>
      <c r="D11" s="1251"/>
      <c r="E11" s="1251"/>
      <c r="F11" s="1296">
        <f>VLOOKUP($F$15,CONTRA,7,FALSE)</f>
        <v>7</v>
      </c>
      <c r="G11" s="1296"/>
      <c r="H11" s="1296"/>
      <c r="I11" s="1296"/>
      <c r="J11" s="1296"/>
      <c r="K11" s="1296"/>
      <c r="L11" s="1296"/>
      <c r="M11" s="1296"/>
      <c r="N11" s="1296"/>
      <c r="O11" s="1296"/>
      <c r="P11" s="1251" t="s">
        <v>12</v>
      </c>
      <c r="Q11" s="1251"/>
      <c r="R11" s="1251"/>
      <c r="S11" s="1251"/>
      <c r="T11" s="1296">
        <f>VLOOKUP($F$15,CONTRA,8,FALSE)</f>
        <v>8</v>
      </c>
      <c r="U11" s="1296"/>
      <c r="V11" s="1296"/>
      <c r="W11" s="1296"/>
      <c r="X11" s="1296"/>
      <c r="Y11" s="1296"/>
      <c r="Z11" s="1296"/>
      <c r="AA11" s="1297"/>
    </row>
    <row r="12" spans="1:27" ht="16.5" customHeight="1" x14ac:dyDescent="0.3">
      <c r="A12" s="1294" t="s">
        <v>8</v>
      </c>
      <c r="B12" s="1295"/>
      <c r="C12" s="1295"/>
      <c r="D12" s="1295"/>
      <c r="E12" s="1295"/>
      <c r="F12" s="1296">
        <f>VLOOKUP($F$15,CONTRA,9,FALSE)</f>
        <v>9</v>
      </c>
      <c r="G12" s="1296"/>
      <c r="H12" s="1296"/>
      <c r="I12" s="1296"/>
      <c r="J12" s="1296"/>
      <c r="K12" s="1261" t="s">
        <v>13</v>
      </c>
      <c r="L12" s="1262"/>
      <c r="M12" s="1296">
        <f>VLOOKUP($F$15,CONTRA,10,FALSE)</f>
        <v>10</v>
      </c>
      <c r="N12" s="1296"/>
      <c r="O12" s="1296"/>
      <c r="P12" s="1251" t="s">
        <v>9</v>
      </c>
      <c r="Q12" s="1251"/>
      <c r="R12" s="1251"/>
      <c r="S12" s="1251"/>
      <c r="T12" s="1272">
        <f>VLOOKUP($F$15,CONTRA,11,FALSE)</f>
        <v>11</v>
      </c>
      <c r="U12" s="1272"/>
      <c r="V12" s="1273"/>
      <c r="W12" s="1273"/>
      <c r="X12" s="1273"/>
      <c r="Y12" s="1273"/>
      <c r="Z12" s="1273"/>
      <c r="AA12" s="1274"/>
    </row>
    <row r="13" spans="1:27" ht="33" customHeight="1" x14ac:dyDescent="0.3">
      <c r="A13" s="1287" t="s">
        <v>807</v>
      </c>
      <c r="B13" s="1288"/>
      <c r="C13" s="1288"/>
      <c r="D13" s="1288"/>
      <c r="E13" s="1288"/>
      <c r="F13" s="1296">
        <f>VLOOKUP($F$15,CONTRA,12,FALSE)</f>
        <v>12</v>
      </c>
      <c r="G13" s="1296"/>
      <c r="H13" s="1296"/>
      <c r="I13" s="1296"/>
      <c r="J13" s="1296"/>
      <c r="K13" s="661" t="s">
        <v>826</v>
      </c>
      <c r="L13" s="663"/>
      <c r="M13" s="1296">
        <f>VLOOKUP($F$15,CONTRA,13,FALSE)</f>
        <v>13</v>
      </c>
      <c r="N13" s="1296"/>
      <c r="O13" s="1296"/>
      <c r="P13" s="1295" t="str">
        <f>+BDC!N2</f>
        <v xml:space="preserve"> N° CONTRATO INTERVENTORÍA O DELEGACIÓN </v>
      </c>
      <c r="Q13" s="1295"/>
      <c r="R13" s="1295"/>
      <c r="S13" s="1278"/>
      <c r="T13" s="632">
        <f>VLOOKUP($F$15,CONTRA,14,FALSE)</f>
        <v>14</v>
      </c>
      <c r="U13" s="632"/>
      <c r="V13" s="1571" t="str">
        <f>+Tabla2[[#Headers],[FECHA ACTA INICIO CONTRATO INTERVENTORIA O OFICIO DELEG]]</f>
        <v>FECHA ACTA INICIO CONTRATO INTERVENTORIA O OFICIO DELEG</v>
      </c>
      <c r="W13" s="1571"/>
      <c r="X13" s="1571"/>
      <c r="Y13" s="1572"/>
      <c r="Z13" s="1267">
        <f>VLOOKUP($F$15,CONTRA,15,FALSE)</f>
        <v>15</v>
      </c>
      <c r="AA13" s="1269"/>
    </row>
    <row r="14" spans="1:27" x14ac:dyDescent="0.3">
      <c r="A14" s="1275" t="s">
        <v>825</v>
      </c>
      <c r="B14" s="1276"/>
      <c r="C14" s="1276"/>
      <c r="D14" s="1276"/>
      <c r="E14" s="1277"/>
      <c r="F14" s="1267" t="str">
        <f>VLOOKUP($F$15,BDC!A2:BA18,16,FALSE)</f>
        <v>XXX</v>
      </c>
      <c r="G14" s="1268"/>
      <c r="H14" s="1268"/>
      <c r="I14" s="1268"/>
      <c r="J14" s="1268"/>
      <c r="K14" s="1268"/>
      <c r="L14" s="1268"/>
      <c r="M14" s="1268"/>
      <c r="N14" s="1268"/>
      <c r="O14" s="1270"/>
      <c r="P14" s="1278" t="s">
        <v>9</v>
      </c>
      <c r="Q14" s="1279"/>
      <c r="R14" s="1279"/>
      <c r="S14" s="1280"/>
      <c r="T14" s="1191" t="str">
        <f>VLOOKUP($F$15,BDC!A2:BA18,17,FALSE)</f>
        <v>XXX</v>
      </c>
      <c r="U14" s="1192"/>
      <c r="V14" s="1192"/>
      <c r="W14" s="1192"/>
      <c r="X14" s="1192"/>
      <c r="Y14" s="1192"/>
      <c r="Z14" s="1192"/>
      <c r="AA14" s="1193"/>
    </row>
    <row r="15" spans="1:27" x14ac:dyDescent="0.3">
      <c r="A15" s="1250" t="s">
        <v>7</v>
      </c>
      <c r="B15" s="1251"/>
      <c r="C15" s="1251"/>
      <c r="D15" s="1251"/>
      <c r="E15" s="1251"/>
      <c r="F15" s="1284">
        <v>1</v>
      </c>
      <c r="G15" s="1285"/>
      <c r="H15" s="1285"/>
      <c r="I15" s="1285"/>
      <c r="J15" s="1285"/>
      <c r="K15" s="1285"/>
      <c r="L15" s="1285"/>
      <c r="M15" s="1285"/>
      <c r="N15" s="1285"/>
      <c r="O15" s="1286"/>
      <c r="P15" s="1251" t="s">
        <v>824</v>
      </c>
      <c r="Q15" s="1251"/>
      <c r="R15" s="1251"/>
      <c r="S15" s="1251"/>
      <c r="T15" s="1191" t="str">
        <f>VLOOKUP($F$15,BDC!A3:BA19,19,FALSE)</f>
        <v>XXX</v>
      </c>
      <c r="U15" s="1192"/>
      <c r="V15" s="1192"/>
      <c r="W15" s="1192"/>
      <c r="X15" s="1192"/>
      <c r="Y15" s="1192"/>
      <c r="Z15" s="1192"/>
      <c r="AA15" s="1193"/>
    </row>
    <row r="16" spans="1:27" x14ac:dyDescent="0.3">
      <c r="A16" s="1263" t="s">
        <v>823</v>
      </c>
      <c r="B16" s="1264"/>
      <c r="C16" s="1264"/>
      <c r="D16" s="1264"/>
      <c r="E16" s="1265"/>
      <c r="F16" s="1267" t="str">
        <f>VLOOKUP($F$15,BDC!A2:BA18,18,FALSE)</f>
        <v>XXX</v>
      </c>
      <c r="G16" s="1268"/>
      <c r="H16" s="1268"/>
      <c r="I16" s="1268"/>
      <c r="J16" s="1268"/>
      <c r="K16" s="1268"/>
      <c r="L16" s="1268"/>
      <c r="M16" s="1268"/>
      <c r="N16" s="1268"/>
      <c r="O16" s="1270"/>
      <c r="P16" s="1266" t="s">
        <v>9</v>
      </c>
      <c r="Q16" s="1264"/>
      <c r="R16" s="1264"/>
      <c r="S16" s="1265"/>
      <c r="T16" s="1267" t="str">
        <f>VLOOKUP($F$15,BDC!A3:BA19,20,FALSE)</f>
        <v>XXX</v>
      </c>
      <c r="U16" s="1268"/>
      <c r="V16" s="1268"/>
      <c r="W16" s="1268"/>
      <c r="X16" s="1268"/>
      <c r="Y16" s="1268"/>
      <c r="Z16" s="1268"/>
      <c r="AA16" s="1269"/>
    </row>
    <row r="17" spans="1:27" x14ac:dyDescent="0.3">
      <c r="A17" s="1250" t="s">
        <v>21</v>
      </c>
      <c r="B17" s="1251"/>
      <c r="C17" s="1251"/>
      <c r="D17" s="1251"/>
      <c r="E17" s="1251"/>
      <c r="F17" s="1256" t="str">
        <f>VLOOKUP($F$15,BDC!A2:BA18,26,FALSE)</f>
        <v>XXX</v>
      </c>
      <c r="G17" s="1257"/>
      <c r="H17" s="1257"/>
      <c r="I17" s="1257"/>
      <c r="J17" s="1257"/>
      <c r="K17" s="1257"/>
      <c r="L17" s="1257"/>
      <c r="M17" s="1257"/>
      <c r="N17" s="1257"/>
      <c r="O17" s="1271"/>
      <c r="P17" s="1251" t="s">
        <v>811</v>
      </c>
      <c r="Q17" s="1251"/>
      <c r="R17" s="1251"/>
      <c r="S17" s="1251"/>
      <c r="T17" s="1256">
        <f>VLOOKUP($F$15,CONTRA,27,FALSE)</f>
        <v>25</v>
      </c>
      <c r="U17" s="1257"/>
      <c r="V17" s="1257"/>
      <c r="W17" s="1257"/>
      <c r="X17" s="1257"/>
      <c r="Y17" s="1257"/>
      <c r="Z17" s="1257"/>
      <c r="AA17" s="1258"/>
    </row>
    <row r="18" spans="1:27" x14ac:dyDescent="0.3">
      <c r="A18" s="1263" t="s">
        <v>817</v>
      </c>
      <c r="B18" s="1264"/>
      <c r="C18" s="1264"/>
      <c r="D18" s="1264"/>
      <c r="E18" s="1265"/>
      <c r="F18" s="1191">
        <f>VLOOKUP($F$15,CONTRA,28,FALSE)</f>
        <v>0</v>
      </c>
      <c r="G18" s="1192"/>
      <c r="H18" s="1192"/>
      <c r="I18" s="1192"/>
      <c r="J18" s="1192"/>
      <c r="K18" s="1192"/>
      <c r="L18" s="1192"/>
      <c r="M18" s="1192"/>
      <c r="N18" s="1192"/>
      <c r="O18" s="631"/>
      <c r="P18" s="1266" t="s">
        <v>814</v>
      </c>
      <c r="Q18" s="1264"/>
      <c r="R18" s="1264"/>
      <c r="S18" s="1265"/>
      <c r="T18" s="1191">
        <f>VLOOKUP($F$15,CONTRA,29,FALSE)</f>
        <v>0</v>
      </c>
      <c r="U18" s="1192"/>
      <c r="V18" s="1192"/>
      <c r="W18" s="1192"/>
      <c r="X18" s="1192"/>
      <c r="Y18" s="1192"/>
      <c r="Z18" s="1192"/>
      <c r="AA18" s="1193"/>
    </row>
    <row r="19" spans="1:27" x14ac:dyDescent="0.3">
      <c r="A19" s="1250" t="s">
        <v>22</v>
      </c>
      <c r="B19" s="1251"/>
      <c r="C19" s="1251"/>
      <c r="D19" s="1251"/>
      <c r="E19" s="1251"/>
      <c r="F19" s="1259">
        <f>VLOOKUP($F$15,CONTRA,30,FALSE)</f>
        <v>26</v>
      </c>
      <c r="G19" s="1259"/>
      <c r="H19" s="1259"/>
      <c r="I19" s="1259"/>
      <c r="J19" s="1259"/>
      <c r="K19" s="632">
        <f>VLOOKUP($F$15,CONTRA,31,FALSE)</f>
        <v>0</v>
      </c>
      <c r="L19" s="632"/>
      <c r="M19" s="632"/>
      <c r="N19" s="632"/>
      <c r="O19" s="632"/>
      <c r="P19" s="1251" t="s">
        <v>810</v>
      </c>
      <c r="Q19" s="1251"/>
      <c r="R19" s="1251"/>
      <c r="S19" s="1251"/>
      <c r="T19" s="632">
        <f>VLOOKUP($F$15,CONTRA,32,FALSE)</f>
        <v>27</v>
      </c>
      <c r="U19" s="632"/>
      <c r="V19" s="632"/>
      <c r="W19" s="632"/>
      <c r="X19" s="632"/>
      <c r="Y19" s="632"/>
      <c r="Z19" s="632"/>
      <c r="AA19" s="633"/>
    </row>
    <row r="20" spans="1:27" x14ac:dyDescent="0.3">
      <c r="A20" s="1250" t="s">
        <v>23</v>
      </c>
      <c r="B20" s="1251"/>
      <c r="C20" s="1251"/>
      <c r="D20" s="1251"/>
      <c r="E20" s="1251"/>
      <c r="F20" s="1259">
        <f>VLOOKUP($F$15,CONTRA,33,FALSE)</f>
        <v>28</v>
      </c>
      <c r="G20" s="1259"/>
      <c r="H20" s="1259"/>
      <c r="I20" s="1259"/>
      <c r="J20" s="1259"/>
      <c r="K20" s="1261" t="s">
        <v>0</v>
      </c>
      <c r="L20" s="1262"/>
      <c r="M20" s="1260">
        <f>VLOOKUP($F$15,CONTRA,34,FALSE)</f>
        <v>29</v>
      </c>
      <c r="N20" s="1260"/>
      <c r="O20" s="1260"/>
      <c r="P20" s="1251" t="s">
        <v>815</v>
      </c>
      <c r="Q20" s="1251"/>
      <c r="R20" s="1251"/>
      <c r="S20" s="1251"/>
      <c r="T20" s="632">
        <f>VLOOKUP($F$15,CONTRA,35,FALSE)</f>
        <v>0</v>
      </c>
      <c r="U20" s="632"/>
      <c r="V20" s="632"/>
      <c r="W20" s="632"/>
      <c r="X20" s="632"/>
      <c r="Y20" s="632"/>
      <c r="Z20" s="632"/>
      <c r="AA20" s="633"/>
    </row>
    <row r="21" spans="1:27" x14ac:dyDescent="0.3">
      <c r="A21" s="1250" t="s">
        <v>24</v>
      </c>
      <c r="B21" s="1251"/>
      <c r="C21" s="1251"/>
      <c r="D21" s="1251"/>
      <c r="E21" s="1251"/>
      <c r="F21" s="1252">
        <f>SUM(F19:J20)</f>
        <v>54</v>
      </c>
      <c r="G21" s="1192"/>
      <c r="H21" s="1192"/>
      <c r="I21" s="1192"/>
      <c r="J21" s="631"/>
      <c r="K21" s="632"/>
      <c r="L21" s="632"/>
      <c r="M21" s="632"/>
      <c r="N21" s="632"/>
      <c r="O21" s="632"/>
      <c r="P21" s="1251" t="s">
        <v>25</v>
      </c>
      <c r="Q21" s="1251"/>
      <c r="R21" s="1251"/>
      <c r="S21" s="1251"/>
      <c r="T21" s="1191">
        <f>+T19+T20</f>
        <v>27</v>
      </c>
      <c r="U21" s="1192"/>
      <c r="V21" s="1192"/>
      <c r="W21" s="1192"/>
      <c r="X21" s="1192"/>
      <c r="Y21" s="1192"/>
      <c r="Z21" s="1192"/>
      <c r="AA21" s="1193"/>
    </row>
    <row r="22" spans="1:27" x14ac:dyDescent="0.3">
      <c r="A22" s="1242" t="s">
        <v>19</v>
      </c>
      <c r="B22" s="1243"/>
      <c r="C22" s="1243"/>
      <c r="D22" s="1243"/>
      <c r="E22" s="1243"/>
      <c r="F22" s="1253">
        <f>VLOOKUP($F$15,CONTRA,36,FALSE)</f>
        <v>30</v>
      </c>
      <c r="G22" s="1254"/>
      <c r="H22" s="1254"/>
      <c r="I22" s="1254"/>
      <c r="J22" s="1254"/>
      <c r="K22" s="1254"/>
      <c r="L22" s="1254"/>
      <c r="M22" s="1254"/>
      <c r="N22" s="1254"/>
      <c r="O22" s="1255"/>
      <c r="P22" s="1251" t="s">
        <v>812</v>
      </c>
      <c r="Q22" s="1251"/>
      <c r="R22" s="1251"/>
      <c r="S22" s="1251"/>
      <c r="T22" s="1256">
        <f>VLOOKUP($F$15,BDC!1:1048576,38,FALSE)</f>
        <v>0</v>
      </c>
      <c r="U22" s="1257"/>
      <c r="V22" s="1257"/>
      <c r="W22" s="1257"/>
      <c r="X22" s="1257"/>
      <c r="Y22" s="1257"/>
      <c r="Z22" s="1257"/>
      <c r="AA22" s="1258"/>
    </row>
    <row r="23" spans="1:27" x14ac:dyDescent="0.3">
      <c r="A23" s="1242" t="s">
        <v>20</v>
      </c>
      <c r="B23" s="1243"/>
      <c r="C23" s="1243"/>
      <c r="D23" s="1243"/>
      <c r="E23" s="1243"/>
      <c r="F23" s="1244">
        <f>VLOOKUP($F$15,CONTRA,37,FALSE)</f>
        <v>31</v>
      </c>
      <c r="G23" s="1245"/>
      <c r="H23" s="1245"/>
      <c r="I23" s="1245"/>
      <c r="J23" s="1245"/>
      <c r="K23" s="1245"/>
      <c r="L23" s="1245"/>
      <c r="M23" s="1245"/>
      <c r="N23" s="1245"/>
      <c r="O23" s="1245"/>
      <c r="P23" s="1245"/>
      <c r="Q23" s="1245"/>
      <c r="R23" s="1245"/>
      <c r="S23" s="1245"/>
      <c r="T23" s="1245"/>
      <c r="U23" s="1245"/>
      <c r="V23" s="1245"/>
      <c r="W23" s="1245"/>
      <c r="X23" s="1245"/>
      <c r="Y23" s="1245"/>
      <c r="Z23" s="1245"/>
      <c r="AA23" s="1246"/>
    </row>
    <row r="24" spans="1:27" x14ac:dyDescent="0.3">
      <c r="A24" s="282">
        <v>2</v>
      </c>
      <c r="B24" s="752" t="s">
        <v>117</v>
      </c>
      <c r="C24" s="753"/>
      <c r="D24" s="753"/>
      <c r="E24" s="753"/>
      <c r="F24" s="753"/>
      <c r="G24" s="753"/>
      <c r="H24" s="753"/>
      <c r="I24" s="753"/>
      <c r="J24" s="753"/>
      <c r="K24" s="753"/>
      <c r="L24" s="753"/>
      <c r="M24" s="753"/>
      <c r="N24" s="753"/>
      <c r="O24" s="753"/>
      <c r="P24" s="753"/>
      <c r="Q24" s="753"/>
      <c r="R24" s="753"/>
      <c r="S24" s="753"/>
      <c r="T24" s="753"/>
      <c r="U24" s="753"/>
      <c r="V24" s="753"/>
      <c r="W24" s="753"/>
      <c r="X24" s="753"/>
      <c r="Y24" s="753"/>
      <c r="Z24" s="753"/>
      <c r="AA24" s="754"/>
    </row>
    <row r="25" spans="1:27" ht="23.25" customHeight="1" x14ac:dyDescent="0.3">
      <c r="A25" s="1566"/>
      <c r="B25" s="1567"/>
      <c r="C25" s="1567"/>
      <c r="D25" s="1567"/>
      <c r="E25" s="1567"/>
      <c r="F25" s="1567"/>
      <c r="G25" s="1567"/>
      <c r="H25" s="1567"/>
      <c r="I25" s="1567"/>
      <c r="J25" s="1567"/>
      <c r="K25" s="1567"/>
      <c r="L25" s="1567"/>
      <c r="M25" s="1567"/>
      <c r="N25" s="1567"/>
      <c r="O25" s="1567"/>
      <c r="P25" s="1567"/>
      <c r="Q25" s="1567"/>
      <c r="R25" s="1567"/>
      <c r="S25" s="1567"/>
      <c r="T25" s="1567"/>
      <c r="U25" s="1567"/>
      <c r="V25" s="1567"/>
      <c r="W25" s="1567"/>
      <c r="X25" s="1567"/>
      <c r="Y25" s="1567"/>
      <c r="Z25" s="1567"/>
      <c r="AA25" s="1568"/>
    </row>
    <row r="26" spans="1:27" x14ac:dyDescent="0.3">
      <c r="A26" s="239" t="s">
        <v>305</v>
      </c>
      <c r="B26" s="1567"/>
      <c r="C26" s="1567"/>
      <c r="D26" s="168" t="s">
        <v>306</v>
      </c>
      <c r="E26" s="168"/>
      <c r="F26" s="1567" t="s">
        <v>307</v>
      </c>
      <c r="G26" s="1567"/>
      <c r="H26" s="1567"/>
      <c r="I26" s="1567"/>
      <c r="J26" s="1567"/>
      <c r="K26" s="1567" t="s">
        <v>308</v>
      </c>
      <c r="L26" s="1567"/>
      <c r="M26" s="1567"/>
      <c r="N26" s="1567"/>
      <c r="O26" s="1567"/>
      <c r="P26" s="1567" t="s">
        <v>309</v>
      </c>
      <c r="Q26" s="1567"/>
      <c r="R26" s="1567"/>
      <c r="S26" s="1567"/>
      <c r="T26" s="1567"/>
      <c r="U26" s="1567"/>
      <c r="V26" s="1567"/>
      <c r="W26" s="1567"/>
      <c r="X26" s="1567" t="s">
        <v>310</v>
      </c>
      <c r="Y26" s="1567"/>
      <c r="Z26" s="1567"/>
      <c r="AA26" s="1568"/>
    </row>
    <row r="27" spans="1:27" x14ac:dyDescent="0.3">
      <c r="A27" s="1566" t="s">
        <v>311</v>
      </c>
      <c r="B27" s="1567"/>
      <c r="C27" s="1567"/>
      <c r="D27" s="1567"/>
      <c r="E27" s="1567"/>
      <c r="F27" s="1567"/>
      <c r="G27" s="1567"/>
      <c r="H27" s="1567"/>
      <c r="I27" s="1567"/>
      <c r="J27" s="1567"/>
      <c r="K27" s="1567"/>
      <c r="L27" s="1567"/>
      <c r="M27" s="1567"/>
      <c r="N27" s="1567"/>
      <c r="O27" s="1567"/>
      <c r="P27" s="1567"/>
      <c r="Q27" s="1567"/>
      <c r="R27" s="1567"/>
      <c r="S27" s="1567"/>
      <c r="T27" s="1567"/>
      <c r="U27" s="1567"/>
      <c r="V27" s="1567"/>
      <c r="W27" s="1567"/>
      <c r="X27" s="1567"/>
      <c r="Y27" s="1567"/>
      <c r="Z27" s="1567"/>
      <c r="AA27" s="1568"/>
    </row>
    <row r="28" spans="1:27" ht="31.5" customHeight="1" x14ac:dyDescent="0.3">
      <c r="A28" s="239"/>
      <c r="B28" s="74"/>
      <c r="C28" s="74"/>
      <c r="D28" s="74"/>
      <c r="E28" s="74"/>
      <c r="F28" s="74"/>
      <c r="G28" s="74"/>
      <c r="H28" s="74"/>
      <c r="I28" s="74"/>
      <c r="J28" s="74"/>
      <c r="K28" s="74"/>
      <c r="L28" s="74"/>
      <c r="M28" s="74"/>
      <c r="N28" s="74"/>
      <c r="O28" s="74"/>
      <c r="P28" s="74"/>
      <c r="Q28" s="74"/>
      <c r="R28" s="74"/>
      <c r="S28" s="74"/>
      <c r="T28" s="74"/>
      <c r="U28" s="74"/>
      <c r="V28" s="74"/>
      <c r="W28" s="74"/>
      <c r="X28" s="74"/>
      <c r="Y28" s="74"/>
      <c r="Z28" s="74"/>
      <c r="AA28" s="347"/>
    </row>
    <row r="29" spans="1:27" ht="16.5" customHeight="1" x14ac:dyDescent="0.3">
      <c r="A29" s="1560" t="s">
        <v>268</v>
      </c>
      <c r="B29" s="1559" t="s">
        <v>269</v>
      </c>
      <c r="C29" s="1559"/>
      <c r="D29" s="1559"/>
      <c r="E29" s="1559" t="s">
        <v>92</v>
      </c>
      <c r="F29" s="1559"/>
      <c r="G29" s="1559" t="s">
        <v>270</v>
      </c>
      <c r="H29" s="1559"/>
      <c r="I29" s="1559"/>
      <c r="J29" s="1559"/>
      <c r="K29" s="1559"/>
      <c r="L29" s="1559"/>
      <c r="M29" s="1559" t="s">
        <v>285</v>
      </c>
      <c r="N29" s="1559"/>
      <c r="O29" s="1559"/>
      <c r="P29" s="1559"/>
      <c r="Q29" s="1559"/>
      <c r="R29" s="1559"/>
      <c r="S29" s="1559" t="s">
        <v>271</v>
      </c>
      <c r="T29" s="1559"/>
      <c r="U29" s="1559"/>
      <c r="V29" s="1559"/>
      <c r="W29" s="1559"/>
      <c r="X29" s="1559"/>
      <c r="Y29" s="1557" t="s">
        <v>272</v>
      </c>
      <c r="Z29" s="1557"/>
      <c r="AA29" s="1558"/>
    </row>
    <row r="30" spans="1:27" ht="27" customHeight="1" x14ac:dyDescent="0.3">
      <c r="A30" s="1561"/>
      <c r="B30" s="1559"/>
      <c r="C30" s="1559"/>
      <c r="D30" s="1559"/>
      <c r="E30" s="1559"/>
      <c r="F30" s="1559"/>
      <c r="G30" s="1559" t="s">
        <v>273</v>
      </c>
      <c r="H30" s="1559"/>
      <c r="I30" s="1559" t="s">
        <v>274</v>
      </c>
      <c r="J30" s="1559"/>
      <c r="K30" s="1559" t="s">
        <v>275</v>
      </c>
      <c r="L30" s="1559"/>
      <c r="M30" s="1559" t="s">
        <v>276</v>
      </c>
      <c r="N30" s="1559"/>
      <c r="O30" s="1559" t="s">
        <v>277</v>
      </c>
      <c r="P30" s="1559"/>
      <c r="Q30" s="1559" t="s">
        <v>278</v>
      </c>
      <c r="R30" s="1559"/>
      <c r="S30" s="1559" t="s">
        <v>276</v>
      </c>
      <c r="T30" s="1559"/>
      <c r="U30" s="1559" t="s">
        <v>277</v>
      </c>
      <c r="V30" s="1559"/>
      <c r="W30" s="1559" t="s">
        <v>278</v>
      </c>
      <c r="X30" s="1559"/>
      <c r="Y30" s="170" t="s">
        <v>93</v>
      </c>
      <c r="Z30" s="1557" t="s">
        <v>28</v>
      </c>
      <c r="AA30" s="1558"/>
    </row>
    <row r="31" spans="1:27" ht="16.5" customHeight="1" x14ac:dyDescent="0.3">
      <c r="A31" s="348"/>
      <c r="B31" s="1555"/>
      <c r="C31" s="1555"/>
      <c r="D31" s="1555"/>
      <c r="E31" s="1540"/>
      <c r="F31" s="1540"/>
      <c r="G31" s="1540"/>
      <c r="H31" s="1540"/>
      <c r="I31" s="1540"/>
      <c r="J31" s="1540"/>
      <c r="K31" s="1540">
        <f>+G31*I31</f>
        <v>0</v>
      </c>
      <c r="L31" s="1540"/>
      <c r="M31" s="1540"/>
      <c r="N31" s="1540"/>
      <c r="O31" s="1540"/>
      <c r="P31" s="1540"/>
      <c r="Q31" s="1540">
        <f>+M31+O31</f>
        <v>0</v>
      </c>
      <c r="R31" s="1540"/>
      <c r="S31" s="1540">
        <f>+M31*I31</f>
        <v>0</v>
      </c>
      <c r="T31" s="1540"/>
      <c r="U31" s="1540">
        <f>+O31*I31</f>
        <v>0</v>
      </c>
      <c r="V31" s="1540"/>
      <c r="W31" s="1540">
        <f>+S31+U31</f>
        <v>0</v>
      </c>
      <c r="X31" s="1540"/>
      <c r="Y31" s="66">
        <f>+G31-Q31</f>
        <v>0</v>
      </c>
      <c r="Z31" s="1541">
        <f>+Y31*Q31</f>
        <v>0</v>
      </c>
      <c r="AA31" s="1542"/>
    </row>
    <row r="32" spans="1:27" ht="16.5" customHeight="1" x14ac:dyDescent="0.3">
      <c r="A32" s="348"/>
      <c r="B32" s="1555"/>
      <c r="C32" s="1555"/>
      <c r="D32" s="1555"/>
      <c r="E32" s="1540"/>
      <c r="F32" s="1540"/>
      <c r="G32" s="1540"/>
      <c r="H32" s="1540"/>
      <c r="I32" s="1540"/>
      <c r="J32" s="1540"/>
      <c r="K32" s="1540">
        <f t="shared" ref="K32:K48" si="0">+G32*I32</f>
        <v>0</v>
      </c>
      <c r="L32" s="1540"/>
      <c r="M32" s="1540"/>
      <c r="N32" s="1540"/>
      <c r="O32" s="1540"/>
      <c r="P32" s="1540"/>
      <c r="Q32" s="1540">
        <f t="shared" ref="Q32:Q48" si="1">+M32+O32</f>
        <v>0</v>
      </c>
      <c r="R32" s="1540"/>
      <c r="S32" s="1540">
        <f t="shared" ref="S32:S48" si="2">+M32*I32</f>
        <v>0</v>
      </c>
      <c r="T32" s="1540"/>
      <c r="U32" s="1540">
        <f t="shared" ref="U32:U48" si="3">+O32*I32</f>
        <v>0</v>
      </c>
      <c r="V32" s="1540"/>
      <c r="W32" s="1540">
        <f t="shared" ref="W32:W48" si="4">+S32+U32</f>
        <v>0</v>
      </c>
      <c r="X32" s="1540"/>
      <c r="Y32" s="66">
        <f t="shared" ref="Y32:Y48" si="5">+G32-Q32</f>
        <v>0</v>
      </c>
      <c r="Z32" s="1541">
        <f t="shared" ref="Z32:Z48" si="6">+Y32*Q32</f>
        <v>0</v>
      </c>
      <c r="AA32" s="1542"/>
    </row>
    <row r="33" spans="1:27" x14ac:dyDescent="0.3">
      <c r="A33" s="348"/>
      <c r="B33" s="1555"/>
      <c r="C33" s="1555"/>
      <c r="D33" s="1555"/>
      <c r="E33" s="1540"/>
      <c r="F33" s="1540"/>
      <c r="G33" s="1540"/>
      <c r="H33" s="1540"/>
      <c r="I33" s="1540"/>
      <c r="J33" s="1540"/>
      <c r="K33" s="1540">
        <f t="shared" si="0"/>
        <v>0</v>
      </c>
      <c r="L33" s="1540"/>
      <c r="M33" s="1540"/>
      <c r="N33" s="1540"/>
      <c r="O33" s="1540"/>
      <c r="P33" s="1540"/>
      <c r="Q33" s="1540">
        <f t="shared" si="1"/>
        <v>0</v>
      </c>
      <c r="R33" s="1540"/>
      <c r="S33" s="1540">
        <f t="shared" si="2"/>
        <v>0</v>
      </c>
      <c r="T33" s="1540"/>
      <c r="U33" s="1540">
        <f t="shared" si="3"/>
        <v>0</v>
      </c>
      <c r="V33" s="1540"/>
      <c r="W33" s="1540">
        <f t="shared" si="4"/>
        <v>0</v>
      </c>
      <c r="X33" s="1540"/>
      <c r="Y33" s="66">
        <f t="shared" si="5"/>
        <v>0</v>
      </c>
      <c r="Z33" s="1541">
        <f t="shared" si="6"/>
        <v>0</v>
      </c>
      <c r="AA33" s="1542"/>
    </row>
    <row r="34" spans="1:27" ht="16.5" customHeight="1" x14ac:dyDescent="0.3">
      <c r="A34" s="348"/>
      <c r="B34" s="1555"/>
      <c r="C34" s="1555"/>
      <c r="D34" s="1555"/>
      <c r="E34" s="1540"/>
      <c r="F34" s="1540"/>
      <c r="G34" s="1540"/>
      <c r="H34" s="1540"/>
      <c r="I34" s="1540"/>
      <c r="J34" s="1540"/>
      <c r="K34" s="1540">
        <f t="shared" si="0"/>
        <v>0</v>
      </c>
      <c r="L34" s="1540"/>
      <c r="M34" s="1540"/>
      <c r="N34" s="1540"/>
      <c r="O34" s="1540"/>
      <c r="P34" s="1540"/>
      <c r="Q34" s="1540">
        <f t="shared" si="1"/>
        <v>0</v>
      </c>
      <c r="R34" s="1540"/>
      <c r="S34" s="1540">
        <f t="shared" si="2"/>
        <v>0</v>
      </c>
      <c r="T34" s="1540"/>
      <c r="U34" s="1540">
        <f t="shared" si="3"/>
        <v>0</v>
      </c>
      <c r="V34" s="1540"/>
      <c r="W34" s="1540">
        <f t="shared" si="4"/>
        <v>0</v>
      </c>
      <c r="X34" s="1540"/>
      <c r="Y34" s="66">
        <f t="shared" si="5"/>
        <v>0</v>
      </c>
      <c r="Z34" s="1541">
        <f t="shared" si="6"/>
        <v>0</v>
      </c>
      <c r="AA34" s="1542"/>
    </row>
    <row r="35" spans="1:27" ht="16.5" customHeight="1" x14ac:dyDescent="0.3">
      <c r="A35" s="348"/>
      <c r="B35" s="1555"/>
      <c r="C35" s="1555"/>
      <c r="D35" s="1555"/>
      <c r="E35" s="1540"/>
      <c r="F35" s="1540"/>
      <c r="G35" s="1540"/>
      <c r="H35" s="1540"/>
      <c r="I35" s="1540"/>
      <c r="J35" s="1540"/>
      <c r="K35" s="1540">
        <f t="shared" si="0"/>
        <v>0</v>
      </c>
      <c r="L35" s="1540"/>
      <c r="M35" s="1540"/>
      <c r="N35" s="1540"/>
      <c r="O35" s="1540"/>
      <c r="P35" s="1540"/>
      <c r="Q35" s="1540">
        <f t="shared" si="1"/>
        <v>0</v>
      </c>
      <c r="R35" s="1540"/>
      <c r="S35" s="1540">
        <f t="shared" si="2"/>
        <v>0</v>
      </c>
      <c r="T35" s="1540"/>
      <c r="U35" s="1540">
        <f t="shared" si="3"/>
        <v>0</v>
      </c>
      <c r="V35" s="1540"/>
      <c r="W35" s="1540">
        <f t="shared" si="4"/>
        <v>0</v>
      </c>
      <c r="X35" s="1540"/>
      <c r="Y35" s="66">
        <f t="shared" si="5"/>
        <v>0</v>
      </c>
      <c r="Z35" s="1541">
        <f t="shared" si="6"/>
        <v>0</v>
      </c>
      <c r="AA35" s="1542"/>
    </row>
    <row r="36" spans="1:27" x14ac:dyDescent="0.3">
      <c r="A36" s="348"/>
      <c r="B36" s="1555"/>
      <c r="C36" s="1555"/>
      <c r="D36" s="1555"/>
      <c r="E36" s="1540"/>
      <c r="F36" s="1540"/>
      <c r="G36" s="1540"/>
      <c r="H36" s="1540"/>
      <c r="I36" s="1540"/>
      <c r="J36" s="1540"/>
      <c r="K36" s="1540">
        <f t="shared" si="0"/>
        <v>0</v>
      </c>
      <c r="L36" s="1540"/>
      <c r="M36" s="1540"/>
      <c r="N36" s="1540"/>
      <c r="O36" s="1540"/>
      <c r="P36" s="1540"/>
      <c r="Q36" s="1540">
        <f t="shared" si="1"/>
        <v>0</v>
      </c>
      <c r="R36" s="1540"/>
      <c r="S36" s="1540">
        <f t="shared" si="2"/>
        <v>0</v>
      </c>
      <c r="T36" s="1540"/>
      <c r="U36" s="1540">
        <f t="shared" si="3"/>
        <v>0</v>
      </c>
      <c r="V36" s="1540"/>
      <c r="W36" s="1540">
        <f t="shared" si="4"/>
        <v>0</v>
      </c>
      <c r="X36" s="1540"/>
      <c r="Y36" s="66">
        <f t="shared" si="5"/>
        <v>0</v>
      </c>
      <c r="Z36" s="1541">
        <f t="shared" si="6"/>
        <v>0</v>
      </c>
      <c r="AA36" s="1542"/>
    </row>
    <row r="37" spans="1:27" ht="16.5" customHeight="1" x14ac:dyDescent="0.3">
      <c r="A37" s="348"/>
      <c r="B37" s="1555"/>
      <c r="C37" s="1555"/>
      <c r="D37" s="1555"/>
      <c r="E37" s="1540"/>
      <c r="F37" s="1540"/>
      <c r="G37" s="1540"/>
      <c r="H37" s="1540"/>
      <c r="I37" s="1540"/>
      <c r="J37" s="1540"/>
      <c r="K37" s="1540">
        <f t="shared" ref="K37:K38" si="7">+G37*I37</f>
        <v>0</v>
      </c>
      <c r="L37" s="1540"/>
      <c r="M37" s="1540"/>
      <c r="N37" s="1540"/>
      <c r="O37" s="1540"/>
      <c r="P37" s="1540"/>
      <c r="Q37" s="1540">
        <f t="shared" ref="Q37:Q38" si="8">+M37+O37</f>
        <v>0</v>
      </c>
      <c r="R37" s="1540"/>
      <c r="S37" s="1540">
        <f t="shared" ref="S37:S38" si="9">+M37*I37</f>
        <v>0</v>
      </c>
      <c r="T37" s="1540"/>
      <c r="U37" s="1540">
        <f t="shared" ref="U37:U38" si="10">+O37*I37</f>
        <v>0</v>
      </c>
      <c r="V37" s="1540"/>
      <c r="W37" s="1540">
        <f t="shared" ref="W37:W38" si="11">+S37+U37</f>
        <v>0</v>
      </c>
      <c r="X37" s="1540"/>
      <c r="Y37" s="66">
        <f t="shared" ref="Y37:Y38" si="12">+G37-Q37</f>
        <v>0</v>
      </c>
      <c r="Z37" s="1541">
        <f t="shared" ref="Z37:Z38" si="13">+Y37*Q37</f>
        <v>0</v>
      </c>
      <c r="AA37" s="1542"/>
    </row>
    <row r="38" spans="1:27" x14ac:dyDescent="0.3">
      <c r="A38" s="348"/>
      <c r="B38" s="1555"/>
      <c r="C38" s="1555"/>
      <c r="D38" s="1555"/>
      <c r="E38" s="1540"/>
      <c r="F38" s="1540"/>
      <c r="G38" s="1540"/>
      <c r="H38" s="1540"/>
      <c r="I38" s="1540"/>
      <c r="J38" s="1540"/>
      <c r="K38" s="1540">
        <f t="shared" si="7"/>
        <v>0</v>
      </c>
      <c r="L38" s="1540"/>
      <c r="M38" s="1540"/>
      <c r="N38" s="1540"/>
      <c r="O38" s="1540"/>
      <c r="P38" s="1540"/>
      <c r="Q38" s="1540">
        <f t="shared" si="8"/>
        <v>0</v>
      </c>
      <c r="R38" s="1540"/>
      <c r="S38" s="1540">
        <f t="shared" si="9"/>
        <v>0</v>
      </c>
      <c r="T38" s="1540"/>
      <c r="U38" s="1540">
        <f t="shared" si="10"/>
        <v>0</v>
      </c>
      <c r="V38" s="1540"/>
      <c r="W38" s="1540">
        <f t="shared" si="11"/>
        <v>0</v>
      </c>
      <c r="X38" s="1540"/>
      <c r="Y38" s="66">
        <f t="shared" si="12"/>
        <v>0</v>
      </c>
      <c r="Z38" s="1541">
        <f t="shared" si="13"/>
        <v>0</v>
      </c>
      <c r="AA38" s="1542"/>
    </row>
    <row r="39" spans="1:27" ht="16.5" customHeight="1" x14ac:dyDescent="0.3">
      <c r="A39" s="348"/>
      <c r="B39" s="1555"/>
      <c r="C39" s="1555"/>
      <c r="D39" s="1555"/>
      <c r="E39" s="1540"/>
      <c r="F39" s="1540"/>
      <c r="G39" s="1540"/>
      <c r="H39" s="1540"/>
      <c r="I39" s="1540"/>
      <c r="J39" s="1540"/>
      <c r="K39" s="1540">
        <f t="shared" si="0"/>
        <v>0</v>
      </c>
      <c r="L39" s="1540"/>
      <c r="M39" s="1540"/>
      <c r="N39" s="1540"/>
      <c r="O39" s="1540"/>
      <c r="P39" s="1540"/>
      <c r="Q39" s="1540">
        <f t="shared" si="1"/>
        <v>0</v>
      </c>
      <c r="R39" s="1540"/>
      <c r="S39" s="1540">
        <f t="shared" si="2"/>
        <v>0</v>
      </c>
      <c r="T39" s="1540"/>
      <c r="U39" s="1540">
        <f t="shared" si="3"/>
        <v>0</v>
      </c>
      <c r="V39" s="1540"/>
      <c r="W39" s="1540">
        <f t="shared" si="4"/>
        <v>0</v>
      </c>
      <c r="X39" s="1540"/>
      <c r="Y39" s="66">
        <f t="shared" si="5"/>
        <v>0</v>
      </c>
      <c r="Z39" s="1541">
        <f t="shared" si="6"/>
        <v>0</v>
      </c>
      <c r="AA39" s="1542"/>
    </row>
    <row r="40" spans="1:27" x14ac:dyDescent="0.3">
      <c r="A40" s="348"/>
      <c r="B40" s="1555"/>
      <c r="C40" s="1555"/>
      <c r="D40" s="1555"/>
      <c r="E40" s="1540"/>
      <c r="F40" s="1540"/>
      <c r="G40" s="1540"/>
      <c r="H40" s="1540"/>
      <c r="I40" s="1540"/>
      <c r="J40" s="1540"/>
      <c r="K40" s="1540">
        <f t="shared" ref="K40:K42" si="14">+G40*I40</f>
        <v>0</v>
      </c>
      <c r="L40" s="1540"/>
      <c r="M40" s="1540"/>
      <c r="N40" s="1540"/>
      <c r="O40" s="1540"/>
      <c r="P40" s="1540"/>
      <c r="Q40" s="1540">
        <f t="shared" ref="Q40:Q42" si="15">+M40+O40</f>
        <v>0</v>
      </c>
      <c r="R40" s="1540"/>
      <c r="S40" s="1540">
        <f t="shared" ref="S40:S42" si="16">+M40*I40</f>
        <v>0</v>
      </c>
      <c r="T40" s="1540"/>
      <c r="U40" s="1540">
        <f t="shared" ref="U40:U42" si="17">+O40*I40</f>
        <v>0</v>
      </c>
      <c r="V40" s="1540"/>
      <c r="W40" s="1540">
        <f t="shared" ref="W40:W42" si="18">+S40+U40</f>
        <v>0</v>
      </c>
      <c r="X40" s="1540"/>
      <c r="Y40" s="66">
        <f t="shared" ref="Y40:Y42" si="19">+G40-Q40</f>
        <v>0</v>
      </c>
      <c r="Z40" s="1541">
        <f t="shared" ref="Z40:Z42" si="20">+Y40*Q40</f>
        <v>0</v>
      </c>
      <c r="AA40" s="1542"/>
    </row>
    <row r="41" spans="1:27" ht="16.5" customHeight="1" x14ac:dyDescent="0.3">
      <c r="A41" s="348"/>
      <c r="B41" s="1555"/>
      <c r="C41" s="1555"/>
      <c r="D41" s="1555"/>
      <c r="E41" s="1540"/>
      <c r="F41" s="1540"/>
      <c r="G41" s="1540"/>
      <c r="H41" s="1540"/>
      <c r="I41" s="1540"/>
      <c r="J41" s="1540"/>
      <c r="K41" s="1540">
        <f t="shared" si="14"/>
        <v>0</v>
      </c>
      <c r="L41" s="1540"/>
      <c r="M41" s="1540"/>
      <c r="N41" s="1540"/>
      <c r="O41" s="1540"/>
      <c r="P41" s="1540"/>
      <c r="Q41" s="1540">
        <f t="shared" si="15"/>
        <v>0</v>
      </c>
      <c r="R41" s="1540"/>
      <c r="S41" s="1540">
        <f t="shared" si="16"/>
        <v>0</v>
      </c>
      <c r="T41" s="1540"/>
      <c r="U41" s="1540">
        <f t="shared" si="17"/>
        <v>0</v>
      </c>
      <c r="V41" s="1540"/>
      <c r="W41" s="1540">
        <f t="shared" si="18"/>
        <v>0</v>
      </c>
      <c r="X41" s="1540"/>
      <c r="Y41" s="66">
        <f t="shared" si="19"/>
        <v>0</v>
      </c>
      <c r="Z41" s="1541">
        <f t="shared" si="20"/>
        <v>0</v>
      </c>
      <c r="AA41" s="1542"/>
    </row>
    <row r="42" spans="1:27" ht="16.5" customHeight="1" x14ac:dyDescent="0.3">
      <c r="A42" s="348"/>
      <c r="B42" s="1555"/>
      <c r="C42" s="1555"/>
      <c r="D42" s="1555"/>
      <c r="E42" s="1540"/>
      <c r="F42" s="1540"/>
      <c r="G42" s="1540"/>
      <c r="H42" s="1540"/>
      <c r="I42" s="1540"/>
      <c r="J42" s="1540"/>
      <c r="K42" s="1540">
        <f t="shared" si="14"/>
        <v>0</v>
      </c>
      <c r="L42" s="1540"/>
      <c r="M42" s="1540"/>
      <c r="N42" s="1540"/>
      <c r="O42" s="1540"/>
      <c r="P42" s="1540"/>
      <c r="Q42" s="1540">
        <f t="shared" si="15"/>
        <v>0</v>
      </c>
      <c r="R42" s="1540"/>
      <c r="S42" s="1540">
        <f t="shared" si="16"/>
        <v>0</v>
      </c>
      <c r="T42" s="1540"/>
      <c r="U42" s="1540">
        <f t="shared" si="17"/>
        <v>0</v>
      </c>
      <c r="V42" s="1540"/>
      <c r="W42" s="1540">
        <f t="shared" si="18"/>
        <v>0</v>
      </c>
      <c r="X42" s="1540"/>
      <c r="Y42" s="66">
        <f t="shared" si="19"/>
        <v>0</v>
      </c>
      <c r="Z42" s="1541">
        <f t="shared" si="20"/>
        <v>0</v>
      </c>
      <c r="AA42" s="1542"/>
    </row>
    <row r="43" spans="1:27" x14ac:dyDescent="0.3">
      <c r="A43" s="348"/>
      <c r="B43" s="1555"/>
      <c r="C43" s="1555"/>
      <c r="D43" s="1555"/>
      <c r="E43" s="1540"/>
      <c r="F43" s="1540"/>
      <c r="G43" s="1540"/>
      <c r="H43" s="1540"/>
      <c r="I43" s="1540"/>
      <c r="J43" s="1540"/>
      <c r="K43" s="1540">
        <f t="shared" si="0"/>
        <v>0</v>
      </c>
      <c r="L43" s="1540"/>
      <c r="M43" s="1540"/>
      <c r="N43" s="1540"/>
      <c r="O43" s="1540"/>
      <c r="P43" s="1540"/>
      <c r="Q43" s="1540">
        <f t="shared" si="1"/>
        <v>0</v>
      </c>
      <c r="R43" s="1540"/>
      <c r="S43" s="1540">
        <f t="shared" si="2"/>
        <v>0</v>
      </c>
      <c r="T43" s="1540"/>
      <c r="U43" s="1540">
        <f t="shared" si="3"/>
        <v>0</v>
      </c>
      <c r="V43" s="1540"/>
      <c r="W43" s="1540">
        <f t="shared" si="4"/>
        <v>0</v>
      </c>
      <c r="X43" s="1540"/>
      <c r="Y43" s="66">
        <f t="shared" si="5"/>
        <v>0</v>
      </c>
      <c r="Z43" s="1541">
        <f t="shared" si="6"/>
        <v>0</v>
      </c>
      <c r="AA43" s="1542"/>
    </row>
    <row r="44" spans="1:27" ht="16.5" customHeight="1" x14ac:dyDescent="0.3">
      <c r="A44" s="348"/>
      <c r="B44" s="1555"/>
      <c r="C44" s="1555"/>
      <c r="D44" s="1555"/>
      <c r="E44" s="1540"/>
      <c r="F44" s="1540"/>
      <c r="G44" s="1540"/>
      <c r="H44" s="1540"/>
      <c r="I44" s="1540"/>
      <c r="J44" s="1540"/>
      <c r="K44" s="1540">
        <f t="shared" si="0"/>
        <v>0</v>
      </c>
      <c r="L44" s="1540"/>
      <c r="M44" s="1540"/>
      <c r="N44" s="1540"/>
      <c r="O44" s="1540"/>
      <c r="P44" s="1540"/>
      <c r="Q44" s="1540">
        <f t="shared" si="1"/>
        <v>0</v>
      </c>
      <c r="R44" s="1540"/>
      <c r="S44" s="1540">
        <f t="shared" si="2"/>
        <v>0</v>
      </c>
      <c r="T44" s="1540"/>
      <c r="U44" s="1540">
        <f t="shared" si="3"/>
        <v>0</v>
      </c>
      <c r="V44" s="1540"/>
      <c r="W44" s="1540">
        <f t="shared" si="4"/>
        <v>0</v>
      </c>
      <c r="X44" s="1540"/>
      <c r="Y44" s="66">
        <f t="shared" si="5"/>
        <v>0</v>
      </c>
      <c r="Z44" s="1541">
        <f t="shared" si="6"/>
        <v>0</v>
      </c>
      <c r="AA44" s="1542"/>
    </row>
    <row r="45" spans="1:27" ht="16.5" customHeight="1" x14ac:dyDescent="0.3">
      <c r="A45" s="348"/>
      <c r="B45" s="1555"/>
      <c r="C45" s="1555"/>
      <c r="D45" s="1555"/>
      <c r="E45" s="1540"/>
      <c r="F45" s="1540"/>
      <c r="G45" s="1540"/>
      <c r="H45" s="1540"/>
      <c r="I45" s="1540"/>
      <c r="J45" s="1540"/>
      <c r="K45" s="1540">
        <f t="shared" si="0"/>
        <v>0</v>
      </c>
      <c r="L45" s="1540"/>
      <c r="M45" s="1540"/>
      <c r="N45" s="1540"/>
      <c r="O45" s="1540"/>
      <c r="P45" s="1540"/>
      <c r="Q45" s="1540">
        <f t="shared" si="1"/>
        <v>0</v>
      </c>
      <c r="R45" s="1540"/>
      <c r="S45" s="1540">
        <f t="shared" si="2"/>
        <v>0</v>
      </c>
      <c r="T45" s="1540"/>
      <c r="U45" s="1540">
        <f t="shared" si="3"/>
        <v>0</v>
      </c>
      <c r="V45" s="1540"/>
      <c r="W45" s="1540">
        <f t="shared" si="4"/>
        <v>0</v>
      </c>
      <c r="X45" s="1540"/>
      <c r="Y45" s="66">
        <f t="shared" si="5"/>
        <v>0</v>
      </c>
      <c r="Z45" s="1541">
        <f t="shared" si="6"/>
        <v>0</v>
      </c>
      <c r="AA45" s="1542"/>
    </row>
    <row r="46" spans="1:27" ht="16.5" customHeight="1" x14ac:dyDescent="0.3">
      <c r="A46" s="348"/>
      <c r="B46" s="1555"/>
      <c r="C46" s="1555"/>
      <c r="D46" s="1555"/>
      <c r="E46" s="1540"/>
      <c r="F46" s="1540"/>
      <c r="G46" s="1540"/>
      <c r="H46" s="1540"/>
      <c r="I46" s="1540"/>
      <c r="J46" s="1540"/>
      <c r="K46" s="1540">
        <f t="shared" si="0"/>
        <v>0</v>
      </c>
      <c r="L46" s="1540"/>
      <c r="M46" s="1540"/>
      <c r="N46" s="1540"/>
      <c r="O46" s="1540"/>
      <c r="P46" s="1540"/>
      <c r="Q46" s="1540">
        <f t="shared" si="1"/>
        <v>0</v>
      </c>
      <c r="R46" s="1540"/>
      <c r="S46" s="1540">
        <f t="shared" si="2"/>
        <v>0</v>
      </c>
      <c r="T46" s="1540"/>
      <c r="U46" s="1540">
        <f t="shared" si="3"/>
        <v>0</v>
      </c>
      <c r="V46" s="1540"/>
      <c r="W46" s="1540">
        <f t="shared" si="4"/>
        <v>0</v>
      </c>
      <c r="X46" s="1540"/>
      <c r="Y46" s="66">
        <f t="shared" si="5"/>
        <v>0</v>
      </c>
      <c r="Z46" s="1541">
        <f t="shared" si="6"/>
        <v>0</v>
      </c>
      <c r="AA46" s="1542"/>
    </row>
    <row r="47" spans="1:27" ht="16.5" customHeight="1" x14ac:dyDescent="0.3">
      <c r="A47" s="348"/>
      <c r="B47" s="1555"/>
      <c r="C47" s="1555"/>
      <c r="D47" s="1555"/>
      <c r="E47" s="1540"/>
      <c r="F47" s="1540"/>
      <c r="G47" s="1540"/>
      <c r="H47" s="1540"/>
      <c r="I47" s="1540"/>
      <c r="J47" s="1540"/>
      <c r="K47" s="1540">
        <f t="shared" si="0"/>
        <v>0</v>
      </c>
      <c r="L47" s="1540"/>
      <c r="M47" s="1540"/>
      <c r="N47" s="1540"/>
      <c r="O47" s="1540"/>
      <c r="P47" s="1540"/>
      <c r="Q47" s="1540">
        <f t="shared" si="1"/>
        <v>0</v>
      </c>
      <c r="R47" s="1540"/>
      <c r="S47" s="1540">
        <f t="shared" si="2"/>
        <v>0</v>
      </c>
      <c r="T47" s="1540"/>
      <c r="U47" s="1540">
        <f t="shared" si="3"/>
        <v>0</v>
      </c>
      <c r="V47" s="1540"/>
      <c r="W47" s="1540">
        <f t="shared" si="4"/>
        <v>0</v>
      </c>
      <c r="X47" s="1540"/>
      <c r="Y47" s="66">
        <f t="shared" si="5"/>
        <v>0</v>
      </c>
      <c r="Z47" s="1541">
        <f t="shared" si="6"/>
        <v>0</v>
      </c>
      <c r="AA47" s="1542"/>
    </row>
    <row r="48" spans="1:27" ht="16.5" customHeight="1" thickBot="1" x14ac:dyDescent="0.35">
      <c r="A48" s="349"/>
      <c r="B48" s="1556"/>
      <c r="C48" s="1556"/>
      <c r="D48" s="1556"/>
      <c r="E48" s="1552"/>
      <c r="F48" s="1552"/>
      <c r="G48" s="1552"/>
      <c r="H48" s="1552"/>
      <c r="I48" s="1552"/>
      <c r="J48" s="1552"/>
      <c r="K48" s="1552">
        <f t="shared" si="0"/>
        <v>0</v>
      </c>
      <c r="L48" s="1552"/>
      <c r="M48" s="1552"/>
      <c r="N48" s="1552"/>
      <c r="O48" s="1552"/>
      <c r="P48" s="1552"/>
      <c r="Q48" s="1540">
        <f t="shared" si="1"/>
        <v>0</v>
      </c>
      <c r="R48" s="1540"/>
      <c r="S48" s="1540">
        <f t="shared" si="2"/>
        <v>0</v>
      </c>
      <c r="T48" s="1540"/>
      <c r="U48" s="1540">
        <f t="shared" si="3"/>
        <v>0</v>
      </c>
      <c r="V48" s="1540"/>
      <c r="W48" s="1540">
        <f t="shared" si="4"/>
        <v>0</v>
      </c>
      <c r="X48" s="1540"/>
      <c r="Y48" s="66">
        <f t="shared" si="5"/>
        <v>0</v>
      </c>
      <c r="Z48" s="1553">
        <f t="shared" si="6"/>
        <v>0</v>
      </c>
      <c r="AA48" s="1554"/>
    </row>
    <row r="49" spans="1:27" ht="16.5" customHeight="1" thickBot="1" x14ac:dyDescent="0.35">
      <c r="A49" s="1589" t="s">
        <v>279</v>
      </c>
      <c r="B49" s="1590"/>
      <c r="C49" s="1590"/>
      <c r="D49" s="1590"/>
      <c r="E49" s="1590"/>
      <c r="F49" s="1591"/>
      <c r="G49" s="1549">
        <f>SUM(G31:H48)</f>
        <v>0</v>
      </c>
      <c r="H49" s="1549"/>
      <c r="I49" s="1549">
        <f>SUM(I31:J48)</f>
        <v>0</v>
      </c>
      <c r="J49" s="1549"/>
      <c r="K49" s="1549">
        <f>SUM(K31:L48)</f>
        <v>0</v>
      </c>
      <c r="L49" s="1549"/>
      <c r="M49" s="1549"/>
      <c r="N49" s="1549"/>
      <c r="O49" s="1549"/>
      <c r="P49" s="1549"/>
      <c r="Q49" s="1549"/>
      <c r="R49" s="1549"/>
      <c r="S49" s="1549"/>
      <c r="T49" s="1549"/>
      <c r="U49" s="1549"/>
      <c r="V49" s="1549"/>
      <c r="W49" s="1549"/>
      <c r="X49" s="1549"/>
      <c r="Y49" s="73">
        <f t="shared" ref="Y49" si="21">+P49-U49</f>
        <v>0</v>
      </c>
      <c r="Z49" s="1543">
        <f t="shared" ref="Z49" si="22">+Y49*Q49</f>
        <v>0</v>
      </c>
      <c r="AA49" s="1544"/>
    </row>
    <row r="50" spans="1:27" ht="17.25" thickBot="1" x14ac:dyDescent="0.35">
      <c r="A50" s="1589" t="s">
        <v>280</v>
      </c>
      <c r="B50" s="1590"/>
      <c r="C50" s="1590"/>
      <c r="D50" s="1590"/>
      <c r="E50" s="1590"/>
      <c r="F50" s="1591"/>
      <c r="G50" s="1549"/>
      <c r="H50" s="1549"/>
      <c r="I50" s="1549"/>
      <c r="J50" s="1549"/>
      <c r="K50" s="1549"/>
      <c r="L50" s="1549"/>
      <c r="M50" s="1549"/>
      <c r="N50" s="1549"/>
      <c r="O50" s="1549"/>
      <c r="P50" s="1549"/>
      <c r="Q50" s="1549"/>
      <c r="R50" s="1549"/>
      <c r="S50" s="1549"/>
      <c r="T50" s="1549"/>
      <c r="U50" s="1549"/>
      <c r="V50" s="1549"/>
      <c r="W50" s="1549"/>
      <c r="X50" s="1549"/>
      <c r="Y50" s="73">
        <f t="shared" ref="Y50" si="23">+P50-U50</f>
        <v>0</v>
      </c>
      <c r="Z50" s="1543">
        <f t="shared" ref="Z50" si="24">+Y50*Q50</f>
        <v>0</v>
      </c>
      <c r="AA50" s="1544"/>
    </row>
    <row r="51" spans="1:27" ht="16.5" customHeight="1" x14ac:dyDescent="0.3">
      <c r="A51" s="350"/>
      <c r="B51" s="1562" t="s">
        <v>281</v>
      </c>
      <c r="C51" s="1562"/>
      <c r="D51" s="1562"/>
      <c r="E51" s="1550">
        <v>0.2</v>
      </c>
      <c r="F51" s="1550"/>
      <c r="G51" s="1545"/>
      <c r="H51" s="1545"/>
      <c r="I51" s="1545"/>
      <c r="J51" s="1545"/>
      <c r="K51" s="1545"/>
      <c r="L51" s="1545"/>
      <c r="M51" s="1545"/>
      <c r="N51" s="1545"/>
      <c r="O51" s="1545"/>
      <c r="P51" s="1545"/>
      <c r="Q51" s="1545"/>
      <c r="R51" s="1545"/>
      <c r="S51" s="1545"/>
      <c r="T51" s="1545"/>
      <c r="U51" s="1545"/>
      <c r="V51" s="1545"/>
      <c r="W51" s="1545"/>
      <c r="X51" s="1545"/>
      <c r="Y51" s="72">
        <f t="shared" ref="Y51:Y54" si="25">+P51-U51</f>
        <v>0</v>
      </c>
      <c r="Z51" s="1546">
        <f t="shared" ref="Z51:Z54" si="26">+Y51*Q51</f>
        <v>0</v>
      </c>
      <c r="AA51" s="1547"/>
    </row>
    <row r="52" spans="1:27" ht="16.5" customHeight="1" x14ac:dyDescent="0.3">
      <c r="A52" s="351"/>
      <c r="B52" s="1548" t="s">
        <v>282</v>
      </c>
      <c r="C52" s="1548"/>
      <c r="D52" s="1548"/>
      <c r="E52" s="1551">
        <v>0.03</v>
      </c>
      <c r="F52" s="1551"/>
      <c r="G52" s="1540"/>
      <c r="H52" s="1540"/>
      <c r="I52" s="1540"/>
      <c r="J52" s="1540"/>
      <c r="K52" s="1540"/>
      <c r="L52" s="1540"/>
      <c r="M52" s="1540"/>
      <c r="N52" s="1540"/>
      <c r="O52" s="1540"/>
      <c r="P52" s="1540"/>
      <c r="Q52" s="1540"/>
      <c r="R52" s="1540"/>
      <c r="S52" s="1540"/>
      <c r="T52" s="1540"/>
      <c r="U52" s="1540"/>
      <c r="V52" s="1540"/>
      <c r="W52" s="1540"/>
      <c r="X52" s="1540"/>
      <c r="Y52" s="66">
        <f t="shared" si="25"/>
        <v>0</v>
      </c>
      <c r="Z52" s="1541">
        <f t="shared" si="26"/>
        <v>0</v>
      </c>
      <c r="AA52" s="1542"/>
    </row>
    <row r="53" spans="1:27" ht="18" customHeight="1" x14ac:dyDescent="0.3">
      <c r="A53" s="352"/>
      <c r="B53" s="1548" t="s">
        <v>283</v>
      </c>
      <c r="C53" s="1548"/>
      <c r="D53" s="1548"/>
      <c r="E53" s="1551">
        <v>0.05</v>
      </c>
      <c r="F53" s="1551"/>
      <c r="G53" s="1540"/>
      <c r="H53" s="1540"/>
      <c r="I53" s="1540"/>
      <c r="J53" s="1540"/>
      <c r="K53" s="1540"/>
      <c r="L53" s="1540"/>
      <c r="M53" s="1540"/>
      <c r="N53" s="1540"/>
      <c r="O53" s="1540"/>
      <c r="P53" s="1540"/>
      <c r="Q53" s="1540"/>
      <c r="R53" s="1540"/>
      <c r="S53" s="1540"/>
      <c r="T53" s="1540"/>
      <c r="U53" s="1540"/>
      <c r="V53" s="1540"/>
      <c r="W53" s="1540"/>
      <c r="X53" s="1540"/>
      <c r="Y53" s="66">
        <f t="shared" si="25"/>
        <v>0</v>
      </c>
      <c r="Z53" s="1541">
        <f t="shared" si="26"/>
        <v>0</v>
      </c>
      <c r="AA53" s="1542"/>
    </row>
    <row r="54" spans="1:27" ht="16.5" customHeight="1" x14ac:dyDescent="0.3">
      <c r="A54" s="352"/>
      <c r="B54" s="1548" t="s">
        <v>286</v>
      </c>
      <c r="C54" s="1548"/>
      <c r="D54" s="1548"/>
      <c r="E54" s="71">
        <v>0.19</v>
      </c>
      <c r="F54" s="71"/>
      <c r="G54" s="1540"/>
      <c r="H54" s="1540"/>
      <c r="I54" s="1540"/>
      <c r="J54" s="1540"/>
      <c r="K54" s="1540"/>
      <c r="L54" s="1540"/>
      <c r="M54" s="1540"/>
      <c r="N54" s="1540"/>
      <c r="O54" s="1540"/>
      <c r="P54" s="1540"/>
      <c r="Q54" s="1540"/>
      <c r="R54" s="1540"/>
      <c r="S54" s="1540"/>
      <c r="T54" s="1540"/>
      <c r="U54" s="1540"/>
      <c r="V54" s="1540"/>
      <c r="W54" s="1540"/>
      <c r="X54" s="1540"/>
      <c r="Y54" s="66">
        <f t="shared" si="25"/>
        <v>0</v>
      </c>
      <c r="Z54" s="1541">
        <f t="shared" si="26"/>
        <v>0</v>
      </c>
      <c r="AA54" s="1542"/>
    </row>
    <row r="55" spans="1:27" ht="16.5" customHeight="1" x14ac:dyDescent="0.3">
      <c r="A55" s="352"/>
      <c r="B55" s="1586"/>
      <c r="C55" s="1587"/>
      <c r="D55" s="1588"/>
      <c r="E55" s="70"/>
      <c r="F55" s="70"/>
      <c r="G55" s="1540"/>
      <c r="H55" s="1540"/>
      <c r="I55" s="1540"/>
      <c r="J55" s="1540"/>
      <c r="K55" s="1540"/>
      <c r="L55" s="1540"/>
      <c r="M55" s="1540"/>
      <c r="N55" s="1540"/>
      <c r="O55" s="1540"/>
      <c r="P55" s="1540"/>
      <c r="Q55" s="1540"/>
      <c r="R55" s="1540"/>
      <c r="S55" s="1540"/>
      <c r="T55" s="1540"/>
      <c r="U55" s="1540"/>
      <c r="V55" s="1540"/>
      <c r="W55" s="1540"/>
      <c r="X55" s="1540"/>
      <c r="Y55" s="66">
        <f t="shared" ref="Y55:Y56" si="27">+P55-U55</f>
        <v>0</v>
      </c>
      <c r="Z55" s="1541">
        <f t="shared" ref="Z55:Z56" si="28">+Y55*Q55</f>
        <v>0</v>
      </c>
      <c r="AA55" s="1542"/>
    </row>
    <row r="56" spans="1:27" ht="16.5" customHeight="1" x14ac:dyDescent="0.3">
      <c r="A56" s="351" t="s">
        <v>284</v>
      </c>
      <c r="B56" s="70"/>
      <c r="C56" s="70"/>
      <c r="D56" s="70"/>
      <c r="E56" s="70"/>
      <c r="F56" s="70"/>
      <c r="G56" s="1540"/>
      <c r="H56" s="1540"/>
      <c r="I56" s="1540"/>
      <c r="J56" s="1540"/>
      <c r="K56" s="1540"/>
      <c r="L56" s="1540"/>
      <c r="M56" s="1540"/>
      <c r="N56" s="1540"/>
      <c r="O56" s="1540"/>
      <c r="P56" s="1540"/>
      <c r="Q56" s="1540"/>
      <c r="R56" s="1540"/>
      <c r="S56" s="1540"/>
      <c r="T56" s="1540"/>
      <c r="U56" s="1540"/>
      <c r="V56" s="1540"/>
      <c r="W56" s="1540"/>
      <c r="X56" s="1540"/>
      <c r="Y56" s="66">
        <f t="shared" si="27"/>
        <v>0</v>
      </c>
      <c r="Z56" s="1541">
        <f t="shared" si="28"/>
        <v>0</v>
      </c>
      <c r="AA56" s="1542"/>
    </row>
    <row r="57" spans="1:27" ht="16.5" customHeight="1" x14ac:dyDescent="0.3">
      <c r="A57" s="353"/>
      <c r="B57" s="61"/>
      <c r="C57" s="61"/>
      <c r="D57" s="61"/>
      <c r="E57" s="61"/>
      <c r="F57" s="61"/>
      <c r="G57" s="61"/>
      <c r="H57" s="61"/>
      <c r="I57" s="61"/>
      <c r="J57" s="61"/>
      <c r="K57" s="61"/>
      <c r="L57" s="61"/>
      <c r="M57" s="354"/>
      <c r="N57" s="62"/>
      <c r="O57" s="63"/>
      <c r="P57" s="64"/>
      <c r="Q57" s="64"/>
      <c r="R57" s="64"/>
      <c r="S57" s="65"/>
      <c r="T57" s="64"/>
      <c r="U57" s="65"/>
      <c r="V57" s="65"/>
      <c r="W57" s="65"/>
      <c r="X57" s="64"/>
      <c r="Y57" s="65"/>
      <c r="Z57" s="355"/>
      <c r="AA57" s="356"/>
    </row>
    <row r="58" spans="1:27" x14ac:dyDescent="0.3">
      <c r="A58" s="282">
        <v>3</v>
      </c>
      <c r="B58" s="752" t="s">
        <v>287</v>
      </c>
      <c r="C58" s="753"/>
      <c r="D58" s="753"/>
      <c r="E58" s="753"/>
      <c r="F58" s="753"/>
      <c r="G58" s="753"/>
      <c r="H58" s="753"/>
      <c r="I58" s="753"/>
      <c r="J58" s="753"/>
      <c r="K58" s="753"/>
      <c r="L58" s="753"/>
      <c r="M58" s="753"/>
      <c r="N58" s="753"/>
      <c r="O58" s="753"/>
      <c r="P58" s="753"/>
      <c r="Q58" s="753"/>
      <c r="R58" s="753"/>
      <c r="S58" s="753"/>
      <c r="T58" s="753"/>
      <c r="U58" s="753"/>
      <c r="V58" s="753"/>
      <c r="W58" s="753"/>
      <c r="X58" s="753"/>
      <c r="Y58" s="753"/>
      <c r="Z58" s="753"/>
      <c r="AA58" s="754"/>
    </row>
    <row r="59" spans="1:27" x14ac:dyDescent="0.3">
      <c r="A59" s="292"/>
      <c r="AA59" s="293"/>
    </row>
    <row r="60" spans="1:27" x14ac:dyDescent="0.3">
      <c r="A60" s="292"/>
      <c r="AA60" s="293"/>
    </row>
    <row r="61" spans="1:27" x14ac:dyDescent="0.3">
      <c r="A61" s="357" t="s">
        <v>288</v>
      </c>
      <c r="F61" s="3">
        <f>+F19</f>
        <v>26</v>
      </c>
      <c r="AA61" s="293"/>
    </row>
    <row r="62" spans="1:27" x14ac:dyDescent="0.3">
      <c r="A62" s="357" t="s">
        <v>289</v>
      </c>
      <c r="F62" s="3">
        <f>+F20</f>
        <v>28</v>
      </c>
      <c r="AA62" s="293"/>
    </row>
    <row r="63" spans="1:27" x14ac:dyDescent="0.3">
      <c r="A63" s="357" t="s">
        <v>290</v>
      </c>
      <c r="F63" s="3">
        <f>+F61+F62</f>
        <v>54</v>
      </c>
      <c r="AA63" s="293"/>
    </row>
    <row r="64" spans="1:27" x14ac:dyDescent="0.3">
      <c r="A64" s="292"/>
      <c r="AA64" s="293"/>
    </row>
    <row r="65" spans="1:27" x14ac:dyDescent="0.3">
      <c r="A65" s="292"/>
      <c r="AA65" s="293"/>
    </row>
    <row r="66" spans="1:27" ht="38.25" customHeight="1" x14ac:dyDescent="0.3">
      <c r="A66" s="358" t="s">
        <v>291</v>
      </c>
      <c r="B66" s="1570" t="s">
        <v>292</v>
      </c>
      <c r="C66" s="1570"/>
      <c r="D66" s="1570"/>
      <c r="E66" s="1570"/>
      <c r="F66" s="1570"/>
      <c r="G66" s="1570"/>
      <c r="H66" s="169" t="s">
        <v>293</v>
      </c>
      <c r="I66" s="1570" t="s">
        <v>295</v>
      </c>
      <c r="J66" s="1570"/>
      <c r="K66" s="1575" t="s">
        <v>296</v>
      </c>
      <c r="L66" s="1575"/>
      <c r="M66" s="1570" t="s">
        <v>297</v>
      </c>
      <c r="N66" s="1570"/>
      <c r="O66" s="1577" t="s">
        <v>298</v>
      </c>
      <c r="P66" s="1577"/>
      <c r="Q66" s="1577" t="s">
        <v>299</v>
      </c>
      <c r="R66" s="1577"/>
      <c r="AA66" s="293"/>
    </row>
    <row r="67" spans="1:27" x14ac:dyDescent="0.3">
      <c r="A67" s="359"/>
      <c r="B67" s="1569"/>
      <c r="C67" s="1569"/>
      <c r="D67" s="1569"/>
      <c r="E67" s="1569"/>
      <c r="F67" s="1569"/>
      <c r="G67" s="1569"/>
      <c r="H67" s="67"/>
      <c r="I67" s="1565"/>
      <c r="J67" s="1565"/>
      <c r="K67" s="1576">
        <f t="shared" ref="K67:K78" si="29">+I67/$F$63</f>
        <v>0</v>
      </c>
      <c r="L67" s="868"/>
      <c r="M67" s="1563">
        <f>+I67</f>
        <v>0</v>
      </c>
      <c r="N67" s="1564"/>
      <c r="O67" s="1592">
        <f t="shared" ref="O67:O78" si="30">+$F$63-I67</f>
        <v>54</v>
      </c>
      <c r="P67" s="862"/>
      <c r="Q67" s="1576">
        <f t="shared" ref="Q67:Q78" si="31">+I67/$F$63</f>
        <v>0</v>
      </c>
      <c r="R67" s="868"/>
      <c r="AA67" s="293"/>
    </row>
    <row r="68" spans="1:27" x14ac:dyDescent="0.3">
      <c r="A68" s="359"/>
      <c r="B68" s="1569"/>
      <c r="C68" s="1569"/>
      <c r="D68" s="1569"/>
      <c r="E68" s="1569"/>
      <c r="F68" s="1569"/>
      <c r="G68" s="1569"/>
      <c r="H68" s="67"/>
      <c r="I68" s="1565"/>
      <c r="J68" s="1565"/>
      <c r="K68" s="1576">
        <f t="shared" si="29"/>
        <v>0</v>
      </c>
      <c r="L68" s="868"/>
      <c r="M68" s="1563">
        <f t="shared" ref="M68:M78" si="32">+I68</f>
        <v>0</v>
      </c>
      <c r="N68" s="1564"/>
      <c r="O68" s="1592">
        <f t="shared" si="30"/>
        <v>54</v>
      </c>
      <c r="P68" s="862"/>
      <c r="Q68" s="1576">
        <f t="shared" si="31"/>
        <v>0</v>
      </c>
      <c r="R68" s="868"/>
      <c r="AA68" s="293"/>
    </row>
    <row r="69" spans="1:27" x14ac:dyDescent="0.3">
      <c r="A69" s="359"/>
      <c r="B69" s="1569"/>
      <c r="C69" s="1569"/>
      <c r="D69" s="1569"/>
      <c r="E69" s="1569"/>
      <c r="F69" s="1569"/>
      <c r="G69" s="1569"/>
      <c r="H69" s="67"/>
      <c r="I69" s="1565"/>
      <c r="J69" s="1565"/>
      <c r="K69" s="1576">
        <f t="shared" si="29"/>
        <v>0</v>
      </c>
      <c r="L69" s="868"/>
      <c r="M69" s="1563">
        <f t="shared" si="32"/>
        <v>0</v>
      </c>
      <c r="N69" s="1564"/>
      <c r="O69" s="1592">
        <f t="shared" si="30"/>
        <v>54</v>
      </c>
      <c r="P69" s="862"/>
      <c r="Q69" s="1576">
        <f t="shared" si="31"/>
        <v>0</v>
      </c>
      <c r="R69" s="868"/>
      <c r="AA69" s="293"/>
    </row>
    <row r="70" spans="1:27" x14ac:dyDescent="0.3">
      <c r="A70" s="359"/>
      <c r="B70" s="1569"/>
      <c r="C70" s="1569"/>
      <c r="D70" s="1569"/>
      <c r="E70" s="1569"/>
      <c r="F70" s="1569"/>
      <c r="G70" s="1569"/>
      <c r="H70" s="67"/>
      <c r="I70" s="1565"/>
      <c r="J70" s="1565"/>
      <c r="K70" s="1576">
        <f t="shared" si="29"/>
        <v>0</v>
      </c>
      <c r="L70" s="868"/>
      <c r="M70" s="1563">
        <f t="shared" si="32"/>
        <v>0</v>
      </c>
      <c r="N70" s="1564"/>
      <c r="O70" s="1592">
        <f t="shared" si="30"/>
        <v>54</v>
      </c>
      <c r="P70" s="862"/>
      <c r="Q70" s="1576">
        <f t="shared" si="31"/>
        <v>0</v>
      </c>
      <c r="R70" s="868"/>
      <c r="AA70" s="293"/>
    </row>
    <row r="71" spans="1:27" x14ac:dyDescent="0.3">
      <c r="A71" s="359"/>
      <c r="B71" s="1569"/>
      <c r="C71" s="1569"/>
      <c r="D71" s="1569"/>
      <c r="E71" s="1569"/>
      <c r="F71" s="1569"/>
      <c r="G71" s="1569"/>
      <c r="H71" s="67"/>
      <c r="I71" s="1565"/>
      <c r="J71" s="1565"/>
      <c r="K71" s="1576">
        <f t="shared" si="29"/>
        <v>0</v>
      </c>
      <c r="L71" s="868"/>
      <c r="M71" s="1563">
        <f t="shared" si="32"/>
        <v>0</v>
      </c>
      <c r="N71" s="1564"/>
      <c r="O71" s="1592">
        <f t="shared" si="30"/>
        <v>54</v>
      </c>
      <c r="P71" s="862"/>
      <c r="Q71" s="1576">
        <f t="shared" si="31"/>
        <v>0</v>
      </c>
      <c r="R71" s="868"/>
      <c r="AA71" s="293"/>
    </row>
    <row r="72" spans="1:27" x14ac:dyDescent="0.3">
      <c r="A72" s="359"/>
      <c r="B72" s="1569"/>
      <c r="C72" s="1569"/>
      <c r="D72" s="1569"/>
      <c r="E72" s="1569"/>
      <c r="F72" s="1569"/>
      <c r="G72" s="1569"/>
      <c r="H72" s="67"/>
      <c r="I72" s="1565"/>
      <c r="J72" s="1565"/>
      <c r="K72" s="1576">
        <f t="shared" si="29"/>
        <v>0</v>
      </c>
      <c r="L72" s="868"/>
      <c r="M72" s="1563">
        <f t="shared" si="32"/>
        <v>0</v>
      </c>
      <c r="N72" s="1564"/>
      <c r="O72" s="1592">
        <f t="shared" si="30"/>
        <v>54</v>
      </c>
      <c r="P72" s="862"/>
      <c r="Q72" s="1576">
        <f t="shared" si="31"/>
        <v>0</v>
      </c>
      <c r="R72" s="868"/>
      <c r="AA72" s="293"/>
    </row>
    <row r="73" spans="1:27" x14ac:dyDescent="0.3">
      <c r="A73" s="359"/>
      <c r="B73" s="1569"/>
      <c r="C73" s="1569"/>
      <c r="D73" s="1569"/>
      <c r="E73" s="1569"/>
      <c r="F73" s="1569"/>
      <c r="G73" s="1569"/>
      <c r="H73" s="67"/>
      <c r="I73" s="1565"/>
      <c r="J73" s="1565"/>
      <c r="K73" s="1576">
        <f t="shared" si="29"/>
        <v>0</v>
      </c>
      <c r="L73" s="868"/>
      <c r="M73" s="1563">
        <f t="shared" si="32"/>
        <v>0</v>
      </c>
      <c r="N73" s="1564"/>
      <c r="O73" s="1592">
        <f t="shared" si="30"/>
        <v>54</v>
      </c>
      <c r="P73" s="862"/>
      <c r="Q73" s="1576">
        <f t="shared" si="31"/>
        <v>0</v>
      </c>
      <c r="R73" s="868"/>
      <c r="AA73" s="293"/>
    </row>
    <row r="74" spans="1:27" x14ac:dyDescent="0.3">
      <c r="A74" s="359"/>
      <c r="B74" s="1569"/>
      <c r="C74" s="1569"/>
      <c r="D74" s="1569"/>
      <c r="E74" s="1569"/>
      <c r="F74" s="1569"/>
      <c r="G74" s="1569"/>
      <c r="H74" s="67"/>
      <c r="I74" s="1565"/>
      <c r="J74" s="1565"/>
      <c r="K74" s="1576">
        <f t="shared" si="29"/>
        <v>0</v>
      </c>
      <c r="L74" s="868"/>
      <c r="M74" s="1563">
        <f t="shared" si="32"/>
        <v>0</v>
      </c>
      <c r="N74" s="1564"/>
      <c r="O74" s="1592">
        <f t="shared" si="30"/>
        <v>54</v>
      </c>
      <c r="P74" s="862"/>
      <c r="Q74" s="1576">
        <f t="shared" si="31"/>
        <v>0</v>
      </c>
      <c r="R74" s="868"/>
      <c r="AA74" s="293"/>
    </row>
    <row r="75" spans="1:27" x14ac:dyDescent="0.3">
      <c r="A75" s="359"/>
      <c r="B75" s="1569"/>
      <c r="C75" s="1569"/>
      <c r="D75" s="1569"/>
      <c r="E75" s="1569"/>
      <c r="F75" s="1569"/>
      <c r="G75" s="1569"/>
      <c r="H75" s="67"/>
      <c r="I75" s="1565"/>
      <c r="J75" s="1565"/>
      <c r="K75" s="1576">
        <f t="shared" si="29"/>
        <v>0</v>
      </c>
      <c r="L75" s="868"/>
      <c r="M75" s="1563">
        <f t="shared" si="32"/>
        <v>0</v>
      </c>
      <c r="N75" s="1564"/>
      <c r="O75" s="1592">
        <f t="shared" si="30"/>
        <v>54</v>
      </c>
      <c r="P75" s="862"/>
      <c r="Q75" s="1576">
        <f t="shared" si="31"/>
        <v>0</v>
      </c>
      <c r="R75" s="868"/>
      <c r="AA75" s="293"/>
    </row>
    <row r="76" spans="1:27" x14ac:dyDescent="0.3">
      <c r="A76" s="359"/>
      <c r="B76" s="1569"/>
      <c r="C76" s="1569"/>
      <c r="D76" s="1569"/>
      <c r="E76" s="1569"/>
      <c r="F76" s="1569"/>
      <c r="G76" s="1569"/>
      <c r="H76" s="67"/>
      <c r="I76" s="1565"/>
      <c r="J76" s="1565"/>
      <c r="K76" s="1576">
        <f t="shared" si="29"/>
        <v>0</v>
      </c>
      <c r="L76" s="868"/>
      <c r="M76" s="1563">
        <f t="shared" si="32"/>
        <v>0</v>
      </c>
      <c r="N76" s="1564"/>
      <c r="O76" s="1592">
        <f t="shared" si="30"/>
        <v>54</v>
      </c>
      <c r="P76" s="862"/>
      <c r="Q76" s="1576">
        <f t="shared" si="31"/>
        <v>0</v>
      </c>
      <c r="R76" s="868"/>
      <c r="AA76" s="293"/>
    </row>
    <row r="77" spans="1:27" x14ac:dyDescent="0.3">
      <c r="A77" s="359"/>
      <c r="B77" s="1569"/>
      <c r="C77" s="1569"/>
      <c r="D77" s="1569"/>
      <c r="E77" s="1569"/>
      <c r="F77" s="1569"/>
      <c r="G77" s="1569"/>
      <c r="H77" s="67"/>
      <c r="I77" s="1565"/>
      <c r="J77" s="1565"/>
      <c r="K77" s="1576">
        <f t="shared" si="29"/>
        <v>0</v>
      </c>
      <c r="L77" s="868"/>
      <c r="M77" s="1563">
        <f t="shared" si="32"/>
        <v>0</v>
      </c>
      <c r="N77" s="1564"/>
      <c r="O77" s="1592">
        <f t="shared" si="30"/>
        <v>54</v>
      </c>
      <c r="P77" s="862"/>
      <c r="Q77" s="1576">
        <f t="shared" si="31"/>
        <v>0</v>
      </c>
      <c r="R77" s="868"/>
      <c r="AA77" s="293"/>
    </row>
    <row r="78" spans="1:27" x14ac:dyDescent="0.3">
      <c r="A78" s="359"/>
      <c r="B78" s="1569"/>
      <c r="C78" s="1569"/>
      <c r="D78" s="1569"/>
      <c r="E78" s="1569"/>
      <c r="F78" s="1569"/>
      <c r="G78" s="1569"/>
      <c r="H78" s="67"/>
      <c r="I78" s="1565"/>
      <c r="J78" s="1565"/>
      <c r="K78" s="1576">
        <f t="shared" si="29"/>
        <v>0</v>
      </c>
      <c r="L78" s="868"/>
      <c r="M78" s="1563">
        <f t="shared" si="32"/>
        <v>0</v>
      </c>
      <c r="N78" s="1564"/>
      <c r="O78" s="1592">
        <f t="shared" si="30"/>
        <v>54</v>
      </c>
      <c r="P78" s="862"/>
      <c r="Q78" s="1576">
        <f t="shared" si="31"/>
        <v>0</v>
      </c>
      <c r="R78" s="868"/>
      <c r="AA78" s="293"/>
    </row>
    <row r="79" spans="1:27" x14ac:dyDescent="0.3">
      <c r="A79" s="1578" t="s">
        <v>294</v>
      </c>
      <c r="B79" s="1579"/>
      <c r="C79" s="1579"/>
      <c r="D79" s="1579"/>
      <c r="E79" s="1579"/>
      <c r="F79" s="1579"/>
      <c r="G79" s="1580"/>
      <c r="H79" s="68"/>
      <c r="I79" s="1565"/>
      <c r="J79" s="1565"/>
      <c r="K79" s="1576">
        <f>SUM(K67:L78)</f>
        <v>0</v>
      </c>
      <c r="L79" s="868"/>
      <c r="M79" s="1576">
        <f t="shared" ref="M79" si="33">SUM(M67:N78)</f>
        <v>0</v>
      </c>
      <c r="N79" s="868"/>
      <c r="O79" s="1576">
        <f t="shared" ref="O79" si="34">SUM(O67:P78)</f>
        <v>648</v>
      </c>
      <c r="P79" s="868"/>
      <c r="Q79" s="1576">
        <f t="shared" ref="Q79" si="35">SUM(Q67:R78)</f>
        <v>0</v>
      </c>
      <c r="R79" s="868"/>
      <c r="AA79" s="293"/>
    </row>
    <row r="80" spans="1:27" x14ac:dyDescent="0.3">
      <c r="A80" s="292"/>
      <c r="AA80" s="293"/>
    </row>
    <row r="81" spans="1:35" x14ac:dyDescent="0.3">
      <c r="A81" s="292" t="s">
        <v>300</v>
      </c>
      <c r="AA81" s="293"/>
    </row>
    <row r="82" spans="1:35" x14ac:dyDescent="0.3">
      <c r="A82" s="1581" t="s">
        <v>232</v>
      </c>
      <c r="B82" s="1582"/>
      <c r="C82" s="1582"/>
      <c r="D82" s="1582"/>
      <c r="E82" s="1582"/>
      <c r="F82" s="1582"/>
      <c r="G82" s="1582"/>
      <c r="H82" s="1582"/>
      <c r="I82" s="1582"/>
      <c r="J82" s="1582"/>
      <c r="K82" s="1582"/>
      <c r="L82" s="1582"/>
      <c r="M82" s="1582"/>
      <c r="N82" s="1582"/>
      <c r="O82" s="1582"/>
      <c r="P82" s="1582"/>
      <c r="Q82" s="1582"/>
      <c r="R82" s="1582"/>
      <c r="S82" s="1582"/>
      <c r="T82" s="1582"/>
      <c r="U82" s="1582"/>
      <c r="V82" s="1582"/>
      <c r="W82" s="1582"/>
      <c r="X82" s="1582"/>
      <c r="Y82" s="1582"/>
      <c r="Z82" s="1582"/>
      <c r="AA82" s="1583"/>
    </row>
    <row r="83" spans="1:35" x14ac:dyDescent="0.3">
      <c r="A83" s="1581"/>
      <c r="B83" s="1582"/>
      <c r="C83" s="1582"/>
      <c r="D83" s="1582"/>
      <c r="E83" s="1582"/>
      <c r="F83" s="1582"/>
      <c r="G83" s="1582"/>
      <c r="H83" s="1582"/>
      <c r="I83" s="1582"/>
      <c r="J83" s="1582"/>
      <c r="K83" s="1582"/>
      <c r="L83" s="1582"/>
      <c r="M83" s="1582"/>
      <c r="N83" s="1582"/>
      <c r="O83" s="1582"/>
      <c r="P83" s="1582"/>
      <c r="Q83" s="1582"/>
      <c r="R83" s="1582"/>
      <c r="S83" s="1582"/>
      <c r="T83" s="1582"/>
      <c r="U83" s="1582"/>
      <c r="V83" s="1582"/>
      <c r="W83" s="1582"/>
      <c r="X83" s="1582"/>
      <c r="Y83" s="1582"/>
      <c r="Z83" s="1582"/>
      <c r="AA83" s="1583"/>
    </row>
    <row r="84" spans="1:35" x14ac:dyDescent="0.3">
      <c r="A84" s="1581"/>
      <c r="B84" s="1582"/>
      <c r="C84" s="1582"/>
      <c r="D84" s="1582"/>
      <c r="E84" s="1582"/>
      <c r="F84" s="1582"/>
      <c r="G84" s="1582"/>
      <c r="H84" s="1582"/>
      <c r="I84" s="1582"/>
      <c r="J84" s="1582"/>
      <c r="K84" s="1582"/>
      <c r="L84" s="1582"/>
      <c r="M84" s="1582"/>
      <c r="N84" s="1582"/>
      <c r="O84" s="1582"/>
      <c r="P84" s="1582"/>
      <c r="Q84" s="1582"/>
      <c r="R84" s="1582"/>
      <c r="S84" s="1582"/>
      <c r="T84" s="1582"/>
      <c r="U84" s="1582"/>
      <c r="V84" s="1582"/>
      <c r="W84" s="1582"/>
      <c r="X84" s="1582"/>
      <c r="Y84" s="1582"/>
      <c r="Z84" s="1582"/>
      <c r="AA84" s="1583"/>
    </row>
    <row r="85" spans="1:35" x14ac:dyDescent="0.3">
      <c r="A85" s="1581"/>
      <c r="B85" s="1582"/>
      <c r="C85" s="1582"/>
      <c r="D85" s="1582"/>
      <c r="E85" s="1582"/>
      <c r="F85" s="1582"/>
      <c r="G85" s="1582"/>
      <c r="H85" s="1582"/>
      <c r="I85" s="1582"/>
      <c r="J85" s="1582"/>
      <c r="K85" s="1582"/>
      <c r="L85" s="1582"/>
      <c r="M85" s="1582"/>
      <c r="N85" s="1582"/>
      <c r="O85" s="1582"/>
      <c r="P85" s="1582"/>
      <c r="Q85" s="1582"/>
      <c r="R85" s="1582"/>
      <c r="S85" s="1582"/>
      <c r="T85" s="1582"/>
      <c r="U85" s="1582"/>
      <c r="V85" s="1582"/>
      <c r="W85" s="1582"/>
      <c r="X85" s="1582"/>
      <c r="Y85" s="1582"/>
      <c r="Z85" s="1582"/>
      <c r="AA85" s="1583"/>
    </row>
    <row r="86" spans="1:35" x14ac:dyDescent="0.3">
      <c r="A86" s="1581"/>
      <c r="B86" s="1582"/>
      <c r="C86" s="1582"/>
      <c r="D86" s="1582"/>
      <c r="E86" s="1582"/>
      <c r="F86" s="1582"/>
      <c r="G86" s="1582"/>
      <c r="H86" s="1582"/>
      <c r="I86" s="1582"/>
      <c r="J86" s="1582"/>
      <c r="K86" s="1582"/>
      <c r="L86" s="1582"/>
      <c r="M86" s="1582"/>
      <c r="N86" s="1582"/>
      <c r="O86" s="1582"/>
      <c r="P86" s="1582"/>
      <c r="Q86" s="1582"/>
      <c r="R86" s="1582"/>
      <c r="S86" s="1582"/>
      <c r="T86" s="1582"/>
      <c r="U86" s="1582"/>
      <c r="V86" s="1582"/>
      <c r="W86" s="1582"/>
      <c r="X86" s="1582"/>
      <c r="Y86" s="1582"/>
      <c r="Z86" s="1582"/>
      <c r="AA86" s="1583"/>
    </row>
    <row r="87" spans="1:35" x14ac:dyDescent="0.3">
      <c r="A87" s="292"/>
      <c r="AA87" s="293"/>
    </row>
    <row r="88" spans="1:35" x14ac:dyDescent="0.3">
      <c r="A88" s="292"/>
      <c r="AA88" s="293"/>
    </row>
    <row r="89" spans="1:35" x14ac:dyDescent="0.3">
      <c r="A89" s="292"/>
      <c r="AA89" s="293"/>
    </row>
    <row r="90" spans="1:35" x14ac:dyDescent="0.3">
      <c r="A90" s="292"/>
      <c r="AA90" s="293"/>
    </row>
    <row r="91" spans="1:35" x14ac:dyDescent="0.3">
      <c r="A91" s="292"/>
      <c r="AA91" s="293"/>
    </row>
    <row r="92" spans="1:35" x14ac:dyDescent="0.3">
      <c r="A92" s="49"/>
      <c r="B92" s="49"/>
      <c r="C92" s="49"/>
      <c r="D92" s="49"/>
      <c r="E92" s="49"/>
      <c r="F92" s="49"/>
      <c r="G92" s="49"/>
      <c r="H92" s="49"/>
      <c r="I92" s="49"/>
      <c r="J92" s="49"/>
      <c r="K92" s="49"/>
      <c r="L92" s="668"/>
      <c r="M92" s="668"/>
      <c r="N92" s="668"/>
      <c r="O92" s="668"/>
      <c r="P92" s="668"/>
      <c r="Q92" s="668"/>
      <c r="R92" s="49"/>
      <c r="S92" s="49"/>
      <c r="T92" s="49"/>
      <c r="U92" s="668"/>
      <c r="V92" s="668"/>
      <c r="W92" s="668"/>
      <c r="X92" s="668"/>
      <c r="Y92" s="668"/>
      <c r="Z92" s="668"/>
      <c r="AA92" s="6"/>
      <c r="AD92" s="3"/>
    </row>
    <row r="93" spans="1:35" x14ac:dyDescent="0.3">
      <c r="A93" s="454"/>
      <c r="B93" s="49"/>
      <c r="C93" s="454"/>
      <c r="D93" s="49" t="s">
        <v>146</v>
      </c>
      <c r="E93" s="667">
        <f>VLOOKUP($F$15,CONTRA,18,FALSE)</f>
        <v>0</v>
      </c>
      <c r="F93" s="667"/>
      <c r="G93" s="667"/>
      <c r="H93" s="667"/>
      <c r="I93" s="667"/>
      <c r="J93" s="667"/>
      <c r="K93" s="667"/>
      <c r="L93" s="667"/>
      <c r="M93" s="667"/>
      <c r="N93" s="454"/>
      <c r="O93" s="49"/>
      <c r="P93" s="454"/>
      <c r="Q93" s="49" t="s">
        <v>146</v>
      </c>
      <c r="R93" s="454"/>
      <c r="S93" s="1538">
        <f>VLOOKUP($F$15,CONTRA,16,FALSE)</f>
        <v>0</v>
      </c>
      <c r="T93" s="1538"/>
      <c r="U93" s="1538"/>
      <c r="V93" s="1538"/>
      <c r="W93" s="1538"/>
      <c r="X93" s="1538"/>
      <c r="Y93" s="1538"/>
      <c r="Z93" s="1538"/>
    </row>
    <row r="94" spans="1:35" x14ac:dyDescent="0.3">
      <c r="A94" s="454"/>
      <c r="B94" s="49"/>
      <c r="C94" s="454"/>
      <c r="D94" s="49" t="s">
        <v>837</v>
      </c>
      <c r="E94" s="49"/>
      <c r="F94" s="454"/>
      <c r="G94" s="454"/>
      <c r="H94" s="454"/>
      <c r="I94" s="454"/>
      <c r="J94" s="454"/>
      <c r="K94" s="454"/>
      <c r="L94" s="454"/>
      <c r="M94" s="454"/>
      <c r="N94" s="454"/>
      <c r="O94" s="49"/>
      <c r="P94" s="454"/>
      <c r="Q94" s="49" t="s">
        <v>836</v>
      </c>
      <c r="R94" s="454"/>
      <c r="S94" s="454"/>
      <c r="T94" s="454"/>
      <c r="U94" s="454"/>
      <c r="V94" s="454"/>
      <c r="W94" s="454"/>
      <c r="X94" s="454"/>
      <c r="Y94" s="454"/>
      <c r="Z94" s="454"/>
    </row>
    <row r="95" spans="1:35" x14ac:dyDescent="0.3">
      <c r="A95" s="454"/>
      <c r="B95" s="49"/>
      <c r="C95" s="454"/>
      <c r="D95" s="49" t="s">
        <v>199</v>
      </c>
      <c r="E95" s="668">
        <f>VLOOKUP($F$15,CONTRA,20,FALSE)</f>
        <v>17</v>
      </c>
      <c r="F95" s="668"/>
      <c r="G95" s="668"/>
      <c r="H95" s="668"/>
      <c r="I95" s="668"/>
      <c r="J95" s="668"/>
      <c r="K95" s="668"/>
      <c r="L95" s="668"/>
      <c r="M95" s="668"/>
      <c r="N95" s="454"/>
      <c r="O95" s="49"/>
      <c r="P95" s="454"/>
      <c r="Q95" s="49" t="s">
        <v>199</v>
      </c>
      <c r="R95" s="454"/>
      <c r="S95" s="1539">
        <f>VLOOKUP($F$15,CONTRA,17,FALSE)</f>
        <v>16</v>
      </c>
      <c r="T95" s="1539"/>
      <c r="U95" s="1539"/>
      <c r="V95" s="1539"/>
      <c r="W95" s="1539"/>
      <c r="X95" s="1539"/>
      <c r="Y95" s="1539"/>
      <c r="Z95" s="1539"/>
    </row>
    <row r="96" spans="1:35" x14ac:dyDescent="0.3">
      <c r="A96" s="454"/>
      <c r="B96" s="454"/>
      <c r="C96" s="454"/>
      <c r="D96" s="454"/>
      <c r="E96" s="454"/>
      <c r="F96" s="454"/>
      <c r="G96" s="454"/>
      <c r="H96" s="454"/>
      <c r="I96" s="454"/>
      <c r="J96" s="454"/>
      <c r="K96" s="454"/>
      <c r="L96" s="454"/>
      <c r="M96" s="454"/>
      <c r="N96" s="454"/>
      <c r="O96" s="454"/>
      <c r="P96" s="454"/>
      <c r="Q96" s="454"/>
      <c r="R96" s="454"/>
      <c r="S96" s="454"/>
      <c r="T96" s="454"/>
      <c r="U96" s="454"/>
      <c r="V96" s="454"/>
      <c r="W96" s="454"/>
      <c r="X96" s="454"/>
      <c r="Y96" s="454"/>
      <c r="Z96" s="454"/>
      <c r="AA96" s="454"/>
      <c r="AI96" s="3"/>
    </row>
    <row r="97" spans="1:27" x14ac:dyDescent="0.3">
      <c r="A97" s="292"/>
      <c r="AA97" s="293"/>
    </row>
    <row r="98" spans="1:27" x14ac:dyDescent="0.3">
      <c r="A98" s="292"/>
      <c r="AA98" s="293"/>
    </row>
    <row r="99" spans="1:27" ht="16.5" customHeight="1" x14ac:dyDescent="0.3">
      <c r="A99" s="1573" t="s">
        <v>108</v>
      </c>
      <c r="B99" s="1574"/>
      <c r="C99" s="63"/>
      <c r="D99" s="69"/>
      <c r="E99" s="63"/>
      <c r="F99" s="63"/>
      <c r="G99" s="63"/>
      <c r="H99" s="63"/>
      <c r="I99" s="63"/>
      <c r="J99" s="63"/>
      <c r="K99" s="63"/>
      <c r="L99" s="63"/>
      <c r="M99" s="63"/>
      <c r="N99" s="63"/>
      <c r="AA99" s="293"/>
    </row>
    <row r="100" spans="1:27" ht="16.5" customHeight="1" x14ac:dyDescent="0.3">
      <c r="A100" s="1584" t="s">
        <v>301</v>
      </c>
      <c r="B100" s="1585"/>
      <c r="C100" s="1585"/>
      <c r="D100" s="1585"/>
      <c r="E100" s="1585"/>
      <c r="F100" s="1585"/>
      <c r="G100" s="1585"/>
      <c r="H100" s="1585"/>
      <c r="I100" s="1585"/>
      <c r="J100" s="1585"/>
      <c r="K100" s="1585"/>
      <c r="L100" s="1585"/>
      <c r="M100" s="1585"/>
      <c r="N100" s="1585"/>
      <c r="AA100" s="293"/>
    </row>
    <row r="101" spans="1:27" ht="16.5" customHeight="1" x14ac:dyDescent="0.3">
      <c r="A101" s="1584" t="s">
        <v>302</v>
      </c>
      <c r="B101" s="1585"/>
      <c r="C101" s="1585"/>
      <c r="D101" s="1585"/>
      <c r="E101" s="1585"/>
      <c r="F101" s="1585"/>
      <c r="G101" s="1585"/>
      <c r="H101" s="1585"/>
      <c r="I101" s="1585"/>
      <c r="J101" s="1585"/>
      <c r="K101" s="1585"/>
      <c r="L101" s="1585"/>
      <c r="M101" s="1585"/>
      <c r="N101" s="1585"/>
      <c r="AA101" s="293"/>
    </row>
    <row r="102" spans="1:27" x14ac:dyDescent="0.3">
      <c r="A102" s="1584" t="s">
        <v>303</v>
      </c>
      <c r="B102" s="1585"/>
      <c r="C102" s="1585"/>
      <c r="D102" s="1585"/>
      <c r="E102" s="1585"/>
      <c r="F102" s="1585"/>
      <c r="G102" s="1585"/>
      <c r="H102" s="1585"/>
      <c r="I102" s="1585"/>
      <c r="J102" s="1585"/>
      <c r="K102" s="1585"/>
      <c r="L102" s="1585"/>
      <c r="M102" s="1585"/>
      <c r="N102" s="1585"/>
      <c r="AA102" s="293"/>
    </row>
    <row r="103" spans="1:27" ht="17.25" thickBot="1" x14ac:dyDescent="0.35">
      <c r="A103" s="139"/>
      <c r="B103" s="140"/>
      <c r="C103" s="140"/>
      <c r="D103" s="140"/>
      <c r="E103" s="140"/>
      <c r="F103" s="140"/>
      <c r="G103" s="140"/>
      <c r="H103" s="140"/>
      <c r="I103" s="140"/>
      <c r="J103" s="140"/>
      <c r="K103" s="140"/>
      <c r="L103" s="140"/>
      <c r="M103" s="140"/>
      <c r="N103" s="140"/>
      <c r="AA103" s="293"/>
    </row>
    <row r="104" spans="1:27" ht="16.5" customHeight="1" x14ac:dyDescent="0.3">
      <c r="A104" s="671" t="s">
        <v>215</v>
      </c>
      <c r="B104" s="672"/>
      <c r="C104" s="672"/>
      <c r="D104" s="672"/>
      <c r="E104" s="672"/>
      <c r="F104" s="672"/>
      <c r="G104" s="672"/>
      <c r="H104" s="672"/>
      <c r="I104" s="672"/>
      <c r="J104" s="671" t="s">
        <v>216</v>
      </c>
      <c r="K104" s="672"/>
      <c r="L104" s="672"/>
      <c r="M104" s="672"/>
      <c r="N104" s="672"/>
      <c r="O104" s="672"/>
      <c r="P104" s="672"/>
      <c r="Q104" s="672"/>
      <c r="R104" s="671" t="s">
        <v>218</v>
      </c>
      <c r="S104" s="672"/>
      <c r="T104" s="672"/>
      <c r="U104" s="672"/>
      <c r="V104" s="672"/>
      <c r="W104" s="672"/>
      <c r="X104" s="672"/>
      <c r="Y104" s="672"/>
      <c r="Z104" s="672"/>
      <c r="AA104" s="673"/>
    </row>
    <row r="105" spans="1:27" ht="16.5" customHeight="1" thickBot="1" x14ac:dyDescent="0.35">
      <c r="A105" s="674" t="s">
        <v>862</v>
      </c>
      <c r="B105" s="675"/>
      <c r="C105" s="675"/>
      <c r="D105" s="675"/>
      <c r="E105" s="675"/>
      <c r="F105" s="675"/>
      <c r="G105" s="675"/>
      <c r="H105" s="675"/>
      <c r="I105" s="675"/>
      <c r="J105" s="674" t="s">
        <v>217</v>
      </c>
      <c r="K105" s="675"/>
      <c r="L105" s="675"/>
      <c r="M105" s="675"/>
      <c r="N105" s="675"/>
      <c r="O105" s="675"/>
      <c r="P105" s="675"/>
      <c r="Q105" s="675"/>
      <c r="R105" s="674" t="s">
        <v>219</v>
      </c>
      <c r="S105" s="675"/>
      <c r="T105" s="675"/>
      <c r="U105" s="675"/>
      <c r="V105" s="675"/>
      <c r="W105" s="675"/>
      <c r="X105" s="675"/>
      <c r="Y105" s="675"/>
      <c r="Z105" s="675"/>
      <c r="AA105" s="676"/>
    </row>
    <row r="106" spans="1:27" ht="16.5" customHeight="1" x14ac:dyDescent="0.3">
      <c r="A106" s="671" t="s">
        <v>220</v>
      </c>
      <c r="B106" s="672"/>
      <c r="C106" s="672"/>
      <c r="D106" s="672"/>
      <c r="E106" s="672"/>
      <c r="F106" s="672"/>
      <c r="G106" s="672"/>
      <c r="H106" s="672"/>
      <c r="I106" s="672"/>
      <c r="J106" s="671" t="s">
        <v>220</v>
      </c>
      <c r="K106" s="672"/>
      <c r="L106" s="672"/>
      <c r="M106" s="672"/>
      <c r="N106" s="672"/>
      <c r="O106" s="672"/>
      <c r="P106" s="672"/>
      <c r="Q106" s="672"/>
      <c r="R106" s="671" t="s">
        <v>220</v>
      </c>
      <c r="S106" s="672"/>
      <c r="T106" s="672"/>
      <c r="U106" s="672"/>
      <c r="V106" s="672"/>
      <c r="W106" s="672"/>
      <c r="X106" s="672"/>
      <c r="Y106" s="672"/>
      <c r="Z106" s="672"/>
      <c r="AA106" s="673"/>
    </row>
    <row r="107" spans="1:27" ht="17.25" customHeight="1" thickBot="1" x14ac:dyDescent="0.35">
      <c r="A107" s="664" t="s">
        <v>863</v>
      </c>
      <c r="B107" s="665"/>
      <c r="C107" s="665"/>
      <c r="D107" s="665"/>
      <c r="E107" s="665"/>
      <c r="F107" s="665"/>
      <c r="G107" s="665"/>
      <c r="H107" s="665"/>
      <c r="I107" s="665"/>
      <c r="J107" s="664" t="s">
        <v>222</v>
      </c>
      <c r="K107" s="665"/>
      <c r="L107" s="665"/>
      <c r="M107" s="665"/>
      <c r="N107" s="665"/>
      <c r="O107" s="665"/>
      <c r="P107" s="665"/>
      <c r="Q107" s="665"/>
      <c r="R107" s="664" t="s">
        <v>223</v>
      </c>
      <c r="S107" s="665"/>
      <c r="T107" s="665"/>
      <c r="U107" s="665"/>
      <c r="V107" s="665"/>
      <c r="W107" s="665"/>
      <c r="X107" s="665"/>
      <c r="Y107" s="665"/>
      <c r="Z107" s="665"/>
      <c r="AA107" s="666"/>
    </row>
  </sheetData>
  <mergeCells count="527">
    <mergeCell ref="A107:I107"/>
    <mergeCell ref="J107:Q107"/>
    <mergeCell ref="R107:AA107"/>
    <mergeCell ref="A104:I104"/>
    <mergeCell ref="J104:Q104"/>
    <mergeCell ref="R104:AA104"/>
    <mergeCell ref="A105:I105"/>
    <mergeCell ref="J105:Q105"/>
    <mergeCell ref="R105:AA105"/>
    <mergeCell ref="A106:I106"/>
    <mergeCell ref="J106:Q106"/>
    <mergeCell ref="R106:AA106"/>
    <mergeCell ref="U35:V35"/>
    <mergeCell ref="W35:X35"/>
    <mergeCell ref="Z35:AA35"/>
    <mergeCell ref="B36:D36"/>
    <mergeCell ref="E36:F36"/>
    <mergeCell ref="G36:H36"/>
    <mergeCell ref="I36:J36"/>
    <mergeCell ref="K36:L36"/>
    <mergeCell ref="M36:N36"/>
    <mergeCell ref="O36:P36"/>
    <mergeCell ref="Q36:R36"/>
    <mergeCell ref="S36:T36"/>
    <mergeCell ref="U36:V36"/>
    <mergeCell ref="W36:X36"/>
    <mergeCell ref="Z36:AA36"/>
    <mergeCell ref="B35:D35"/>
    <mergeCell ref="E35:F35"/>
    <mergeCell ref="G35:H35"/>
    <mergeCell ref="I35:J35"/>
    <mergeCell ref="K35:L35"/>
    <mergeCell ref="M35:N35"/>
    <mergeCell ref="O35:P35"/>
    <mergeCell ref="Q35:R35"/>
    <mergeCell ref="S35:T35"/>
    <mergeCell ref="Z37:AA37"/>
    <mergeCell ref="B38:D38"/>
    <mergeCell ref="E38:F38"/>
    <mergeCell ref="G38:H38"/>
    <mergeCell ref="I38:J38"/>
    <mergeCell ref="K38:L38"/>
    <mergeCell ref="M38:N38"/>
    <mergeCell ref="O38:P38"/>
    <mergeCell ref="Q38:R38"/>
    <mergeCell ref="S38:T38"/>
    <mergeCell ref="U38:V38"/>
    <mergeCell ref="W38:X38"/>
    <mergeCell ref="Z38:AA38"/>
    <mergeCell ref="B37:D37"/>
    <mergeCell ref="E37:F37"/>
    <mergeCell ref="G37:H37"/>
    <mergeCell ref="I37:J37"/>
    <mergeCell ref="K37:L37"/>
    <mergeCell ref="M37:N37"/>
    <mergeCell ref="O37:P37"/>
    <mergeCell ref="Q37:R37"/>
    <mergeCell ref="S37:T37"/>
    <mergeCell ref="E34:F34"/>
    <mergeCell ref="G34:H34"/>
    <mergeCell ref="I34:J34"/>
    <mergeCell ref="K34:L34"/>
    <mergeCell ref="M34:N34"/>
    <mergeCell ref="O34:P34"/>
    <mergeCell ref="Q34:R34"/>
    <mergeCell ref="S34:T34"/>
    <mergeCell ref="B39:D39"/>
    <mergeCell ref="E39:F39"/>
    <mergeCell ref="G39:H39"/>
    <mergeCell ref="I39:J39"/>
    <mergeCell ref="K39:L39"/>
    <mergeCell ref="M39:N39"/>
    <mergeCell ref="O39:P39"/>
    <mergeCell ref="Q39:R39"/>
    <mergeCell ref="S39:T39"/>
    <mergeCell ref="A102:N102"/>
    <mergeCell ref="B55:D55"/>
    <mergeCell ref="A49:F49"/>
    <mergeCell ref="A50:F50"/>
    <mergeCell ref="A101:N101"/>
    <mergeCell ref="O67:P67"/>
    <mergeCell ref="O68:P68"/>
    <mergeCell ref="O69:P69"/>
    <mergeCell ref="O70:P70"/>
    <mergeCell ref="O71:P71"/>
    <mergeCell ref="O72:P72"/>
    <mergeCell ref="O73:P73"/>
    <mergeCell ref="O74:P74"/>
    <mergeCell ref="O75:P75"/>
    <mergeCell ref="O76:P76"/>
    <mergeCell ref="O77:P77"/>
    <mergeCell ref="O78:P78"/>
    <mergeCell ref="O79:P79"/>
    <mergeCell ref="M66:N66"/>
    <mergeCell ref="M67:N67"/>
    <mergeCell ref="M68:N68"/>
    <mergeCell ref="M69:N69"/>
    <mergeCell ref="M70:N70"/>
    <mergeCell ref="A100:N100"/>
    <mergeCell ref="F26:H26"/>
    <mergeCell ref="I26:J26"/>
    <mergeCell ref="B26:C26"/>
    <mergeCell ref="K26:L26"/>
    <mergeCell ref="M26:O26"/>
    <mergeCell ref="P26:S26"/>
    <mergeCell ref="T26:W26"/>
    <mergeCell ref="X26:AA26"/>
    <mergeCell ref="A82:AA86"/>
    <mergeCell ref="K41:L41"/>
    <mergeCell ref="M41:N41"/>
    <mergeCell ref="O41:P41"/>
    <mergeCell ref="Q41:R41"/>
    <mergeCell ref="S41:T41"/>
    <mergeCell ref="U41:V41"/>
    <mergeCell ref="W41:X41"/>
    <mergeCell ref="Z41:AA41"/>
    <mergeCell ref="B42:D42"/>
    <mergeCell ref="E42:F42"/>
    <mergeCell ref="G42:H42"/>
    <mergeCell ref="I42:J42"/>
    <mergeCell ref="K42:L42"/>
    <mergeCell ref="M42:N42"/>
    <mergeCell ref="O42:P42"/>
    <mergeCell ref="Q66:R66"/>
    <mergeCell ref="Q67:R67"/>
    <mergeCell ref="Q68:R68"/>
    <mergeCell ref="Q69:R69"/>
    <mergeCell ref="Q70:R70"/>
    <mergeCell ref="Q71:R71"/>
    <mergeCell ref="Q72:R72"/>
    <mergeCell ref="Q73:R73"/>
    <mergeCell ref="Q74:R74"/>
    <mergeCell ref="M75:N75"/>
    <mergeCell ref="M76:N76"/>
    <mergeCell ref="M77:N77"/>
    <mergeCell ref="M78:N78"/>
    <mergeCell ref="M79:N79"/>
    <mergeCell ref="O66:P66"/>
    <mergeCell ref="I77:J77"/>
    <mergeCell ref="A27:AA27"/>
    <mergeCell ref="Q75:R75"/>
    <mergeCell ref="Q76:R76"/>
    <mergeCell ref="Q77:R77"/>
    <mergeCell ref="Q78:R78"/>
    <mergeCell ref="A79:G79"/>
    <mergeCell ref="Q79:R79"/>
    <mergeCell ref="K72:L72"/>
    <mergeCell ref="K73:L73"/>
    <mergeCell ref="K74:L74"/>
    <mergeCell ref="K75:L75"/>
    <mergeCell ref="K76:L76"/>
    <mergeCell ref="K77:L77"/>
    <mergeCell ref="K78:L78"/>
    <mergeCell ref="K79:L79"/>
    <mergeCell ref="I66:J66"/>
    <mergeCell ref="I67:J67"/>
    <mergeCell ref="A99:B99"/>
    <mergeCell ref="Q42:R42"/>
    <mergeCell ref="S42:T42"/>
    <mergeCell ref="U42:V42"/>
    <mergeCell ref="W42:X42"/>
    <mergeCell ref="Z42:AA42"/>
    <mergeCell ref="B33:D33"/>
    <mergeCell ref="E33:F33"/>
    <mergeCell ref="G33:H33"/>
    <mergeCell ref="I33:J33"/>
    <mergeCell ref="K33:L33"/>
    <mergeCell ref="M33:N33"/>
    <mergeCell ref="O33:P33"/>
    <mergeCell ref="Q33:R33"/>
    <mergeCell ref="S33:T33"/>
    <mergeCell ref="B34:D34"/>
    <mergeCell ref="I78:J78"/>
    <mergeCell ref="I79:J79"/>
    <mergeCell ref="K66:L66"/>
    <mergeCell ref="K67:L67"/>
    <mergeCell ref="K68:L68"/>
    <mergeCell ref="K69:L69"/>
    <mergeCell ref="K70:L70"/>
    <mergeCell ref="K71:L71"/>
    <mergeCell ref="I68:J68"/>
    <mergeCell ref="I69:J69"/>
    <mergeCell ref="I70:J70"/>
    <mergeCell ref="I71:J71"/>
    <mergeCell ref="I72:J72"/>
    <mergeCell ref="I75:J75"/>
    <mergeCell ref="B77:G77"/>
    <mergeCell ref="B78:G78"/>
    <mergeCell ref="A5:AA5"/>
    <mergeCell ref="A6:E7"/>
    <mergeCell ref="F6:V6"/>
    <mergeCell ref="W6:Y7"/>
    <mergeCell ref="Z6:AA7"/>
    <mergeCell ref="F7:V7"/>
    <mergeCell ref="A8:AA8"/>
    <mergeCell ref="B9:O9"/>
    <mergeCell ref="P9:Y9"/>
    <mergeCell ref="Z9:AA10"/>
    <mergeCell ref="A10:E10"/>
    <mergeCell ref="F10:G10"/>
    <mergeCell ref="I10:J10"/>
    <mergeCell ref="M10:O10"/>
    <mergeCell ref="P10:S10"/>
    <mergeCell ref="T10:V10"/>
    <mergeCell ref="A13:E13"/>
    <mergeCell ref="F13:J13"/>
    <mergeCell ref="M13:O13"/>
    <mergeCell ref="P13:S13"/>
    <mergeCell ref="B66:G66"/>
    <mergeCell ref="B67:G67"/>
    <mergeCell ref="A1:E1"/>
    <mergeCell ref="F1:O1"/>
    <mergeCell ref="P1:AA4"/>
    <mergeCell ref="A3:E3"/>
    <mergeCell ref="F3:O3"/>
    <mergeCell ref="A4:E4"/>
    <mergeCell ref="F4:O4"/>
    <mergeCell ref="F14:O14"/>
    <mergeCell ref="P14:S14"/>
    <mergeCell ref="T14:AA14"/>
    <mergeCell ref="F15:O15"/>
    <mergeCell ref="Z13:AA13"/>
    <mergeCell ref="K13:L13"/>
    <mergeCell ref="T13:U13"/>
    <mergeCell ref="V13:Y13"/>
    <mergeCell ref="A18:E18"/>
    <mergeCell ref="P18:S18"/>
    <mergeCell ref="T18:AA18"/>
    <mergeCell ref="B75:G75"/>
    <mergeCell ref="B76:G76"/>
    <mergeCell ref="B68:G68"/>
    <mergeCell ref="B69:G69"/>
    <mergeCell ref="B70:G70"/>
    <mergeCell ref="B71:G71"/>
    <mergeCell ref="B72:G72"/>
    <mergeCell ref="B73:G73"/>
    <mergeCell ref="B74:G74"/>
    <mergeCell ref="M71:N71"/>
    <mergeCell ref="M72:N72"/>
    <mergeCell ref="M73:N73"/>
    <mergeCell ref="M74:N74"/>
    <mergeCell ref="I76:J76"/>
    <mergeCell ref="I73:J73"/>
    <mergeCell ref="I74:J74"/>
    <mergeCell ref="A25:AA25"/>
    <mergeCell ref="W10:Y10"/>
    <mergeCell ref="A11:E11"/>
    <mergeCell ref="F11:O11"/>
    <mergeCell ref="P11:S11"/>
    <mergeCell ref="T11:AA11"/>
    <mergeCell ref="A12:E12"/>
    <mergeCell ref="F12:J12"/>
    <mergeCell ref="M12:O12"/>
    <mergeCell ref="P12:S12"/>
    <mergeCell ref="T12:AA12"/>
    <mergeCell ref="K10:L10"/>
    <mergeCell ref="K12:L12"/>
    <mergeCell ref="A15:E15"/>
    <mergeCell ref="P15:S15"/>
    <mergeCell ref="T15:AA15"/>
    <mergeCell ref="A14:E14"/>
    <mergeCell ref="A16:E16"/>
    <mergeCell ref="P16:S16"/>
    <mergeCell ref="T16:AA16"/>
    <mergeCell ref="F16:O16"/>
    <mergeCell ref="A17:E17"/>
    <mergeCell ref="F17:O17"/>
    <mergeCell ref="P17:S17"/>
    <mergeCell ref="T17:AA17"/>
    <mergeCell ref="F18:O18"/>
    <mergeCell ref="A19:E19"/>
    <mergeCell ref="F19:J19"/>
    <mergeCell ref="K19:O19"/>
    <mergeCell ref="P19:S19"/>
    <mergeCell ref="T19:AA19"/>
    <mergeCell ref="A20:E20"/>
    <mergeCell ref="F20:J20"/>
    <mergeCell ref="M20:O20"/>
    <mergeCell ref="P20:S20"/>
    <mergeCell ref="T20:AA20"/>
    <mergeCell ref="K20:L20"/>
    <mergeCell ref="A22:E22"/>
    <mergeCell ref="A23:E23"/>
    <mergeCell ref="F23:AA23"/>
    <mergeCell ref="B24:AA24"/>
    <mergeCell ref="A21:E21"/>
    <mergeCell ref="F21:J21"/>
    <mergeCell ref="K21:O21"/>
    <mergeCell ref="P21:S21"/>
    <mergeCell ref="T21:AA21"/>
    <mergeCell ref="F22:O22"/>
    <mergeCell ref="P22:S22"/>
    <mergeCell ref="T22:AA22"/>
    <mergeCell ref="U30:V30"/>
    <mergeCell ref="W30:X30"/>
    <mergeCell ref="B29:D30"/>
    <mergeCell ref="E29:F30"/>
    <mergeCell ref="G30:H30"/>
    <mergeCell ref="I30:J30"/>
    <mergeCell ref="K30:L30"/>
    <mergeCell ref="A29:A30"/>
    <mergeCell ref="W56:X56"/>
    <mergeCell ref="W54:X54"/>
    <mergeCell ref="G55:H55"/>
    <mergeCell ref="I55:J55"/>
    <mergeCell ref="B51:D51"/>
    <mergeCell ref="B52:D52"/>
    <mergeCell ref="O46:P46"/>
    <mergeCell ref="Q46:R46"/>
    <mergeCell ref="S46:T46"/>
    <mergeCell ref="U46:V46"/>
    <mergeCell ref="B44:D44"/>
    <mergeCell ref="E44:F44"/>
    <mergeCell ref="G44:H44"/>
    <mergeCell ref="I44:J44"/>
    <mergeCell ref="O32:P32"/>
    <mergeCell ref="Q32:R32"/>
    <mergeCell ref="Z31:AA31"/>
    <mergeCell ref="B32:D32"/>
    <mergeCell ref="E32:F32"/>
    <mergeCell ref="G32:H32"/>
    <mergeCell ref="I32:J32"/>
    <mergeCell ref="K32:L32"/>
    <mergeCell ref="M32:N32"/>
    <mergeCell ref="Z30:AA30"/>
    <mergeCell ref="Y29:AA29"/>
    <mergeCell ref="B31:D31"/>
    <mergeCell ref="E31:F31"/>
    <mergeCell ref="G31:H31"/>
    <mergeCell ref="I31:J31"/>
    <mergeCell ref="K31:L31"/>
    <mergeCell ref="M31:N31"/>
    <mergeCell ref="O31:P31"/>
    <mergeCell ref="Q31:R31"/>
    <mergeCell ref="G29:L29"/>
    <mergeCell ref="M29:R29"/>
    <mergeCell ref="M30:N30"/>
    <mergeCell ref="O30:P30"/>
    <mergeCell ref="Q30:R30"/>
    <mergeCell ref="S30:T30"/>
    <mergeCell ref="S29:X29"/>
    <mergeCell ref="B43:D43"/>
    <mergeCell ref="E43:F43"/>
    <mergeCell ref="G43:H43"/>
    <mergeCell ref="I43:J43"/>
    <mergeCell ref="K43:L43"/>
    <mergeCell ref="M43:N43"/>
    <mergeCell ref="S31:T31"/>
    <mergeCell ref="U31:V31"/>
    <mergeCell ref="W31:X31"/>
    <mergeCell ref="B40:D40"/>
    <mergeCell ref="E40:F40"/>
    <mergeCell ref="G40:H40"/>
    <mergeCell ref="I40:J40"/>
    <mergeCell ref="K40:L40"/>
    <mergeCell ref="M40:N40"/>
    <mergeCell ref="O40:P40"/>
    <mergeCell ref="Q40:R40"/>
    <mergeCell ref="S40:T40"/>
    <mergeCell ref="U40:V40"/>
    <mergeCell ref="W40:X40"/>
    <mergeCell ref="B41:D41"/>
    <mergeCell ref="E41:F41"/>
    <mergeCell ref="G41:H41"/>
    <mergeCell ref="I41:J41"/>
    <mergeCell ref="W45:X45"/>
    <mergeCell ref="Z45:AA45"/>
    <mergeCell ref="O43:P43"/>
    <mergeCell ref="Q43:R43"/>
    <mergeCell ref="S43:T43"/>
    <mergeCell ref="U43:V43"/>
    <mergeCell ref="W43:X43"/>
    <mergeCell ref="Z43:AA43"/>
    <mergeCell ref="S32:T32"/>
    <mergeCell ref="U32:V32"/>
    <mergeCell ref="W32:X32"/>
    <mergeCell ref="Z32:AA32"/>
    <mergeCell ref="Z40:AA40"/>
    <mergeCell ref="U33:V33"/>
    <mergeCell ref="W33:X33"/>
    <mergeCell ref="Z33:AA33"/>
    <mergeCell ref="U34:V34"/>
    <mergeCell ref="W34:X34"/>
    <mergeCell ref="Z34:AA34"/>
    <mergeCell ref="U39:V39"/>
    <mergeCell ref="W39:X39"/>
    <mergeCell ref="Z39:AA39"/>
    <mergeCell ref="U37:V37"/>
    <mergeCell ref="W37:X37"/>
    <mergeCell ref="B48:D48"/>
    <mergeCell ref="E48:F48"/>
    <mergeCell ref="G48:H48"/>
    <mergeCell ref="I48:J48"/>
    <mergeCell ref="K48:L48"/>
    <mergeCell ref="M48:N48"/>
    <mergeCell ref="W44:X44"/>
    <mergeCell ref="Z44:AA44"/>
    <mergeCell ref="B45:D45"/>
    <mergeCell ref="E45:F45"/>
    <mergeCell ref="G45:H45"/>
    <mergeCell ref="I45:J45"/>
    <mergeCell ref="K45:L45"/>
    <mergeCell ref="M45:N45"/>
    <mergeCell ref="O45:P45"/>
    <mergeCell ref="Q45:R45"/>
    <mergeCell ref="K44:L44"/>
    <mergeCell ref="M44:N44"/>
    <mergeCell ref="O44:P44"/>
    <mergeCell ref="Q44:R44"/>
    <mergeCell ref="S44:T44"/>
    <mergeCell ref="U44:V44"/>
    <mergeCell ref="S45:T45"/>
    <mergeCell ref="U45:V45"/>
    <mergeCell ref="W46:X46"/>
    <mergeCell ref="Z46:AA46"/>
    <mergeCell ref="B47:D47"/>
    <mergeCell ref="E47:F47"/>
    <mergeCell ref="G47:H47"/>
    <mergeCell ref="I47:J47"/>
    <mergeCell ref="K47:L47"/>
    <mergeCell ref="M47:N47"/>
    <mergeCell ref="O47:P47"/>
    <mergeCell ref="Q47:R47"/>
    <mergeCell ref="B46:D46"/>
    <mergeCell ref="E46:F46"/>
    <mergeCell ref="G46:H46"/>
    <mergeCell ref="I46:J46"/>
    <mergeCell ref="K46:L46"/>
    <mergeCell ref="M46:N46"/>
    <mergeCell ref="O48:P48"/>
    <mergeCell ref="Q48:R48"/>
    <mergeCell ref="S48:T48"/>
    <mergeCell ref="U48:V48"/>
    <mergeCell ref="W48:X48"/>
    <mergeCell ref="Z48:AA48"/>
    <mergeCell ref="S47:T47"/>
    <mergeCell ref="U47:V47"/>
    <mergeCell ref="W47:X47"/>
    <mergeCell ref="Z47:AA47"/>
    <mergeCell ref="B53:D53"/>
    <mergeCell ref="B54:D54"/>
    <mergeCell ref="G49:H49"/>
    <mergeCell ref="I49:J49"/>
    <mergeCell ref="K49:L49"/>
    <mergeCell ref="E51:F51"/>
    <mergeCell ref="E52:F52"/>
    <mergeCell ref="E53:F53"/>
    <mergeCell ref="Z49:AA49"/>
    <mergeCell ref="G50:H50"/>
    <mergeCell ref="I50:J50"/>
    <mergeCell ref="K50:L50"/>
    <mergeCell ref="M50:N50"/>
    <mergeCell ref="O50:P50"/>
    <mergeCell ref="Q50:R50"/>
    <mergeCell ref="S50:T50"/>
    <mergeCell ref="U50:V50"/>
    <mergeCell ref="M49:N49"/>
    <mergeCell ref="O49:P49"/>
    <mergeCell ref="Q49:R49"/>
    <mergeCell ref="S49:T49"/>
    <mergeCell ref="U49:V49"/>
    <mergeCell ref="W49:X49"/>
    <mergeCell ref="W50:X50"/>
    <mergeCell ref="Z50:AA50"/>
    <mergeCell ref="G51:H51"/>
    <mergeCell ref="I51:J51"/>
    <mergeCell ref="K51:L51"/>
    <mergeCell ref="M51:N51"/>
    <mergeCell ref="O51:P51"/>
    <mergeCell ref="Q51:R51"/>
    <mergeCell ref="S51:T51"/>
    <mergeCell ref="U51:V51"/>
    <mergeCell ref="W51:X51"/>
    <mergeCell ref="Z51:AA51"/>
    <mergeCell ref="Z52:AA52"/>
    <mergeCell ref="G53:H53"/>
    <mergeCell ref="I53:J53"/>
    <mergeCell ref="K53:L53"/>
    <mergeCell ref="M53:N53"/>
    <mergeCell ref="O53:P53"/>
    <mergeCell ref="Q53:R53"/>
    <mergeCell ref="S53:T53"/>
    <mergeCell ref="U53:V53"/>
    <mergeCell ref="W53:X53"/>
    <mergeCell ref="Z53:AA53"/>
    <mergeCell ref="G52:H52"/>
    <mergeCell ref="I52:J52"/>
    <mergeCell ref="K52:L52"/>
    <mergeCell ref="M52:N52"/>
    <mergeCell ref="O52:P52"/>
    <mergeCell ref="Q52:R52"/>
    <mergeCell ref="S52:T52"/>
    <mergeCell ref="U52:V52"/>
    <mergeCell ref="W52:X52"/>
    <mergeCell ref="G54:H54"/>
    <mergeCell ref="I54:J54"/>
    <mergeCell ref="K54:L54"/>
    <mergeCell ref="M54:N54"/>
    <mergeCell ref="O54:P54"/>
    <mergeCell ref="Q54:R54"/>
    <mergeCell ref="S54:T54"/>
    <mergeCell ref="U54:V54"/>
    <mergeCell ref="Z54:AA54"/>
    <mergeCell ref="L92:Q92"/>
    <mergeCell ref="U92:Z92"/>
    <mergeCell ref="E93:M93"/>
    <mergeCell ref="S93:Z93"/>
    <mergeCell ref="E95:M95"/>
    <mergeCell ref="S95:Z95"/>
    <mergeCell ref="B58:AA58"/>
    <mergeCell ref="W55:X55"/>
    <mergeCell ref="Z55:AA55"/>
    <mergeCell ref="G56:H56"/>
    <mergeCell ref="I56:J56"/>
    <mergeCell ref="K56:L56"/>
    <mergeCell ref="M56:N56"/>
    <mergeCell ref="O56:P56"/>
    <mergeCell ref="Q56:R56"/>
    <mergeCell ref="S56:T56"/>
    <mergeCell ref="U56:V56"/>
    <mergeCell ref="K55:L55"/>
    <mergeCell ref="M55:N55"/>
    <mergeCell ref="O55:P55"/>
    <mergeCell ref="Q55:R55"/>
    <mergeCell ref="S55:T55"/>
    <mergeCell ref="U55:V55"/>
    <mergeCell ref="Z56:AA56"/>
  </mergeCells>
  <pageMargins left="0.7" right="0.7" top="0.75" bottom="0.75" header="0.3" footer="0.3"/>
  <pageSetup scale="52" orientation="landscape" horizontalDpi="360" verticalDpi="360"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000-000000000000}">
          <x14:formula1>
            <xm:f>BDC!$A$3:$A$30</xm:f>
          </x14:formula1>
          <xm:sqref>F15:O15</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O171"/>
  <sheetViews>
    <sheetView view="pageBreakPreview" zoomScaleNormal="100" zoomScaleSheetLayoutView="100" zoomScalePageLayoutView="50" workbookViewId="0">
      <selection activeCell="A3" sqref="A3:F3"/>
    </sheetView>
  </sheetViews>
  <sheetFormatPr baseColWidth="10" defaultColWidth="10.875" defaultRowHeight="16.5" x14ac:dyDescent="0.3"/>
  <cols>
    <col min="1" max="5" width="5" style="2" customWidth="1"/>
    <col min="6" max="6" width="8.5" style="2" customWidth="1"/>
    <col min="7" max="10" width="5" style="2" customWidth="1"/>
    <col min="11" max="11" width="5.875" style="2" customWidth="1"/>
    <col min="12" max="15" width="5" style="2" customWidth="1"/>
    <col min="16" max="16" width="6.5" style="2" customWidth="1"/>
    <col min="17" max="17" width="10" style="2" customWidth="1"/>
    <col min="18" max="23" width="5" style="2" customWidth="1"/>
    <col min="24" max="27" width="6.625" style="2" customWidth="1"/>
    <col min="28" max="28" width="10.375" style="2" customWidth="1"/>
    <col min="29" max="38" width="5" style="2" customWidth="1"/>
    <col min="39" max="39" width="8.625" style="2" customWidth="1"/>
    <col min="40" max="41" width="5" style="2" customWidth="1"/>
    <col min="42" max="42" width="10.875" style="2" customWidth="1"/>
    <col min="43" max="43" width="10.875" style="2"/>
    <col min="44" max="44" width="11.375" style="2" bestFit="1" customWidth="1"/>
    <col min="45" max="16384" width="10.875" style="2"/>
  </cols>
  <sheetData>
    <row r="1" spans="1:41" x14ac:dyDescent="0.3">
      <c r="A1" s="505" t="s">
        <v>913</v>
      </c>
      <c r="B1" s="506"/>
      <c r="C1" s="506"/>
      <c r="D1" s="506"/>
      <c r="E1" s="506"/>
      <c r="F1" s="506"/>
      <c r="G1" s="507"/>
      <c r="H1" s="507"/>
      <c r="I1" s="507"/>
      <c r="J1" s="507"/>
      <c r="K1" s="507"/>
      <c r="L1" s="507"/>
      <c r="M1" s="507"/>
      <c r="N1" s="507"/>
      <c r="O1" s="507"/>
      <c r="P1" s="507"/>
      <c r="Q1" s="507"/>
      <c r="R1" s="507"/>
      <c r="S1" s="507"/>
      <c r="T1" s="507"/>
      <c r="U1" s="507"/>
      <c r="V1" s="507"/>
      <c r="W1" s="508"/>
      <c r="X1" s="628"/>
      <c r="Y1" s="629"/>
      <c r="Z1" s="629"/>
      <c r="AA1" s="629"/>
      <c r="AB1" s="629"/>
      <c r="AC1" s="629"/>
      <c r="AD1" s="629"/>
      <c r="AE1" s="629"/>
      <c r="AF1" s="629"/>
      <c r="AG1" s="629"/>
      <c r="AH1" s="629"/>
      <c r="AI1" s="629"/>
      <c r="AJ1" s="629"/>
      <c r="AK1" s="629"/>
      <c r="AL1" s="629"/>
      <c r="AM1" s="629"/>
      <c r="AN1" s="629"/>
      <c r="AO1" s="630"/>
    </row>
    <row r="2" spans="1:41" ht="16.5" customHeight="1" x14ac:dyDescent="0.3">
      <c r="A2" s="311" t="s">
        <v>950</v>
      </c>
      <c r="B2" s="6"/>
      <c r="C2" s="6"/>
      <c r="D2" s="6"/>
      <c r="E2" s="6"/>
      <c r="F2" s="6"/>
      <c r="G2" s="6"/>
      <c r="H2" s="6"/>
      <c r="I2" s="6"/>
      <c r="J2" s="6"/>
      <c r="K2" s="6"/>
      <c r="L2" s="6"/>
      <c r="M2" s="6"/>
      <c r="N2" s="6"/>
      <c r="O2" s="6"/>
      <c r="P2" s="6"/>
      <c r="Q2" s="6"/>
      <c r="R2" s="6"/>
      <c r="S2" s="6"/>
      <c r="T2" s="6"/>
      <c r="U2" s="6"/>
      <c r="V2" s="6"/>
      <c r="W2" s="511"/>
      <c r="X2" s="631"/>
      <c r="Y2" s="632"/>
      <c r="Z2" s="632"/>
      <c r="AA2" s="632"/>
      <c r="AB2" s="632"/>
      <c r="AC2" s="632"/>
      <c r="AD2" s="632"/>
      <c r="AE2" s="632"/>
      <c r="AF2" s="632"/>
      <c r="AG2" s="632"/>
      <c r="AH2" s="632"/>
      <c r="AI2" s="632"/>
      <c r="AJ2" s="632"/>
      <c r="AK2" s="632"/>
      <c r="AL2" s="632"/>
      <c r="AM2" s="632"/>
      <c r="AN2" s="632"/>
      <c r="AO2" s="633"/>
    </row>
    <row r="3" spans="1:41" x14ac:dyDescent="0.3">
      <c r="A3" s="634" t="s">
        <v>915</v>
      </c>
      <c r="B3" s="635"/>
      <c r="C3" s="635"/>
      <c r="D3" s="635"/>
      <c r="E3" s="635"/>
      <c r="F3" s="635"/>
      <c r="G3" s="637"/>
      <c r="H3" s="637"/>
      <c r="I3" s="637"/>
      <c r="J3" s="637"/>
      <c r="K3" s="637"/>
      <c r="L3" s="637"/>
      <c r="M3" s="637"/>
      <c r="N3" s="637"/>
      <c r="O3" s="637"/>
      <c r="P3" s="637"/>
      <c r="Q3" s="637"/>
      <c r="R3" s="637"/>
      <c r="S3" s="637"/>
      <c r="T3" s="637"/>
      <c r="U3" s="637"/>
      <c r="V3" s="637"/>
      <c r="W3" s="638"/>
      <c r="X3" s="631"/>
      <c r="Y3" s="632"/>
      <c r="Z3" s="632"/>
      <c r="AA3" s="632"/>
      <c r="AB3" s="632"/>
      <c r="AC3" s="632"/>
      <c r="AD3" s="632"/>
      <c r="AE3" s="632"/>
      <c r="AF3" s="632"/>
      <c r="AG3" s="632"/>
      <c r="AH3" s="632"/>
      <c r="AI3" s="632"/>
      <c r="AJ3" s="632"/>
      <c r="AK3" s="632"/>
      <c r="AL3" s="632"/>
      <c r="AM3" s="632"/>
      <c r="AN3" s="632"/>
      <c r="AO3" s="633"/>
    </row>
    <row r="4" spans="1:41" x14ac:dyDescent="0.3">
      <c r="A4" s="639" t="s">
        <v>941</v>
      </c>
      <c r="B4" s="640"/>
      <c r="C4" s="640"/>
      <c r="D4" s="640"/>
      <c r="E4" s="640"/>
      <c r="F4" s="640"/>
      <c r="G4" s="640"/>
      <c r="H4" s="640"/>
      <c r="I4" s="640"/>
      <c r="J4" s="640"/>
      <c r="K4" s="640"/>
      <c r="L4" s="640"/>
      <c r="M4" s="640"/>
      <c r="N4" s="640"/>
      <c r="O4" s="640"/>
      <c r="P4" s="640"/>
      <c r="Q4" s="640"/>
      <c r="R4" s="640"/>
      <c r="S4" s="640"/>
      <c r="T4" s="640"/>
      <c r="U4" s="640"/>
      <c r="V4" s="640"/>
      <c r="W4" s="641"/>
      <c r="X4" s="631"/>
      <c r="Y4" s="632"/>
      <c r="Z4" s="632"/>
      <c r="AA4" s="632"/>
      <c r="AB4" s="632"/>
      <c r="AC4" s="632"/>
      <c r="AD4" s="632"/>
      <c r="AE4" s="632"/>
      <c r="AF4" s="632"/>
      <c r="AG4" s="632"/>
      <c r="AH4" s="632"/>
      <c r="AI4" s="632"/>
      <c r="AJ4" s="632"/>
      <c r="AK4" s="632"/>
      <c r="AL4" s="632"/>
      <c r="AM4" s="632"/>
      <c r="AN4" s="632"/>
      <c r="AO4" s="633"/>
    </row>
    <row r="5" spans="1:41" x14ac:dyDescent="0.3">
      <c r="A5" s="615"/>
      <c r="B5" s="616"/>
      <c r="C5" s="616"/>
      <c r="D5" s="616"/>
      <c r="E5" s="616"/>
      <c r="F5" s="616"/>
      <c r="G5" s="616"/>
      <c r="H5" s="616"/>
      <c r="I5" s="616"/>
      <c r="J5" s="616"/>
      <c r="K5" s="616"/>
      <c r="L5" s="616"/>
      <c r="M5" s="616"/>
      <c r="N5" s="616"/>
      <c r="O5" s="616"/>
      <c r="P5" s="616"/>
      <c r="Q5" s="616"/>
      <c r="R5" s="616"/>
      <c r="S5" s="616"/>
      <c r="T5" s="616"/>
      <c r="U5" s="616"/>
      <c r="V5" s="616"/>
      <c r="W5" s="616"/>
      <c r="X5" s="617"/>
      <c r="Y5" s="617"/>
      <c r="Z5" s="617"/>
      <c r="AA5" s="617"/>
      <c r="AB5" s="617"/>
      <c r="AC5" s="617"/>
      <c r="AD5" s="617"/>
      <c r="AE5" s="617"/>
      <c r="AF5" s="617"/>
      <c r="AG5" s="617"/>
      <c r="AH5" s="617"/>
      <c r="AI5" s="617"/>
      <c r="AJ5" s="617"/>
      <c r="AK5" s="617"/>
      <c r="AL5" s="617"/>
      <c r="AM5" s="617"/>
      <c r="AN5" s="617"/>
      <c r="AO5" s="618"/>
    </row>
    <row r="6" spans="1:41" ht="18.75" x14ac:dyDescent="0.3">
      <c r="A6" s="619" t="s">
        <v>5</v>
      </c>
      <c r="B6" s="620"/>
      <c r="C6" s="620"/>
      <c r="D6" s="620"/>
      <c r="E6" s="620"/>
      <c r="F6" s="620"/>
      <c r="G6" s="621" t="s">
        <v>312</v>
      </c>
      <c r="H6" s="621"/>
      <c r="I6" s="621"/>
      <c r="J6" s="621"/>
      <c r="K6" s="621"/>
      <c r="L6" s="621"/>
      <c r="M6" s="621"/>
      <c r="N6" s="621"/>
      <c r="O6" s="621"/>
      <c r="P6" s="621"/>
      <c r="Q6" s="621"/>
      <c r="R6" s="621"/>
      <c r="S6" s="621"/>
      <c r="T6" s="621"/>
      <c r="U6" s="621"/>
      <c r="V6" s="621"/>
      <c r="W6" s="621"/>
      <c r="X6" s="621"/>
      <c r="Y6" s="621"/>
      <c r="Z6" s="621"/>
      <c r="AA6" s="621"/>
      <c r="AB6" s="621"/>
      <c r="AC6" s="621"/>
      <c r="AD6" s="621"/>
      <c r="AE6" s="621"/>
      <c r="AF6" s="621"/>
      <c r="AG6" s="621"/>
      <c r="AH6" s="621"/>
      <c r="AI6" s="621"/>
      <c r="AJ6" s="622" t="s">
        <v>143</v>
      </c>
      <c r="AK6" s="622"/>
      <c r="AL6" s="622"/>
      <c r="AM6" s="622"/>
      <c r="AN6" s="623">
        <v>5</v>
      </c>
      <c r="AO6" s="624"/>
    </row>
    <row r="7" spans="1:41" x14ac:dyDescent="0.3">
      <c r="A7" s="619"/>
      <c r="B7" s="620"/>
      <c r="C7" s="620"/>
      <c r="D7" s="620"/>
      <c r="E7" s="620"/>
      <c r="F7" s="620"/>
      <c r="G7" s="620" t="s">
        <v>931</v>
      </c>
      <c r="H7" s="620"/>
      <c r="I7" s="620"/>
      <c r="J7" s="620"/>
      <c r="K7" s="620"/>
      <c r="L7" s="620"/>
      <c r="M7" s="620"/>
      <c r="N7" s="620"/>
      <c r="O7" s="620"/>
      <c r="P7" s="620"/>
      <c r="Q7" s="620"/>
      <c r="R7" s="620"/>
      <c r="S7" s="620"/>
      <c r="T7" s="620"/>
      <c r="U7" s="620"/>
      <c r="V7" s="620"/>
      <c r="W7" s="620"/>
      <c r="X7" s="620"/>
      <c r="Y7" s="620"/>
      <c r="Z7" s="620"/>
      <c r="AA7" s="620"/>
      <c r="AB7" s="620"/>
      <c r="AC7" s="620"/>
      <c r="AD7" s="620"/>
      <c r="AE7" s="620"/>
      <c r="AF7" s="620"/>
      <c r="AG7" s="620"/>
      <c r="AH7" s="620"/>
      <c r="AI7" s="620"/>
      <c r="AJ7" s="622"/>
      <c r="AK7" s="622"/>
      <c r="AL7" s="622"/>
      <c r="AM7" s="622"/>
      <c r="AN7" s="623"/>
      <c r="AO7" s="624"/>
    </row>
    <row r="8" spans="1:41" x14ac:dyDescent="0.3">
      <c r="A8" s="606"/>
      <c r="B8" s="607"/>
      <c r="C8" s="607"/>
      <c r="D8" s="607"/>
      <c r="E8" s="607"/>
      <c r="F8" s="607"/>
      <c r="G8" s="607"/>
      <c r="H8" s="607"/>
      <c r="I8" s="607"/>
      <c r="J8" s="607"/>
      <c r="K8" s="607"/>
      <c r="L8" s="607"/>
      <c r="M8" s="607"/>
      <c r="N8" s="607"/>
      <c r="O8" s="607"/>
      <c r="P8" s="607"/>
      <c r="Q8" s="607"/>
      <c r="R8" s="607"/>
      <c r="S8" s="607"/>
      <c r="T8" s="607"/>
      <c r="U8" s="607"/>
      <c r="V8" s="607"/>
      <c r="W8" s="607"/>
      <c r="X8" s="607"/>
      <c r="Y8" s="607"/>
      <c r="Z8" s="607"/>
      <c r="AA8" s="607"/>
      <c r="AB8" s="607"/>
      <c r="AC8" s="607"/>
      <c r="AD8" s="607"/>
      <c r="AE8" s="607"/>
      <c r="AF8" s="607"/>
      <c r="AG8" s="607"/>
      <c r="AH8" s="607"/>
      <c r="AI8" s="607"/>
      <c r="AJ8" s="607"/>
      <c r="AK8" s="607"/>
      <c r="AL8" s="607"/>
      <c r="AM8" s="607"/>
      <c r="AN8" s="607"/>
      <c r="AO8" s="608"/>
    </row>
    <row r="9" spans="1:41" s="458" customFormat="1" ht="16.5" customHeight="1" x14ac:dyDescent="0.2">
      <c r="A9" s="457">
        <v>1</v>
      </c>
      <c r="B9" s="1609" t="s">
        <v>30</v>
      </c>
      <c r="C9" s="1609"/>
      <c r="D9" s="1609"/>
      <c r="E9" s="1609"/>
      <c r="F9" s="1609"/>
      <c r="G9" s="1609"/>
      <c r="H9" s="1609"/>
      <c r="I9" s="1609"/>
      <c r="J9" s="1609"/>
      <c r="K9" s="1609"/>
      <c r="L9" s="1609"/>
      <c r="M9" s="1609"/>
      <c r="N9" s="1609"/>
      <c r="O9" s="1609"/>
      <c r="P9" s="1609"/>
      <c r="Q9" s="1609"/>
      <c r="R9" s="1609"/>
      <c r="S9" s="1609"/>
      <c r="T9" s="1609"/>
      <c r="U9" s="1609"/>
      <c r="V9" s="1609"/>
      <c r="W9" s="1609"/>
      <c r="X9" s="1610"/>
      <c r="Y9" s="1610"/>
      <c r="Z9" s="1610"/>
      <c r="AA9" s="1610"/>
      <c r="AB9" s="1610"/>
      <c r="AC9" s="1610"/>
      <c r="AD9" s="1610"/>
      <c r="AE9" s="1610"/>
      <c r="AF9" s="1610"/>
      <c r="AG9" s="1610"/>
      <c r="AH9" s="1610"/>
      <c r="AI9" s="1610"/>
      <c r="AJ9" s="1610"/>
      <c r="AK9" s="1610"/>
      <c r="AL9" s="1610"/>
      <c r="AM9" s="1610"/>
      <c r="AN9" s="881" t="e">
        <f>VLOOKUP($F$15,CONTRA,6,FALSE)</f>
        <v>#N/A</v>
      </c>
      <c r="AO9" s="882"/>
    </row>
    <row r="10" spans="1:41" s="458" customFormat="1" ht="16.5" customHeight="1" x14ac:dyDescent="0.2">
      <c r="A10" s="1599" t="s">
        <v>11</v>
      </c>
      <c r="B10" s="1596"/>
      <c r="C10" s="1596"/>
      <c r="D10" s="1596"/>
      <c r="E10" s="1596"/>
      <c r="F10" s="1600" t="e">
        <f>VLOOKUP($F$15,CONTRA,2,FALSE)</f>
        <v>#N/A</v>
      </c>
      <c r="G10" s="1600"/>
      <c r="H10" s="1600"/>
      <c r="I10" s="1600"/>
      <c r="J10" s="898" t="s">
        <v>17</v>
      </c>
      <c r="K10" s="1601"/>
      <c r="L10" s="1601"/>
      <c r="M10" s="899"/>
      <c r="N10" s="1600" t="e">
        <f>VLOOKUP($F$15,CONTRA,3,FALSE)</f>
        <v>#N/A</v>
      </c>
      <c r="O10" s="1600"/>
      <c r="P10" s="898" t="s">
        <v>18</v>
      </c>
      <c r="Q10" s="899"/>
      <c r="R10" s="1600" t="e">
        <f>VLOOKUP($F$15,CONTRA,4,FALSE)</f>
        <v>#N/A</v>
      </c>
      <c r="S10" s="1600"/>
      <c r="T10" s="1600"/>
      <c r="U10" s="1600"/>
      <c r="V10" s="1600"/>
      <c r="W10" s="1600"/>
      <c r="X10" s="1596" t="s">
        <v>10</v>
      </c>
      <c r="Y10" s="1596"/>
      <c r="Z10" s="1596"/>
      <c r="AA10" s="1596"/>
      <c r="AB10" s="888" t="e">
        <f>VLOOKUP($F$15,CONTRA,5,FALSE)</f>
        <v>#N/A</v>
      </c>
      <c r="AC10" s="890"/>
      <c r="AD10" s="890"/>
      <c r="AE10" s="890"/>
      <c r="AF10" s="890"/>
      <c r="AG10" s="890"/>
      <c r="AH10" s="890"/>
      <c r="AI10" s="889"/>
      <c r="AJ10" s="1597" t="s">
        <v>829</v>
      </c>
      <c r="AK10" s="1597"/>
      <c r="AL10" s="1597"/>
      <c r="AM10" s="1597"/>
      <c r="AN10" s="883"/>
      <c r="AO10" s="884"/>
    </row>
    <row r="11" spans="1:41" s="458" customFormat="1" ht="12.75" x14ac:dyDescent="0.2">
      <c r="A11" s="1599" t="s">
        <v>6</v>
      </c>
      <c r="B11" s="1596"/>
      <c r="C11" s="1596"/>
      <c r="D11" s="1596"/>
      <c r="E11" s="1596"/>
      <c r="F11" s="1595" t="e">
        <f>VLOOKUP($F$15,CONTRA,7,FALSE)</f>
        <v>#N/A</v>
      </c>
      <c r="G11" s="1595"/>
      <c r="H11" s="1595"/>
      <c r="I11" s="1595"/>
      <c r="J11" s="1595"/>
      <c r="K11" s="1595"/>
      <c r="L11" s="1595"/>
      <c r="M11" s="1595"/>
      <c r="N11" s="1595"/>
      <c r="O11" s="1595"/>
      <c r="P11" s="1595"/>
      <c r="Q11" s="1595"/>
      <c r="R11" s="1595"/>
      <c r="S11" s="1595"/>
      <c r="T11" s="1595"/>
      <c r="U11" s="1595"/>
      <c r="V11" s="1595"/>
      <c r="W11" s="1595"/>
      <c r="X11" s="1596" t="s">
        <v>12</v>
      </c>
      <c r="Y11" s="1596"/>
      <c r="Z11" s="1596"/>
      <c r="AA11" s="1596"/>
      <c r="AB11" s="1595" t="e">
        <f>VLOOKUP($F$15,CONTRA,8,FALSE)</f>
        <v>#N/A</v>
      </c>
      <c r="AC11" s="1595"/>
      <c r="AD11" s="1595"/>
      <c r="AE11" s="1595"/>
      <c r="AF11" s="1595"/>
      <c r="AG11" s="1595"/>
      <c r="AH11" s="1595"/>
      <c r="AI11" s="1595"/>
      <c r="AJ11" s="1595"/>
      <c r="AK11" s="1595"/>
      <c r="AL11" s="1595"/>
      <c r="AM11" s="1595"/>
      <c r="AN11" s="1595"/>
      <c r="AO11" s="1602"/>
    </row>
    <row r="12" spans="1:41" s="458" customFormat="1" ht="16.5" customHeight="1" x14ac:dyDescent="0.2">
      <c r="A12" s="1593" t="s">
        <v>8</v>
      </c>
      <c r="B12" s="1594"/>
      <c r="C12" s="1594"/>
      <c r="D12" s="1594"/>
      <c r="E12" s="1594"/>
      <c r="F12" s="1595" t="e">
        <f>VLOOKUP($F$15,CONTRA,9,FALSE)</f>
        <v>#N/A</v>
      </c>
      <c r="G12" s="1595"/>
      <c r="H12" s="1595"/>
      <c r="I12" s="1595"/>
      <c r="J12" s="1595"/>
      <c r="K12" s="1595"/>
      <c r="L12" s="1595"/>
      <c r="M12" s="1595"/>
      <c r="N12" s="1595"/>
      <c r="O12" s="1595"/>
      <c r="P12" s="898" t="s">
        <v>13</v>
      </c>
      <c r="Q12" s="899"/>
      <c r="R12" s="1595" t="e">
        <f>VLOOKUP($F$15,CONTRA,10,FALSE)</f>
        <v>#N/A</v>
      </c>
      <c r="S12" s="1595"/>
      <c r="T12" s="1595"/>
      <c r="U12" s="1595"/>
      <c r="V12" s="1595"/>
      <c r="W12" s="1595"/>
      <c r="X12" s="1596" t="s">
        <v>9</v>
      </c>
      <c r="Y12" s="1596"/>
      <c r="Z12" s="1596"/>
      <c r="AA12" s="1596"/>
      <c r="AB12" s="1603" t="e">
        <f>VLOOKUP($F$15,CONTRA,11,FALSE)</f>
        <v>#N/A</v>
      </c>
      <c r="AC12" s="1603"/>
      <c r="AD12" s="1603"/>
      <c r="AE12" s="1603"/>
      <c r="AF12" s="1604"/>
      <c r="AG12" s="1604"/>
      <c r="AH12" s="1604"/>
      <c r="AI12" s="1604"/>
      <c r="AJ12" s="1604"/>
      <c r="AK12" s="1604"/>
      <c r="AL12" s="1604"/>
      <c r="AM12" s="1604"/>
      <c r="AN12" s="1604"/>
      <c r="AO12" s="1605"/>
    </row>
    <row r="13" spans="1:41" s="458" customFormat="1" ht="42" customHeight="1" x14ac:dyDescent="0.2">
      <c r="A13" s="1606" t="s">
        <v>807</v>
      </c>
      <c r="B13" s="1597"/>
      <c r="C13" s="1597"/>
      <c r="D13" s="1597"/>
      <c r="E13" s="1597"/>
      <c r="F13" s="1607" t="e">
        <f>VLOOKUP($F$15,CONTRA,12,FALSE)</f>
        <v>#N/A</v>
      </c>
      <c r="G13" s="1607"/>
      <c r="H13" s="1607"/>
      <c r="I13" s="1607"/>
      <c r="J13" s="1607"/>
      <c r="K13" s="1607"/>
      <c r="L13" s="1607"/>
      <c r="M13" s="1607"/>
      <c r="N13" s="1607"/>
      <c r="O13" s="1607"/>
      <c r="P13" s="918" t="s">
        <v>826</v>
      </c>
      <c r="Q13" s="919"/>
      <c r="R13" s="1607" t="e">
        <f>VLOOKUP($F$15,CONTRA,13,FALSE)</f>
        <v>#N/A</v>
      </c>
      <c r="S13" s="1607"/>
      <c r="T13" s="1607"/>
      <c r="U13" s="1607"/>
      <c r="V13" s="1607"/>
      <c r="W13" s="1607"/>
      <c r="X13" s="1608" t="s">
        <v>820</v>
      </c>
      <c r="Y13" s="1608"/>
      <c r="Z13" s="1608"/>
      <c r="AA13" s="915"/>
      <c r="AB13" s="1598" t="e">
        <f>VLOOKUP($F$15,CONTRA,14,FALSE)</f>
        <v>#N/A</v>
      </c>
      <c r="AC13" s="1598"/>
      <c r="AD13" s="1598"/>
      <c r="AE13" s="1598"/>
      <c r="AF13" s="923" t="str">
        <f>+Tabla2[[#Headers],[FECHA ACTA INICIO CONTRATO INTERVENTORIA O OFICIO DELEG]]</f>
        <v>FECHA ACTA INICIO CONTRATO INTERVENTORIA O OFICIO DELEG</v>
      </c>
      <c r="AG13" s="923"/>
      <c r="AH13" s="923"/>
      <c r="AI13" s="923"/>
      <c r="AJ13" s="923"/>
      <c r="AK13" s="923"/>
      <c r="AL13" s="923"/>
      <c r="AM13" s="924"/>
      <c r="AN13" s="916" t="e">
        <f>VLOOKUP($F$15,CONTRA,15,FALSE)</f>
        <v>#N/A</v>
      </c>
      <c r="AO13" s="917"/>
    </row>
    <row r="14" spans="1:41" s="458" customFormat="1" ht="12.75" x14ac:dyDescent="0.2">
      <c r="A14" s="905" t="s">
        <v>825</v>
      </c>
      <c r="B14" s="906"/>
      <c r="C14" s="906"/>
      <c r="D14" s="906"/>
      <c r="E14" s="907"/>
      <c r="F14" s="908" t="e">
        <f>VLOOKUP($F$15,BDC!A2:BA15,16,FALSE)</f>
        <v>#N/A</v>
      </c>
      <c r="G14" s="909"/>
      <c r="H14" s="909"/>
      <c r="I14" s="909"/>
      <c r="J14" s="909"/>
      <c r="K14" s="909"/>
      <c r="L14" s="909"/>
      <c r="M14" s="909"/>
      <c r="N14" s="909"/>
      <c r="O14" s="909"/>
      <c r="P14" s="909"/>
      <c r="Q14" s="909"/>
      <c r="R14" s="909"/>
      <c r="S14" s="909"/>
      <c r="T14" s="909"/>
      <c r="U14" s="909"/>
      <c r="V14" s="909"/>
      <c r="W14" s="910"/>
      <c r="X14" s="856" t="s">
        <v>9</v>
      </c>
      <c r="Y14" s="857"/>
      <c r="Z14" s="857"/>
      <c r="AA14" s="858"/>
      <c r="AB14" s="888" t="e">
        <f>VLOOKUP($F$15,BDC!A2:BA15,17,FALSE)</f>
        <v>#N/A</v>
      </c>
      <c r="AC14" s="890"/>
      <c r="AD14" s="890"/>
      <c r="AE14" s="890"/>
      <c r="AF14" s="890"/>
      <c r="AG14" s="890"/>
      <c r="AH14" s="890"/>
      <c r="AI14" s="890"/>
      <c r="AJ14" s="890"/>
      <c r="AK14" s="890"/>
      <c r="AL14" s="890"/>
      <c r="AM14" s="890"/>
      <c r="AN14" s="890"/>
      <c r="AO14" s="925"/>
    </row>
    <row r="15" spans="1:41" s="458" customFormat="1" ht="35.25" customHeight="1" x14ac:dyDescent="0.2">
      <c r="A15" s="1599" t="s">
        <v>7</v>
      </c>
      <c r="B15" s="1596"/>
      <c r="C15" s="1596"/>
      <c r="D15" s="1596"/>
      <c r="E15" s="1596"/>
      <c r="F15" s="927" t="s">
        <v>835</v>
      </c>
      <c r="G15" s="928"/>
      <c r="H15" s="928"/>
      <c r="I15" s="928"/>
      <c r="J15" s="928"/>
      <c r="K15" s="928"/>
      <c r="L15" s="928"/>
      <c r="M15" s="928"/>
      <c r="N15" s="928"/>
      <c r="O15" s="928"/>
      <c r="P15" s="928"/>
      <c r="Q15" s="928"/>
      <c r="R15" s="928"/>
      <c r="S15" s="928"/>
      <c r="T15" s="928"/>
      <c r="U15" s="928"/>
      <c r="V15" s="928"/>
      <c r="W15" s="929"/>
      <c r="X15" s="1596" t="s">
        <v>824</v>
      </c>
      <c r="Y15" s="1596"/>
      <c r="Z15" s="1596"/>
      <c r="AA15" s="1596"/>
      <c r="AB15" s="888" t="e">
        <f>VLOOKUP($F$15,BDC!A2:BA15,19,FALSE)</f>
        <v>#N/A</v>
      </c>
      <c r="AC15" s="890"/>
      <c r="AD15" s="890"/>
      <c r="AE15" s="890"/>
      <c r="AF15" s="890"/>
      <c r="AG15" s="890"/>
      <c r="AH15" s="890"/>
      <c r="AI15" s="890"/>
      <c r="AJ15" s="890"/>
      <c r="AK15" s="890"/>
      <c r="AL15" s="890"/>
      <c r="AM15" s="890"/>
      <c r="AN15" s="890"/>
      <c r="AO15" s="925"/>
    </row>
    <row r="16" spans="1:41" s="458" customFormat="1" ht="12.75" x14ac:dyDescent="0.2">
      <c r="A16" s="885" t="s">
        <v>823</v>
      </c>
      <c r="B16" s="886"/>
      <c r="C16" s="886"/>
      <c r="D16" s="886"/>
      <c r="E16" s="887"/>
      <c r="F16" s="908" t="e">
        <f>VLOOKUP($F$15,BDC!A2:BA15,18,FALSE)</f>
        <v>#N/A</v>
      </c>
      <c r="G16" s="909"/>
      <c r="H16" s="909"/>
      <c r="I16" s="909"/>
      <c r="J16" s="909"/>
      <c r="K16" s="909"/>
      <c r="L16" s="909"/>
      <c r="M16" s="909"/>
      <c r="N16" s="909"/>
      <c r="O16" s="909"/>
      <c r="P16" s="909"/>
      <c r="Q16" s="909"/>
      <c r="R16" s="909"/>
      <c r="S16" s="909"/>
      <c r="T16" s="909"/>
      <c r="U16" s="909"/>
      <c r="V16" s="909"/>
      <c r="W16" s="910"/>
      <c r="X16" s="891" t="s">
        <v>9</v>
      </c>
      <c r="Y16" s="886"/>
      <c r="Z16" s="886"/>
      <c r="AA16" s="887"/>
      <c r="AB16" s="908" t="e">
        <f>VLOOKUP($F$15,CONTRA,20,FALSE)</f>
        <v>#N/A</v>
      </c>
      <c r="AC16" s="909"/>
      <c r="AD16" s="909"/>
      <c r="AE16" s="909"/>
      <c r="AF16" s="909"/>
      <c r="AG16" s="909"/>
      <c r="AH16" s="909"/>
      <c r="AI16" s="909"/>
      <c r="AJ16" s="909"/>
      <c r="AK16" s="909"/>
      <c r="AL16" s="909"/>
      <c r="AM16" s="909"/>
      <c r="AN16" s="909"/>
      <c r="AO16" s="926"/>
    </row>
    <row r="17" spans="1:41" s="458" customFormat="1" ht="29.25" customHeight="1" x14ac:dyDescent="0.2">
      <c r="A17" s="1599" t="s">
        <v>21</v>
      </c>
      <c r="B17" s="1596"/>
      <c r="C17" s="1596"/>
      <c r="D17" s="1596"/>
      <c r="E17" s="1596"/>
      <c r="F17" s="859" t="e">
        <f>VLOOKUP($F$15,BDC!A2:BA15,26,FALSE)</f>
        <v>#N/A</v>
      </c>
      <c r="G17" s="860"/>
      <c r="H17" s="860"/>
      <c r="I17" s="860"/>
      <c r="J17" s="860"/>
      <c r="K17" s="860"/>
      <c r="L17" s="860"/>
      <c r="M17" s="860"/>
      <c r="N17" s="860"/>
      <c r="O17" s="860"/>
      <c r="P17" s="860"/>
      <c r="Q17" s="860"/>
      <c r="R17" s="860"/>
      <c r="S17" s="860"/>
      <c r="T17" s="860"/>
      <c r="U17" s="860"/>
      <c r="V17" s="860"/>
      <c r="W17" s="930"/>
      <c r="X17" s="1594" t="s">
        <v>811</v>
      </c>
      <c r="Y17" s="1594"/>
      <c r="Z17" s="1594"/>
      <c r="AA17" s="1594"/>
      <c r="AB17" s="859" t="e">
        <f>VLOOKUP($F$15,CONTRA,27,FALSE)</f>
        <v>#N/A</v>
      </c>
      <c r="AC17" s="860"/>
      <c r="AD17" s="860"/>
      <c r="AE17" s="860"/>
      <c r="AF17" s="860"/>
      <c r="AG17" s="860"/>
      <c r="AH17" s="860"/>
      <c r="AI17" s="860"/>
      <c r="AJ17" s="860"/>
      <c r="AK17" s="860"/>
      <c r="AL17" s="860"/>
      <c r="AM17" s="860"/>
      <c r="AN17" s="860"/>
      <c r="AO17" s="861"/>
    </row>
    <row r="18" spans="1:41" s="458" customFormat="1" ht="15.75" customHeight="1" x14ac:dyDescent="0.2">
      <c r="A18" s="885" t="s">
        <v>817</v>
      </c>
      <c r="B18" s="886"/>
      <c r="C18" s="886"/>
      <c r="D18" s="886"/>
      <c r="E18" s="887"/>
      <c r="F18" s="888" t="e">
        <f>VLOOKUP($F$15,CONTRA,28,FALSE)</f>
        <v>#N/A</v>
      </c>
      <c r="G18" s="890"/>
      <c r="H18" s="890"/>
      <c r="I18" s="890"/>
      <c r="J18" s="890"/>
      <c r="K18" s="890"/>
      <c r="L18" s="890"/>
      <c r="M18" s="890"/>
      <c r="N18" s="890"/>
      <c r="O18" s="890"/>
      <c r="P18" s="890"/>
      <c r="Q18" s="890"/>
      <c r="R18" s="890"/>
      <c r="S18" s="890"/>
      <c r="T18" s="890"/>
      <c r="U18" s="890"/>
      <c r="V18" s="890"/>
      <c r="W18" s="889"/>
      <c r="X18" s="856" t="s">
        <v>814</v>
      </c>
      <c r="Y18" s="857"/>
      <c r="Z18" s="857"/>
      <c r="AA18" s="858"/>
      <c r="AB18" s="888" t="e">
        <f>VLOOKUP($F$15,CONTRA,29,FALSE)</f>
        <v>#N/A</v>
      </c>
      <c r="AC18" s="890"/>
      <c r="AD18" s="890"/>
      <c r="AE18" s="890"/>
      <c r="AF18" s="890"/>
      <c r="AG18" s="890"/>
      <c r="AH18" s="890"/>
      <c r="AI18" s="890"/>
      <c r="AJ18" s="890"/>
      <c r="AK18" s="890"/>
      <c r="AL18" s="890"/>
      <c r="AM18" s="890"/>
      <c r="AN18" s="890"/>
      <c r="AO18" s="925"/>
    </row>
    <row r="19" spans="1:41" s="458" customFormat="1" ht="12.75" x14ac:dyDescent="0.2">
      <c r="A19" s="1599" t="s">
        <v>22</v>
      </c>
      <c r="B19" s="1596"/>
      <c r="C19" s="1596"/>
      <c r="D19" s="1596"/>
      <c r="E19" s="1596"/>
      <c r="F19" s="1611" t="e">
        <f>VLOOKUP($F$15,CONTRA,30,FALSE)</f>
        <v>#N/A</v>
      </c>
      <c r="G19" s="1611"/>
      <c r="H19" s="1611"/>
      <c r="I19" s="1611"/>
      <c r="J19" s="1611"/>
      <c r="K19" s="1611"/>
      <c r="L19" s="1611"/>
      <c r="M19" s="1611"/>
      <c r="N19" s="1611"/>
      <c r="O19" s="1611"/>
      <c r="P19" s="1600" t="e">
        <f>VLOOKUP($F$15,CONTRA,31,FALSE)</f>
        <v>#N/A</v>
      </c>
      <c r="Q19" s="1600"/>
      <c r="R19" s="1600"/>
      <c r="S19" s="1600"/>
      <c r="T19" s="1600"/>
      <c r="U19" s="1600"/>
      <c r="V19" s="1600"/>
      <c r="W19" s="1600"/>
      <c r="X19" s="1594" t="s">
        <v>810</v>
      </c>
      <c r="Y19" s="1594"/>
      <c r="Z19" s="1594"/>
      <c r="AA19" s="1594"/>
      <c r="AB19" s="1600" t="e">
        <f>VLOOKUP($F$15,CONTRA,32,FALSE)</f>
        <v>#N/A</v>
      </c>
      <c r="AC19" s="1600"/>
      <c r="AD19" s="1600"/>
      <c r="AE19" s="1600"/>
      <c r="AF19" s="1600"/>
      <c r="AG19" s="1600"/>
      <c r="AH19" s="1600"/>
      <c r="AI19" s="1600"/>
      <c r="AJ19" s="1600"/>
      <c r="AK19" s="1600"/>
      <c r="AL19" s="1600"/>
      <c r="AM19" s="1600"/>
      <c r="AN19" s="1600"/>
      <c r="AO19" s="1612"/>
    </row>
    <row r="20" spans="1:41" s="458" customFormat="1" ht="12.75" x14ac:dyDescent="0.2">
      <c r="A20" s="1599" t="s">
        <v>23</v>
      </c>
      <c r="B20" s="1596"/>
      <c r="C20" s="1596"/>
      <c r="D20" s="1596"/>
      <c r="E20" s="1596"/>
      <c r="F20" s="1611" t="e">
        <f>VLOOKUP($F$15,CONTRA,33,FALSE)</f>
        <v>#N/A</v>
      </c>
      <c r="G20" s="1611"/>
      <c r="H20" s="1611"/>
      <c r="I20" s="1611"/>
      <c r="J20" s="1611"/>
      <c r="K20" s="1611"/>
      <c r="L20" s="1611"/>
      <c r="M20" s="1611"/>
      <c r="N20" s="1611"/>
      <c r="O20" s="1611"/>
      <c r="P20" s="898" t="s">
        <v>0</v>
      </c>
      <c r="Q20" s="899"/>
      <c r="R20" s="1613" t="e">
        <f>VLOOKUP($F$15,CONTRA,34,FALSE)</f>
        <v>#N/A</v>
      </c>
      <c r="S20" s="1613"/>
      <c r="T20" s="1613"/>
      <c r="U20" s="1613"/>
      <c r="V20" s="1613"/>
      <c r="W20" s="1613"/>
      <c r="X20" s="1594" t="s">
        <v>815</v>
      </c>
      <c r="Y20" s="1594"/>
      <c r="Z20" s="1594"/>
      <c r="AA20" s="1594"/>
      <c r="AB20" s="1600" t="e">
        <f>VLOOKUP($F$15,CONTRA,35,FALSE)</f>
        <v>#N/A</v>
      </c>
      <c r="AC20" s="1600"/>
      <c r="AD20" s="1600"/>
      <c r="AE20" s="1600"/>
      <c r="AF20" s="1600"/>
      <c r="AG20" s="1600"/>
      <c r="AH20" s="1600"/>
      <c r="AI20" s="1600"/>
      <c r="AJ20" s="1600"/>
      <c r="AK20" s="1600"/>
      <c r="AL20" s="1600"/>
      <c r="AM20" s="1600"/>
      <c r="AN20" s="1600"/>
      <c r="AO20" s="1612"/>
    </row>
    <row r="21" spans="1:41" s="458" customFormat="1" ht="12.75" x14ac:dyDescent="0.2">
      <c r="A21" s="1599" t="s">
        <v>24</v>
      </c>
      <c r="B21" s="1596"/>
      <c r="C21" s="1596"/>
      <c r="D21" s="1596"/>
      <c r="E21" s="1596"/>
      <c r="F21" s="931" t="e">
        <f>SUM(F19:O20)</f>
        <v>#N/A</v>
      </c>
      <c r="G21" s="932"/>
      <c r="H21" s="932"/>
      <c r="I21" s="890"/>
      <c r="J21" s="890"/>
      <c r="K21" s="890"/>
      <c r="L21" s="890"/>
      <c r="M21" s="890"/>
      <c r="N21" s="890"/>
      <c r="O21" s="889"/>
      <c r="P21" s="1600"/>
      <c r="Q21" s="1600"/>
      <c r="R21" s="1600"/>
      <c r="S21" s="1600"/>
      <c r="T21" s="1600"/>
      <c r="U21" s="1600"/>
      <c r="V21" s="1600"/>
      <c r="W21" s="1600"/>
      <c r="X21" s="1594" t="s">
        <v>25</v>
      </c>
      <c r="Y21" s="1594"/>
      <c r="Z21" s="1594"/>
      <c r="AA21" s="1594"/>
      <c r="AB21" s="888" t="e">
        <f>+AB19+AB20</f>
        <v>#N/A</v>
      </c>
      <c r="AC21" s="890"/>
      <c r="AD21" s="890"/>
      <c r="AE21" s="890"/>
      <c r="AF21" s="890"/>
      <c r="AG21" s="890"/>
      <c r="AH21" s="890"/>
      <c r="AI21" s="890"/>
      <c r="AJ21" s="890"/>
      <c r="AK21" s="890"/>
      <c r="AL21" s="890"/>
      <c r="AM21" s="890"/>
      <c r="AN21" s="890"/>
      <c r="AO21" s="925"/>
    </row>
    <row r="22" spans="1:41" s="458" customFormat="1" ht="12.75" x14ac:dyDescent="0.2">
      <c r="A22" s="1635" t="s">
        <v>19</v>
      </c>
      <c r="B22" s="1636"/>
      <c r="C22" s="1636"/>
      <c r="D22" s="1636"/>
      <c r="E22" s="1636"/>
      <c r="F22" s="853" t="e">
        <f>VLOOKUP($F$15,CONTRA,36,FALSE)</f>
        <v>#N/A</v>
      </c>
      <c r="G22" s="854"/>
      <c r="H22" s="854"/>
      <c r="I22" s="854"/>
      <c r="J22" s="854"/>
      <c r="K22" s="854"/>
      <c r="L22" s="854"/>
      <c r="M22" s="854"/>
      <c r="N22" s="854"/>
      <c r="O22" s="854"/>
      <c r="P22" s="854"/>
      <c r="Q22" s="854"/>
      <c r="R22" s="854"/>
      <c r="S22" s="854"/>
      <c r="T22" s="854"/>
      <c r="U22" s="854"/>
      <c r="V22" s="854"/>
      <c r="W22" s="855"/>
      <c r="X22" s="1594" t="s">
        <v>812</v>
      </c>
      <c r="Y22" s="1594"/>
      <c r="Z22" s="1594"/>
      <c r="AA22" s="1594"/>
      <c r="AB22" s="859" t="e">
        <f>VLOOKUP($F$15,CONTRA,38,FALSE)</f>
        <v>#N/A</v>
      </c>
      <c r="AC22" s="860"/>
      <c r="AD22" s="860"/>
      <c r="AE22" s="860"/>
      <c r="AF22" s="860"/>
      <c r="AG22" s="860"/>
      <c r="AH22" s="860"/>
      <c r="AI22" s="860"/>
      <c r="AJ22" s="860"/>
      <c r="AK22" s="860"/>
      <c r="AL22" s="860"/>
      <c r="AM22" s="860"/>
      <c r="AN22" s="860"/>
      <c r="AO22" s="861"/>
    </row>
    <row r="23" spans="1:41" s="458" customFormat="1" ht="12.75" x14ac:dyDescent="0.2">
      <c r="A23" s="1635" t="s">
        <v>20</v>
      </c>
      <c r="B23" s="1636"/>
      <c r="C23" s="1636"/>
      <c r="D23" s="1636"/>
      <c r="E23" s="1636"/>
      <c r="F23" s="698" t="e">
        <f>VLOOKUP($F$15,CONTRA,37,FALSE)</f>
        <v>#N/A</v>
      </c>
      <c r="G23" s="699"/>
      <c r="H23" s="699"/>
      <c r="I23" s="699"/>
      <c r="J23" s="699"/>
      <c r="K23" s="699"/>
      <c r="L23" s="699"/>
      <c r="M23" s="699"/>
      <c r="N23" s="699"/>
      <c r="O23" s="699"/>
      <c r="P23" s="699"/>
      <c r="Q23" s="699"/>
      <c r="R23" s="699"/>
      <c r="S23" s="699"/>
      <c r="T23" s="699"/>
      <c r="U23" s="699"/>
      <c r="V23" s="699"/>
      <c r="W23" s="699"/>
      <c r="X23" s="699"/>
      <c r="Y23" s="699"/>
      <c r="Z23" s="699"/>
      <c r="AA23" s="699"/>
      <c r="AB23" s="699"/>
      <c r="AC23" s="699"/>
      <c r="AD23" s="699"/>
      <c r="AE23" s="699"/>
      <c r="AF23" s="699"/>
      <c r="AG23" s="699"/>
      <c r="AH23" s="699"/>
      <c r="AI23" s="699"/>
      <c r="AJ23" s="699"/>
      <c r="AK23" s="699"/>
      <c r="AL23" s="699"/>
      <c r="AM23" s="699"/>
      <c r="AN23" s="699"/>
      <c r="AO23" s="700"/>
    </row>
    <row r="24" spans="1:41" x14ac:dyDescent="0.3">
      <c r="A24" s="331">
        <v>2</v>
      </c>
      <c r="B24" s="702" t="s">
        <v>117</v>
      </c>
      <c r="C24" s="703"/>
      <c r="D24" s="703"/>
      <c r="E24" s="703"/>
      <c r="F24" s="703"/>
      <c r="G24" s="703"/>
      <c r="H24" s="703"/>
      <c r="I24" s="703"/>
      <c r="J24" s="703"/>
      <c r="K24" s="703"/>
      <c r="L24" s="703"/>
      <c r="M24" s="703"/>
      <c r="N24" s="703"/>
      <c r="O24" s="703"/>
      <c r="P24" s="703"/>
      <c r="Q24" s="703"/>
      <c r="R24" s="703"/>
      <c r="S24" s="703"/>
      <c r="T24" s="703"/>
      <c r="U24" s="703"/>
      <c r="V24" s="703"/>
      <c r="W24" s="703"/>
      <c r="X24" s="703"/>
      <c r="Y24" s="703"/>
      <c r="Z24" s="703"/>
      <c r="AA24" s="703"/>
      <c r="AB24" s="703"/>
      <c r="AC24" s="703"/>
      <c r="AD24" s="703"/>
      <c r="AE24" s="703"/>
      <c r="AF24" s="703"/>
      <c r="AG24" s="703"/>
      <c r="AH24" s="703"/>
      <c r="AI24" s="703"/>
      <c r="AJ24" s="703"/>
      <c r="AK24" s="703"/>
      <c r="AL24" s="703"/>
      <c r="AM24" s="703"/>
      <c r="AN24" s="703"/>
      <c r="AO24" s="704"/>
    </row>
    <row r="25" spans="1:41" x14ac:dyDescent="0.3">
      <c r="A25" s="280"/>
      <c r="B25" s="76"/>
      <c r="C25" s="76"/>
      <c r="D25" s="76"/>
      <c r="E25" s="76"/>
      <c r="F25" s="76"/>
      <c r="G25" s="76"/>
      <c r="H25" s="82"/>
      <c r="I25" s="82"/>
      <c r="J25" s="82"/>
      <c r="K25" s="82"/>
      <c r="L25" s="82"/>
      <c r="M25" s="82"/>
      <c r="N25" s="82"/>
      <c r="O25" s="82"/>
      <c r="P25" s="82"/>
      <c r="Q25" s="82"/>
      <c r="R25" s="82"/>
      <c r="S25" s="82"/>
      <c r="T25" s="82"/>
      <c r="U25" s="82"/>
      <c r="V25" s="82"/>
      <c r="W25" s="82"/>
      <c r="X25" s="82"/>
      <c r="Y25" s="82"/>
      <c r="Z25" s="82"/>
      <c r="AA25" s="82"/>
      <c r="AB25" s="82"/>
      <c r="AC25" s="82"/>
      <c r="AD25" s="82"/>
      <c r="AE25" s="82"/>
      <c r="AF25" s="82"/>
      <c r="AG25" s="82"/>
      <c r="AH25" s="82"/>
      <c r="AI25" s="82"/>
      <c r="AJ25" s="77"/>
      <c r="AK25" s="82"/>
      <c r="AL25" s="77"/>
      <c r="AM25" s="77"/>
      <c r="AN25" s="77"/>
      <c r="AO25" s="291"/>
    </row>
    <row r="26" spans="1:41" x14ac:dyDescent="0.3">
      <c r="A26" s="1645" t="s">
        <v>313</v>
      </c>
      <c r="B26" s="1646"/>
      <c r="C26" s="1646"/>
      <c r="D26" s="1646"/>
      <c r="E26" s="1646"/>
      <c r="F26" s="1646"/>
      <c r="G26" s="1646"/>
      <c r="H26" s="171"/>
      <c r="I26" s="79" t="s">
        <v>314</v>
      </c>
      <c r="J26" s="171"/>
      <c r="K26" s="171"/>
      <c r="L26" s="80"/>
      <c r="M26" s="171"/>
      <c r="N26" s="171"/>
      <c r="O26" s="171"/>
      <c r="P26" s="79"/>
      <c r="Q26" s="1623" t="s">
        <v>315</v>
      </c>
      <c r="R26" s="1623"/>
      <c r="S26" s="1623"/>
      <c r="T26" s="171"/>
      <c r="U26" s="80"/>
      <c r="V26" s="171"/>
      <c r="W26" s="171"/>
      <c r="X26" s="171"/>
      <c r="Y26" s="171"/>
      <c r="Z26" s="171"/>
      <c r="AA26" s="171"/>
      <c r="AB26" s="171"/>
      <c r="AC26" s="171"/>
      <c r="AD26" s="171"/>
      <c r="AE26" s="171"/>
      <c r="AF26" s="171"/>
      <c r="AG26" s="171"/>
      <c r="AH26" s="171"/>
      <c r="AI26" s="171"/>
      <c r="AJ26" s="171"/>
      <c r="AK26" s="171"/>
      <c r="AL26" s="171"/>
      <c r="AM26" s="171"/>
      <c r="AN26" s="171"/>
      <c r="AO26" s="332"/>
    </row>
    <row r="27" spans="1:41" x14ac:dyDescent="0.3">
      <c r="A27" s="333" t="s">
        <v>316</v>
      </c>
      <c r="B27" s="93"/>
      <c r="C27" s="93"/>
      <c r="D27" s="93"/>
      <c r="E27" s="93"/>
      <c r="F27" s="93"/>
      <c r="G27" s="93"/>
      <c r="H27" s="93"/>
      <c r="I27" s="93"/>
      <c r="J27" s="93"/>
      <c r="K27" s="93"/>
      <c r="L27" s="93"/>
      <c r="M27" s="93"/>
      <c r="N27" s="93"/>
      <c r="O27" s="93"/>
      <c r="P27" s="93"/>
      <c r="Q27" s="93"/>
      <c r="R27" s="93"/>
      <c r="S27" s="93"/>
      <c r="T27" s="93"/>
      <c r="U27" s="93"/>
      <c r="V27" s="93"/>
      <c r="W27" s="93"/>
      <c r="X27" s="93"/>
      <c r="Y27" s="93"/>
      <c r="Z27" s="93"/>
      <c r="AA27" s="93"/>
      <c r="AB27" s="93"/>
      <c r="AC27" s="93"/>
      <c r="AD27" s="93"/>
      <c r="AE27" s="93"/>
      <c r="AF27" s="93"/>
      <c r="AG27" s="93"/>
      <c r="AH27" s="93"/>
      <c r="AI27" s="93"/>
      <c r="AJ27" s="93"/>
      <c r="AK27" s="93"/>
      <c r="AL27" s="93"/>
      <c r="AM27" s="93"/>
      <c r="AN27" s="93"/>
      <c r="AO27" s="334"/>
    </row>
    <row r="28" spans="1:41" x14ac:dyDescent="0.3">
      <c r="A28" s="1647" t="s">
        <v>317</v>
      </c>
      <c r="B28" s="1637"/>
      <c r="C28" s="1637"/>
      <c r="D28" s="1637"/>
      <c r="E28" s="1637"/>
      <c r="F28" s="1637"/>
      <c r="G28" s="1637"/>
      <c r="H28" s="1637"/>
      <c r="I28" s="81"/>
      <c r="J28" s="1637" t="s">
        <v>318</v>
      </c>
      <c r="K28" s="1637"/>
      <c r="L28" s="1637"/>
      <c r="M28" s="1637"/>
      <c r="N28" s="1637"/>
      <c r="O28" s="1637"/>
      <c r="P28" s="1637"/>
      <c r="Q28" s="1637"/>
      <c r="R28" s="81"/>
      <c r="S28" s="1637" t="s">
        <v>319</v>
      </c>
      <c r="T28" s="1637"/>
      <c r="U28" s="1637"/>
      <c r="V28" s="1637"/>
      <c r="W28" s="1637"/>
      <c r="X28" s="1637"/>
      <c r="Y28" s="1637"/>
      <c r="Z28" s="1637"/>
      <c r="AA28" s="1637"/>
      <c r="AB28" s="1637"/>
      <c r="AC28" s="1637"/>
      <c r="AD28" s="81"/>
      <c r="AE28" s="1637" t="s">
        <v>320</v>
      </c>
      <c r="AF28" s="1637"/>
      <c r="AG28" s="1637"/>
      <c r="AH28" s="1637"/>
      <c r="AI28" s="1637"/>
      <c r="AJ28" s="1637"/>
      <c r="AK28" s="1637"/>
      <c r="AL28" s="1637"/>
      <c r="AM28" s="1637"/>
      <c r="AN28" s="1637"/>
      <c r="AO28" s="1638"/>
    </row>
    <row r="29" spans="1:41" x14ac:dyDescent="0.3">
      <c r="A29" s="1639" t="s">
        <v>321</v>
      </c>
      <c r="B29" s="1640"/>
      <c r="C29" s="1640"/>
      <c r="D29" s="1640"/>
      <c r="E29" s="1640" t="s">
        <v>322</v>
      </c>
      <c r="F29" s="1640"/>
      <c r="G29" s="1640"/>
      <c r="H29" s="1640"/>
      <c r="I29" s="76"/>
      <c r="J29" s="1640" t="s">
        <v>323</v>
      </c>
      <c r="K29" s="1640"/>
      <c r="L29" s="1640"/>
      <c r="M29" s="1640"/>
      <c r="N29" s="1640" t="s">
        <v>322</v>
      </c>
      <c r="O29" s="1640"/>
      <c r="P29" s="1640"/>
      <c r="Q29" s="1640"/>
      <c r="R29" s="76"/>
      <c r="S29" s="1640" t="s">
        <v>324</v>
      </c>
      <c r="T29" s="1640"/>
      <c r="U29" s="1640"/>
      <c r="V29" s="1640"/>
      <c r="W29" s="1640" t="s">
        <v>28</v>
      </c>
      <c r="X29" s="1640"/>
      <c r="Y29" s="1640"/>
      <c r="Z29" s="1640"/>
      <c r="AA29" s="1640"/>
      <c r="AB29" s="1640"/>
      <c r="AC29" s="1640"/>
      <c r="AD29" s="76"/>
      <c r="AE29" s="1641" t="s">
        <v>325</v>
      </c>
      <c r="AF29" s="1642"/>
      <c r="AG29" s="1642"/>
      <c r="AH29" s="1642"/>
      <c r="AI29" s="1642"/>
      <c r="AJ29" s="1643"/>
      <c r="AK29" s="1614"/>
      <c r="AL29" s="1616"/>
      <c r="AM29" s="1616"/>
      <c r="AN29" s="1616"/>
      <c r="AO29" s="1644"/>
    </row>
    <row r="30" spans="1:41" x14ac:dyDescent="0.3">
      <c r="A30" s="1639">
        <v>1</v>
      </c>
      <c r="B30" s="1640"/>
      <c r="C30" s="1640"/>
      <c r="D30" s="1640"/>
      <c r="E30" s="1640"/>
      <c r="F30" s="1640"/>
      <c r="G30" s="1640"/>
      <c r="H30" s="1640"/>
      <c r="I30" s="76"/>
      <c r="J30" s="1640">
        <v>1</v>
      </c>
      <c r="K30" s="1640"/>
      <c r="L30" s="1640"/>
      <c r="M30" s="1640"/>
      <c r="N30" s="1640"/>
      <c r="O30" s="1640"/>
      <c r="P30" s="1640"/>
      <c r="Q30" s="1640"/>
      <c r="R30" s="76"/>
      <c r="S30" s="1640">
        <v>1</v>
      </c>
      <c r="T30" s="1640"/>
      <c r="U30" s="1640"/>
      <c r="V30" s="1640"/>
      <c r="W30" s="1640"/>
      <c r="X30" s="1640"/>
      <c r="Y30" s="1640"/>
      <c r="Z30" s="1640"/>
      <c r="AA30" s="1640"/>
      <c r="AB30" s="1640"/>
      <c r="AC30" s="1640"/>
      <c r="AD30" s="76"/>
      <c r="AE30" s="1641" t="s">
        <v>326</v>
      </c>
      <c r="AF30" s="1642"/>
      <c r="AG30" s="1642"/>
      <c r="AH30" s="1642"/>
      <c r="AI30" s="1642"/>
      <c r="AJ30" s="1643"/>
      <c r="AK30" s="1648"/>
      <c r="AL30" s="1649"/>
      <c r="AM30" s="1649"/>
      <c r="AN30" s="1649"/>
      <c r="AO30" s="1650"/>
    </row>
    <row r="31" spans="1:41" x14ac:dyDescent="0.3">
      <c r="A31" s="1639">
        <v>2</v>
      </c>
      <c r="B31" s="1640"/>
      <c r="C31" s="1640"/>
      <c r="D31" s="1640"/>
      <c r="E31" s="1640"/>
      <c r="F31" s="1640"/>
      <c r="G31" s="1640"/>
      <c r="H31" s="1640"/>
      <c r="I31" s="81"/>
      <c r="J31" s="1640">
        <v>2</v>
      </c>
      <c r="K31" s="1640"/>
      <c r="L31" s="1640"/>
      <c r="M31" s="1640"/>
      <c r="N31" s="1640"/>
      <c r="O31" s="1640"/>
      <c r="P31" s="1640"/>
      <c r="Q31" s="1640"/>
      <c r="R31" s="81"/>
      <c r="S31" s="1640">
        <v>2</v>
      </c>
      <c r="T31" s="1640"/>
      <c r="U31" s="1640"/>
      <c r="V31" s="1640"/>
      <c r="W31" s="1640"/>
      <c r="X31" s="1640"/>
      <c r="Y31" s="1640"/>
      <c r="Z31" s="1640"/>
      <c r="AA31" s="1640"/>
      <c r="AB31" s="1640"/>
      <c r="AC31" s="1640"/>
      <c r="AD31" s="81"/>
      <c r="AE31" s="1641" t="s">
        <v>327</v>
      </c>
      <c r="AF31" s="1642"/>
      <c r="AG31" s="1642"/>
      <c r="AH31" s="1642"/>
      <c r="AI31" s="1642"/>
      <c r="AJ31" s="1643"/>
      <c r="AK31" s="1651">
        <f>+I22+W30+W31+W32+W33</f>
        <v>0</v>
      </c>
      <c r="AL31" s="1652"/>
      <c r="AM31" s="1652"/>
      <c r="AN31" s="1652"/>
      <c r="AO31" s="1653"/>
    </row>
    <row r="32" spans="1:41" x14ac:dyDescent="0.3">
      <c r="A32" s="1639">
        <v>3</v>
      </c>
      <c r="B32" s="1640"/>
      <c r="C32" s="1640"/>
      <c r="D32" s="1640"/>
      <c r="E32" s="1640"/>
      <c r="F32" s="1640"/>
      <c r="G32" s="1640"/>
      <c r="H32" s="1640"/>
      <c r="I32" s="76"/>
      <c r="J32" s="1640">
        <v>3</v>
      </c>
      <c r="K32" s="1640"/>
      <c r="L32" s="1640"/>
      <c r="M32" s="1640"/>
      <c r="N32" s="1640"/>
      <c r="O32" s="1640"/>
      <c r="P32" s="1640"/>
      <c r="Q32" s="1640"/>
      <c r="R32" s="76"/>
      <c r="S32" s="1640">
        <v>3</v>
      </c>
      <c r="T32" s="1640"/>
      <c r="U32" s="1640"/>
      <c r="V32" s="1640"/>
      <c r="W32" s="1640"/>
      <c r="X32" s="1640"/>
      <c r="Y32" s="1640"/>
      <c r="Z32" s="1640"/>
      <c r="AA32" s="1640"/>
      <c r="AB32" s="1640"/>
      <c r="AC32" s="1640"/>
      <c r="AD32" s="76"/>
      <c r="AE32" s="76"/>
      <c r="AF32" s="76"/>
      <c r="AG32" s="76"/>
      <c r="AH32" s="76"/>
      <c r="AI32" s="76"/>
      <c r="AJ32" s="76"/>
      <c r="AK32" s="76"/>
      <c r="AL32" s="82"/>
      <c r="AM32" s="82"/>
      <c r="AN32" s="82"/>
      <c r="AO32" s="291"/>
    </row>
    <row r="33" spans="1:41" x14ac:dyDescent="0.3">
      <c r="A33" s="1639">
        <v>4</v>
      </c>
      <c r="B33" s="1640"/>
      <c r="C33" s="1640"/>
      <c r="D33" s="1640"/>
      <c r="E33" s="1640"/>
      <c r="F33" s="1640"/>
      <c r="G33" s="1640"/>
      <c r="H33" s="1640"/>
      <c r="I33" s="76"/>
      <c r="J33" s="1640">
        <v>4</v>
      </c>
      <c r="K33" s="1640"/>
      <c r="L33" s="1640"/>
      <c r="M33" s="1640"/>
      <c r="N33" s="1640"/>
      <c r="O33" s="1640"/>
      <c r="P33" s="1640"/>
      <c r="Q33" s="1640"/>
      <c r="R33" s="76"/>
      <c r="S33" s="1640">
        <v>4</v>
      </c>
      <c r="T33" s="1640"/>
      <c r="U33" s="1640"/>
      <c r="V33" s="1640"/>
      <c r="W33" s="1640"/>
      <c r="X33" s="1640"/>
      <c r="Y33" s="1640"/>
      <c r="Z33" s="1640"/>
      <c r="AA33" s="1640"/>
      <c r="AB33" s="1640"/>
      <c r="AC33" s="1640"/>
      <c r="AD33" s="76"/>
      <c r="AE33" s="76"/>
      <c r="AF33" s="76"/>
      <c r="AG33" s="76"/>
      <c r="AH33" s="76"/>
      <c r="AI33" s="76"/>
      <c r="AJ33" s="76"/>
      <c r="AK33" s="76"/>
      <c r="AL33" s="82"/>
      <c r="AM33" s="82"/>
      <c r="AN33" s="82"/>
      <c r="AO33" s="291"/>
    </row>
    <row r="34" spans="1:41" x14ac:dyDescent="0.3">
      <c r="A34" s="1655"/>
      <c r="B34" s="1654"/>
      <c r="C34" s="1654"/>
      <c r="D34" s="1654"/>
      <c r="E34" s="1654"/>
      <c r="F34" s="1654"/>
      <c r="G34" s="1654"/>
      <c r="H34" s="1654"/>
      <c r="I34" s="76"/>
      <c r="J34" s="1654"/>
      <c r="K34" s="1654"/>
      <c r="L34" s="1654"/>
      <c r="M34" s="1654"/>
      <c r="N34" s="1654"/>
      <c r="O34" s="1654"/>
      <c r="P34" s="1654"/>
      <c r="Q34" s="1654"/>
      <c r="R34" s="76"/>
      <c r="S34" s="1654"/>
      <c r="T34" s="1654"/>
      <c r="U34" s="1654"/>
      <c r="V34" s="1654"/>
      <c r="W34" s="1654"/>
      <c r="X34" s="1654"/>
      <c r="Y34" s="1654"/>
      <c r="Z34" s="1654"/>
      <c r="AA34" s="1654"/>
      <c r="AB34" s="1654"/>
      <c r="AC34" s="1654"/>
      <c r="AD34" s="76"/>
      <c r="AE34" s="76"/>
      <c r="AF34" s="76"/>
      <c r="AG34" s="76"/>
      <c r="AH34" s="76"/>
      <c r="AI34" s="76"/>
      <c r="AJ34" s="76"/>
      <c r="AK34" s="76"/>
      <c r="AL34" s="82"/>
      <c r="AM34" s="82"/>
      <c r="AN34" s="82"/>
      <c r="AO34" s="291"/>
    </row>
    <row r="35" spans="1:41" x14ac:dyDescent="0.3">
      <c r="A35" s="1655" t="s">
        <v>328</v>
      </c>
      <c r="B35" s="1654"/>
      <c r="C35" s="1654"/>
      <c r="D35" s="1654"/>
      <c r="E35" s="1654"/>
      <c r="F35" s="1654"/>
      <c r="G35" s="1654"/>
      <c r="H35" s="1654"/>
      <c r="I35" s="1654"/>
      <c r="J35" s="1654"/>
      <c r="K35" s="1654"/>
      <c r="L35" s="1654"/>
      <c r="M35" s="1654"/>
      <c r="N35" s="1654"/>
      <c r="O35" s="1654"/>
      <c r="P35" s="1654"/>
      <c r="Q35" s="1654"/>
      <c r="R35" s="1654"/>
      <c r="S35" s="1654"/>
      <c r="T35" s="1654"/>
      <c r="U35" s="1654"/>
      <c r="V35" s="1654"/>
      <c r="W35" s="1654"/>
      <c r="X35" s="1654"/>
      <c r="Y35" s="1654"/>
      <c r="Z35" s="1654"/>
      <c r="AA35" s="1656"/>
      <c r="AB35" s="1614"/>
      <c r="AC35" s="1615"/>
      <c r="AD35" s="1657" t="s">
        <v>329</v>
      </c>
      <c r="AE35" s="1654"/>
      <c r="AF35" s="1654"/>
      <c r="AG35" s="1654"/>
      <c r="AH35" s="1656"/>
      <c r="AI35" s="1614"/>
      <c r="AJ35" s="1616"/>
      <c r="AK35" s="1615"/>
      <c r="AL35" s="76" t="s">
        <v>330</v>
      </c>
      <c r="AM35" s="1614"/>
      <c r="AN35" s="1616"/>
      <c r="AO35" s="1644"/>
    </row>
    <row r="36" spans="1:41" x14ac:dyDescent="0.3">
      <c r="A36" s="328"/>
      <c r="B36" s="93"/>
      <c r="C36" s="93"/>
      <c r="D36" s="93"/>
      <c r="E36" s="93"/>
      <c r="F36" s="93"/>
      <c r="G36" s="93"/>
      <c r="H36" s="93"/>
      <c r="I36" s="93"/>
      <c r="J36" s="93"/>
      <c r="K36" s="93"/>
      <c r="L36" s="93"/>
      <c r="M36" s="93"/>
      <c r="N36" s="93"/>
      <c r="O36" s="93"/>
      <c r="P36" s="93"/>
      <c r="Q36" s="93"/>
      <c r="R36" s="93"/>
      <c r="S36" s="93"/>
      <c r="T36" s="93"/>
      <c r="U36" s="93"/>
      <c r="V36" s="93"/>
      <c r="W36" s="93"/>
      <c r="X36" s="93"/>
      <c r="Y36" s="93"/>
      <c r="Z36" s="93"/>
      <c r="AA36" s="93"/>
      <c r="AB36" s="93"/>
      <c r="AC36" s="93"/>
      <c r="AD36" s="93"/>
      <c r="AE36" s="93"/>
      <c r="AF36" s="93"/>
      <c r="AG36" s="93"/>
      <c r="AH36" s="93"/>
      <c r="AI36" s="93"/>
      <c r="AJ36" s="93"/>
      <c r="AK36" s="93"/>
      <c r="AL36" s="93"/>
      <c r="AM36" s="93"/>
      <c r="AN36" s="93"/>
      <c r="AO36" s="334"/>
    </row>
    <row r="37" spans="1:41" x14ac:dyDescent="0.3">
      <c r="A37" s="1622" t="s">
        <v>331</v>
      </c>
      <c r="B37" s="1623"/>
      <c r="C37" s="1623"/>
      <c r="D37" s="1623"/>
      <c r="E37" s="1623"/>
      <c r="F37" s="1623"/>
      <c r="G37" s="1623"/>
      <c r="H37" s="1623"/>
      <c r="I37" s="1623"/>
      <c r="J37" s="1623"/>
      <c r="K37" s="1623"/>
      <c r="L37" s="1623"/>
      <c r="M37" s="1623"/>
      <c r="N37" s="1623"/>
      <c r="O37" s="1623"/>
      <c r="P37" s="1623"/>
      <c r="Q37" s="1623"/>
      <c r="R37" s="1623"/>
      <c r="S37" s="1623"/>
      <c r="T37" s="1623"/>
      <c r="U37" s="1623"/>
      <c r="V37" s="1623"/>
      <c r="W37" s="1623"/>
      <c r="X37" s="1623"/>
      <c r="Y37" s="1623"/>
      <c r="Z37" s="1623"/>
      <c r="AA37" s="1623"/>
      <c r="AB37" s="1623"/>
      <c r="AC37" s="1623"/>
      <c r="AD37" s="1623"/>
      <c r="AE37" s="1623"/>
      <c r="AF37" s="1623"/>
      <c r="AG37" s="1623"/>
      <c r="AH37" s="1623"/>
      <c r="AI37" s="1623"/>
      <c r="AJ37" s="1623"/>
      <c r="AK37" s="1623"/>
      <c r="AL37" s="1623"/>
      <c r="AM37" s="1623"/>
      <c r="AN37" s="1623"/>
      <c r="AO37" s="1624"/>
    </row>
    <row r="38" spans="1:41" x14ac:dyDescent="0.3">
      <c r="A38" s="328" t="s">
        <v>332</v>
      </c>
      <c r="B38" s="93"/>
      <c r="C38" s="93"/>
      <c r="D38" s="93"/>
      <c r="E38" s="1614"/>
      <c r="F38" s="1615"/>
      <c r="G38" s="76" t="s">
        <v>333</v>
      </c>
      <c r="H38" s="1614"/>
      <c r="I38" s="1616"/>
      <c r="J38" s="1615"/>
      <c r="K38" s="82" t="s">
        <v>333</v>
      </c>
      <c r="L38" s="1614"/>
      <c r="M38" s="1616"/>
      <c r="N38" s="1615"/>
      <c r="O38" s="93" t="s">
        <v>334</v>
      </c>
      <c r="P38" s="93"/>
      <c r="Q38" s="93"/>
      <c r="R38" s="93"/>
      <c r="S38" s="93"/>
      <c r="T38" s="93"/>
      <c r="U38" s="93"/>
      <c r="V38" s="93"/>
      <c r="W38" s="93"/>
      <c r="X38" s="93"/>
      <c r="Y38" s="93"/>
      <c r="Z38" s="93"/>
      <c r="AA38" s="93"/>
      <c r="AB38" s="93"/>
      <c r="AC38" s="93"/>
      <c r="AD38" s="93"/>
      <c r="AE38" s="1625"/>
      <c r="AF38" s="1626"/>
      <c r="AG38" s="93" t="s">
        <v>335</v>
      </c>
      <c r="AH38" s="93" t="s">
        <v>336</v>
      </c>
      <c r="AI38" s="93"/>
      <c r="AJ38" s="93"/>
      <c r="AK38" s="93"/>
      <c r="AL38" s="93"/>
      <c r="AM38" s="93"/>
      <c r="AN38" s="93"/>
      <c r="AO38" s="334"/>
    </row>
    <row r="39" spans="1:41" x14ac:dyDescent="0.3">
      <c r="A39" s="328" t="s">
        <v>337</v>
      </c>
      <c r="B39" s="93"/>
      <c r="C39" s="93"/>
      <c r="D39" s="93"/>
      <c r="E39" s="93"/>
      <c r="F39" s="1625"/>
      <c r="G39" s="1626"/>
      <c r="H39" s="93" t="s">
        <v>335</v>
      </c>
      <c r="I39" s="93"/>
      <c r="J39" s="93"/>
      <c r="K39" s="93"/>
      <c r="L39" s="93"/>
      <c r="M39" s="93"/>
      <c r="N39" s="93"/>
      <c r="O39" s="93"/>
      <c r="P39" s="93"/>
      <c r="Q39" s="93"/>
      <c r="R39" s="93"/>
      <c r="S39" s="93"/>
      <c r="T39" s="93"/>
      <c r="U39" s="93"/>
      <c r="V39" s="93"/>
      <c r="W39" s="93"/>
      <c r="X39" s="93"/>
      <c r="Y39" s="93"/>
      <c r="Z39" s="93"/>
      <c r="AA39" s="93"/>
      <c r="AB39" s="93"/>
      <c r="AC39" s="93"/>
      <c r="AD39" s="93"/>
      <c r="AE39" s="93"/>
      <c r="AF39" s="93"/>
      <c r="AG39" s="93"/>
      <c r="AH39" s="93"/>
      <c r="AI39" s="93"/>
      <c r="AJ39" s="93"/>
      <c r="AK39" s="93"/>
      <c r="AL39" s="93"/>
      <c r="AM39" s="93"/>
      <c r="AN39" s="93"/>
      <c r="AO39" s="334"/>
    </row>
    <row r="40" spans="1:41" x14ac:dyDescent="0.3">
      <c r="A40" s="328"/>
      <c r="B40" s="93"/>
      <c r="C40" s="93"/>
      <c r="D40" s="93"/>
      <c r="E40" s="93"/>
      <c r="F40" s="93"/>
      <c r="G40" s="93"/>
      <c r="H40" s="93"/>
      <c r="I40" s="93"/>
      <c r="J40" s="93"/>
      <c r="K40" s="93"/>
      <c r="L40" s="93"/>
      <c r="M40" s="93"/>
      <c r="N40" s="93"/>
      <c r="O40" s="93"/>
      <c r="P40" s="93"/>
      <c r="Q40" s="93"/>
      <c r="R40" s="93"/>
      <c r="S40" s="93"/>
      <c r="T40" s="93"/>
      <c r="U40" s="93"/>
      <c r="V40" s="93"/>
      <c r="W40" s="93"/>
      <c r="X40" s="93"/>
      <c r="Y40" s="93"/>
      <c r="Z40" s="93"/>
      <c r="AA40" s="93"/>
      <c r="AB40" s="93"/>
      <c r="AC40" s="93"/>
      <c r="AD40" s="93"/>
      <c r="AE40" s="93"/>
      <c r="AF40" s="93"/>
      <c r="AG40" s="93"/>
      <c r="AH40" s="93"/>
      <c r="AI40" s="93"/>
      <c r="AJ40" s="93"/>
      <c r="AK40" s="93"/>
      <c r="AL40" s="93"/>
      <c r="AM40" s="93"/>
      <c r="AN40" s="93"/>
      <c r="AO40" s="334"/>
    </row>
    <row r="41" spans="1:41" x14ac:dyDescent="0.3">
      <c r="A41" s="1622" t="s">
        <v>338</v>
      </c>
      <c r="B41" s="1623"/>
      <c r="C41" s="1623"/>
      <c r="D41" s="1623"/>
      <c r="E41" s="1623"/>
      <c r="F41" s="1623"/>
      <c r="G41" s="1623"/>
      <c r="H41" s="1623"/>
      <c r="I41" s="1623"/>
      <c r="J41" s="1623"/>
      <c r="K41" s="1623"/>
      <c r="L41" s="1623"/>
      <c r="M41" s="1623"/>
      <c r="N41" s="1623"/>
      <c r="O41" s="1623"/>
      <c r="P41" s="1623"/>
      <c r="Q41" s="1623"/>
      <c r="R41" s="1623"/>
      <c r="S41" s="1623"/>
      <c r="T41" s="1623"/>
      <c r="U41" s="1623"/>
      <c r="V41" s="1623"/>
      <c r="W41" s="1623"/>
      <c r="X41" s="1623"/>
      <c r="Y41" s="1623"/>
      <c r="Z41" s="1623"/>
      <c r="AA41" s="1623"/>
      <c r="AB41" s="1623"/>
      <c r="AC41" s="1623"/>
      <c r="AD41" s="1623"/>
      <c r="AE41" s="1623"/>
      <c r="AF41" s="1623"/>
      <c r="AG41" s="1623"/>
      <c r="AH41" s="1623"/>
      <c r="AI41" s="1623"/>
      <c r="AJ41" s="1623"/>
      <c r="AK41" s="1623"/>
      <c r="AL41" s="1623"/>
      <c r="AM41" s="1623"/>
      <c r="AN41" s="1623"/>
      <c r="AO41" s="1624"/>
    </row>
    <row r="42" spans="1:41" x14ac:dyDescent="0.3">
      <c r="A42" s="328" t="s">
        <v>332</v>
      </c>
      <c r="B42" s="93"/>
      <c r="C42" s="93"/>
      <c r="D42" s="93"/>
      <c r="E42" s="552">
        <f>+E38</f>
        <v>0</v>
      </c>
      <c r="F42" s="554"/>
      <c r="G42" s="93" t="s">
        <v>330</v>
      </c>
      <c r="H42" s="552">
        <f>+H38</f>
        <v>0</v>
      </c>
      <c r="I42" s="553"/>
      <c r="J42" s="554"/>
      <c r="K42" s="93" t="s">
        <v>330</v>
      </c>
      <c r="L42" s="552">
        <f>+L38</f>
        <v>0</v>
      </c>
      <c r="M42" s="553"/>
      <c r="N42" s="554"/>
      <c r="O42" s="1627" t="s">
        <v>339</v>
      </c>
      <c r="P42" s="1628"/>
      <c r="Q42" s="1628"/>
      <c r="R42" s="1628"/>
      <c r="S42" s="1628"/>
      <c r="T42" s="1628"/>
      <c r="U42" s="1628"/>
      <c r="V42" s="1628"/>
      <c r="W42" s="1628"/>
      <c r="X42" s="1628"/>
      <c r="Y42" s="1628"/>
      <c r="Z42" s="1628"/>
      <c r="AA42" s="1628"/>
      <c r="AB42" s="1629"/>
      <c r="AC42" s="1630">
        <v>0</v>
      </c>
      <c r="AD42" s="1631"/>
      <c r="AE42" s="1631"/>
      <c r="AF42" s="1631"/>
      <c r="AG42" s="1632"/>
      <c r="AH42" s="1633" t="s">
        <v>340</v>
      </c>
      <c r="AI42" s="1634"/>
      <c r="AJ42" s="1634"/>
      <c r="AK42" s="1634"/>
      <c r="AL42" s="1634"/>
      <c r="AM42" s="1634"/>
      <c r="AN42" s="83"/>
      <c r="AO42" s="334" t="s">
        <v>335</v>
      </c>
    </row>
    <row r="43" spans="1:41" x14ac:dyDescent="0.3">
      <c r="A43" s="1620" t="s">
        <v>341</v>
      </c>
      <c r="B43" s="1621"/>
      <c r="C43" s="1621"/>
      <c r="D43" s="1621"/>
      <c r="E43" s="1621"/>
      <c r="F43" s="1621"/>
      <c r="G43" s="1621"/>
      <c r="H43" s="1621"/>
      <c r="I43" s="1621"/>
      <c r="J43" s="1621"/>
      <c r="K43" s="1621"/>
      <c r="L43" s="1621"/>
      <c r="M43" s="1621"/>
      <c r="N43" s="1621"/>
      <c r="O43" s="1621"/>
      <c r="P43" s="176"/>
      <c r="Q43" s="176"/>
      <c r="R43" s="176"/>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335"/>
    </row>
    <row r="44" spans="1:41" x14ac:dyDescent="0.3">
      <c r="A44" s="328"/>
      <c r="B44" s="93"/>
      <c r="C44" s="93"/>
      <c r="D44" s="93"/>
      <c r="E44" s="93"/>
      <c r="F44" s="93"/>
      <c r="G44" s="93"/>
      <c r="H44" s="93"/>
      <c r="I44" s="93"/>
      <c r="J44" s="93"/>
      <c r="K44" s="93"/>
      <c r="L44" s="93"/>
      <c r="M44" s="93"/>
      <c r="N44" s="93"/>
      <c r="O44" s="93"/>
      <c r="P44" s="93"/>
      <c r="Q44" s="93"/>
      <c r="R44" s="93"/>
      <c r="S44" s="93"/>
      <c r="T44" s="93"/>
      <c r="U44" s="93"/>
      <c r="V44" s="93"/>
      <c r="W44" s="93"/>
      <c r="X44" s="93"/>
      <c r="Y44" s="93"/>
      <c r="Z44" s="93"/>
      <c r="AA44" s="93"/>
      <c r="AB44" s="93"/>
      <c r="AC44" s="93"/>
      <c r="AD44" s="93"/>
      <c r="AE44" s="93"/>
      <c r="AF44" s="93"/>
      <c r="AG44" s="93"/>
      <c r="AH44" s="93"/>
      <c r="AI44" s="93"/>
      <c r="AJ44" s="93"/>
      <c r="AK44" s="93"/>
      <c r="AL44" s="93"/>
      <c r="AM44" s="93"/>
      <c r="AN44" s="93"/>
      <c r="AO44" s="334"/>
    </row>
    <row r="45" spans="1:41" x14ac:dyDescent="0.3">
      <c r="A45" s="331">
        <v>3</v>
      </c>
      <c r="B45" s="702" t="s">
        <v>342</v>
      </c>
      <c r="C45" s="703"/>
      <c r="D45" s="703"/>
      <c r="E45" s="703"/>
      <c r="F45" s="703"/>
      <c r="G45" s="703"/>
      <c r="H45" s="703"/>
      <c r="I45" s="703"/>
      <c r="J45" s="703"/>
      <c r="K45" s="703"/>
      <c r="L45" s="703"/>
      <c r="M45" s="703"/>
      <c r="N45" s="703"/>
      <c r="O45" s="703"/>
      <c r="P45" s="703"/>
      <c r="Q45" s="703"/>
      <c r="R45" s="703"/>
      <c r="S45" s="703"/>
      <c r="T45" s="703"/>
      <c r="U45" s="703"/>
      <c r="V45" s="703"/>
      <c r="W45" s="703"/>
      <c r="X45" s="703"/>
      <c r="Y45" s="703"/>
      <c r="Z45" s="703"/>
      <c r="AA45" s="703"/>
      <c r="AB45" s="703"/>
      <c r="AC45" s="703"/>
      <c r="AD45" s="703"/>
      <c r="AE45" s="703"/>
      <c r="AF45" s="703"/>
      <c r="AG45" s="703"/>
      <c r="AH45" s="703"/>
      <c r="AI45" s="703"/>
      <c r="AJ45" s="703"/>
      <c r="AK45" s="703"/>
      <c r="AL45" s="703"/>
      <c r="AM45" s="703"/>
      <c r="AN45" s="703"/>
      <c r="AO45" s="704"/>
    </row>
    <row r="46" spans="1:41" x14ac:dyDescent="0.3">
      <c r="A46" s="1617"/>
      <c r="B46" s="1618"/>
      <c r="C46" s="1618"/>
      <c r="D46" s="1618"/>
      <c r="E46" s="1618"/>
      <c r="F46" s="1618"/>
      <c r="G46" s="1618"/>
      <c r="H46" s="1618"/>
      <c r="I46" s="1618"/>
      <c r="J46" s="1618"/>
      <c r="K46" s="1618"/>
      <c r="L46" s="1618"/>
      <c r="M46" s="1618"/>
      <c r="N46" s="1618"/>
      <c r="O46" s="1618"/>
      <c r="P46" s="1618"/>
      <c r="Q46" s="1618"/>
      <c r="R46" s="1618"/>
      <c r="S46" s="1618"/>
      <c r="T46" s="1618"/>
      <c r="U46" s="1618"/>
      <c r="V46" s="1618"/>
      <c r="W46" s="1618"/>
      <c r="X46" s="1618"/>
      <c r="Y46" s="1618"/>
      <c r="Z46" s="1618"/>
      <c r="AA46" s="1618"/>
      <c r="AB46" s="1618"/>
      <c r="AC46" s="1618"/>
      <c r="AD46" s="1618"/>
      <c r="AE46" s="1618"/>
      <c r="AF46" s="1618"/>
      <c r="AG46" s="1618"/>
      <c r="AH46" s="1618"/>
      <c r="AI46" s="1618"/>
      <c r="AJ46" s="1618"/>
      <c r="AK46" s="1618"/>
      <c r="AL46" s="1618"/>
      <c r="AM46" s="1618"/>
      <c r="AN46" s="1618"/>
      <c r="AO46" s="1619"/>
    </row>
    <row r="47" spans="1:41" x14ac:dyDescent="0.3">
      <c r="A47" s="336" t="s">
        <v>343</v>
      </c>
      <c r="B47" s="171"/>
      <c r="C47" s="171"/>
      <c r="D47" s="171"/>
      <c r="E47" s="171"/>
      <c r="F47" s="171"/>
      <c r="G47" s="171"/>
      <c r="H47" s="171"/>
      <c r="I47" s="171"/>
      <c r="J47" s="171"/>
      <c r="K47" s="171"/>
      <c r="L47" s="171"/>
      <c r="M47" s="171"/>
      <c r="N47" s="171"/>
      <c r="O47" s="171"/>
      <c r="P47" s="171"/>
      <c r="Q47" s="171"/>
      <c r="R47" s="171"/>
      <c r="S47" s="171"/>
      <c r="T47" s="171"/>
      <c r="U47" s="171"/>
      <c r="V47" s="171"/>
      <c r="W47" s="171"/>
      <c r="X47" s="171"/>
      <c r="Y47" s="171"/>
      <c r="Z47" s="171"/>
      <c r="AA47" s="171"/>
      <c r="AB47" s="171"/>
      <c r="AC47" s="171"/>
      <c r="AD47" s="171"/>
      <c r="AE47" s="171"/>
      <c r="AF47" s="171"/>
      <c r="AG47" s="171"/>
      <c r="AH47" s="171"/>
      <c r="AI47" s="171"/>
      <c r="AJ47" s="171"/>
      <c r="AK47" s="171"/>
      <c r="AL47" s="171"/>
      <c r="AM47" s="171"/>
      <c r="AN47" s="171"/>
      <c r="AO47" s="332"/>
    </row>
    <row r="48" spans="1:41" x14ac:dyDescent="0.3">
      <c r="A48" s="147" t="s">
        <v>344</v>
      </c>
      <c r="B48" s="171"/>
      <c r="C48" s="171"/>
      <c r="D48" s="171"/>
      <c r="E48" s="171"/>
      <c r="F48" s="171"/>
      <c r="G48" s="171"/>
      <c r="H48" s="171"/>
      <c r="I48" s="171"/>
      <c r="J48" s="171"/>
      <c r="K48" s="171"/>
      <c r="L48" s="171"/>
      <c r="M48" s="171"/>
      <c r="N48" s="171"/>
      <c r="O48" s="171"/>
      <c r="P48" s="171"/>
      <c r="Q48" s="171"/>
      <c r="R48" s="1614"/>
      <c r="S48" s="1615"/>
      <c r="T48" s="76" t="s">
        <v>329</v>
      </c>
      <c r="U48" s="76"/>
      <c r="V48" s="76"/>
      <c r="W48" s="1614"/>
      <c r="X48" s="1616"/>
      <c r="Y48" s="1615"/>
      <c r="Z48" s="76" t="s">
        <v>330</v>
      </c>
      <c r="AA48" s="1614"/>
      <c r="AB48" s="1616"/>
      <c r="AC48" s="1615"/>
      <c r="AD48" s="93" t="s">
        <v>345</v>
      </c>
      <c r="AE48" s="171"/>
      <c r="AF48" s="171"/>
      <c r="AG48" s="171"/>
      <c r="AH48" s="171"/>
      <c r="AI48" s="171"/>
      <c r="AJ48" s="171"/>
      <c r="AK48" s="171"/>
      <c r="AL48" s="171"/>
      <c r="AM48" s="171"/>
      <c r="AN48" s="171"/>
      <c r="AO48" s="332"/>
    </row>
    <row r="49" spans="1:41" x14ac:dyDescent="0.3">
      <c r="A49" s="328" t="s">
        <v>346</v>
      </c>
      <c r="B49" s="171"/>
      <c r="C49" s="171"/>
      <c r="D49" s="171"/>
      <c r="E49" s="171"/>
      <c r="F49" s="171"/>
      <c r="G49" s="171"/>
      <c r="H49" s="171"/>
      <c r="I49" s="171"/>
      <c r="J49" s="171"/>
      <c r="K49" s="171"/>
      <c r="L49" s="171"/>
      <c r="M49" s="576" t="e">
        <f>+AN9</f>
        <v>#N/A</v>
      </c>
      <c r="N49" s="790"/>
      <c r="O49" s="790"/>
      <c r="P49" s="577"/>
      <c r="Q49" s="171"/>
      <c r="R49" s="171"/>
      <c r="S49" s="171"/>
      <c r="T49" s="171"/>
      <c r="U49" s="171"/>
      <c r="V49" s="171"/>
      <c r="W49" s="171"/>
      <c r="X49" s="171"/>
      <c r="Y49" s="171"/>
      <c r="Z49" s="171"/>
      <c r="AA49" s="171"/>
      <c r="AB49" s="171"/>
      <c r="AC49" s="171"/>
      <c r="AD49" s="171"/>
      <c r="AE49" s="171"/>
      <c r="AF49" s="171"/>
      <c r="AG49" s="171"/>
      <c r="AH49" s="171"/>
      <c r="AI49" s="171"/>
      <c r="AJ49" s="171"/>
      <c r="AK49" s="171"/>
      <c r="AL49" s="171"/>
      <c r="AM49" s="171"/>
      <c r="AN49" s="171"/>
      <c r="AO49" s="332"/>
    </row>
    <row r="50" spans="1:41" x14ac:dyDescent="0.3">
      <c r="A50" s="328" t="s">
        <v>347</v>
      </c>
      <c r="B50" s="93"/>
      <c r="C50" s="93"/>
      <c r="D50" s="93"/>
      <c r="E50" s="1667">
        <v>26.42</v>
      </c>
      <c r="F50" s="1668"/>
      <c r="G50" s="1668"/>
      <c r="H50" s="1668"/>
      <c r="I50" s="1669"/>
      <c r="J50" s="1670" t="s">
        <v>413</v>
      </c>
      <c r="K50" s="1671"/>
      <c r="L50" s="1671"/>
      <c r="M50" s="1671"/>
      <c r="N50" s="1671"/>
      <c r="O50" s="1671"/>
      <c r="P50" s="1671"/>
      <c r="Q50" s="1671"/>
      <c r="R50" s="1671"/>
      <c r="S50" s="1671"/>
      <c r="T50" s="1671"/>
      <c r="U50" s="1671"/>
      <c r="V50" s="1671"/>
      <c r="W50" s="1671"/>
      <c r="X50" s="1671"/>
      <c r="Y50" s="1671"/>
      <c r="Z50" s="1671"/>
      <c r="AA50" s="1671"/>
      <c r="AB50" s="1671"/>
      <c r="AC50" s="1671"/>
      <c r="AD50" s="1671"/>
      <c r="AE50" s="1671"/>
      <c r="AF50" s="1671"/>
      <c r="AG50" s="1671"/>
      <c r="AH50" s="1671"/>
      <c r="AI50" s="1671"/>
      <c r="AJ50" s="1671"/>
      <c r="AK50" s="1671"/>
      <c r="AL50" s="1671"/>
      <c r="AM50" s="1671"/>
      <c r="AN50" s="1671"/>
      <c r="AO50" s="1672"/>
    </row>
    <row r="51" spans="1:41" x14ac:dyDescent="0.3">
      <c r="A51" s="328" t="s">
        <v>348</v>
      </c>
      <c r="B51" s="93"/>
      <c r="C51" s="93"/>
      <c r="D51" s="93"/>
      <c r="E51" s="93"/>
      <c r="F51" s="93"/>
      <c r="G51" s="93"/>
      <c r="H51" s="93"/>
      <c r="I51" s="93"/>
      <c r="J51" s="93"/>
      <c r="K51" s="93"/>
      <c r="L51" s="93"/>
      <c r="M51" s="93"/>
      <c r="N51" s="93"/>
      <c r="O51" s="93"/>
      <c r="P51" s="93"/>
      <c r="Q51" s="93"/>
      <c r="R51" s="93"/>
      <c r="S51" s="93"/>
      <c r="T51" s="93"/>
      <c r="U51" s="93"/>
      <c r="V51" s="93"/>
      <c r="W51" s="93"/>
      <c r="X51" s="93"/>
      <c r="Y51" s="93"/>
      <c r="Z51" s="93"/>
      <c r="AA51" s="93"/>
      <c r="AB51" s="93"/>
      <c r="AC51" s="93"/>
      <c r="AD51" s="93"/>
      <c r="AE51" s="93"/>
      <c r="AF51" s="93"/>
      <c r="AG51" s="93"/>
      <c r="AH51" s="93"/>
      <c r="AI51" s="93"/>
      <c r="AJ51" s="93"/>
      <c r="AK51" s="93"/>
      <c r="AL51" s="93"/>
      <c r="AM51" s="93"/>
      <c r="AN51" s="93"/>
      <c r="AO51" s="334"/>
    </row>
    <row r="52" spans="1:41" x14ac:dyDescent="0.3">
      <c r="A52" s="337"/>
      <c r="B52" s="93"/>
      <c r="C52" s="93"/>
      <c r="D52" s="93"/>
      <c r="E52" s="93"/>
      <c r="F52" s="93"/>
      <c r="G52" s="93"/>
      <c r="H52" s="93"/>
      <c r="I52" s="93"/>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334"/>
    </row>
    <row r="53" spans="1:41" x14ac:dyDescent="0.3">
      <c r="A53" s="337"/>
      <c r="B53" s="93"/>
      <c r="C53" s="93"/>
      <c r="D53" s="93"/>
      <c r="E53" s="93"/>
      <c r="F53" s="93"/>
      <c r="G53" s="93"/>
      <c r="H53" s="93"/>
      <c r="I53" s="93"/>
      <c r="J53" s="93"/>
      <c r="K53" s="93"/>
      <c r="L53" s="93"/>
      <c r="M53" s="93"/>
      <c r="N53" s="93"/>
      <c r="O53" s="93"/>
      <c r="P53" s="93"/>
      <c r="Q53" s="93"/>
      <c r="R53" s="93"/>
      <c r="S53" s="93"/>
      <c r="T53" s="93"/>
      <c r="U53" s="93"/>
      <c r="V53" s="93"/>
      <c r="W53" s="93"/>
      <c r="X53" s="93"/>
      <c r="Y53" s="93"/>
      <c r="Z53" s="93"/>
      <c r="AA53" s="93"/>
      <c r="AB53" s="93"/>
      <c r="AC53" s="93"/>
      <c r="AD53" s="93"/>
      <c r="AE53" s="93"/>
      <c r="AF53" s="93"/>
      <c r="AG53" s="93"/>
      <c r="AH53" s="93"/>
      <c r="AI53" s="93"/>
      <c r="AJ53" s="93"/>
      <c r="AK53" s="93"/>
      <c r="AL53" s="93"/>
      <c r="AM53" s="93"/>
      <c r="AN53" s="93"/>
      <c r="AO53" s="334"/>
    </row>
    <row r="54" spans="1:41" x14ac:dyDescent="0.3">
      <c r="A54" s="1673"/>
      <c r="B54" s="1674"/>
      <c r="C54" s="1674"/>
      <c r="D54" s="1674"/>
      <c r="E54" s="1674"/>
      <c r="F54" s="1674"/>
      <c r="G54" s="1674"/>
      <c r="H54" s="1674"/>
      <c r="I54" s="1674"/>
      <c r="J54" s="1674"/>
      <c r="K54" s="1674"/>
      <c r="L54" s="1674"/>
      <c r="M54" s="1674"/>
      <c r="N54" s="1674"/>
      <c r="O54" s="1674"/>
      <c r="P54" s="1674"/>
      <c r="Q54" s="1674"/>
      <c r="R54" s="1674"/>
      <c r="S54" s="1674"/>
      <c r="T54" s="1674"/>
      <c r="U54" s="1674"/>
      <c r="V54" s="1674"/>
      <c r="W54" s="1674"/>
      <c r="X54" s="1674"/>
      <c r="Y54" s="1674"/>
      <c r="Z54" s="1674"/>
      <c r="AA54" s="1674"/>
      <c r="AB54" s="1674"/>
      <c r="AC54" s="1674"/>
      <c r="AD54" s="1674"/>
      <c r="AE54" s="1674"/>
      <c r="AF54" s="1674"/>
      <c r="AG54" s="1674"/>
      <c r="AH54" s="1674"/>
      <c r="AI54" s="1674"/>
      <c r="AJ54" s="1674"/>
      <c r="AK54" s="1674"/>
      <c r="AL54" s="1674"/>
      <c r="AM54" s="1674"/>
      <c r="AN54" s="1674"/>
      <c r="AO54" s="1675"/>
    </row>
    <row r="55" spans="1:41" x14ac:dyDescent="0.3">
      <c r="A55" s="336" t="s">
        <v>349</v>
      </c>
      <c r="B55" s="93"/>
      <c r="C55" s="93"/>
      <c r="D55" s="93"/>
      <c r="E55" s="93"/>
      <c r="F55" s="93"/>
      <c r="G55" s="93"/>
      <c r="H55" s="93"/>
      <c r="I55" s="93"/>
      <c r="J55" s="93"/>
      <c r="K55" s="93"/>
      <c r="L55" s="93"/>
      <c r="M55" s="93"/>
      <c r="N55" s="93"/>
      <c r="O55" s="93"/>
      <c r="P55" s="93"/>
      <c r="Q55" s="93"/>
      <c r="R55" s="93"/>
      <c r="S55" s="93"/>
      <c r="T55" s="93"/>
      <c r="U55" s="93"/>
      <c r="V55" s="93"/>
      <c r="W55" s="93"/>
      <c r="X55" s="93"/>
      <c r="Y55" s="93"/>
      <c r="Z55" s="93"/>
      <c r="AA55" s="93"/>
      <c r="AB55" s="93"/>
      <c r="AC55" s="93"/>
      <c r="AD55" s="93"/>
      <c r="AE55" s="93"/>
      <c r="AF55" s="93"/>
      <c r="AG55" s="93"/>
      <c r="AH55" s="93"/>
      <c r="AI55" s="93"/>
      <c r="AJ55" s="93"/>
      <c r="AK55" s="93"/>
      <c r="AL55" s="93"/>
      <c r="AM55" s="93"/>
      <c r="AN55" s="93"/>
      <c r="AO55" s="334"/>
    </row>
    <row r="56" spans="1:41" x14ac:dyDescent="0.3">
      <c r="A56" s="1676" t="s">
        <v>350</v>
      </c>
      <c r="B56" s="1677"/>
      <c r="C56" s="1677"/>
      <c r="D56" s="1677"/>
      <c r="E56" s="1677"/>
      <c r="F56" s="1677"/>
      <c r="G56" s="1677"/>
      <c r="H56" s="1677"/>
      <c r="I56" s="1677"/>
      <c r="J56" s="1677"/>
      <c r="K56" s="1677"/>
      <c r="L56" s="1677"/>
      <c r="M56" s="1677"/>
      <c r="N56" s="1677"/>
      <c r="O56" s="1677"/>
      <c r="P56" s="1677"/>
      <c r="Q56" s="1677"/>
      <c r="R56" s="1677"/>
      <c r="S56" s="1677"/>
      <c r="T56" s="1677"/>
      <c r="U56" s="1677"/>
      <c r="V56" s="1677"/>
      <c r="W56" s="1677"/>
      <c r="X56" s="1677"/>
      <c r="Y56" s="1677"/>
      <c r="Z56" s="1677"/>
      <c r="AA56" s="1677"/>
      <c r="AB56" s="1677"/>
      <c r="AC56" s="1677"/>
      <c r="AD56" s="1677"/>
      <c r="AE56" s="1677"/>
      <c r="AF56" s="1677"/>
      <c r="AG56" s="1677"/>
      <c r="AH56" s="1677"/>
      <c r="AI56" s="1677"/>
      <c r="AJ56" s="1677"/>
      <c r="AK56" s="1677"/>
      <c r="AL56" s="1677"/>
      <c r="AM56" s="1677"/>
      <c r="AN56" s="1677"/>
      <c r="AO56" s="1678"/>
    </row>
    <row r="57" spans="1:41" x14ac:dyDescent="0.3">
      <c r="A57" s="338"/>
      <c r="B57" s="175"/>
      <c r="C57" s="175"/>
      <c r="D57" s="175"/>
      <c r="E57" s="175"/>
      <c r="F57" s="175"/>
      <c r="G57" s="175"/>
      <c r="H57" s="175"/>
      <c r="I57" s="17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339"/>
    </row>
    <row r="58" spans="1:41" x14ac:dyDescent="0.3">
      <c r="A58" s="1679" t="s">
        <v>268</v>
      </c>
      <c r="B58" s="748"/>
      <c r="C58" s="1661" t="s">
        <v>91</v>
      </c>
      <c r="D58" s="1662"/>
      <c r="E58" s="1662"/>
      <c r="F58" s="1662"/>
      <c r="G58" s="1662"/>
      <c r="H58" s="1662"/>
      <c r="I58" s="1662"/>
      <c r="J58" s="1662"/>
      <c r="K58" s="1662"/>
      <c r="L58" s="1662"/>
      <c r="M58" s="1662"/>
      <c r="N58" s="1662"/>
      <c r="O58" s="1662"/>
      <c r="P58" s="1662"/>
      <c r="Q58" s="1662"/>
      <c r="R58" s="1662"/>
      <c r="S58" s="1662"/>
      <c r="T58" s="1662"/>
      <c r="U58" s="1662"/>
      <c r="V58" s="1662"/>
      <c r="W58" s="1662"/>
      <c r="X58" s="1662"/>
      <c r="Y58" s="1662"/>
      <c r="Z58" s="1662"/>
      <c r="AA58" s="1662"/>
      <c r="AB58" s="1662"/>
      <c r="AC58" s="1662"/>
      <c r="AD58" s="1663"/>
      <c r="AE58" s="748" t="s">
        <v>92</v>
      </c>
      <c r="AF58" s="748"/>
      <c r="AG58" s="748" t="s">
        <v>351</v>
      </c>
      <c r="AH58" s="748"/>
      <c r="AI58" s="748"/>
      <c r="AJ58" s="1661" t="s">
        <v>274</v>
      </c>
      <c r="AK58" s="1662"/>
      <c r="AL58" s="1663"/>
      <c r="AM58" s="1658" t="s">
        <v>275</v>
      </c>
      <c r="AN58" s="1659"/>
      <c r="AO58" s="1660"/>
    </row>
    <row r="59" spans="1:41" x14ac:dyDescent="0.3">
      <c r="A59" s="1639">
        <v>1</v>
      </c>
      <c r="B59" s="1640"/>
      <c r="C59" s="1614"/>
      <c r="D59" s="1616"/>
      <c r="E59" s="1616"/>
      <c r="F59" s="1616"/>
      <c r="G59" s="1616"/>
      <c r="H59" s="1616"/>
      <c r="I59" s="1616"/>
      <c r="J59" s="1616"/>
      <c r="K59" s="1616"/>
      <c r="L59" s="1616"/>
      <c r="M59" s="1616"/>
      <c r="N59" s="1616"/>
      <c r="O59" s="1616"/>
      <c r="P59" s="1616"/>
      <c r="Q59" s="1616"/>
      <c r="R59" s="1616"/>
      <c r="S59" s="1616"/>
      <c r="T59" s="1616"/>
      <c r="U59" s="1616"/>
      <c r="V59" s="1616"/>
      <c r="W59" s="1616"/>
      <c r="X59" s="1616"/>
      <c r="Y59" s="1616"/>
      <c r="Z59" s="1616"/>
      <c r="AA59" s="1616"/>
      <c r="AB59" s="1616"/>
      <c r="AC59" s="1616"/>
      <c r="AD59" s="1615"/>
      <c r="AE59" s="748"/>
      <c r="AF59" s="748"/>
      <c r="AG59" s="748"/>
      <c r="AH59" s="748"/>
      <c r="AI59" s="748"/>
      <c r="AJ59" s="1661"/>
      <c r="AK59" s="1662"/>
      <c r="AL59" s="1663"/>
      <c r="AM59" s="1664"/>
      <c r="AN59" s="1665"/>
      <c r="AO59" s="1666"/>
    </row>
    <row r="60" spans="1:41" x14ac:dyDescent="0.3">
      <c r="A60" s="1639">
        <v>2</v>
      </c>
      <c r="B60" s="1640"/>
      <c r="C60" s="1614"/>
      <c r="D60" s="1616"/>
      <c r="E60" s="1616"/>
      <c r="F60" s="1616"/>
      <c r="G60" s="1616"/>
      <c r="H60" s="1616"/>
      <c r="I60" s="1616"/>
      <c r="J60" s="1616"/>
      <c r="K60" s="1616"/>
      <c r="L60" s="1616"/>
      <c r="M60" s="1616"/>
      <c r="N60" s="1616"/>
      <c r="O60" s="1616"/>
      <c r="P60" s="1616"/>
      <c r="Q60" s="1616"/>
      <c r="R60" s="1616"/>
      <c r="S60" s="1616"/>
      <c r="T60" s="1616"/>
      <c r="U60" s="1616"/>
      <c r="V60" s="1616"/>
      <c r="W60" s="1616"/>
      <c r="X60" s="1616"/>
      <c r="Y60" s="1616"/>
      <c r="Z60" s="1616"/>
      <c r="AA60" s="1616"/>
      <c r="AB60" s="1616"/>
      <c r="AC60" s="1616"/>
      <c r="AD60" s="1615"/>
      <c r="AE60" s="748"/>
      <c r="AF60" s="748"/>
      <c r="AG60" s="748"/>
      <c r="AH60" s="748"/>
      <c r="AI60" s="748"/>
      <c r="AJ60" s="1661"/>
      <c r="AK60" s="1662"/>
      <c r="AL60" s="1663"/>
      <c r="AM60" s="1664"/>
      <c r="AN60" s="1665"/>
      <c r="AO60" s="1666"/>
    </row>
    <row r="61" spans="1:41" x14ac:dyDescent="0.3">
      <c r="A61" s="1639">
        <v>3</v>
      </c>
      <c r="B61" s="1640"/>
      <c r="C61" s="1614"/>
      <c r="D61" s="1616"/>
      <c r="E61" s="1616"/>
      <c r="F61" s="1616"/>
      <c r="G61" s="1616"/>
      <c r="H61" s="1616"/>
      <c r="I61" s="1616"/>
      <c r="J61" s="1616"/>
      <c r="K61" s="1616"/>
      <c r="L61" s="1616"/>
      <c r="M61" s="1616"/>
      <c r="N61" s="1616"/>
      <c r="O61" s="1616"/>
      <c r="P61" s="1616"/>
      <c r="Q61" s="1616"/>
      <c r="R61" s="1616"/>
      <c r="S61" s="1616"/>
      <c r="T61" s="1616"/>
      <c r="U61" s="1616"/>
      <c r="V61" s="1616"/>
      <c r="W61" s="1616"/>
      <c r="X61" s="1616"/>
      <c r="Y61" s="1616"/>
      <c r="Z61" s="1616"/>
      <c r="AA61" s="1616"/>
      <c r="AB61" s="1616"/>
      <c r="AC61" s="1616"/>
      <c r="AD61" s="1615"/>
      <c r="AE61" s="748"/>
      <c r="AF61" s="748"/>
      <c r="AG61" s="748"/>
      <c r="AH61" s="748"/>
      <c r="AI61" s="748"/>
      <c r="AJ61" s="1661"/>
      <c r="AK61" s="1662"/>
      <c r="AL61" s="1663"/>
      <c r="AM61" s="1664"/>
      <c r="AN61" s="1665"/>
      <c r="AO61" s="1666"/>
    </row>
    <row r="62" spans="1:41" x14ac:dyDescent="0.3">
      <c r="A62" s="1639">
        <v>4</v>
      </c>
      <c r="B62" s="1640"/>
      <c r="C62" s="1614"/>
      <c r="D62" s="1616"/>
      <c r="E62" s="1616"/>
      <c r="F62" s="1616"/>
      <c r="G62" s="1616"/>
      <c r="H62" s="1616"/>
      <c r="I62" s="1616"/>
      <c r="J62" s="1616"/>
      <c r="K62" s="1616"/>
      <c r="L62" s="1616"/>
      <c r="M62" s="1616"/>
      <c r="N62" s="1616"/>
      <c r="O62" s="1616"/>
      <c r="P62" s="1616"/>
      <c r="Q62" s="1616"/>
      <c r="R62" s="1616"/>
      <c r="S62" s="1616"/>
      <c r="T62" s="1616"/>
      <c r="U62" s="1616"/>
      <c r="V62" s="1616"/>
      <c r="W62" s="1616"/>
      <c r="X62" s="1616"/>
      <c r="Y62" s="1616"/>
      <c r="Z62" s="1616"/>
      <c r="AA62" s="1616"/>
      <c r="AB62" s="1616"/>
      <c r="AC62" s="1616"/>
      <c r="AD62" s="1615"/>
      <c r="AE62" s="748"/>
      <c r="AF62" s="748"/>
      <c r="AG62" s="748"/>
      <c r="AH62" s="748"/>
      <c r="AI62" s="748"/>
      <c r="AJ62" s="1661"/>
      <c r="AK62" s="1662"/>
      <c r="AL62" s="1663"/>
      <c r="AM62" s="1664"/>
      <c r="AN62" s="1665"/>
      <c r="AO62" s="1666"/>
    </row>
    <row r="63" spans="1:41" x14ac:dyDescent="0.3">
      <c r="A63" s="1639">
        <v>5</v>
      </c>
      <c r="B63" s="1640"/>
      <c r="C63" s="1614"/>
      <c r="D63" s="1616"/>
      <c r="E63" s="1616"/>
      <c r="F63" s="1616"/>
      <c r="G63" s="1616"/>
      <c r="H63" s="1616"/>
      <c r="I63" s="1616"/>
      <c r="J63" s="1616"/>
      <c r="K63" s="1616"/>
      <c r="L63" s="1616"/>
      <c r="M63" s="1616"/>
      <c r="N63" s="1616"/>
      <c r="O63" s="1616"/>
      <c r="P63" s="1616"/>
      <c r="Q63" s="1616"/>
      <c r="R63" s="1616"/>
      <c r="S63" s="1616"/>
      <c r="T63" s="1616"/>
      <c r="U63" s="1616"/>
      <c r="V63" s="1616"/>
      <c r="W63" s="1616"/>
      <c r="X63" s="1616"/>
      <c r="Y63" s="1616"/>
      <c r="Z63" s="1616"/>
      <c r="AA63" s="1616"/>
      <c r="AB63" s="1616"/>
      <c r="AC63" s="1616"/>
      <c r="AD63" s="1615"/>
      <c r="AE63" s="748"/>
      <c r="AF63" s="748"/>
      <c r="AG63" s="748"/>
      <c r="AH63" s="748"/>
      <c r="AI63" s="748"/>
      <c r="AJ63" s="1661"/>
      <c r="AK63" s="1662"/>
      <c r="AL63" s="1663"/>
      <c r="AM63" s="1664"/>
      <c r="AN63" s="1665"/>
      <c r="AO63" s="1666"/>
    </row>
    <row r="64" spans="1:41" x14ac:dyDescent="0.3">
      <c r="A64" s="1680" t="s">
        <v>352</v>
      </c>
      <c r="B64" s="1681"/>
      <c r="C64" s="1681"/>
      <c r="D64" s="1681"/>
      <c r="E64" s="1681"/>
      <c r="F64" s="1681"/>
      <c r="G64" s="1681"/>
      <c r="H64" s="1681"/>
      <c r="I64" s="1681"/>
      <c r="J64" s="1681"/>
      <c r="K64" s="1681"/>
      <c r="L64" s="1681"/>
      <c r="M64" s="1681"/>
      <c r="N64" s="1681"/>
      <c r="O64" s="1681"/>
      <c r="P64" s="1681"/>
      <c r="Q64" s="1681"/>
      <c r="R64" s="1681"/>
      <c r="S64" s="1681"/>
      <c r="T64" s="1681"/>
      <c r="U64" s="1681"/>
      <c r="V64" s="1681"/>
      <c r="W64" s="1681"/>
      <c r="X64" s="1681"/>
      <c r="Y64" s="1681"/>
      <c r="Z64" s="1681"/>
      <c r="AA64" s="1681"/>
      <c r="AB64" s="1681"/>
      <c r="AC64" s="1681"/>
      <c r="AD64" s="1681"/>
      <c r="AE64" s="1681"/>
      <c r="AF64" s="1681"/>
      <c r="AG64" s="1681"/>
      <c r="AH64" s="1681"/>
      <c r="AI64" s="1681"/>
      <c r="AJ64" s="1681"/>
      <c r="AK64" s="1681"/>
      <c r="AL64" s="1682"/>
      <c r="AM64" s="1683">
        <f>SUM(AM59:AO63)</f>
        <v>0</v>
      </c>
      <c r="AN64" s="1659"/>
      <c r="AO64" s="1660"/>
    </row>
    <row r="65" spans="1:41" x14ac:dyDescent="0.3">
      <c r="A65" s="1680" t="s">
        <v>281</v>
      </c>
      <c r="B65" s="1681"/>
      <c r="C65" s="1681"/>
      <c r="D65" s="1681"/>
      <c r="E65" s="1681"/>
      <c r="F65" s="1681"/>
      <c r="G65" s="1681"/>
      <c r="H65" s="1681"/>
      <c r="I65" s="1681"/>
      <c r="J65" s="1681"/>
      <c r="K65" s="1681"/>
      <c r="L65" s="1681"/>
      <c r="M65" s="1681"/>
      <c r="N65" s="1681"/>
      <c r="O65" s="1681"/>
      <c r="P65" s="1681"/>
      <c r="Q65" s="1681"/>
      <c r="R65" s="1681"/>
      <c r="S65" s="1681"/>
      <c r="T65" s="1681"/>
      <c r="U65" s="1681"/>
      <c r="V65" s="1681"/>
      <c r="W65" s="1681"/>
      <c r="X65" s="1681"/>
      <c r="Y65" s="1681"/>
      <c r="Z65" s="1681"/>
      <c r="AA65" s="1681"/>
      <c r="AB65" s="1681"/>
      <c r="AC65" s="1681"/>
      <c r="AD65" s="1681"/>
      <c r="AE65" s="1681"/>
      <c r="AF65" s="1681"/>
      <c r="AG65" s="1681"/>
      <c r="AH65" s="1681"/>
      <c r="AI65" s="1682"/>
      <c r="AJ65" s="1684">
        <v>0.15</v>
      </c>
      <c r="AK65" s="1662"/>
      <c r="AL65" s="1663"/>
      <c r="AM65" s="1664">
        <f>+$AM$57*AJ65</f>
        <v>0</v>
      </c>
      <c r="AN65" s="1665"/>
      <c r="AO65" s="1666"/>
    </row>
    <row r="66" spans="1:41" x14ac:dyDescent="0.3">
      <c r="A66" s="1680" t="s">
        <v>282</v>
      </c>
      <c r="B66" s="1681"/>
      <c r="C66" s="1681"/>
      <c r="D66" s="1681"/>
      <c r="E66" s="1681"/>
      <c r="F66" s="1681"/>
      <c r="G66" s="1681"/>
      <c r="H66" s="1681"/>
      <c r="I66" s="1681"/>
      <c r="J66" s="1681"/>
      <c r="K66" s="1681"/>
      <c r="L66" s="1681"/>
      <c r="M66" s="1681"/>
      <c r="N66" s="1681"/>
      <c r="O66" s="1681"/>
      <c r="P66" s="1681"/>
      <c r="Q66" s="1681"/>
      <c r="R66" s="1681"/>
      <c r="S66" s="1681"/>
      <c r="T66" s="1681"/>
      <c r="U66" s="1681"/>
      <c r="V66" s="1681"/>
      <c r="W66" s="1681"/>
      <c r="X66" s="1681"/>
      <c r="Y66" s="1681"/>
      <c r="Z66" s="1681"/>
      <c r="AA66" s="1681"/>
      <c r="AB66" s="1681"/>
      <c r="AC66" s="1681"/>
      <c r="AD66" s="1681"/>
      <c r="AE66" s="1681"/>
      <c r="AF66" s="1681"/>
      <c r="AG66" s="1681"/>
      <c r="AH66" s="1681"/>
      <c r="AI66" s="1682"/>
      <c r="AJ66" s="1684">
        <v>0.05</v>
      </c>
      <c r="AK66" s="1662"/>
      <c r="AL66" s="1663"/>
      <c r="AM66" s="1664">
        <f>+$AM$57*AJ66</f>
        <v>0</v>
      </c>
      <c r="AN66" s="1665"/>
      <c r="AO66" s="1666"/>
    </row>
    <row r="67" spans="1:41" x14ac:dyDescent="0.3">
      <c r="A67" s="1680" t="s">
        <v>283</v>
      </c>
      <c r="B67" s="1681"/>
      <c r="C67" s="1681"/>
      <c r="D67" s="1681"/>
      <c r="E67" s="1681"/>
      <c r="F67" s="1681"/>
      <c r="G67" s="1681"/>
      <c r="H67" s="1681"/>
      <c r="I67" s="1681"/>
      <c r="J67" s="1681"/>
      <c r="K67" s="1681"/>
      <c r="L67" s="1681"/>
      <c r="M67" s="1681"/>
      <c r="N67" s="1681"/>
      <c r="O67" s="1681"/>
      <c r="P67" s="1681"/>
      <c r="Q67" s="1681"/>
      <c r="R67" s="1681"/>
      <c r="S67" s="1681"/>
      <c r="T67" s="1681"/>
      <c r="U67" s="1681"/>
      <c r="V67" s="1681"/>
      <c r="W67" s="1681"/>
      <c r="X67" s="1681"/>
      <c r="Y67" s="1681"/>
      <c r="Z67" s="1681"/>
      <c r="AA67" s="1681"/>
      <c r="AB67" s="1681"/>
      <c r="AC67" s="1681"/>
      <c r="AD67" s="1681"/>
      <c r="AE67" s="1681"/>
      <c r="AF67" s="1681"/>
      <c r="AG67" s="1681"/>
      <c r="AH67" s="1681"/>
      <c r="AI67" s="1682"/>
      <c r="AJ67" s="1684">
        <v>0.05</v>
      </c>
      <c r="AK67" s="1662"/>
      <c r="AL67" s="1663"/>
      <c r="AM67" s="1664">
        <f>+$AM$57*AJ67</f>
        <v>0</v>
      </c>
      <c r="AN67" s="1665"/>
      <c r="AO67" s="1666"/>
    </row>
    <row r="68" spans="1:41" x14ac:dyDescent="0.3">
      <c r="A68" s="1680" t="s">
        <v>353</v>
      </c>
      <c r="B68" s="1681"/>
      <c r="C68" s="1681"/>
      <c r="D68" s="1681"/>
      <c r="E68" s="1681"/>
      <c r="F68" s="1681"/>
      <c r="G68" s="1681"/>
      <c r="H68" s="1681"/>
      <c r="I68" s="1681"/>
      <c r="J68" s="1681"/>
      <c r="K68" s="1681"/>
      <c r="L68" s="1681"/>
      <c r="M68" s="1681"/>
      <c r="N68" s="1681"/>
      <c r="O68" s="1681"/>
      <c r="P68" s="1681"/>
      <c r="Q68" s="1681"/>
      <c r="R68" s="1681"/>
      <c r="S68" s="1681"/>
      <c r="T68" s="1681"/>
      <c r="U68" s="1681"/>
      <c r="V68" s="1681"/>
      <c r="W68" s="1681"/>
      <c r="X68" s="1681"/>
      <c r="Y68" s="1681"/>
      <c r="Z68" s="1681"/>
      <c r="AA68" s="1681"/>
      <c r="AB68" s="1681"/>
      <c r="AC68" s="1681"/>
      <c r="AD68" s="1681"/>
      <c r="AE68" s="1681"/>
      <c r="AF68" s="1681"/>
      <c r="AG68" s="1681"/>
      <c r="AH68" s="1681"/>
      <c r="AI68" s="1682"/>
      <c r="AJ68" s="1684">
        <v>0.19</v>
      </c>
      <c r="AK68" s="1662"/>
      <c r="AL68" s="1663"/>
      <c r="AM68" s="1664">
        <f>+$AM$60*AJ68</f>
        <v>0</v>
      </c>
      <c r="AN68" s="1665"/>
      <c r="AO68" s="1666"/>
    </row>
    <row r="69" spans="1:41" x14ac:dyDescent="0.3">
      <c r="A69" s="1680" t="s">
        <v>354</v>
      </c>
      <c r="B69" s="1681"/>
      <c r="C69" s="1681"/>
      <c r="D69" s="1681"/>
      <c r="E69" s="1681"/>
      <c r="F69" s="1681"/>
      <c r="G69" s="1681"/>
      <c r="H69" s="1681"/>
      <c r="I69" s="1681"/>
      <c r="J69" s="1681"/>
      <c r="K69" s="1681"/>
      <c r="L69" s="1681"/>
      <c r="M69" s="1681"/>
      <c r="N69" s="1681"/>
      <c r="O69" s="1681"/>
      <c r="P69" s="1681"/>
      <c r="Q69" s="1681"/>
      <c r="R69" s="1681"/>
      <c r="S69" s="1681"/>
      <c r="T69" s="1681"/>
      <c r="U69" s="1681"/>
      <c r="V69" s="1681"/>
      <c r="W69" s="1681"/>
      <c r="X69" s="1681"/>
      <c r="Y69" s="1681"/>
      <c r="Z69" s="1681"/>
      <c r="AA69" s="1681"/>
      <c r="AB69" s="1681"/>
      <c r="AC69" s="1681"/>
      <c r="AD69" s="1681"/>
      <c r="AE69" s="1681"/>
      <c r="AF69" s="1681"/>
      <c r="AG69" s="1681"/>
      <c r="AH69" s="1681"/>
      <c r="AI69" s="1681"/>
      <c r="AJ69" s="1681"/>
      <c r="AK69" s="1681"/>
      <c r="AL69" s="1682"/>
      <c r="AM69" s="1683">
        <f>SUM(AM64:AO68)</f>
        <v>0</v>
      </c>
      <c r="AN69" s="1659"/>
      <c r="AO69" s="1660"/>
    </row>
    <row r="70" spans="1:41" x14ac:dyDescent="0.3">
      <c r="A70" s="1680" t="s">
        <v>355</v>
      </c>
      <c r="B70" s="1681"/>
      <c r="C70" s="1681"/>
      <c r="D70" s="1681"/>
      <c r="E70" s="1681"/>
      <c r="F70" s="1681"/>
      <c r="G70" s="1681"/>
      <c r="H70" s="1681"/>
      <c r="I70" s="1681"/>
      <c r="J70" s="1681"/>
      <c r="K70" s="1681"/>
      <c r="L70" s="1681"/>
      <c r="M70" s="1681"/>
      <c r="N70" s="1681"/>
      <c r="O70" s="1681"/>
      <c r="P70" s="1681"/>
      <c r="Q70" s="1681"/>
      <c r="R70" s="1681"/>
      <c r="S70" s="1681"/>
      <c r="T70" s="1681"/>
      <c r="U70" s="1681"/>
      <c r="V70" s="1681"/>
      <c r="W70" s="1681"/>
      <c r="X70" s="1681"/>
      <c r="Y70" s="1681"/>
      <c r="Z70" s="1681"/>
      <c r="AA70" s="1681"/>
      <c r="AB70" s="1681"/>
      <c r="AC70" s="1681"/>
      <c r="AD70" s="1681"/>
      <c r="AE70" s="1681"/>
      <c r="AF70" s="1681"/>
      <c r="AG70" s="1681"/>
      <c r="AH70" s="1681"/>
      <c r="AI70" s="1681"/>
      <c r="AJ70" s="1681"/>
      <c r="AK70" s="1681"/>
      <c r="AL70" s="1682"/>
      <c r="AM70" s="1658"/>
      <c r="AN70" s="1659"/>
      <c r="AO70" s="1660"/>
    </row>
    <row r="71" spans="1:41" x14ac:dyDescent="0.3">
      <c r="A71" s="1680" t="s">
        <v>356</v>
      </c>
      <c r="B71" s="1681"/>
      <c r="C71" s="1681"/>
      <c r="D71" s="1681"/>
      <c r="E71" s="1681"/>
      <c r="F71" s="1681"/>
      <c r="G71" s="1681"/>
      <c r="H71" s="1681"/>
      <c r="I71" s="1681"/>
      <c r="J71" s="1681"/>
      <c r="K71" s="1681"/>
      <c r="L71" s="1681"/>
      <c r="M71" s="1681"/>
      <c r="N71" s="1681"/>
      <c r="O71" s="1681"/>
      <c r="P71" s="1681"/>
      <c r="Q71" s="1681"/>
      <c r="R71" s="1681"/>
      <c r="S71" s="1681"/>
      <c r="T71" s="1681"/>
      <c r="U71" s="1681"/>
      <c r="V71" s="1681"/>
      <c r="W71" s="1681"/>
      <c r="X71" s="1681"/>
      <c r="Y71" s="1681"/>
      <c r="Z71" s="1681"/>
      <c r="AA71" s="1681"/>
      <c r="AB71" s="1681"/>
      <c r="AC71" s="1681"/>
      <c r="AD71" s="1681"/>
      <c r="AE71" s="1681"/>
      <c r="AF71" s="1681"/>
      <c r="AG71" s="1681"/>
      <c r="AH71" s="1681"/>
      <c r="AI71" s="1681"/>
      <c r="AJ71" s="1681"/>
      <c r="AK71" s="1681"/>
      <c r="AL71" s="1682"/>
      <c r="AM71" s="1664">
        <f>+AM70+AM69</f>
        <v>0</v>
      </c>
      <c r="AN71" s="1665"/>
      <c r="AO71" s="1666"/>
    </row>
    <row r="72" spans="1:41" x14ac:dyDescent="0.3">
      <c r="A72" s="328" t="s">
        <v>357</v>
      </c>
      <c r="B72" s="93"/>
      <c r="C72" s="93"/>
      <c r="D72" s="93"/>
      <c r="E72" s="93"/>
      <c r="F72" s="93"/>
      <c r="G72" s="93"/>
      <c r="H72" s="93"/>
      <c r="I72" s="93"/>
      <c r="J72" s="93"/>
      <c r="K72" s="93"/>
      <c r="L72" s="93"/>
      <c r="M72" s="93"/>
      <c r="N72" s="93"/>
      <c r="O72" s="93"/>
      <c r="P72" s="93"/>
      <c r="Q72" s="1685">
        <f>+AM71</f>
        <v>0</v>
      </c>
      <c r="R72" s="1686"/>
      <c r="S72" s="1686"/>
      <c r="T72" s="1686"/>
      <c r="U72" s="1686"/>
      <c r="V72" s="1686"/>
      <c r="W72" s="1687"/>
      <c r="X72" s="1688" t="s">
        <v>414</v>
      </c>
      <c r="Y72" s="1689"/>
      <c r="Z72" s="1689"/>
      <c r="AA72" s="1689"/>
      <c r="AB72" s="1689"/>
      <c r="AC72" s="1689"/>
      <c r="AD72" s="1689"/>
      <c r="AE72" s="1689"/>
      <c r="AF72" s="1689"/>
      <c r="AG72" s="1689"/>
      <c r="AH72" s="1689"/>
      <c r="AI72" s="1689"/>
      <c r="AJ72" s="1689"/>
      <c r="AK72" s="1689"/>
      <c r="AL72" s="1689"/>
      <c r="AM72" s="1689"/>
      <c r="AN72" s="1689"/>
      <c r="AO72" s="1690"/>
    </row>
    <row r="73" spans="1:41" x14ac:dyDescent="0.3">
      <c r="A73" s="1691"/>
      <c r="B73" s="1692"/>
      <c r="C73" s="1692"/>
      <c r="D73" s="1692"/>
      <c r="E73" s="1692"/>
      <c r="F73" s="1692"/>
      <c r="G73" s="1692"/>
      <c r="H73" s="1692"/>
      <c r="I73" s="1692"/>
      <c r="J73" s="1692"/>
      <c r="K73" s="1692"/>
      <c r="L73" s="1692"/>
      <c r="M73" s="1692"/>
      <c r="N73" s="1692"/>
      <c r="O73" s="1692"/>
      <c r="P73" s="1692"/>
      <c r="Q73" s="1692"/>
      <c r="R73" s="1692"/>
      <c r="S73" s="1692"/>
      <c r="T73" s="1692"/>
      <c r="U73" s="1692"/>
      <c r="V73" s="1692"/>
      <c r="W73" s="1692"/>
      <c r="X73" s="1692"/>
      <c r="Y73" s="1692"/>
      <c r="Z73" s="1692"/>
      <c r="AA73" s="1692"/>
      <c r="AB73" s="1692"/>
      <c r="AC73" s="1692"/>
      <c r="AD73" s="1692"/>
      <c r="AE73" s="1692"/>
      <c r="AF73" s="1692"/>
      <c r="AG73" s="1692"/>
      <c r="AH73" s="1692"/>
      <c r="AI73" s="1692"/>
      <c r="AJ73" s="1692"/>
      <c r="AK73" s="1692"/>
      <c r="AL73" s="1692"/>
      <c r="AM73" s="1692"/>
      <c r="AN73" s="1692"/>
      <c r="AO73" s="1693"/>
    </row>
    <row r="74" spans="1:41" x14ac:dyDescent="0.3">
      <c r="A74" s="336" t="s">
        <v>358</v>
      </c>
      <c r="B74" s="93"/>
      <c r="C74" s="93"/>
      <c r="D74" s="93"/>
      <c r="E74" s="93"/>
      <c r="F74" s="93"/>
      <c r="G74" s="93"/>
      <c r="H74" s="93"/>
      <c r="I74" s="93"/>
      <c r="J74" s="93"/>
      <c r="K74" s="93"/>
      <c r="L74" s="93"/>
      <c r="M74" s="93"/>
      <c r="N74" s="93"/>
      <c r="O74" s="93"/>
      <c r="P74" s="93"/>
      <c r="Q74" s="93"/>
      <c r="R74" s="93"/>
      <c r="S74" s="93"/>
      <c r="T74" s="93"/>
      <c r="U74" s="93"/>
      <c r="V74" s="93"/>
      <c r="W74" s="93"/>
      <c r="X74" s="93"/>
      <c r="Y74" s="93"/>
      <c r="Z74" s="93"/>
      <c r="AA74" s="93"/>
      <c r="AB74" s="93"/>
      <c r="AC74" s="93"/>
      <c r="AD74" s="93"/>
      <c r="AE74" s="93"/>
      <c r="AF74" s="93"/>
      <c r="AG74" s="93"/>
      <c r="AH74" s="93"/>
      <c r="AI74" s="93"/>
      <c r="AJ74" s="93"/>
      <c r="AK74" s="93"/>
      <c r="AL74" s="93"/>
      <c r="AM74" s="93"/>
      <c r="AN74" s="93"/>
      <c r="AO74" s="334"/>
    </row>
    <row r="75" spans="1:41" x14ac:dyDescent="0.3">
      <c r="A75" s="1694" t="s">
        <v>359</v>
      </c>
      <c r="B75" s="1695"/>
      <c r="C75" s="1695"/>
      <c r="D75" s="1695"/>
      <c r="E75" s="1695"/>
      <c r="F75" s="1695"/>
      <c r="G75" s="1695"/>
      <c r="H75" s="1695"/>
      <c r="I75" s="1695"/>
      <c r="J75" s="1695"/>
      <c r="K75" s="1695"/>
      <c r="L75" s="1695"/>
      <c r="M75" s="1695"/>
      <c r="N75" s="1695"/>
      <c r="O75" s="1695"/>
      <c r="P75" s="1695"/>
      <c r="Q75" s="1695"/>
      <c r="R75" s="1695"/>
      <c r="S75" s="1695"/>
      <c r="T75" s="1695"/>
      <c r="U75" s="1695"/>
      <c r="V75" s="1695"/>
      <c r="W75" s="1695"/>
      <c r="X75" s="1695"/>
      <c r="Y75" s="1695"/>
      <c r="Z75" s="1695"/>
      <c r="AA75" s="1695"/>
      <c r="AB75" s="1695"/>
      <c r="AC75" s="1695"/>
      <c r="AD75" s="1695"/>
      <c r="AE75" s="1695"/>
      <c r="AF75" s="1695"/>
      <c r="AG75" s="1695"/>
      <c r="AH75" s="1695"/>
      <c r="AI75" s="1695"/>
      <c r="AJ75" s="1695"/>
      <c r="AK75" s="1695"/>
      <c r="AL75" s="1695"/>
      <c r="AM75" s="1695"/>
      <c r="AN75" s="1695"/>
      <c r="AO75" s="1696"/>
    </row>
    <row r="76" spans="1:41" x14ac:dyDescent="0.3">
      <c r="A76" s="1679" t="s">
        <v>268</v>
      </c>
      <c r="B76" s="748"/>
      <c r="C76" s="1661" t="s">
        <v>292</v>
      </c>
      <c r="D76" s="1662"/>
      <c r="E76" s="1662"/>
      <c r="F76" s="1662"/>
      <c r="G76" s="1662"/>
      <c r="H76" s="1662"/>
      <c r="I76" s="1662"/>
      <c r="J76" s="1662"/>
      <c r="K76" s="1662"/>
      <c r="L76" s="1662"/>
      <c r="M76" s="1662"/>
      <c r="N76" s="1662"/>
      <c r="O76" s="1662"/>
      <c r="P76" s="1662"/>
      <c r="Q76" s="1662"/>
      <c r="R76" s="1662"/>
      <c r="S76" s="1662"/>
      <c r="T76" s="1662"/>
      <c r="U76" s="1662"/>
      <c r="V76" s="1662"/>
      <c r="W76" s="1662"/>
      <c r="X76" s="1662"/>
      <c r="Y76" s="1662"/>
      <c r="Z76" s="1662"/>
      <c r="AA76" s="1662"/>
      <c r="AB76" s="1662"/>
      <c r="AC76" s="1662"/>
      <c r="AD76" s="1663"/>
      <c r="AE76" s="748" t="s">
        <v>92</v>
      </c>
      <c r="AF76" s="748"/>
      <c r="AG76" s="748" t="s">
        <v>351</v>
      </c>
      <c r="AH76" s="748"/>
      <c r="AI76" s="748"/>
      <c r="AJ76" s="1661" t="s">
        <v>274</v>
      </c>
      <c r="AK76" s="1662"/>
      <c r="AL76" s="1663"/>
      <c r="AM76" s="1658" t="s">
        <v>275</v>
      </c>
      <c r="AN76" s="1659"/>
      <c r="AO76" s="1660"/>
    </row>
    <row r="77" spans="1:41" x14ac:dyDescent="0.3">
      <c r="A77" s="1639">
        <v>1</v>
      </c>
      <c r="B77" s="1640"/>
      <c r="C77" s="1614"/>
      <c r="D77" s="1616"/>
      <c r="E77" s="1616"/>
      <c r="F77" s="1616"/>
      <c r="G77" s="1616"/>
      <c r="H77" s="1616"/>
      <c r="I77" s="1616"/>
      <c r="J77" s="1616"/>
      <c r="K77" s="1616"/>
      <c r="L77" s="1616"/>
      <c r="M77" s="1616"/>
      <c r="N77" s="1616"/>
      <c r="O77" s="1616"/>
      <c r="P77" s="1616"/>
      <c r="Q77" s="1616"/>
      <c r="R77" s="1616"/>
      <c r="S77" s="1616"/>
      <c r="T77" s="1616"/>
      <c r="U77" s="1616"/>
      <c r="V77" s="1616"/>
      <c r="W77" s="1616"/>
      <c r="X77" s="1616"/>
      <c r="Y77" s="1616"/>
      <c r="Z77" s="1616"/>
      <c r="AA77" s="1616"/>
      <c r="AB77" s="1616"/>
      <c r="AC77" s="1616"/>
      <c r="AD77" s="1615"/>
      <c r="AE77" s="748"/>
      <c r="AF77" s="748"/>
      <c r="AG77" s="748"/>
      <c r="AH77" s="748"/>
      <c r="AI77" s="748"/>
      <c r="AJ77" s="1661"/>
      <c r="AK77" s="1662"/>
      <c r="AL77" s="1663"/>
      <c r="AM77" s="1664"/>
      <c r="AN77" s="1665"/>
      <c r="AO77" s="1666"/>
    </row>
    <row r="78" spans="1:41" x14ac:dyDescent="0.3">
      <c r="A78" s="1639">
        <v>2</v>
      </c>
      <c r="B78" s="1640"/>
      <c r="C78" s="1614"/>
      <c r="D78" s="1616"/>
      <c r="E78" s="1616"/>
      <c r="F78" s="1616"/>
      <c r="G78" s="1616"/>
      <c r="H78" s="1616"/>
      <c r="I78" s="1616"/>
      <c r="J78" s="1616"/>
      <c r="K78" s="1616"/>
      <c r="L78" s="1616"/>
      <c r="M78" s="1616"/>
      <c r="N78" s="1616"/>
      <c r="O78" s="1616"/>
      <c r="P78" s="1616"/>
      <c r="Q78" s="1616"/>
      <c r="R78" s="1616"/>
      <c r="S78" s="1616"/>
      <c r="T78" s="1616"/>
      <c r="U78" s="1616"/>
      <c r="V78" s="1616"/>
      <c r="W78" s="1616"/>
      <c r="X78" s="1616"/>
      <c r="Y78" s="1616"/>
      <c r="Z78" s="1616"/>
      <c r="AA78" s="1616"/>
      <c r="AB78" s="1616"/>
      <c r="AC78" s="1616"/>
      <c r="AD78" s="1615"/>
      <c r="AE78" s="748"/>
      <c r="AF78" s="748"/>
      <c r="AG78" s="748"/>
      <c r="AH78" s="748"/>
      <c r="AI78" s="748"/>
      <c r="AJ78" s="1661"/>
      <c r="AK78" s="1662"/>
      <c r="AL78" s="1663"/>
      <c r="AM78" s="1664"/>
      <c r="AN78" s="1665"/>
      <c r="AO78" s="1666"/>
    </row>
    <row r="79" spans="1:41" x14ac:dyDescent="0.3">
      <c r="A79" s="1639">
        <v>3</v>
      </c>
      <c r="B79" s="1640"/>
      <c r="C79" s="1614"/>
      <c r="D79" s="1616"/>
      <c r="E79" s="1616"/>
      <c r="F79" s="1616"/>
      <c r="G79" s="1616"/>
      <c r="H79" s="1616"/>
      <c r="I79" s="1616"/>
      <c r="J79" s="1616"/>
      <c r="K79" s="1616"/>
      <c r="L79" s="1616"/>
      <c r="M79" s="1616"/>
      <c r="N79" s="1616"/>
      <c r="O79" s="1616"/>
      <c r="P79" s="1616"/>
      <c r="Q79" s="1616"/>
      <c r="R79" s="1616"/>
      <c r="S79" s="1616"/>
      <c r="T79" s="1616"/>
      <c r="U79" s="1616"/>
      <c r="V79" s="1616"/>
      <c r="W79" s="1616"/>
      <c r="X79" s="1616"/>
      <c r="Y79" s="1616"/>
      <c r="Z79" s="1616"/>
      <c r="AA79" s="1616"/>
      <c r="AB79" s="1616"/>
      <c r="AC79" s="1616"/>
      <c r="AD79" s="1615"/>
      <c r="AE79" s="748"/>
      <c r="AF79" s="748"/>
      <c r="AG79" s="748"/>
      <c r="AH79" s="748"/>
      <c r="AI79" s="748"/>
      <c r="AJ79" s="1661"/>
      <c r="AK79" s="1662"/>
      <c r="AL79" s="1663"/>
      <c r="AM79" s="1664"/>
      <c r="AN79" s="1665"/>
      <c r="AO79" s="1666"/>
    </row>
    <row r="80" spans="1:41" x14ac:dyDescent="0.3">
      <c r="A80" s="1639">
        <v>4</v>
      </c>
      <c r="B80" s="1640"/>
      <c r="C80" s="1614"/>
      <c r="D80" s="1616"/>
      <c r="E80" s="1616"/>
      <c r="F80" s="1616"/>
      <c r="G80" s="1616"/>
      <c r="H80" s="1616"/>
      <c r="I80" s="1616"/>
      <c r="J80" s="1616"/>
      <c r="K80" s="1616"/>
      <c r="L80" s="1616"/>
      <c r="M80" s="1616"/>
      <c r="N80" s="1616"/>
      <c r="O80" s="1616"/>
      <c r="P80" s="1616"/>
      <c r="Q80" s="1616"/>
      <c r="R80" s="1616"/>
      <c r="S80" s="1616"/>
      <c r="T80" s="1616"/>
      <c r="U80" s="1616"/>
      <c r="V80" s="1616"/>
      <c r="W80" s="1616"/>
      <c r="X80" s="1616"/>
      <c r="Y80" s="1616"/>
      <c r="Z80" s="1616"/>
      <c r="AA80" s="1616"/>
      <c r="AB80" s="1616"/>
      <c r="AC80" s="1616"/>
      <c r="AD80" s="1615"/>
      <c r="AE80" s="748"/>
      <c r="AF80" s="748"/>
      <c r="AG80" s="748"/>
      <c r="AH80" s="748"/>
      <c r="AI80" s="748"/>
      <c r="AJ80" s="1661"/>
      <c r="AK80" s="1662"/>
      <c r="AL80" s="1663"/>
      <c r="AM80" s="1664"/>
      <c r="AN80" s="1665"/>
      <c r="AO80" s="1666"/>
    </row>
    <row r="81" spans="1:41" x14ac:dyDescent="0.3">
      <c r="A81" s="1639">
        <v>5</v>
      </c>
      <c r="B81" s="1640"/>
      <c r="C81" s="1614"/>
      <c r="D81" s="1616"/>
      <c r="E81" s="1616"/>
      <c r="F81" s="1616"/>
      <c r="G81" s="1616"/>
      <c r="H81" s="1616"/>
      <c r="I81" s="1616"/>
      <c r="J81" s="1616"/>
      <c r="K81" s="1616"/>
      <c r="L81" s="1616"/>
      <c r="M81" s="1616"/>
      <c r="N81" s="1616"/>
      <c r="O81" s="1616"/>
      <c r="P81" s="1616"/>
      <c r="Q81" s="1616"/>
      <c r="R81" s="1616"/>
      <c r="S81" s="1616"/>
      <c r="T81" s="1616"/>
      <c r="U81" s="1616"/>
      <c r="V81" s="1616"/>
      <c r="W81" s="1616"/>
      <c r="X81" s="1616"/>
      <c r="Y81" s="1616"/>
      <c r="Z81" s="1616"/>
      <c r="AA81" s="1616"/>
      <c r="AB81" s="1616"/>
      <c r="AC81" s="1616"/>
      <c r="AD81" s="1615"/>
      <c r="AE81" s="748"/>
      <c r="AF81" s="748"/>
      <c r="AG81" s="748"/>
      <c r="AH81" s="748"/>
      <c r="AI81" s="748"/>
      <c r="AJ81" s="1661"/>
      <c r="AK81" s="1662"/>
      <c r="AL81" s="1663"/>
      <c r="AM81" s="1664"/>
      <c r="AN81" s="1665"/>
      <c r="AO81" s="1666"/>
    </row>
    <row r="82" spans="1:41" x14ac:dyDescent="0.3">
      <c r="A82" s="1680" t="s">
        <v>352</v>
      </c>
      <c r="B82" s="1681"/>
      <c r="C82" s="1681"/>
      <c r="D82" s="1681"/>
      <c r="E82" s="1681"/>
      <c r="F82" s="1681"/>
      <c r="G82" s="1681"/>
      <c r="H82" s="1681"/>
      <c r="I82" s="1681"/>
      <c r="J82" s="1681"/>
      <c r="K82" s="1681"/>
      <c r="L82" s="1681"/>
      <c r="M82" s="1681"/>
      <c r="N82" s="1681"/>
      <c r="O82" s="1681"/>
      <c r="P82" s="1681"/>
      <c r="Q82" s="1681"/>
      <c r="R82" s="1681"/>
      <c r="S82" s="1681"/>
      <c r="T82" s="1681"/>
      <c r="U82" s="1681"/>
      <c r="V82" s="1681"/>
      <c r="W82" s="1681"/>
      <c r="X82" s="1681"/>
      <c r="Y82" s="1681"/>
      <c r="Z82" s="1681"/>
      <c r="AA82" s="1681"/>
      <c r="AB82" s="1681"/>
      <c r="AC82" s="1681"/>
      <c r="AD82" s="1681"/>
      <c r="AE82" s="1681"/>
      <c r="AF82" s="1681"/>
      <c r="AG82" s="1681"/>
      <c r="AH82" s="1681"/>
      <c r="AI82" s="1681"/>
      <c r="AJ82" s="1681"/>
      <c r="AK82" s="1681"/>
      <c r="AL82" s="1682"/>
      <c r="AM82" s="1683">
        <f>SUM(AM77:AO81)</f>
        <v>0</v>
      </c>
      <c r="AN82" s="1659"/>
      <c r="AO82" s="1660"/>
    </row>
    <row r="83" spans="1:41" x14ac:dyDescent="0.3">
      <c r="A83" s="1680" t="s">
        <v>281</v>
      </c>
      <c r="B83" s="1681"/>
      <c r="C83" s="1681"/>
      <c r="D83" s="1681"/>
      <c r="E83" s="1681"/>
      <c r="F83" s="1681"/>
      <c r="G83" s="1681"/>
      <c r="H83" s="1681"/>
      <c r="I83" s="1681"/>
      <c r="J83" s="1681"/>
      <c r="K83" s="1681"/>
      <c r="L83" s="1681"/>
      <c r="M83" s="1681"/>
      <c r="N83" s="1681"/>
      <c r="O83" s="1681"/>
      <c r="P83" s="1681"/>
      <c r="Q83" s="1681"/>
      <c r="R83" s="1681"/>
      <c r="S83" s="1681"/>
      <c r="T83" s="1681"/>
      <c r="U83" s="1681"/>
      <c r="V83" s="1681"/>
      <c r="W83" s="1681"/>
      <c r="X83" s="1681"/>
      <c r="Y83" s="1681"/>
      <c r="Z83" s="1681"/>
      <c r="AA83" s="1681"/>
      <c r="AB83" s="1681"/>
      <c r="AC83" s="1681"/>
      <c r="AD83" s="1681"/>
      <c r="AE83" s="1681"/>
      <c r="AF83" s="1681"/>
      <c r="AG83" s="1681"/>
      <c r="AH83" s="1681"/>
      <c r="AI83" s="1682"/>
      <c r="AJ83" s="1684">
        <v>0.15</v>
      </c>
      <c r="AK83" s="1662"/>
      <c r="AL83" s="1663"/>
      <c r="AM83" s="1664">
        <f>+$AM$75*AJ83</f>
        <v>0</v>
      </c>
      <c r="AN83" s="1665"/>
      <c r="AO83" s="1666"/>
    </row>
    <row r="84" spans="1:41" x14ac:dyDescent="0.3">
      <c r="A84" s="1680" t="s">
        <v>282</v>
      </c>
      <c r="B84" s="1681"/>
      <c r="C84" s="1681"/>
      <c r="D84" s="1681"/>
      <c r="E84" s="1681"/>
      <c r="F84" s="1681"/>
      <c r="G84" s="1681"/>
      <c r="H84" s="1681"/>
      <c r="I84" s="1681"/>
      <c r="J84" s="1681"/>
      <c r="K84" s="1681"/>
      <c r="L84" s="1681"/>
      <c r="M84" s="1681"/>
      <c r="N84" s="1681"/>
      <c r="O84" s="1681"/>
      <c r="P84" s="1681"/>
      <c r="Q84" s="1681"/>
      <c r="R84" s="1681"/>
      <c r="S84" s="1681"/>
      <c r="T84" s="1681"/>
      <c r="U84" s="1681"/>
      <c r="V84" s="1681"/>
      <c r="W84" s="1681"/>
      <c r="X84" s="1681"/>
      <c r="Y84" s="1681"/>
      <c r="Z84" s="1681"/>
      <c r="AA84" s="1681"/>
      <c r="AB84" s="1681"/>
      <c r="AC84" s="1681"/>
      <c r="AD84" s="1681"/>
      <c r="AE84" s="1681"/>
      <c r="AF84" s="1681"/>
      <c r="AG84" s="1681"/>
      <c r="AH84" s="1681"/>
      <c r="AI84" s="1682"/>
      <c r="AJ84" s="1684">
        <v>0.05</v>
      </c>
      <c r="AK84" s="1662"/>
      <c r="AL84" s="1663"/>
      <c r="AM84" s="1664">
        <f>+$AM$75*AJ84</f>
        <v>0</v>
      </c>
      <c r="AN84" s="1665"/>
      <c r="AO84" s="1666"/>
    </row>
    <row r="85" spans="1:41" x14ac:dyDescent="0.3">
      <c r="A85" s="1680" t="s">
        <v>283</v>
      </c>
      <c r="B85" s="1681"/>
      <c r="C85" s="1681"/>
      <c r="D85" s="1681"/>
      <c r="E85" s="1681"/>
      <c r="F85" s="1681"/>
      <c r="G85" s="1681"/>
      <c r="H85" s="1681"/>
      <c r="I85" s="1681"/>
      <c r="J85" s="1681"/>
      <c r="K85" s="1681"/>
      <c r="L85" s="1681"/>
      <c r="M85" s="1681"/>
      <c r="N85" s="1681"/>
      <c r="O85" s="1681"/>
      <c r="P85" s="1681"/>
      <c r="Q85" s="1681"/>
      <c r="R85" s="1681"/>
      <c r="S85" s="1681"/>
      <c r="T85" s="1681"/>
      <c r="U85" s="1681"/>
      <c r="V85" s="1681"/>
      <c r="W85" s="1681"/>
      <c r="X85" s="1681"/>
      <c r="Y85" s="1681"/>
      <c r="Z85" s="1681"/>
      <c r="AA85" s="1681"/>
      <c r="AB85" s="1681"/>
      <c r="AC85" s="1681"/>
      <c r="AD85" s="1681"/>
      <c r="AE85" s="1681"/>
      <c r="AF85" s="1681"/>
      <c r="AG85" s="1681"/>
      <c r="AH85" s="1681"/>
      <c r="AI85" s="1682"/>
      <c r="AJ85" s="1684">
        <v>0.05</v>
      </c>
      <c r="AK85" s="1662"/>
      <c r="AL85" s="1663"/>
      <c r="AM85" s="1664">
        <f>+$AM$75*AJ85</f>
        <v>0</v>
      </c>
      <c r="AN85" s="1665"/>
      <c r="AO85" s="1666"/>
    </row>
    <row r="86" spans="1:41" x14ac:dyDescent="0.3">
      <c r="A86" s="1680" t="s">
        <v>353</v>
      </c>
      <c r="B86" s="1681"/>
      <c r="C86" s="1681"/>
      <c r="D86" s="1681"/>
      <c r="E86" s="1681"/>
      <c r="F86" s="1681"/>
      <c r="G86" s="1681"/>
      <c r="H86" s="1681"/>
      <c r="I86" s="1681"/>
      <c r="J86" s="1681"/>
      <c r="K86" s="1681"/>
      <c r="L86" s="1681"/>
      <c r="M86" s="1681"/>
      <c r="N86" s="1681"/>
      <c r="O86" s="1681"/>
      <c r="P86" s="1681"/>
      <c r="Q86" s="1681"/>
      <c r="R86" s="1681"/>
      <c r="S86" s="1681"/>
      <c r="T86" s="1681"/>
      <c r="U86" s="1681"/>
      <c r="V86" s="1681"/>
      <c r="W86" s="1681"/>
      <c r="X86" s="1681"/>
      <c r="Y86" s="1681"/>
      <c r="Z86" s="1681"/>
      <c r="AA86" s="1681"/>
      <c r="AB86" s="1681"/>
      <c r="AC86" s="1681"/>
      <c r="AD86" s="1681"/>
      <c r="AE86" s="1681"/>
      <c r="AF86" s="1681"/>
      <c r="AG86" s="1681"/>
      <c r="AH86" s="1681"/>
      <c r="AI86" s="1682"/>
      <c r="AJ86" s="1684">
        <v>0.19</v>
      </c>
      <c r="AK86" s="1662"/>
      <c r="AL86" s="1663"/>
      <c r="AM86" s="1664">
        <f>+$AM$78*AJ86</f>
        <v>0</v>
      </c>
      <c r="AN86" s="1665"/>
      <c r="AO86" s="1666"/>
    </row>
    <row r="87" spans="1:41" x14ac:dyDescent="0.3">
      <c r="A87" s="1680" t="s">
        <v>354</v>
      </c>
      <c r="B87" s="1681"/>
      <c r="C87" s="1681"/>
      <c r="D87" s="1681"/>
      <c r="E87" s="1681"/>
      <c r="F87" s="1681"/>
      <c r="G87" s="1681"/>
      <c r="H87" s="1681"/>
      <c r="I87" s="1681"/>
      <c r="J87" s="1681"/>
      <c r="K87" s="1681"/>
      <c r="L87" s="1681"/>
      <c r="M87" s="1681"/>
      <c r="N87" s="1681"/>
      <c r="O87" s="1681"/>
      <c r="P87" s="1681"/>
      <c r="Q87" s="1681"/>
      <c r="R87" s="1681"/>
      <c r="S87" s="1681"/>
      <c r="T87" s="1681"/>
      <c r="U87" s="1681"/>
      <c r="V87" s="1681"/>
      <c r="W87" s="1681"/>
      <c r="X87" s="1681"/>
      <c r="Y87" s="1681"/>
      <c r="Z87" s="1681"/>
      <c r="AA87" s="1681"/>
      <c r="AB87" s="1681"/>
      <c r="AC87" s="1681"/>
      <c r="AD87" s="1681"/>
      <c r="AE87" s="1681"/>
      <c r="AF87" s="1681"/>
      <c r="AG87" s="1681"/>
      <c r="AH87" s="1681"/>
      <c r="AI87" s="1681"/>
      <c r="AJ87" s="1681"/>
      <c r="AK87" s="1681"/>
      <c r="AL87" s="1682"/>
      <c r="AM87" s="1683">
        <f>SUM(AM82:AO86)</f>
        <v>0</v>
      </c>
      <c r="AN87" s="1659"/>
      <c r="AO87" s="1660"/>
    </row>
    <row r="88" spans="1:41" x14ac:dyDescent="0.3">
      <c r="A88" s="1680" t="s">
        <v>355</v>
      </c>
      <c r="B88" s="1681"/>
      <c r="C88" s="1681"/>
      <c r="D88" s="1681"/>
      <c r="E88" s="1681"/>
      <c r="F88" s="1681"/>
      <c r="G88" s="1681"/>
      <c r="H88" s="1681"/>
      <c r="I88" s="1681"/>
      <c r="J88" s="1681"/>
      <c r="K88" s="1681"/>
      <c r="L88" s="1681"/>
      <c r="M88" s="1681"/>
      <c r="N88" s="1681"/>
      <c r="O88" s="1681"/>
      <c r="P88" s="1681"/>
      <c r="Q88" s="1681"/>
      <c r="R88" s="1681"/>
      <c r="S88" s="1681"/>
      <c r="T88" s="1681"/>
      <c r="U88" s="1681"/>
      <c r="V88" s="1681"/>
      <c r="W88" s="1681"/>
      <c r="X88" s="1681"/>
      <c r="Y88" s="1681"/>
      <c r="Z88" s="1681"/>
      <c r="AA88" s="1681"/>
      <c r="AB88" s="1681"/>
      <c r="AC88" s="1681"/>
      <c r="AD88" s="1681"/>
      <c r="AE88" s="1681"/>
      <c r="AF88" s="1681"/>
      <c r="AG88" s="1681"/>
      <c r="AH88" s="1681"/>
      <c r="AI88" s="1681"/>
      <c r="AJ88" s="1681"/>
      <c r="AK88" s="1681"/>
      <c r="AL88" s="1682"/>
      <c r="AM88" s="1658"/>
      <c r="AN88" s="1659"/>
      <c r="AO88" s="1660"/>
    </row>
    <row r="89" spans="1:41" x14ac:dyDescent="0.3">
      <c r="A89" s="1680" t="s">
        <v>356</v>
      </c>
      <c r="B89" s="1681"/>
      <c r="C89" s="1681"/>
      <c r="D89" s="1681"/>
      <c r="E89" s="1681"/>
      <c r="F89" s="1681"/>
      <c r="G89" s="1681"/>
      <c r="H89" s="1681"/>
      <c r="I89" s="1681"/>
      <c r="J89" s="1681"/>
      <c r="K89" s="1681"/>
      <c r="L89" s="1681"/>
      <c r="M89" s="1681"/>
      <c r="N89" s="1681"/>
      <c r="O89" s="1681"/>
      <c r="P89" s="1681"/>
      <c r="Q89" s="1681"/>
      <c r="R89" s="1681"/>
      <c r="S89" s="1681"/>
      <c r="T89" s="1681"/>
      <c r="U89" s="1681"/>
      <c r="V89" s="1681"/>
      <c r="W89" s="1681"/>
      <c r="X89" s="1681"/>
      <c r="Y89" s="1681"/>
      <c r="Z89" s="1681"/>
      <c r="AA89" s="1681"/>
      <c r="AB89" s="1681"/>
      <c r="AC89" s="1681"/>
      <c r="AD89" s="1681"/>
      <c r="AE89" s="1681"/>
      <c r="AF89" s="1681"/>
      <c r="AG89" s="1681"/>
      <c r="AH89" s="1681"/>
      <c r="AI89" s="1681"/>
      <c r="AJ89" s="1681"/>
      <c r="AK89" s="1681"/>
      <c r="AL89" s="1682"/>
      <c r="AM89" s="1664">
        <f>+AM88+AM87</f>
        <v>0</v>
      </c>
      <c r="AN89" s="1665"/>
      <c r="AO89" s="1666"/>
    </row>
    <row r="90" spans="1:41" x14ac:dyDescent="0.3">
      <c r="A90" s="340" t="s">
        <v>360</v>
      </c>
      <c r="B90" s="173"/>
      <c r="C90" s="173"/>
      <c r="D90" s="173"/>
      <c r="E90" s="173"/>
      <c r="F90" s="173"/>
      <c r="G90" s="173"/>
      <c r="H90" s="173"/>
      <c r="I90" s="173"/>
      <c r="J90" s="173"/>
      <c r="K90" s="173"/>
      <c r="L90" s="173"/>
      <c r="M90" s="173"/>
      <c r="N90" s="173"/>
      <c r="O90" s="173"/>
      <c r="P90" s="173"/>
      <c r="Q90" s="173"/>
      <c r="R90" s="173"/>
      <c r="S90" s="173"/>
      <c r="T90" s="173"/>
      <c r="U90" s="173"/>
      <c r="V90" s="173"/>
      <c r="W90" s="1685">
        <f>+AM89</f>
        <v>0</v>
      </c>
      <c r="X90" s="1686"/>
      <c r="Y90" s="1686"/>
      <c r="Z90" s="1686"/>
      <c r="AA90" s="1686"/>
      <c r="AB90" s="1686"/>
      <c r="AC90" s="1687"/>
      <c r="AD90" s="1697" t="s">
        <v>414</v>
      </c>
      <c r="AE90" s="1698"/>
      <c r="AF90" s="1698"/>
      <c r="AG90" s="1698"/>
      <c r="AH90" s="1698"/>
      <c r="AI90" s="1698"/>
      <c r="AJ90" s="1698"/>
      <c r="AK90" s="1698"/>
      <c r="AL90" s="1698"/>
      <c r="AM90" s="1698"/>
      <c r="AN90" s="1698"/>
      <c r="AO90" s="1699"/>
    </row>
    <row r="91" spans="1:41" x14ac:dyDescent="0.3">
      <c r="A91" s="1700"/>
      <c r="B91" s="1701"/>
      <c r="C91" s="1701"/>
      <c r="D91" s="1701"/>
      <c r="E91" s="1701"/>
      <c r="F91" s="1701"/>
      <c r="G91" s="1701"/>
      <c r="H91" s="1701"/>
      <c r="I91" s="1701"/>
      <c r="J91" s="1701"/>
      <c r="K91" s="1701"/>
      <c r="L91" s="1701"/>
      <c r="M91" s="1701"/>
      <c r="N91" s="1701"/>
      <c r="O91" s="1701"/>
      <c r="P91" s="1701"/>
      <c r="Q91" s="1701"/>
      <c r="R91" s="1701"/>
      <c r="S91" s="1701"/>
      <c r="T91" s="1701"/>
      <c r="U91" s="1701"/>
      <c r="V91" s="1701"/>
      <c r="W91" s="1701"/>
      <c r="X91" s="1701"/>
      <c r="Y91" s="1701"/>
      <c r="Z91" s="1701"/>
      <c r="AA91" s="1701"/>
      <c r="AB91" s="1701"/>
      <c r="AC91" s="1701"/>
      <c r="AD91" s="1701"/>
      <c r="AE91" s="1701"/>
      <c r="AF91" s="1701"/>
      <c r="AG91" s="1701"/>
      <c r="AH91" s="1701"/>
      <c r="AI91" s="1701"/>
      <c r="AJ91" s="1701"/>
      <c r="AK91" s="1701"/>
      <c r="AL91" s="1701"/>
      <c r="AM91" s="1701"/>
      <c r="AN91" s="1701"/>
      <c r="AO91" s="1702"/>
    </row>
    <row r="92" spans="1:41" x14ac:dyDescent="0.3">
      <c r="A92" s="336" t="s">
        <v>361</v>
      </c>
      <c r="B92" s="93"/>
      <c r="C92" s="93"/>
      <c r="D92" s="93"/>
      <c r="E92" s="93"/>
      <c r="F92" s="93"/>
      <c r="G92" s="93"/>
      <c r="H92" s="93"/>
      <c r="I92" s="93"/>
      <c r="J92" s="93"/>
      <c r="K92" s="93"/>
      <c r="L92" s="93"/>
      <c r="M92" s="93"/>
      <c r="N92" s="93"/>
      <c r="O92" s="93"/>
      <c r="P92" s="93"/>
      <c r="Q92" s="93"/>
      <c r="R92" s="93"/>
      <c r="S92" s="93"/>
      <c r="T92" s="93"/>
      <c r="U92" s="93"/>
      <c r="V92" s="93"/>
      <c r="W92" s="93"/>
      <c r="X92" s="93"/>
      <c r="Y92" s="93"/>
      <c r="Z92" s="93"/>
      <c r="AA92" s="93"/>
      <c r="AB92" s="93"/>
      <c r="AC92" s="93"/>
      <c r="AD92" s="93"/>
      <c r="AE92" s="93"/>
      <c r="AF92" s="93"/>
      <c r="AG92" s="93"/>
      <c r="AH92" s="93"/>
      <c r="AI92" s="93"/>
      <c r="AJ92" s="93"/>
      <c r="AK92" s="93"/>
      <c r="AL92" s="93"/>
      <c r="AM92" s="93"/>
      <c r="AN92" s="93"/>
      <c r="AO92" s="334"/>
    </row>
    <row r="93" spans="1:41" x14ac:dyDescent="0.3">
      <c r="A93" s="1703" t="s">
        <v>362</v>
      </c>
      <c r="B93" s="1704"/>
      <c r="C93" s="1704"/>
      <c r="D93" s="1704"/>
      <c r="E93" s="1704"/>
      <c r="F93" s="1704"/>
      <c r="G93" s="1704"/>
      <c r="H93" s="1704"/>
      <c r="I93" s="1704"/>
      <c r="J93" s="1704"/>
      <c r="K93" s="1704"/>
      <c r="L93" s="1704"/>
      <c r="M93" s="1704"/>
      <c r="N93" s="1704"/>
      <c r="O93" s="1704"/>
      <c r="P93" s="1704"/>
      <c r="Q93" s="1704"/>
      <c r="R93" s="1704"/>
      <c r="S93" s="1704"/>
      <c r="T93" s="1704"/>
      <c r="U93" s="1704"/>
      <c r="V93" s="1704"/>
      <c r="W93" s="1704"/>
      <c r="X93" s="1704"/>
      <c r="Y93" s="1704"/>
      <c r="Z93" s="1704"/>
      <c r="AA93" s="1704"/>
      <c r="AB93" s="1704"/>
      <c r="AC93" s="1704"/>
      <c r="AD93" s="1704"/>
      <c r="AE93" s="1704"/>
      <c r="AF93" s="1704"/>
      <c r="AG93" s="1704"/>
      <c r="AH93" s="1704"/>
      <c r="AI93" s="1704"/>
      <c r="AJ93" s="1704"/>
      <c r="AK93" s="1704"/>
      <c r="AL93" s="1704"/>
      <c r="AM93" s="1704"/>
      <c r="AN93" s="1704"/>
      <c r="AO93" s="1705"/>
    </row>
    <row r="94" spans="1:41" x14ac:dyDescent="0.3">
      <c r="A94" s="1679" t="s">
        <v>268</v>
      </c>
      <c r="B94" s="748"/>
      <c r="C94" s="1661" t="s">
        <v>91</v>
      </c>
      <c r="D94" s="1662"/>
      <c r="E94" s="1662"/>
      <c r="F94" s="1662"/>
      <c r="G94" s="1662"/>
      <c r="H94" s="1662"/>
      <c r="I94" s="1662"/>
      <c r="J94" s="1662"/>
      <c r="K94" s="1662"/>
      <c r="L94" s="1662"/>
      <c r="M94" s="1662"/>
      <c r="N94" s="1662"/>
      <c r="O94" s="1662"/>
      <c r="P94" s="1662"/>
      <c r="Q94" s="1662"/>
      <c r="R94" s="1662"/>
      <c r="S94" s="1662"/>
      <c r="T94" s="1662"/>
      <c r="U94" s="1662"/>
      <c r="V94" s="1662"/>
      <c r="W94" s="1662"/>
      <c r="X94" s="1662"/>
      <c r="Y94" s="1662"/>
      <c r="Z94" s="1662"/>
      <c r="AA94" s="1662"/>
      <c r="AB94" s="1662"/>
      <c r="AC94" s="1662"/>
      <c r="AD94" s="1663"/>
      <c r="AE94" s="748" t="s">
        <v>92</v>
      </c>
      <c r="AF94" s="748"/>
      <c r="AG94" s="748" t="s">
        <v>351</v>
      </c>
      <c r="AH94" s="748"/>
      <c r="AI94" s="748"/>
      <c r="AJ94" s="1661" t="s">
        <v>274</v>
      </c>
      <c r="AK94" s="1662"/>
      <c r="AL94" s="1663"/>
      <c r="AM94" s="1658" t="s">
        <v>275</v>
      </c>
      <c r="AN94" s="1659"/>
      <c r="AO94" s="1660"/>
    </row>
    <row r="95" spans="1:41" x14ac:dyDescent="0.3">
      <c r="A95" s="1639">
        <v>1</v>
      </c>
      <c r="B95" s="1640"/>
      <c r="C95" s="1614"/>
      <c r="D95" s="1616"/>
      <c r="E95" s="1616"/>
      <c r="F95" s="1616"/>
      <c r="G95" s="1616"/>
      <c r="H95" s="1616"/>
      <c r="I95" s="1616"/>
      <c r="J95" s="1616"/>
      <c r="K95" s="1616"/>
      <c r="L95" s="1616"/>
      <c r="M95" s="1616"/>
      <c r="N95" s="1616"/>
      <c r="O95" s="1616"/>
      <c r="P95" s="1616"/>
      <c r="Q95" s="1616"/>
      <c r="R95" s="1616"/>
      <c r="S95" s="1616"/>
      <c r="T95" s="1616"/>
      <c r="U95" s="1616"/>
      <c r="V95" s="1616"/>
      <c r="W95" s="1616"/>
      <c r="X95" s="1616"/>
      <c r="Y95" s="1616"/>
      <c r="Z95" s="1616"/>
      <c r="AA95" s="1616"/>
      <c r="AB95" s="1616"/>
      <c r="AC95" s="1616"/>
      <c r="AD95" s="1615"/>
      <c r="AE95" s="748"/>
      <c r="AF95" s="748"/>
      <c r="AG95" s="748"/>
      <c r="AH95" s="748"/>
      <c r="AI95" s="748"/>
      <c r="AJ95" s="1661"/>
      <c r="AK95" s="1662"/>
      <c r="AL95" s="1663"/>
      <c r="AM95" s="1664"/>
      <c r="AN95" s="1665"/>
      <c r="AO95" s="1666"/>
    </row>
    <row r="96" spans="1:41" x14ac:dyDescent="0.3">
      <c r="A96" s="1639">
        <v>2</v>
      </c>
      <c r="B96" s="1640"/>
      <c r="C96" s="1614"/>
      <c r="D96" s="1616"/>
      <c r="E96" s="1616"/>
      <c r="F96" s="1616"/>
      <c r="G96" s="1616"/>
      <c r="H96" s="1616"/>
      <c r="I96" s="1616"/>
      <c r="J96" s="1616"/>
      <c r="K96" s="1616"/>
      <c r="L96" s="1616"/>
      <c r="M96" s="1616"/>
      <c r="N96" s="1616"/>
      <c r="O96" s="1616"/>
      <c r="P96" s="1616"/>
      <c r="Q96" s="1616"/>
      <c r="R96" s="1616"/>
      <c r="S96" s="1616"/>
      <c r="T96" s="1616"/>
      <c r="U96" s="1616"/>
      <c r="V96" s="1616"/>
      <c r="W96" s="1616"/>
      <c r="X96" s="1616"/>
      <c r="Y96" s="1616"/>
      <c r="Z96" s="1616"/>
      <c r="AA96" s="1616"/>
      <c r="AB96" s="1616"/>
      <c r="AC96" s="1616"/>
      <c r="AD96" s="1615"/>
      <c r="AE96" s="748"/>
      <c r="AF96" s="748"/>
      <c r="AG96" s="748"/>
      <c r="AH96" s="748"/>
      <c r="AI96" s="748"/>
      <c r="AJ96" s="1661"/>
      <c r="AK96" s="1662"/>
      <c r="AL96" s="1663"/>
      <c r="AM96" s="1664"/>
      <c r="AN96" s="1665"/>
      <c r="AO96" s="1666"/>
    </row>
    <row r="97" spans="1:41" x14ac:dyDescent="0.3">
      <c r="A97" s="1639">
        <v>3</v>
      </c>
      <c r="B97" s="1640"/>
      <c r="C97" s="1614"/>
      <c r="D97" s="1616"/>
      <c r="E97" s="1616"/>
      <c r="F97" s="1616"/>
      <c r="G97" s="1616"/>
      <c r="H97" s="1616"/>
      <c r="I97" s="1616"/>
      <c r="J97" s="1616"/>
      <c r="K97" s="1616"/>
      <c r="L97" s="1616"/>
      <c r="M97" s="1616"/>
      <c r="N97" s="1616"/>
      <c r="O97" s="1616"/>
      <c r="P97" s="1616"/>
      <c r="Q97" s="1616"/>
      <c r="R97" s="1616"/>
      <c r="S97" s="1616"/>
      <c r="T97" s="1616"/>
      <c r="U97" s="1616"/>
      <c r="V97" s="1616"/>
      <c r="W97" s="1616"/>
      <c r="X97" s="1616"/>
      <c r="Y97" s="1616"/>
      <c r="Z97" s="1616"/>
      <c r="AA97" s="1616"/>
      <c r="AB97" s="1616"/>
      <c r="AC97" s="1616"/>
      <c r="AD97" s="1615"/>
      <c r="AE97" s="748"/>
      <c r="AF97" s="748"/>
      <c r="AG97" s="748"/>
      <c r="AH97" s="748"/>
      <c r="AI97" s="748"/>
      <c r="AJ97" s="1661"/>
      <c r="AK97" s="1662"/>
      <c r="AL97" s="1663"/>
      <c r="AM97" s="1664"/>
      <c r="AN97" s="1665"/>
      <c r="AO97" s="1666"/>
    </row>
    <row r="98" spans="1:41" x14ac:dyDescent="0.3">
      <c r="A98" s="1639">
        <v>4</v>
      </c>
      <c r="B98" s="1640"/>
      <c r="C98" s="1614"/>
      <c r="D98" s="1616"/>
      <c r="E98" s="1616"/>
      <c r="F98" s="1616"/>
      <c r="G98" s="1616"/>
      <c r="H98" s="1616"/>
      <c r="I98" s="1616"/>
      <c r="J98" s="1616"/>
      <c r="K98" s="1616"/>
      <c r="L98" s="1616"/>
      <c r="M98" s="1616"/>
      <c r="N98" s="1616"/>
      <c r="O98" s="1616"/>
      <c r="P98" s="1616"/>
      <c r="Q98" s="1616"/>
      <c r="R98" s="1616"/>
      <c r="S98" s="1616"/>
      <c r="T98" s="1616"/>
      <c r="U98" s="1616"/>
      <c r="V98" s="1616"/>
      <c r="W98" s="1616"/>
      <c r="X98" s="1616"/>
      <c r="Y98" s="1616"/>
      <c r="Z98" s="1616"/>
      <c r="AA98" s="1616"/>
      <c r="AB98" s="1616"/>
      <c r="AC98" s="1616"/>
      <c r="AD98" s="1615"/>
      <c r="AE98" s="748"/>
      <c r="AF98" s="748"/>
      <c r="AG98" s="748"/>
      <c r="AH98" s="748"/>
      <c r="AI98" s="748"/>
      <c r="AJ98" s="1661"/>
      <c r="AK98" s="1662"/>
      <c r="AL98" s="1663"/>
      <c r="AM98" s="1664"/>
      <c r="AN98" s="1665"/>
      <c r="AO98" s="1666"/>
    </row>
    <row r="99" spans="1:41" x14ac:dyDescent="0.3">
      <c r="A99" s="1639">
        <v>5</v>
      </c>
      <c r="B99" s="1640"/>
      <c r="C99" s="1614"/>
      <c r="D99" s="1616"/>
      <c r="E99" s="1616"/>
      <c r="F99" s="1616"/>
      <c r="G99" s="1616"/>
      <c r="H99" s="1616"/>
      <c r="I99" s="1616"/>
      <c r="J99" s="1616"/>
      <c r="K99" s="1616"/>
      <c r="L99" s="1616"/>
      <c r="M99" s="1616"/>
      <c r="N99" s="1616"/>
      <c r="O99" s="1616"/>
      <c r="P99" s="1616"/>
      <c r="Q99" s="1616"/>
      <c r="R99" s="1616"/>
      <c r="S99" s="1616"/>
      <c r="T99" s="1616"/>
      <c r="U99" s="1616"/>
      <c r="V99" s="1616"/>
      <c r="W99" s="1616"/>
      <c r="X99" s="1616"/>
      <c r="Y99" s="1616"/>
      <c r="Z99" s="1616"/>
      <c r="AA99" s="1616"/>
      <c r="AB99" s="1616"/>
      <c r="AC99" s="1616"/>
      <c r="AD99" s="1615"/>
      <c r="AE99" s="748"/>
      <c r="AF99" s="748"/>
      <c r="AG99" s="748"/>
      <c r="AH99" s="748"/>
      <c r="AI99" s="748"/>
      <c r="AJ99" s="1661"/>
      <c r="AK99" s="1662"/>
      <c r="AL99" s="1663"/>
      <c r="AM99" s="1664"/>
      <c r="AN99" s="1665"/>
      <c r="AO99" s="1666"/>
    </row>
    <row r="100" spans="1:41" x14ac:dyDescent="0.3">
      <c r="A100" s="1639">
        <v>6</v>
      </c>
      <c r="B100" s="1640"/>
      <c r="C100" s="1614"/>
      <c r="D100" s="1616"/>
      <c r="E100" s="1616"/>
      <c r="F100" s="1616"/>
      <c r="G100" s="1616"/>
      <c r="H100" s="1616"/>
      <c r="I100" s="1616"/>
      <c r="J100" s="1616"/>
      <c r="K100" s="1616"/>
      <c r="L100" s="1616"/>
      <c r="M100" s="1616"/>
      <c r="N100" s="1616"/>
      <c r="O100" s="1616"/>
      <c r="P100" s="1616"/>
      <c r="Q100" s="1616"/>
      <c r="R100" s="1616"/>
      <c r="S100" s="1616"/>
      <c r="T100" s="1616"/>
      <c r="U100" s="1616"/>
      <c r="V100" s="1616"/>
      <c r="W100" s="1616"/>
      <c r="X100" s="1616"/>
      <c r="Y100" s="1616"/>
      <c r="Z100" s="1616"/>
      <c r="AA100" s="1616"/>
      <c r="AB100" s="1616"/>
      <c r="AC100" s="1616"/>
      <c r="AD100" s="1615"/>
      <c r="AE100" s="748"/>
      <c r="AF100" s="748"/>
      <c r="AG100" s="748"/>
      <c r="AH100" s="748"/>
      <c r="AI100" s="748"/>
      <c r="AJ100" s="1661"/>
      <c r="AK100" s="1662"/>
      <c r="AL100" s="1663"/>
      <c r="AM100" s="1664"/>
      <c r="AN100" s="1665"/>
      <c r="AO100" s="1666"/>
    </row>
    <row r="101" spans="1:41" x14ac:dyDescent="0.3">
      <c r="A101" s="1680" t="s">
        <v>352</v>
      </c>
      <c r="B101" s="1681"/>
      <c r="C101" s="1681"/>
      <c r="D101" s="1681"/>
      <c r="E101" s="1681"/>
      <c r="F101" s="1681"/>
      <c r="G101" s="1681"/>
      <c r="H101" s="1681"/>
      <c r="I101" s="1681"/>
      <c r="J101" s="1681"/>
      <c r="K101" s="1681"/>
      <c r="L101" s="1681"/>
      <c r="M101" s="1681"/>
      <c r="N101" s="1681"/>
      <c r="O101" s="1681"/>
      <c r="P101" s="1681"/>
      <c r="Q101" s="1681"/>
      <c r="R101" s="1681"/>
      <c r="S101" s="1681"/>
      <c r="T101" s="1681"/>
      <c r="U101" s="1681"/>
      <c r="V101" s="1681"/>
      <c r="W101" s="1681"/>
      <c r="X101" s="1681"/>
      <c r="Y101" s="1681"/>
      <c r="Z101" s="1681"/>
      <c r="AA101" s="1681"/>
      <c r="AB101" s="1681"/>
      <c r="AC101" s="1681"/>
      <c r="AD101" s="1681"/>
      <c r="AE101" s="1681"/>
      <c r="AF101" s="1681"/>
      <c r="AG101" s="1681"/>
      <c r="AH101" s="1681"/>
      <c r="AI101" s="1681"/>
      <c r="AJ101" s="1681"/>
      <c r="AK101" s="1681"/>
      <c r="AL101" s="1682"/>
      <c r="AM101" s="1683">
        <f>SUM(AM95:AO100)</f>
        <v>0</v>
      </c>
      <c r="AN101" s="1659"/>
      <c r="AO101" s="1660"/>
    </row>
    <row r="102" spans="1:41" x14ac:dyDescent="0.3">
      <c r="A102" s="1680" t="s">
        <v>281</v>
      </c>
      <c r="B102" s="1681"/>
      <c r="C102" s="1681"/>
      <c r="D102" s="1681"/>
      <c r="E102" s="1681"/>
      <c r="F102" s="1681"/>
      <c r="G102" s="1681"/>
      <c r="H102" s="1681"/>
      <c r="I102" s="1681"/>
      <c r="J102" s="1681"/>
      <c r="K102" s="1681"/>
      <c r="L102" s="1681"/>
      <c r="M102" s="1681"/>
      <c r="N102" s="1681"/>
      <c r="O102" s="1681"/>
      <c r="P102" s="1681"/>
      <c r="Q102" s="1681"/>
      <c r="R102" s="1681"/>
      <c r="S102" s="1681"/>
      <c r="T102" s="1681"/>
      <c r="U102" s="1681"/>
      <c r="V102" s="1681"/>
      <c r="W102" s="1681"/>
      <c r="X102" s="1681"/>
      <c r="Y102" s="1681"/>
      <c r="Z102" s="1681"/>
      <c r="AA102" s="1681"/>
      <c r="AB102" s="1681"/>
      <c r="AC102" s="1681"/>
      <c r="AD102" s="1681"/>
      <c r="AE102" s="1681"/>
      <c r="AF102" s="1681"/>
      <c r="AG102" s="1681"/>
      <c r="AH102" s="1681"/>
      <c r="AI102" s="1682"/>
      <c r="AJ102" s="1684">
        <v>0.15</v>
      </c>
      <c r="AK102" s="1662"/>
      <c r="AL102" s="1663"/>
      <c r="AM102" s="1664" t="e">
        <f>+$AM$94*AJ102</f>
        <v>#VALUE!</v>
      </c>
      <c r="AN102" s="1665"/>
      <c r="AO102" s="1666"/>
    </row>
    <row r="103" spans="1:41" x14ac:dyDescent="0.3">
      <c r="A103" s="1680" t="s">
        <v>282</v>
      </c>
      <c r="B103" s="1681"/>
      <c r="C103" s="1681"/>
      <c r="D103" s="1681"/>
      <c r="E103" s="1681"/>
      <c r="F103" s="1681"/>
      <c r="G103" s="1681"/>
      <c r="H103" s="1681"/>
      <c r="I103" s="1681"/>
      <c r="J103" s="1681"/>
      <c r="K103" s="1681"/>
      <c r="L103" s="1681"/>
      <c r="M103" s="1681"/>
      <c r="N103" s="1681"/>
      <c r="O103" s="1681"/>
      <c r="P103" s="1681"/>
      <c r="Q103" s="1681"/>
      <c r="R103" s="1681"/>
      <c r="S103" s="1681"/>
      <c r="T103" s="1681"/>
      <c r="U103" s="1681"/>
      <c r="V103" s="1681"/>
      <c r="W103" s="1681"/>
      <c r="X103" s="1681"/>
      <c r="Y103" s="1681"/>
      <c r="Z103" s="1681"/>
      <c r="AA103" s="1681"/>
      <c r="AB103" s="1681"/>
      <c r="AC103" s="1681"/>
      <c r="AD103" s="1681"/>
      <c r="AE103" s="1681"/>
      <c r="AF103" s="1681"/>
      <c r="AG103" s="1681"/>
      <c r="AH103" s="1681"/>
      <c r="AI103" s="1682"/>
      <c r="AJ103" s="1684">
        <v>0.05</v>
      </c>
      <c r="AK103" s="1662"/>
      <c r="AL103" s="1663"/>
      <c r="AM103" s="1664" t="e">
        <f>+$AM$94*AJ103</f>
        <v>#VALUE!</v>
      </c>
      <c r="AN103" s="1665"/>
      <c r="AO103" s="1666"/>
    </row>
    <row r="104" spans="1:41" x14ac:dyDescent="0.3">
      <c r="A104" s="1680" t="s">
        <v>283</v>
      </c>
      <c r="B104" s="1681"/>
      <c r="C104" s="1681"/>
      <c r="D104" s="1681"/>
      <c r="E104" s="1681"/>
      <c r="F104" s="1681"/>
      <c r="G104" s="1681"/>
      <c r="H104" s="1681"/>
      <c r="I104" s="1681"/>
      <c r="J104" s="1681"/>
      <c r="K104" s="1681"/>
      <c r="L104" s="1681"/>
      <c r="M104" s="1681"/>
      <c r="N104" s="1681"/>
      <c r="O104" s="1681"/>
      <c r="P104" s="1681"/>
      <c r="Q104" s="1681"/>
      <c r="R104" s="1681"/>
      <c r="S104" s="1681"/>
      <c r="T104" s="1681"/>
      <c r="U104" s="1681"/>
      <c r="V104" s="1681"/>
      <c r="W104" s="1681"/>
      <c r="X104" s="1681"/>
      <c r="Y104" s="1681"/>
      <c r="Z104" s="1681"/>
      <c r="AA104" s="1681"/>
      <c r="AB104" s="1681"/>
      <c r="AC104" s="1681"/>
      <c r="AD104" s="1681"/>
      <c r="AE104" s="1681"/>
      <c r="AF104" s="1681"/>
      <c r="AG104" s="1681"/>
      <c r="AH104" s="1681"/>
      <c r="AI104" s="1682"/>
      <c r="AJ104" s="1684">
        <v>0.05</v>
      </c>
      <c r="AK104" s="1662"/>
      <c r="AL104" s="1663"/>
      <c r="AM104" s="1664" t="e">
        <f>+$AM$94*AJ104</f>
        <v>#VALUE!</v>
      </c>
      <c r="AN104" s="1665"/>
      <c r="AO104" s="1666"/>
    </row>
    <row r="105" spans="1:41" x14ac:dyDescent="0.3">
      <c r="A105" s="1680" t="s">
        <v>353</v>
      </c>
      <c r="B105" s="1681"/>
      <c r="C105" s="1681"/>
      <c r="D105" s="1681"/>
      <c r="E105" s="1681"/>
      <c r="F105" s="1681"/>
      <c r="G105" s="1681"/>
      <c r="H105" s="1681"/>
      <c r="I105" s="1681"/>
      <c r="J105" s="1681"/>
      <c r="K105" s="1681"/>
      <c r="L105" s="1681"/>
      <c r="M105" s="1681"/>
      <c r="N105" s="1681"/>
      <c r="O105" s="1681"/>
      <c r="P105" s="1681"/>
      <c r="Q105" s="1681"/>
      <c r="R105" s="1681"/>
      <c r="S105" s="1681"/>
      <c r="T105" s="1681"/>
      <c r="U105" s="1681"/>
      <c r="V105" s="1681"/>
      <c r="W105" s="1681"/>
      <c r="X105" s="1681"/>
      <c r="Y105" s="1681"/>
      <c r="Z105" s="1681"/>
      <c r="AA105" s="1681"/>
      <c r="AB105" s="1681"/>
      <c r="AC105" s="1681"/>
      <c r="AD105" s="1681"/>
      <c r="AE105" s="1681"/>
      <c r="AF105" s="1681"/>
      <c r="AG105" s="1681"/>
      <c r="AH105" s="1681"/>
      <c r="AI105" s="1682"/>
      <c r="AJ105" s="1684">
        <v>0.19</v>
      </c>
      <c r="AK105" s="1662"/>
      <c r="AL105" s="1663"/>
      <c r="AM105" s="1664">
        <f>+$AM$97*AJ105</f>
        <v>0</v>
      </c>
      <c r="AN105" s="1665"/>
      <c r="AO105" s="1666"/>
    </row>
    <row r="106" spans="1:41" x14ac:dyDescent="0.3">
      <c r="A106" s="1680" t="s">
        <v>354</v>
      </c>
      <c r="B106" s="1681"/>
      <c r="C106" s="1681"/>
      <c r="D106" s="1681"/>
      <c r="E106" s="1681"/>
      <c r="F106" s="1681"/>
      <c r="G106" s="1681"/>
      <c r="H106" s="1681"/>
      <c r="I106" s="1681"/>
      <c r="J106" s="1681"/>
      <c r="K106" s="1681"/>
      <c r="L106" s="1681"/>
      <c r="M106" s="1681"/>
      <c r="N106" s="1681"/>
      <c r="O106" s="1681"/>
      <c r="P106" s="1681"/>
      <c r="Q106" s="1681"/>
      <c r="R106" s="1681"/>
      <c r="S106" s="1681"/>
      <c r="T106" s="1681"/>
      <c r="U106" s="1681"/>
      <c r="V106" s="1681"/>
      <c r="W106" s="1681"/>
      <c r="X106" s="1681"/>
      <c r="Y106" s="1681"/>
      <c r="Z106" s="1681"/>
      <c r="AA106" s="1681"/>
      <c r="AB106" s="1681"/>
      <c r="AC106" s="1681"/>
      <c r="AD106" s="1681"/>
      <c r="AE106" s="1681"/>
      <c r="AF106" s="1681"/>
      <c r="AG106" s="1681"/>
      <c r="AH106" s="1681"/>
      <c r="AI106" s="1681"/>
      <c r="AJ106" s="1681"/>
      <c r="AK106" s="1681"/>
      <c r="AL106" s="1682"/>
      <c r="AM106" s="1683" t="e">
        <f>SUM(AM101:AO105)</f>
        <v>#VALUE!</v>
      </c>
      <c r="AN106" s="1659"/>
      <c r="AO106" s="1660"/>
    </row>
    <row r="107" spans="1:41" x14ac:dyDescent="0.3">
      <c r="A107" s="1680" t="s">
        <v>355</v>
      </c>
      <c r="B107" s="1681"/>
      <c r="C107" s="1681"/>
      <c r="D107" s="1681"/>
      <c r="E107" s="1681"/>
      <c r="F107" s="1681"/>
      <c r="G107" s="1681"/>
      <c r="H107" s="1681"/>
      <c r="I107" s="1681"/>
      <c r="J107" s="1681"/>
      <c r="K107" s="1681"/>
      <c r="L107" s="1681"/>
      <c r="M107" s="1681"/>
      <c r="N107" s="1681"/>
      <c r="O107" s="1681"/>
      <c r="P107" s="1681"/>
      <c r="Q107" s="1681"/>
      <c r="R107" s="1681"/>
      <c r="S107" s="1681"/>
      <c r="T107" s="1681"/>
      <c r="U107" s="1681"/>
      <c r="V107" s="1681"/>
      <c r="W107" s="1681"/>
      <c r="X107" s="1681"/>
      <c r="Y107" s="1681"/>
      <c r="Z107" s="1681"/>
      <c r="AA107" s="1681"/>
      <c r="AB107" s="1681"/>
      <c r="AC107" s="1681"/>
      <c r="AD107" s="1681"/>
      <c r="AE107" s="1681"/>
      <c r="AF107" s="1681"/>
      <c r="AG107" s="1681"/>
      <c r="AH107" s="1681"/>
      <c r="AI107" s="1681"/>
      <c r="AJ107" s="1681"/>
      <c r="AK107" s="1681"/>
      <c r="AL107" s="1682"/>
      <c r="AM107" s="1658"/>
      <c r="AN107" s="1659"/>
      <c r="AO107" s="1660"/>
    </row>
    <row r="108" spans="1:41" x14ac:dyDescent="0.3">
      <c r="A108" s="1680" t="s">
        <v>356</v>
      </c>
      <c r="B108" s="1681"/>
      <c r="C108" s="1681"/>
      <c r="D108" s="1681"/>
      <c r="E108" s="1681"/>
      <c r="F108" s="1681"/>
      <c r="G108" s="1681"/>
      <c r="H108" s="1681"/>
      <c r="I108" s="1681"/>
      <c r="J108" s="1681"/>
      <c r="K108" s="1681"/>
      <c r="L108" s="1681"/>
      <c r="M108" s="1681"/>
      <c r="N108" s="1681"/>
      <c r="O108" s="1681"/>
      <c r="P108" s="1681"/>
      <c r="Q108" s="1681"/>
      <c r="R108" s="1681"/>
      <c r="S108" s="1681"/>
      <c r="T108" s="1681"/>
      <c r="U108" s="1681"/>
      <c r="V108" s="1681"/>
      <c r="W108" s="1681"/>
      <c r="X108" s="1681"/>
      <c r="Y108" s="1681"/>
      <c r="Z108" s="1681"/>
      <c r="AA108" s="1681"/>
      <c r="AB108" s="1681"/>
      <c r="AC108" s="1681"/>
      <c r="AD108" s="1681"/>
      <c r="AE108" s="1681"/>
      <c r="AF108" s="1681"/>
      <c r="AG108" s="1681"/>
      <c r="AH108" s="1681"/>
      <c r="AI108" s="1681"/>
      <c r="AJ108" s="1681"/>
      <c r="AK108" s="1681"/>
      <c r="AL108" s="1682"/>
      <c r="AM108" s="1664" t="e">
        <f>+AM107+AM106</f>
        <v>#VALUE!</v>
      </c>
      <c r="AN108" s="1665"/>
      <c r="AO108" s="1666"/>
    </row>
    <row r="109" spans="1:41" x14ac:dyDescent="0.3">
      <c r="A109" s="328" t="s">
        <v>363</v>
      </c>
      <c r="B109" s="93"/>
      <c r="C109" s="93"/>
      <c r="D109" s="93"/>
      <c r="E109" s="93"/>
      <c r="F109" s="93"/>
      <c r="G109" s="93"/>
      <c r="H109" s="93"/>
      <c r="I109" s="93"/>
      <c r="J109" s="93"/>
      <c r="K109" s="93"/>
      <c r="L109" s="93"/>
      <c r="M109" s="93"/>
      <c r="N109" s="93"/>
      <c r="O109" s="93"/>
      <c r="P109" s="93"/>
      <c r="Q109" s="93"/>
      <c r="R109" s="93"/>
      <c r="S109" s="93"/>
      <c r="T109" s="93"/>
      <c r="U109" s="93"/>
      <c r="V109" s="1685" t="e">
        <f>+AM108</f>
        <v>#VALUE!</v>
      </c>
      <c r="W109" s="1686"/>
      <c r="X109" s="1686"/>
      <c r="Y109" s="1686"/>
      <c r="Z109" s="1686"/>
      <c r="AA109" s="1686"/>
      <c r="AB109" s="1687"/>
      <c r="AC109" s="1706" t="s">
        <v>414</v>
      </c>
      <c r="AD109" s="1707"/>
      <c r="AE109" s="1707"/>
      <c r="AF109" s="1707"/>
      <c r="AG109" s="1707"/>
      <c r="AH109" s="1707"/>
      <c r="AI109" s="1707"/>
      <c r="AJ109" s="1707"/>
      <c r="AK109" s="1707"/>
      <c r="AL109" s="1707"/>
      <c r="AM109" s="1707"/>
      <c r="AN109" s="1707"/>
      <c r="AO109" s="1708"/>
    </row>
    <row r="110" spans="1:41" x14ac:dyDescent="0.3">
      <c r="A110" s="1691" t="s">
        <v>364</v>
      </c>
      <c r="B110" s="1692"/>
      <c r="C110" s="1692"/>
      <c r="D110" s="1692"/>
      <c r="E110" s="1692"/>
      <c r="F110" s="1692"/>
      <c r="G110" s="1692"/>
      <c r="H110" s="1692"/>
      <c r="I110" s="1692"/>
      <c r="J110" s="1692"/>
      <c r="K110" s="1692"/>
      <c r="L110" s="1692"/>
      <c r="M110" s="1692"/>
      <c r="N110" s="1692"/>
      <c r="O110" s="1692"/>
      <c r="P110" s="1625"/>
      <c r="Q110" s="1709"/>
      <c r="R110" s="1626"/>
      <c r="S110" s="1710" t="s">
        <v>365</v>
      </c>
      <c r="T110" s="1692"/>
      <c r="U110" s="1692"/>
      <c r="V110" s="1692"/>
      <c r="W110" s="1692"/>
      <c r="X110" s="1692"/>
      <c r="Y110" s="1692"/>
      <c r="Z110" s="1692"/>
      <c r="AA110" s="1692"/>
      <c r="AB110" s="1692"/>
      <c r="AC110" s="1692"/>
      <c r="AD110" s="1692"/>
      <c r="AE110" s="1692"/>
      <c r="AF110" s="1692"/>
      <c r="AG110" s="1692"/>
      <c r="AH110" s="1692"/>
      <c r="AI110" s="1692"/>
      <c r="AJ110" s="1692"/>
      <c r="AK110" s="1692"/>
      <c r="AL110" s="1692"/>
      <c r="AM110" s="1692"/>
      <c r="AN110" s="1692"/>
      <c r="AO110" s="1693"/>
    </row>
    <row r="111" spans="1:41" x14ac:dyDescent="0.3">
      <c r="A111" s="1691" t="s">
        <v>366</v>
      </c>
      <c r="B111" s="1692"/>
      <c r="C111" s="1692"/>
      <c r="D111" s="1692"/>
      <c r="E111" s="1692"/>
      <c r="F111" s="1692"/>
      <c r="G111" s="1625"/>
      <c r="H111" s="1626"/>
      <c r="I111" s="1710" t="s">
        <v>367</v>
      </c>
      <c r="J111" s="1692"/>
      <c r="K111" s="1692"/>
      <c r="L111" s="1692"/>
      <c r="M111" s="1692"/>
      <c r="N111" s="1692"/>
      <c r="O111" s="1692"/>
      <c r="P111" s="1692"/>
      <c r="Q111" s="1692"/>
      <c r="R111" s="1692"/>
      <c r="S111" s="1692"/>
      <c r="T111" s="1692"/>
      <c r="U111" s="1692"/>
      <c r="V111" s="1692"/>
      <c r="W111" s="1692"/>
      <c r="X111" s="1692"/>
      <c r="Y111" s="1692"/>
      <c r="Z111" s="1692"/>
      <c r="AA111" s="1692"/>
      <c r="AB111" s="1692"/>
      <c r="AC111" s="1692"/>
      <c r="AD111" s="1692"/>
      <c r="AE111" s="1692"/>
      <c r="AF111" s="1692"/>
      <c r="AG111" s="1692"/>
      <c r="AH111" s="1692"/>
      <c r="AI111" s="1692"/>
      <c r="AJ111" s="1692"/>
      <c r="AK111" s="1692"/>
      <c r="AL111" s="1692"/>
      <c r="AM111" s="1692"/>
      <c r="AN111" s="1692"/>
      <c r="AO111" s="1693"/>
    </row>
    <row r="112" spans="1:41" x14ac:dyDescent="0.3">
      <c r="A112" s="1691"/>
      <c r="B112" s="1692"/>
      <c r="C112" s="1692"/>
      <c r="D112" s="1692"/>
      <c r="E112" s="1692"/>
      <c r="F112" s="1692"/>
      <c r="G112" s="1692"/>
      <c r="H112" s="1692"/>
      <c r="I112" s="1692"/>
      <c r="J112" s="1692"/>
      <c r="K112" s="1692"/>
      <c r="L112" s="1692"/>
      <c r="M112" s="1692"/>
      <c r="N112" s="1692"/>
      <c r="O112" s="1692"/>
      <c r="P112" s="1692"/>
      <c r="Q112" s="1692"/>
      <c r="R112" s="1692"/>
      <c r="S112" s="1692"/>
      <c r="T112" s="1692"/>
      <c r="U112" s="1692"/>
      <c r="V112" s="1692"/>
      <c r="W112" s="1692"/>
      <c r="X112" s="1692"/>
      <c r="Y112" s="1692"/>
      <c r="Z112" s="1692"/>
      <c r="AA112" s="1692"/>
      <c r="AB112" s="1692"/>
      <c r="AC112" s="1692"/>
      <c r="AD112" s="1692"/>
      <c r="AE112" s="1692"/>
      <c r="AF112" s="1692"/>
      <c r="AG112" s="1692"/>
      <c r="AH112" s="1692"/>
      <c r="AI112" s="1692"/>
      <c r="AJ112" s="1692"/>
      <c r="AK112" s="1692"/>
      <c r="AL112" s="1692"/>
      <c r="AM112" s="1692"/>
      <c r="AN112" s="1692"/>
      <c r="AO112" s="1693"/>
    </row>
    <row r="113" spans="1:41" x14ac:dyDescent="0.3">
      <c r="A113" s="336" t="s">
        <v>368</v>
      </c>
      <c r="B113" s="171"/>
      <c r="C113" s="171"/>
      <c r="D113" s="171"/>
      <c r="E113" s="171"/>
      <c r="F113" s="171"/>
      <c r="G113" s="171"/>
      <c r="H113" s="171"/>
      <c r="I113" s="171"/>
      <c r="J113" s="171"/>
      <c r="K113" s="171"/>
      <c r="L113" s="171"/>
      <c r="M113" s="171"/>
      <c r="N113" s="171"/>
      <c r="O113" s="171"/>
      <c r="P113" s="171"/>
      <c r="Q113" s="171"/>
      <c r="R113" s="171"/>
      <c r="S113" s="171"/>
      <c r="T113" s="171"/>
      <c r="U113" s="171"/>
      <c r="V113" s="171"/>
      <c r="W113" s="171"/>
      <c r="X113" s="171"/>
      <c r="Y113" s="171"/>
      <c r="Z113" s="171"/>
      <c r="AA113" s="171"/>
      <c r="AB113" s="171"/>
      <c r="AC113" s="171"/>
      <c r="AD113" s="171"/>
      <c r="AE113" s="171"/>
      <c r="AF113" s="171"/>
      <c r="AG113" s="171"/>
      <c r="AH113" s="171"/>
      <c r="AI113" s="171"/>
      <c r="AJ113" s="171"/>
      <c r="AK113" s="171"/>
      <c r="AL113" s="171"/>
      <c r="AM113" s="171"/>
      <c r="AN113" s="171"/>
      <c r="AO113" s="332"/>
    </row>
    <row r="114" spans="1:41" x14ac:dyDescent="0.3">
      <c r="A114" s="341" t="s">
        <v>369</v>
      </c>
      <c r="B114" s="1711" t="s">
        <v>370</v>
      </c>
      <c r="C114" s="1711"/>
      <c r="D114" s="1711"/>
      <c r="E114" s="1711"/>
      <c r="F114" s="1711"/>
      <c r="G114" s="1711"/>
      <c r="H114" s="1711"/>
      <c r="I114" s="1711"/>
      <c r="J114" s="1711"/>
      <c r="K114" s="1711"/>
      <c r="L114" s="1711"/>
      <c r="M114" s="1711"/>
      <c r="N114" s="1711"/>
      <c r="O114" s="1712">
        <f>+AK31</f>
        <v>0</v>
      </c>
      <c r="P114" s="1712"/>
      <c r="Q114" s="1712"/>
      <c r="R114" s="1712"/>
      <c r="S114" s="1712"/>
      <c r="T114" s="93"/>
      <c r="U114" s="93"/>
      <c r="V114" s="93"/>
      <c r="W114" s="93"/>
      <c r="X114" s="93"/>
      <c r="Y114" s="93"/>
      <c r="Z114" s="93"/>
      <c r="AA114" s="93"/>
      <c r="AB114" s="93"/>
      <c r="AC114" s="93"/>
      <c r="AD114" s="93"/>
      <c r="AE114" s="93"/>
      <c r="AF114" s="93"/>
      <c r="AG114" s="93"/>
      <c r="AH114" s="93"/>
      <c r="AI114" s="93"/>
      <c r="AJ114" s="93"/>
      <c r="AK114" s="93"/>
      <c r="AL114" s="93"/>
      <c r="AM114" s="93"/>
      <c r="AN114" s="93"/>
      <c r="AO114" s="334"/>
    </row>
    <row r="115" spans="1:41" x14ac:dyDescent="0.3">
      <c r="A115" s="341" t="s">
        <v>371</v>
      </c>
      <c r="B115" s="1711" t="s">
        <v>372</v>
      </c>
      <c r="C115" s="1711"/>
      <c r="D115" s="1711"/>
      <c r="E115" s="1711"/>
      <c r="F115" s="1711"/>
      <c r="G115" s="1711"/>
      <c r="H115" s="1711"/>
      <c r="I115" s="1711"/>
      <c r="J115" s="1711"/>
      <c r="K115" s="1711"/>
      <c r="L115" s="1711"/>
      <c r="M115" s="1711"/>
      <c r="N115" s="1711"/>
      <c r="O115" s="1712"/>
      <c r="P115" s="1712"/>
      <c r="Q115" s="1712"/>
      <c r="R115" s="1712"/>
      <c r="S115" s="1712"/>
      <c r="T115" s="93"/>
      <c r="U115" s="84" t="str">
        <f>+IF(O115=Q72,"","ERROR: NO COINCIDE CON VALOR MENORES CANTIDADES")</f>
        <v/>
      </c>
      <c r="V115" s="93"/>
      <c r="W115" s="93"/>
      <c r="X115" s="93"/>
      <c r="Y115" s="93"/>
      <c r="Z115" s="93"/>
      <c r="AA115" s="93"/>
      <c r="AB115" s="93"/>
      <c r="AC115" s="93"/>
      <c r="AD115" s="93"/>
      <c r="AE115" s="93"/>
      <c r="AF115" s="93"/>
      <c r="AG115" s="93"/>
      <c r="AH115" s="93"/>
      <c r="AI115" s="93"/>
      <c r="AJ115" s="93"/>
      <c r="AK115" s="93"/>
      <c r="AL115" s="93"/>
      <c r="AM115" s="93"/>
      <c r="AN115" s="93"/>
      <c r="AO115" s="334"/>
    </row>
    <row r="116" spans="1:41" x14ac:dyDescent="0.3">
      <c r="A116" s="341" t="s">
        <v>373</v>
      </c>
      <c r="B116" s="1711" t="s">
        <v>374</v>
      </c>
      <c r="C116" s="1711"/>
      <c r="D116" s="1711"/>
      <c r="E116" s="1711"/>
      <c r="F116" s="1711"/>
      <c r="G116" s="1711"/>
      <c r="H116" s="1711"/>
      <c r="I116" s="1711"/>
      <c r="J116" s="1711"/>
      <c r="K116" s="1711"/>
      <c r="L116" s="1711"/>
      <c r="M116" s="1711"/>
      <c r="N116" s="1711"/>
      <c r="O116" s="1712">
        <f>+W90</f>
        <v>0</v>
      </c>
      <c r="P116" s="1712"/>
      <c r="Q116" s="1712"/>
      <c r="R116" s="1712"/>
      <c r="S116" s="1712"/>
      <c r="T116" s="93"/>
      <c r="U116" s="84" t="str">
        <f>+IF(O116=W90,"","ERROR: NO COINCIDE CON VALOR MAYORES CANTIDADES")</f>
        <v/>
      </c>
      <c r="V116" s="93"/>
      <c r="W116" s="93"/>
      <c r="X116" s="93"/>
      <c r="Y116" s="93"/>
      <c r="Z116" s="93"/>
      <c r="AA116" s="93"/>
      <c r="AB116" s="93"/>
      <c r="AC116" s="93"/>
      <c r="AD116" s="93"/>
      <c r="AE116" s="93"/>
      <c r="AF116" s="93"/>
      <c r="AG116" s="93"/>
      <c r="AH116" s="93"/>
      <c r="AI116" s="93"/>
      <c r="AJ116" s="93"/>
      <c r="AK116" s="93"/>
      <c r="AL116" s="93"/>
      <c r="AM116" s="93"/>
      <c r="AN116" s="93"/>
      <c r="AO116" s="334"/>
    </row>
    <row r="117" spans="1:41" x14ac:dyDescent="0.3">
      <c r="A117" s="341" t="s">
        <v>375</v>
      </c>
      <c r="B117" s="1711" t="s">
        <v>376</v>
      </c>
      <c r="C117" s="1711"/>
      <c r="D117" s="1711"/>
      <c r="E117" s="1711"/>
      <c r="F117" s="1711"/>
      <c r="G117" s="1711"/>
      <c r="H117" s="1711"/>
      <c r="I117" s="1711"/>
      <c r="J117" s="1711"/>
      <c r="K117" s="1711"/>
      <c r="L117" s="1711"/>
      <c r="M117" s="1711"/>
      <c r="N117" s="1711"/>
      <c r="O117" s="1712" t="e">
        <f>+V109</f>
        <v>#VALUE!</v>
      </c>
      <c r="P117" s="1712"/>
      <c r="Q117" s="1712"/>
      <c r="R117" s="1712"/>
      <c r="S117" s="1712"/>
      <c r="T117" s="93"/>
      <c r="U117" s="84"/>
      <c r="V117" s="93"/>
      <c r="W117" s="93"/>
      <c r="X117" s="93"/>
      <c r="Y117" s="93"/>
      <c r="Z117" s="93"/>
      <c r="AA117" s="93"/>
      <c r="AB117" s="93"/>
      <c r="AC117" s="93"/>
      <c r="AD117" s="93"/>
      <c r="AE117" s="93"/>
      <c r="AF117" s="93"/>
      <c r="AG117" s="93"/>
      <c r="AH117" s="93"/>
      <c r="AI117" s="93"/>
      <c r="AJ117" s="93"/>
      <c r="AK117" s="93"/>
      <c r="AL117" s="93"/>
      <c r="AM117" s="93"/>
      <c r="AN117" s="93"/>
      <c r="AO117" s="334"/>
    </row>
    <row r="118" spans="1:41" x14ac:dyDescent="0.3">
      <c r="A118" s="342" t="s">
        <v>377</v>
      </c>
      <c r="B118" s="1713" t="s">
        <v>378</v>
      </c>
      <c r="C118" s="1713"/>
      <c r="D118" s="1713"/>
      <c r="E118" s="1713"/>
      <c r="F118" s="1713"/>
      <c r="G118" s="1713"/>
      <c r="H118" s="1713"/>
      <c r="I118" s="1713"/>
      <c r="J118" s="1713"/>
      <c r="K118" s="1713"/>
      <c r="L118" s="1713"/>
      <c r="M118" s="1713"/>
      <c r="N118" s="1713"/>
      <c r="O118" s="1714" t="e">
        <f>+O116+O117-O115</f>
        <v>#VALUE!</v>
      </c>
      <c r="P118" s="1714"/>
      <c r="Q118" s="1714"/>
      <c r="R118" s="1714"/>
      <c r="S118" s="1714"/>
      <c r="T118" s="171"/>
      <c r="U118" s="84"/>
      <c r="V118" s="171"/>
      <c r="W118" s="171"/>
      <c r="X118" s="171"/>
      <c r="Y118" s="171"/>
      <c r="Z118" s="171"/>
      <c r="AA118" s="171"/>
      <c r="AB118" s="171"/>
      <c r="AC118" s="171"/>
      <c r="AD118" s="171"/>
      <c r="AE118" s="171"/>
      <c r="AF118" s="171"/>
      <c r="AG118" s="171"/>
      <c r="AH118" s="171"/>
      <c r="AI118" s="171"/>
      <c r="AJ118" s="171"/>
      <c r="AK118" s="171"/>
      <c r="AL118" s="171"/>
      <c r="AM118" s="171"/>
      <c r="AN118" s="171"/>
      <c r="AO118" s="332"/>
    </row>
    <row r="119" spans="1:41" x14ac:dyDescent="0.3">
      <c r="A119" s="343" t="s">
        <v>379</v>
      </c>
      <c r="B119" s="1715" t="s">
        <v>380</v>
      </c>
      <c r="C119" s="1715"/>
      <c r="D119" s="1715"/>
      <c r="E119" s="1715"/>
      <c r="F119" s="1715"/>
      <c r="G119" s="1715"/>
      <c r="H119" s="1715"/>
      <c r="I119" s="1715"/>
      <c r="J119" s="1715"/>
      <c r="K119" s="1715"/>
      <c r="L119" s="1715"/>
      <c r="M119" s="1715"/>
      <c r="N119" s="1715"/>
      <c r="O119" s="1716" t="e">
        <f>+O114+O118</f>
        <v>#VALUE!</v>
      </c>
      <c r="P119" s="1716"/>
      <c r="Q119" s="1716"/>
      <c r="R119" s="1716"/>
      <c r="S119" s="1716"/>
      <c r="T119" s="85"/>
      <c r="U119" s="85"/>
      <c r="V119" s="85"/>
      <c r="W119" s="85"/>
      <c r="X119" s="85"/>
      <c r="Y119" s="85"/>
      <c r="Z119" s="85"/>
      <c r="AA119" s="85"/>
      <c r="AB119" s="85"/>
      <c r="AC119" s="85"/>
      <c r="AD119" s="85"/>
      <c r="AE119" s="85"/>
      <c r="AF119" s="85"/>
      <c r="AG119" s="85"/>
      <c r="AH119" s="85"/>
      <c r="AI119" s="85"/>
      <c r="AJ119" s="85"/>
      <c r="AK119" s="85"/>
      <c r="AL119" s="85"/>
      <c r="AM119" s="85"/>
      <c r="AN119" s="85"/>
      <c r="AO119" s="344"/>
    </row>
    <row r="120" spans="1:41" x14ac:dyDescent="0.3">
      <c r="A120" s="328"/>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c r="AA120" s="93"/>
      <c r="AB120" s="93"/>
      <c r="AC120" s="93"/>
      <c r="AD120" s="93"/>
      <c r="AE120" s="93"/>
      <c r="AF120" s="93"/>
      <c r="AG120" s="93"/>
      <c r="AH120" s="93"/>
      <c r="AI120" s="93"/>
      <c r="AJ120" s="93"/>
      <c r="AK120" s="93"/>
      <c r="AL120" s="93"/>
      <c r="AM120" s="93"/>
      <c r="AN120" s="93"/>
      <c r="AO120" s="334"/>
    </row>
    <row r="121" spans="1:41" x14ac:dyDescent="0.3">
      <c r="A121" s="1723" t="s">
        <v>381</v>
      </c>
      <c r="B121" s="1724"/>
      <c r="C121" s="1724"/>
      <c r="D121" s="1724"/>
      <c r="E121" s="1724"/>
      <c r="F121" s="1724"/>
      <c r="G121" s="1724"/>
      <c r="H121" s="1724"/>
      <c r="I121" s="1724"/>
      <c r="J121" s="1724"/>
      <c r="K121" s="1724"/>
      <c r="L121" s="1724"/>
      <c r="M121" s="1724"/>
      <c r="N121" s="1724"/>
      <c r="O121" s="1724"/>
      <c r="P121" s="1724"/>
      <c r="Q121" s="1724"/>
      <c r="R121" s="1724"/>
      <c r="S121" s="1724"/>
      <c r="T121" s="1724"/>
      <c r="U121" s="1724"/>
      <c r="V121" s="1724"/>
      <c r="W121" s="1724"/>
      <c r="X121" s="1724"/>
      <c r="Y121" s="1724"/>
      <c r="Z121" s="1724"/>
      <c r="AA121" s="1724"/>
      <c r="AB121" s="1724"/>
      <c r="AC121" s="1724"/>
      <c r="AD121" s="1724"/>
      <c r="AE121" s="1724"/>
      <c r="AF121" s="1724"/>
      <c r="AG121" s="1724"/>
      <c r="AH121" s="1724"/>
      <c r="AI121" s="1724"/>
      <c r="AJ121" s="1724"/>
      <c r="AK121" s="1724"/>
      <c r="AL121" s="1724"/>
      <c r="AM121" s="1724"/>
      <c r="AN121" s="1724"/>
      <c r="AO121" s="1725"/>
    </row>
    <row r="122" spans="1:41" x14ac:dyDescent="0.3">
      <c r="A122" s="333" t="s">
        <v>382</v>
      </c>
      <c r="B122" s="171"/>
      <c r="C122" s="171"/>
      <c r="D122" s="171"/>
      <c r="E122" s="171"/>
      <c r="F122" s="171"/>
      <c r="G122" s="171"/>
      <c r="H122" s="171"/>
      <c r="I122" s="171"/>
      <c r="J122" s="171"/>
      <c r="K122" s="171"/>
      <c r="L122" s="171"/>
      <c r="M122" s="171"/>
      <c r="N122" s="171"/>
      <c r="O122" s="171"/>
      <c r="P122" s="171"/>
      <c r="Q122" s="171"/>
      <c r="R122" s="171"/>
      <c r="S122" s="171"/>
      <c r="T122" s="171"/>
      <c r="U122" s="171"/>
      <c r="V122" s="171"/>
      <c r="W122" s="171"/>
      <c r="X122" s="171"/>
      <c r="Y122" s="171"/>
      <c r="Z122" s="171"/>
      <c r="AA122" s="171"/>
      <c r="AB122" s="171"/>
      <c r="AC122" s="171"/>
      <c r="AD122" s="171"/>
      <c r="AE122" s="171"/>
      <c r="AF122" s="171"/>
      <c r="AG122" s="171"/>
      <c r="AH122" s="171"/>
      <c r="AI122" s="171"/>
      <c r="AJ122" s="171"/>
      <c r="AK122" s="171"/>
      <c r="AL122" s="171"/>
      <c r="AM122" s="171"/>
      <c r="AN122" s="171"/>
      <c r="AO122" s="332"/>
    </row>
    <row r="123" spans="1:41" x14ac:dyDescent="0.3">
      <c r="A123" s="147" t="s">
        <v>344</v>
      </c>
      <c r="B123" s="171"/>
      <c r="C123" s="171"/>
      <c r="D123" s="171"/>
      <c r="E123" s="171"/>
      <c r="F123" s="171"/>
      <c r="G123" s="171"/>
      <c r="H123" s="171"/>
      <c r="I123" s="171"/>
      <c r="J123" s="171"/>
      <c r="K123" s="171"/>
      <c r="L123" s="171"/>
      <c r="M123" s="171"/>
      <c r="N123" s="171"/>
      <c r="O123" s="171"/>
      <c r="P123" s="171"/>
      <c r="Q123" s="171"/>
      <c r="R123" s="1614"/>
      <c r="S123" s="1615"/>
      <c r="T123" s="76" t="s">
        <v>329</v>
      </c>
      <c r="U123" s="76"/>
      <c r="V123" s="76"/>
      <c r="W123" s="1614"/>
      <c r="X123" s="1616"/>
      <c r="Y123" s="1615"/>
      <c r="Z123" s="76" t="s">
        <v>330</v>
      </c>
      <c r="AA123" s="1614"/>
      <c r="AB123" s="1616"/>
      <c r="AC123" s="1615"/>
      <c r="AD123" s="93" t="s">
        <v>345</v>
      </c>
      <c r="AE123" s="171"/>
      <c r="AF123" s="171"/>
      <c r="AG123" s="171"/>
      <c r="AH123" s="171"/>
      <c r="AI123" s="171"/>
      <c r="AJ123" s="171"/>
      <c r="AK123" s="171"/>
      <c r="AL123" s="171"/>
      <c r="AM123" s="171"/>
      <c r="AN123" s="171"/>
      <c r="AO123" s="332"/>
    </row>
    <row r="124" spans="1:41" x14ac:dyDescent="0.3">
      <c r="A124" s="328" t="s">
        <v>383</v>
      </c>
      <c r="B124" s="171"/>
      <c r="C124" s="171"/>
      <c r="D124" s="171"/>
      <c r="E124" s="171"/>
      <c r="F124" s="171"/>
      <c r="G124" s="171"/>
      <c r="H124" s="171"/>
      <c r="I124" s="171"/>
      <c r="J124" s="171"/>
      <c r="K124" s="171"/>
      <c r="L124" s="171"/>
      <c r="M124" s="171"/>
      <c r="N124" s="576">
        <f>+I84</f>
        <v>0</v>
      </c>
      <c r="O124" s="790"/>
      <c r="P124" s="790"/>
      <c r="Q124" s="577"/>
      <c r="R124" s="171"/>
      <c r="S124" s="171"/>
      <c r="T124" s="171"/>
      <c r="U124" s="171"/>
      <c r="V124" s="171"/>
      <c r="W124" s="171"/>
      <c r="X124" s="171"/>
      <c r="Y124" s="171"/>
      <c r="Z124" s="171"/>
      <c r="AA124" s="171"/>
      <c r="AB124" s="171"/>
      <c r="AC124" s="171"/>
      <c r="AD124" s="171"/>
      <c r="AE124" s="171"/>
      <c r="AF124" s="171"/>
      <c r="AG124" s="171"/>
      <c r="AH124" s="171"/>
      <c r="AI124" s="171"/>
      <c r="AJ124" s="171"/>
      <c r="AK124" s="171"/>
      <c r="AL124" s="171"/>
      <c r="AM124" s="171"/>
      <c r="AN124" s="171"/>
      <c r="AO124" s="332"/>
    </row>
    <row r="125" spans="1:41" x14ac:dyDescent="0.3">
      <c r="A125" s="328" t="s">
        <v>384</v>
      </c>
      <c r="B125" s="171"/>
      <c r="C125" s="576">
        <v>30</v>
      </c>
      <c r="D125" s="790"/>
      <c r="E125" s="577"/>
      <c r="F125" s="93" t="s">
        <v>385</v>
      </c>
      <c r="G125" s="171"/>
      <c r="H125" s="171"/>
      <c r="I125" s="171"/>
      <c r="J125" s="171"/>
      <c r="K125" s="171"/>
      <c r="L125" s="171"/>
      <c r="M125" s="171"/>
      <c r="N125" s="171"/>
      <c r="O125" s="171"/>
      <c r="P125" s="93"/>
      <c r="Q125" s="93"/>
      <c r="R125" s="171"/>
      <c r="S125" s="171"/>
      <c r="T125" s="171"/>
      <c r="U125" s="171"/>
      <c r="V125" s="171"/>
      <c r="W125" s="171"/>
      <c r="X125" s="171"/>
      <c r="Y125" s="171"/>
      <c r="Z125" s="171"/>
      <c r="AA125" s="171"/>
      <c r="AB125" s="171"/>
      <c r="AC125" s="171"/>
      <c r="AD125" s="171"/>
      <c r="AE125" s="171"/>
      <c r="AF125" s="171"/>
      <c r="AG125" s="171"/>
      <c r="AH125" s="171"/>
      <c r="AI125" s="171"/>
      <c r="AJ125" s="171"/>
      <c r="AK125" s="171"/>
      <c r="AL125" s="171"/>
      <c r="AM125" s="171"/>
      <c r="AN125" s="171"/>
      <c r="AO125" s="332"/>
    </row>
    <row r="126" spans="1:41" x14ac:dyDescent="0.3">
      <c r="A126" s="333"/>
      <c r="B126" s="171"/>
      <c r="C126" s="171"/>
      <c r="D126" s="171"/>
      <c r="E126" s="171"/>
      <c r="F126" s="171"/>
      <c r="G126" s="171"/>
      <c r="H126" s="171"/>
      <c r="I126" s="171"/>
      <c r="J126" s="171"/>
      <c r="K126" s="171"/>
      <c r="L126" s="171"/>
      <c r="M126" s="171"/>
      <c r="N126" s="171"/>
      <c r="O126" s="171"/>
      <c r="P126" s="171"/>
      <c r="Q126" s="171"/>
      <c r="R126" s="171"/>
      <c r="S126" s="171"/>
      <c r="T126" s="171"/>
      <c r="U126" s="171"/>
      <c r="V126" s="171"/>
      <c r="W126" s="171"/>
      <c r="X126" s="171"/>
      <c r="Y126" s="171"/>
      <c r="Z126" s="171"/>
      <c r="AA126" s="171"/>
      <c r="AB126" s="171"/>
      <c r="AC126" s="171"/>
      <c r="AD126" s="171"/>
      <c r="AE126" s="171"/>
      <c r="AF126" s="171"/>
      <c r="AG126" s="171"/>
      <c r="AH126" s="171"/>
      <c r="AI126" s="171"/>
      <c r="AJ126" s="171"/>
      <c r="AK126" s="171"/>
      <c r="AL126" s="171"/>
      <c r="AM126" s="171"/>
      <c r="AN126" s="171"/>
      <c r="AO126" s="332"/>
    </row>
    <row r="127" spans="1:41" x14ac:dyDescent="0.3">
      <c r="A127" s="333"/>
      <c r="B127" s="171"/>
      <c r="C127" s="171"/>
      <c r="D127" s="171"/>
      <c r="E127" s="171"/>
      <c r="F127" s="171"/>
      <c r="G127" s="171"/>
      <c r="H127" s="171"/>
      <c r="I127" s="171"/>
      <c r="J127" s="171"/>
      <c r="K127" s="171"/>
      <c r="L127" s="171"/>
      <c r="M127" s="171"/>
      <c r="N127" s="171"/>
      <c r="O127" s="171"/>
      <c r="P127" s="171"/>
      <c r="Q127" s="171"/>
      <c r="R127" s="171"/>
      <c r="S127" s="171"/>
      <c r="T127" s="171"/>
      <c r="U127" s="171"/>
      <c r="V127" s="171"/>
      <c r="W127" s="171"/>
      <c r="X127" s="171"/>
      <c r="Y127" s="171"/>
      <c r="Z127" s="171"/>
      <c r="AA127" s="171"/>
      <c r="AB127" s="171"/>
      <c r="AC127" s="171"/>
      <c r="AD127" s="171"/>
      <c r="AE127" s="171"/>
      <c r="AF127" s="171"/>
      <c r="AG127" s="171"/>
      <c r="AH127" s="171"/>
      <c r="AI127" s="171"/>
      <c r="AJ127" s="171"/>
      <c r="AK127" s="171"/>
      <c r="AL127" s="171"/>
      <c r="AM127" s="171"/>
      <c r="AN127" s="171"/>
      <c r="AO127" s="332"/>
    </row>
    <row r="128" spans="1:41" x14ac:dyDescent="0.3">
      <c r="A128" s="333"/>
      <c r="B128" s="171"/>
      <c r="C128" s="171"/>
      <c r="D128" s="171"/>
      <c r="E128" s="171"/>
      <c r="F128" s="171"/>
      <c r="G128" s="171"/>
      <c r="H128" s="171"/>
      <c r="I128" s="171"/>
      <c r="J128" s="171"/>
      <c r="K128" s="171"/>
      <c r="L128" s="171"/>
      <c r="M128" s="171"/>
      <c r="N128" s="171"/>
      <c r="O128" s="171"/>
      <c r="P128" s="171"/>
      <c r="Q128" s="171"/>
      <c r="R128" s="171"/>
      <c r="S128" s="171"/>
      <c r="T128" s="171"/>
      <c r="U128" s="171"/>
      <c r="V128" s="171"/>
      <c r="W128" s="171"/>
      <c r="X128" s="171"/>
      <c r="Y128" s="171"/>
      <c r="Z128" s="171"/>
      <c r="AA128" s="171"/>
      <c r="AB128" s="171"/>
      <c r="AC128" s="171"/>
      <c r="AD128" s="171"/>
      <c r="AE128" s="171"/>
      <c r="AF128" s="171"/>
      <c r="AG128" s="171"/>
      <c r="AH128" s="171"/>
      <c r="AI128" s="171"/>
      <c r="AJ128" s="171"/>
      <c r="AK128" s="171"/>
      <c r="AL128" s="171"/>
      <c r="AM128" s="171"/>
      <c r="AN128" s="171"/>
      <c r="AO128" s="332"/>
    </row>
    <row r="129" spans="1:41" x14ac:dyDescent="0.3">
      <c r="A129" s="328"/>
      <c r="B129" s="93"/>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c r="AA129" s="93"/>
      <c r="AB129" s="93"/>
      <c r="AC129" s="93"/>
      <c r="AD129" s="93"/>
      <c r="AE129" s="93"/>
      <c r="AF129" s="93"/>
      <c r="AG129" s="93"/>
      <c r="AH129" s="93"/>
      <c r="AI129" s="93"/>
      <c r="AJ129" s="93"/>
      <c r="AK129" s="93"/>
      <c r="AL129" s="93"/>
      <c r="AM129" s="93"/>
      <c r="AN129" s="93"/>
      <c r="AO129" s="334"/>
    </row>
    <row r="130" spans="1:41" x14ac:dyDescent="0.3">
      <c r="A130" s="1622" t="s">
        <v>386</v>
      </c>
      <c r="B130" s="1623"/>
      <c r="C130" s="1623"/>
      <c r="D130" s="1623"/>
      <c r="E130" s="1623"/>
      <c r="F130" s="1623"/>
      <c r="G130" s="1623"/>
      <c r="H130" s="1623"/>
      <c r="I130" s="1623"/>
      <c r="J130" s="1623"/>
      <c r="K130" s="1623"/>
      <c r="L130" s="1623"/>
      <c r="M130" s="1623"/>
      <c r="N130" s="1623"/>
      <c r="O130" s="1623"/>
      <c r="P130" s="1623"/>
      <c r="Q130" s="1623"/>
      <c r="R130" s="1623"/>
      <c r="S130" s="1623"/>
      <c r="T130" s="1623"/>
      <c r="U130" s="1623"/>
      <c r="V130" s="1623"/>
      <c r="W130" s="1623"/>
      <c r="X130" s="1623"/>
      <c r="Y130" s="1623"/>
      <c r="Z130" s="1623"/>
      <c r="AA130" s="1623"/>
      <c r="AB130" s="1623"/>
      <c r="AC130" s="1623"/>
      <c r="AD130" s="1623"/>
      <c r="AE130" s="1623"/>
      <c r="AF130" s="1623"/>
      <c r="AG130" s="1623"/>
      <c r="AH130" s="1623"/>
      <c r="AI130" s="1623"/>
      <c r="AJ130" s="1623"/>
      <c r="AK130" s="1623"/>
      <c r="AL130" s="1623"/>
      <c r="AM130" s="1623"/>
      <c r="AN130" s="1623"/>
      <c r="AO130" s="1624"/>
    </row>
    <row r="131" spans="1:41" x14ac:dyDescent="0.3">
      <c r="A131" s="1717" t="s">
        <v>387</v>
      </c>
      <c r="B131" s="1718"/>
      <c r="C131" s="1718"/>
      <c r="D131" s="1718"/>
      <c r="E131" s="1718"/>
      <c r="F131" s="1718"/>
      <c r="G131" s="1718"/>
      <c r="H131" s="1718"/>
      <c r="I131" s="1718"/>
      <c r="J131" s="1718"/>
      <c r="K131" s="1718"/>
      <c r="L131" s="1718"/>
      <c r="M131" s="1718"/>
      <c r="N131" s="1718"/>
      <c r="O131" s="1718"/>
      <c r="P131" s="1718"/>
      <c r="Q131" s="1718"/>
      <c r="R131" s="1718"/>
      <c r="S131" s="1718"/>
      <c r="T131" s="1718"/>
      <c r="U131" s="1718"/>
      <c r="V131" s="1718"/>
      <c r="W131" s="1718"/>
      <c r="X131" s="1718"/>
      <c r="Y131" s="1718"/>
      <c r="Z131" s="1718"/>
      <c r="AA131" s="1718"/>
      <c r="AB131" s="1718"/>
      <c r="AC131" s="1718"/>
      <c r="AD131" s="1718"/>
      <c r="AE131" s="1718"/>
      <c r="AF131" s="1718"/>
      <c r="AG131" s="1718"/>
      <c r="AH131" s="1718"/>
      <c r="AI131" s="1718"/>
      <c r="AJ131" s="1718"/>
      <c r="AK131" s="1718"/>
      <c r="AL131" s="1718"/>
      <c r="AM131" s="1718"/>
      <c r="AN131" s="1718"/>
      <c r="AO131" s="1719"/>
    </row>
    <row r="132" spans="1:41" x14ac:dyDescent="0.3">
      <c r="A132" s="1717" t="s">
        <v>388</v>
      </c>
      <c r="B132" s="1718"/>
      <c r="C132" s="1718"/>
      <c r="D132" s="1718"/>
      <c r="E132" s="1718"/>
      <c r="F132" s="1718"/>
      <c r="G132" s="1718"/>
      <c r="H132" s="1718"/>
      <c r="I132" s="1718"/>
      <c r="J132" s="1718"/>
      <c r="K132" s="1718"/>
      <c r="L132" s="1718"/>
      <c r="M132" s="1718"/>
      <c r="N132" s="1718"/>
      <c r="O132" s="1718"/>
      <c r="P132" s="1718"/>
      <c r="Q132" s="1718"/>
      <c r="R132" s="1718"/>
      <c r="S132" s="1718"/>
      <c r="T132" s="1718"/>
      <c r="U132" s="1718"/>
      <c r="V132" s="1718"/>
      <c r="W132" s="1718"/>
      <c r="X132" s="1718"/>
      <c r="Y132" s="1718"/>
      <c r="Z132" s="1718"/>
      <c r="AA132" s="1718"/>
      <c r="AB132" s="1718"/>
      <c r="AC132" s="1718"/>
      <c r="AD132" s="1718"/>
      <c r="AE132" s="1718"/>
      <c r="AF132" s="1718"/>
      <c r="AG132" s="1718"/>
      <c r="AH132" s="1718"/>
      <c r="AI132" s="1718"/>
      <c r="AJ132" s="1718"/>
      <c r="AK132" s="1718"/>
      <c r="AL132" s="1718"/>
      <c r="AM132" s="1718"/>
      <c r="AN132" s="1718"/>
      <c r="AO132" s="1719"/>
    </row>
    <row r="133" spans="1:41" x14ac:dyDescent="0.3">
      <c r="A133" s="1717" t="s">
        <v>389</v>
      </c>
      <c r="B133" s="1718"/>
      <c r="C133" s="1718"/>
      <c r="D133" s="1718"/>
      <c r="E133" s="1718"/>
      <c r="F133" s="1718"/>
      <c r="G133" s="1718"/>
      <c r="H133" s="1718"/>
      <c r="I133" s="1718"/>
      <c r="J133" s="1718"/>
      <c r="K133" s="1718"/>
      <c r="L133" s="1718"/>
      <c r="M133" s="1718"/>
      <c r="N133" s="1718"/>
      <c r="O133" s="1718"/>
      <c r="P133" s="1718"/>
      <c r="Q133" s="1718"/>
      <c r="R133" s="1718"/>
      <c r="S133" s="1718"/>
      <c r="T133" s="1718"/>
      <c r="U133" s="1718"/>
      <c r="V133" s="1718"/>
      <c r="W133" s="1718"/>
      <c r="X133" s="1718"/>
      <c r="Y133" s="1718"/>
      <c r="Z133" s="1718"/>
      <c r="AA133" s="1718"/>
      <c r="AB133" s="1718"/>
      <c r="AC133" s="1718"/>
      <c r="AD133" s="1718"/>
      <c r="AE133" s="1718"/>
      <c r="AF133" s="1718"/>
      <c r="AG133" s="1718"/>
      <c r="AH133" s="1718"/>
      <c r="AI133" s="1718"/>
      <c r="AJ133" s="1718"/>
      <c r="AK133" s="1718"/>
      <c r="AL133" s="1718"/>
      <c r="AM133" s="1718"/>
      <c r="AN133" s="1718"/>
      <c r="AO133" s="1719"/>
    </row>
    <row r="134" spans="1:41" x14ac:dyDescent="0.3">
      <c r="A134" s="1717" t="s">
        <v>390</v>
      </c>
      <c r="B134" s="1718"/>
      <c r="C134" s="1718"/>
      <c r="D134" s="1718"/>
      <c r="E134" s="1718"/>
      <c r="F134" s="1718"/>
      <c r="G134" s="1718"/>
      <c r="H134" s="1718"/>
      <c r="I134" s="1718"/>
      <c r="J134" s="1718"/>
      <c r="K134" s="1718"/>
      <c r="L134" s="1718"/>
      <c r="M134" s="1718"/>
      <c r="N134" s="1718"/>
      <c r="O134" s="1718"/>
      <c r="P134" s="1718"/>
      <c r="Q134" s="1718"/>
      <c r="R134" s="1718"/>
      <c r="S134" s="1718"/>
      <c r="T134" s="1718"/>
      <c r="U134" s="1718"/>
      <c r="V134" s="1718"/>
      <c r="W134" s="1718"/>
      <c r="X134" s="1718"/>
      <c r="Y134" s="1718"/>
      <c r="Z134" s="1718"/>
      <c r="AA134" s="1718"/>
      <c r="AB134" s="1718"/>
      <c r="AC134" s="1718"/>
      <c r="AD134" s="1718"/>
      <c r="AE134" s="1718"/>
      <c r="AF134" s="1718"/>
      <c r="AG134" s="1718"/>
      <c r="AH134" s="1718"/>
      <c r="AI134" s="1718"/>
      <c r="AJ134" s="1718"/>
      <c r="AK134" s="1718"/>
      <c r="AL134" s="1718"/>
      <c r="AM134" s="1718"/>
      <c r="AN134" s="1718"/>
      <c r="AO134" s="1719"/>
    </row>
    <row r="135" spans="1:41" x14ac:dyDescent="0.3">
      <c r="A135" s="1720" t="s">
        <v>391</v>
      </c>
      <c r="B135" s="1721"/>
      <c r="C135" s="1721"/>
      <c r="D135" s="1721"/>
      <c r="E135" s="1721"/>
      <c r="F135" s="1721"/>
      <c r="G135" s="1721"/>
      <c r="H135" s="1721"/>
      <c r="I135" s="1721"/>
      <c r="J135" s="1721"/>
      <c r="K135" s="1721"/>
      <c r="L135" s="1721"/>
      <c r="M135" s="1721"/>
      <c r="N135" s="1721"/>
      <c r="O135" s="1721"/>
      <c r="P135" s="1721"/>
      <c r="Q135" s="1721"/>
      <c r="R135" s="1721"/>
      <c r="S135" s="1721"/>
      <c r="T135" s="1721"/>
      <c r="U135" s="1721"/>
      <c r="V135" s="1721"/>
      <c r="W135" s="1721"/>
      <c r="X135" s="1721"/>
      <c r="Y135" s="1721"/>
      <c r="Z135" s="1721"/>
      <c r="AA135" s="1721"/>
      <c r="AB135" s="1721"/>
      <c r="AC135" s="1721"/>
      <c r="AD135" s="1721"/>
      <c r="AE135" s="1721"/>
      <c r="AF135" s="1721"/>
      <c r="AG135" s="1721"/>
      <c r="AH135" s="1721"/>
      <c r="AI135" s="1721"/>
      <c r="AJ135" s="1721"/>
      <c r="AK135" s="1721"/>
      <c r="AL135" s="1721"/>
      <c r="AM135" s="1721"/>
      <c r="AN135" s="1721"/>
      <c r="AO135" s="1722"/>
    </row>
    <row r="136" spans="1:41" x14ac:dyDescent="0.3">
      <c r="A136" s="1720" t="s">
        <v>187</v>
      </c>
      <c r="B136" s="1721"/>
      <c r="C136" s="1721"/>
      <c r="D136" s="1721"/>
      <c r="E136" s="1721"/>
      <c r="F136" s="1721"/>
      <c r="G136" s="1721"/>
      <c r="H136" s="1721"/>
      <c r="I136" s="1721"/>
      <c r="J136" s="1721"/>
      <c r="K136" s="1721"/>
      <c r="L136" s="1721"/>
      <c r="M136" s="1721"/>
      <c r="N136" s="1721"/>
      <c r="O136" s="1721"/>
      <c r="P136" s="1721"/>
      <c r="Q136" s="1721"/>
      <c r="R136" s="1721"/>
      <c r="S136" s="1721"/>
      <c r="T136" s="1721"/>
      <c r="U136" s="1721"/>
      <c r="V136" s="1721"/>
      <c r="W136" s="1721"/>
      <c r="X136" s="1721"/>
      <c r="Y136" s="1721"/>
      <c r="Z136" s="1721"/>
      <c r="AA136" s="1721"/>
      <c r="AB136" s="1721"/>
      <c r="AC136" s="1721"/>
      <c r="AD136" s="1721"/>
      <c r="AE136" s="1721"/>
      <c r="AF136" s="1721"/>
      <c r="AG136" s="1721"/>
      <c r="AH136" s="1721"/>
      <c r="AI136" s="1721"/>
      <c r="AJ136" s="1721"/>
      <c r="AK136" s="1721"/>
      <c r="AL136" s="1721"/>
      <c r="AM136" s="1721"/>
      <c r="AN136" s="1721"/>
      <c r="AO136" s="1722"/>
    </row>
    <row r="137" spans="1:41" x14ac:dyDescent="0.3">
      <c r="A137" s="1739" t="s">
        <v>392</v>
      </c>
      <c r="B137" s="1740"/>
      <c r="C137" s="1740"/>
      <c r="D137" s="1740"/>
      <c r="E137" s="1740"/>
      <c r="F137" s="1740"/>
      <c r="G137" s="93"/>
      <c r="H137" s="1741" t="e">
        <f>+O118</f>
        <v>#VALUE!</v>
      </c>
      <c r="I137" s="1742"/>
      <c r="J137" s="1686"/>
      <c r="K137" s="1687"/>
      <c r="L137" s="93" t="s">
        <v>393</v>
      </c>
      <c r="M137" s="93"/>
      <c r="N137" s="93"/>
      <c r="O137" s="93"/>
      <c r="P137" s="93"/>
      <c r="Q137" s="93"/>
      <c r="R137" s="93"/>
      <c r="S137" s="93"/>
      <c r="T137" s="93"/>
      <c r="U137" s="93"/>
      <c r="V137" s="93"/>
      <c r="W137" s="93"/>
      <c r="X137" s="93"/>
      <c r="Y137" s="93"/>
      <c r="Z137" s="93"/>
      <c r="AA137" s="93"/>
      <c r="AB137" s="93"/>
      <c r="AC137" s="93"/>
      <c r="AD137" s="93"/>
      <c r="AE137" s="93"/>
      <c r="AF137" s="93"/>
      <c r="AG137" s="93"/>
      <c r="AH137" s="93"/>
      <c r="AI137" s="93"/>
      <c r="AJ137" s="93"/>
      <c r="AK137" s="93"/>
      <c r="AL137" s="93"/>
      <c r="AM137" s="93"/>
      <c r="AN137" s="93"/>
      <c r="AO137" s="334"/>
    </row>
    <row r="138" spans="1:41" x14ac:dyDescent="0.3">
      <c r="A138" s="1739" t="s">
        <v>394</v>
      </c>
      <c r="B138" s="1740"/>
      <c r="C138" s="1740"/>
      <c r="D138" s="1740"/>
      <c r="E138" s="1740"/>
      <c r="F138" s="1743"/>
      <c r="G138" s="576"/>
      <c r="H138" s="790"/>
      <c r="I138" s="577"/>
      <c r="J138" s="1744" t="s">
        <v>395</v>
      </c>
      <c r="K138" s="1745"/>
      <c r="L138" s="1745"/>
      <c r="M138" s="1745"/>
      <c r="N138" s="1745"/>
      <c r="O138" s="171"/>
      <c r="P138" s="171"/>
      <c r="Q138" s="171"/>
      <c r="R138" s="171"/>
      <c r="S138" s="171"/>
      <c r="T138" s="93"/>
      <c r="U138" s="93"/>
      <c r="V138" s="93"/>
      <c r="W138" s="93"/>
      <c r="X138" s="93"/>
      <c r="Y138" s="93"/>
      <c r="Z138" s="93"/>
      <c r="AA138" s="93"/>
      <c r="AB138" s="93"/>
      <c r="AC138" s="93"/>
      <c r="AD138" s="93"/>
      <c r="AE138" s="93"/>
      <c r="AF138" s="93"/>
      <c r="AG138" s="93"/>
      <c r="AH138" s="93"/>
      <c r="AI138" s="93"/>
      <c r="AJ138" s="93"/>
      <c r="AK138" s="93"/>
      <c r="AL138" s="93"/>
      <c r="AM138" s="93"/>
      <c r="AN138" s="93"/>
      <c r="AO138" s="334"/>
    </row>
    <row r="139" spans="1:41" x14ac:dyDescent="0.3">
      <c r="A139" s="345" t="s">
        <v>396</v>
      </c>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c r="AA139" s="93"/>
      <c r="AB139" s="93"/>
      <c r="AC139" s="93"/>
      <c r="AD139" s="93"/>
      <c r="AE139" s="93"/>
      <c r="AF139" s="93"/>
      <c r="AG139" s="93"/>
      <c r="AH139" s="93"/>
      <c r="AI139" s="93"/>
      <c r="AJ139" s="93"/>
      <c r="AK139" s="93"/>
      <c r="AL139" s="93"/>
      <c r="AM139" s="93"/>
      <c r="AN139" s="93"/>
      <c r="AO139" s="334"/>
    </row>
    <row r="140" spans="1:41" x14ac:dyDescent="0.3">
      <c r="A140" s="1738"/>
      <c r="B140" s="1615"/>
      <c r="C140" s="76" t="s">
        <v>333</v>
      </c>
      <c r="D140" s="1614"/>
      <c r="E140" s="1616"/>
      <c r="F140" s="1615"/>
      <c r="G140" s="82" t="s">
        <v>333</v>
      </c>
      <c r="H140" s="1614"/>
      <c r="I140" s="1616"/>
      <c r="J140" s="1615"/>
      <c r="K140" s="174" t="s">
        <v>397</v>
      </c>
      <c r="L140" s="93"/>
      <c r="M140" s="93"/>
      <c r="N140" s="93"/>
      <c r="O140" s="93"/>
      <c r="P140" s="93"/>
      <c r="Q140" s="93"/>
      <c r="R140" s="93"/>
      <c r="S140" s="93"/>
      <c r="T140" s="93"/>
      <c r="U140" s="1685" t="e">
        <f>+O119</f>
        <v>#VALUE!</v>
      </c>
      <c r="V140" s="1686"/>
      <c r="W140" s="1686"/>
      <c r="X140" s="1686"/>
      <c r="Y140" s="1686"/>
      <c r="Z140" s="1687"/>
      <c r="AA140" s="1670" t="s">
        <v>414</v>
      </c>
      <c r="AB140" s="1671"/>
      <c r="AC140" s="1671"/>
      <c r="AD140" s="1671"/>
      <c r="AE140" s="1671"/>
      <c r="AF140" s="1671"/>
      <c r="AG140" s="1671"/>
      <c r="AH140" s="1671"/>
      <c r="AI140" s="1671"/>
      <c r="AJ140" s="1671"/>
      <c r="AK140" s="1671"/>
      <c r="AL140" s="1671"/>
      <c r="AM140" s="1671"/>
      <c r="AN140" s="1671"/>
      <c r="AO140" s="1672"/>
    </row>
    <row r="141" spans="1:41" x14ac:dyDescent="0.3">
      <c r="A141" s="328"/>
      <c r="B141" s="93"/>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c r="AA141" s="93"/>
      <c r="AB141" s="93"/>
      <c r="AC141" s="93"/>
      <c r="AD141" s="93"/>
      <c r="AE141" s="93"/>
      <c r="AF141" s="93"/>
      <c r="AG141" s="93"/>
      <c r="AH141" s="93"/>
      <c r="AI141" s="93"/>
      <c r="AJ141" s="93"/>
      <c r="AK141" s="93"/>
      <c r="AL141" s="93"/>
      <c r="AM141" s="93"/>
      <c r="AN141" s="93"/>
      <c r="AO141" s="334"/>
    </row>
    <row r="142" spans="1:41" x14ac:dyDescent="0.3">
      <c r="A142" s="1622" t="s">
        <v>398</v>
      </c>
      <c r="B142" s="1623"/>
      <c r="C142" s="1623"/>
      <c r="D142" s="1623"/>
      <c r="E142" s="1623"/>
      <c r="F142" s="1623"/>
      <c r="G142" s="1623"/>
      <c r="H142" s="1623"/>
      <c r="I142" s="1623"/>
      <c r="J142" s="1623"/>
      <c r="K142" s="1623"/>
      <c r="L142" s="1623"/>
      <c r="M142" s="1623"/>
      <c r="N142" s="1623"/>
      <c r="O142" s="1623"/>
      <c r="P142" s="1623"/>
      <c r="Q142" s="1623"/>
      <c r="R142" s="1623"/>
      <c r="S142" s="1623"/>
      <c r="T142" s="1623"/>
      <c r="U142" s="1623"/>
      <c r="V142" s="1623"/>
      <c r="W142" s="1623"/>
      <c r="X142" s="1623"/>
      <c r="Y142" s="1623"/>
      <c r="Z142" s="1623"/>
      <c r="AA142" s="1623"/>
      <c r="AB142" s="1623"/>
      <c r="AC142" s="1623"/>
      <c r="AD142" s="1623"/>
      <c r="AE142" s="1623"/>
      <c r="AF142" s="1623"/>
      <c r="AG142" s="1623"/>
      <c r="AH142" s="1623"/>
      <c r="AI142" s="1623"/>
      <c r="AJ142" s="1623"/>
      <c r="AK142" s="1623"/>
      <c r="AL142" s="1623"/>
      <c r="AM142" s="1623"/>
      <c r="AN142" s="1623"/>
      <c r="AO142" s="1624"/>
    </row>
    <row r="143" spans="1:41" x14ac:dyDescent="0.3">
      <c r="A143" s="345" t="s">
        <v>399</v>
      </c>
      <c r="B143" s="171"/>
      <c r="C143" s="171"/>
      <c r="D143" s="171"/>
      <c r="E143" s="171"/>
      <c r="F143" s="171"/>
      <c r="G143" s="171"/>
      <c r="H143" s="171"/>
      <c r="I143" s="171"/>
      <c r="J143" s="171"/>
      <c r="K143" s="171"/>
      <c r="L143" s="171"/>
      <c r="M143" s="171"/>
      <c r="N143" s="171"/>
      <c r="O143" s="171"/>
      <c r="P143" s="171"/>
      <c r="Q143" s="171"/>
      <c r="R143" s="171"/>
      <c r="S143" s="171"/>
      <c r="T143" s="171"/>
      <c r="U143" s="171"/>
      <c r="V143" s="171"/>
      <c r="W143" s="171"/>
      <c r="X143" s="171"/>
      <c r="Y143" s="171"/>
      <c r="Z143" s="171"/>
      <c r="AA143" s="171"/>
      <c r="AB143" s="171"/>
      <c r="AC143" s="171"/>
      <c r="AD143" s="171"/>
      <c r="AE143" s="171"/>
      <c r="AF143" s="171"/>
      <c r="AG143" s="171"/>
      <c r="AH143" s="171"/>
      <c r="AI143" s="171"/>
      <c r="AJ143" s="171"/>
      <c r="AK143" s="171"/>
      <c r="AL143" s="171"/>
      <c r="AM143" s="171"/>
      <c r="AN143" s="171"/>
      <c r="AO143" s="332"/>
    </row>
    <row r="144" spans="1:41" x14ac:dyDescent="0.3">
      <c r="A144" s="1737" t="e">
        <f>+O118</f>
        <v>#VALUE!</v>
      </c>
      <c r="B144" s="1686"/>
      <c r="C144" s="1686"/>
      <c r="D144" s="1686"/>
      <c r="E144" s="1686"/>
      <c r="F144" s="1687"/>
      <c r="G144" s="174" t="s">
        <v>400</v>
      </c>
      <c r="H144" s="93"/>
      <c r="I144" s="93"/>
      <c r="J144" s="93"/>
      <c r="K144" s="93"/>
      <c r="L144" s="93"/>
      <c r="M144" s="93"/>
      <c r="N144" s="93"/>
      <c r="O144" s="576"/>
      <c r="P144" s="790"/>
      <c r="Q144" s="577"/>
      <c r="R144" s="93" t="s">
        <v>401</v>
      </c>
      <c r="S144" s="93"/>
      <c r="T144" s="93"/>
      <c r="U144" s="93"/>
      <c r="V144" s="93"/>
      <c r="W144" s="93"/>
      <c r="X144" s="93"/>
      <c r="Y144" s="93"/>
      <c r="Z144" s="93"/>
      <c r="AA144" s="93"/>
      <c r="AB144" s="93"/>
      <c r="AC144" s="93"/>
      <c r="AD144" s="93"/>
      <c r="AE144" s="93"/>
      <c r="AF144" s="93"/>
      <c r="AG144" s="93"/>
      <c r="AH144" s="93"/>
      <c r="AI144" s="93"/>
      <c r="AJ144" s="93"/>
      <c r="AK144" s="93"/>
      <c r="AL144" s="93"/>
      <c r="AM144" s="93"/>
      <c r="AN144" s="93"/>
      <c r="AO144" s="334"/>
    </row>
    <row r="145" spans="1:41" x14ac:dyDescent="0.3">
      <c r="A145" s="345"/>
      <c r="B145" s="93"/>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c r="AA145" s="93"/>
      <c r="AB145" s="93"/>
      <c r="AC145" s="93"/>
      <c r="AD145" s="93"/>
      <c r="AE145" s="93"/>
      <c r="AF145" s="93"/>
      <c r="AG145" s="93"/>
      <c r="AH145" s="93"/>
      <c r="AI145" s="93"/>
      <c r="AJ145" s="93"/>
      <c r="AK145" s="93"/>
      <c r="AL145" s="93"/>
      <c r="AM145" s="93"/>
      <c r="AN145" s="93"/>
      <c r="AO145" s="334"/>
    </row>
    <row r="146" spans="1:41" x14ac:dyDescent="0.3">
      <c r="A146" s="1622" t="s">
        <v>402</v>
      </c>
      <c r="B146" s="1623"/>
      <c r="C146" s="1623"/>
      <c r="D146" s="1623"/>
      <c r="E146" s="1623"/>
      <c r="F146" s="1623"/>
      <c r="G146" s="1623"/>
      <c r="H146" s="1623"/>
      <c r="I146" s="1623"/>
      <c r="J146" s="1623"/>
      <c r="K146" s="1623"/>
      <c r="L146" s="1623"/>
      <c r="M146" s="1623"/>
      <c r="N146" s="1623"/>
      <c r="O146" s="1623"/>
      <c r="P146" s="1623"/>
      <c r="Q146" s="1623"/>
      <c r="R146" s="1623"/>
      <c r="S146" s="1623"/>
      <c r="T146" s="1623"/>
      <c r="U146" s="1623"/>
      <c r="V146" s="1623"/>
      <c r="W146" s="1623"/>
      <c r="X146" s="1623"/>
      <c r="Y146" s="1623"/>
      <c r="Z146" s="1623"/>
      <c r="AA146" s="1623"/>
      <c r="AB146" s="1623"/>
      <c r="AC146" s="1623"/>
      <c r="AD146" s="1623"/>
      <c r="AE146" s="1623"/>
      <c r="AF146" s="1623"/>
      <c r="AG146" s="1623"/>
      <c r="AH146" s="1623"/>
      <c r="AI146" s="1623"/>
      <c r="AJ146" s="1623"/>
      <c r="AK146" s="1623"/>
      <c r="AL146" s="1623"/>
      <c r="AM146" s="1623"/>
      <c r="AN146" s="1623"/>
      <c r="AO146" s="1624"/>
    </row>
    <row r="147" spans="1:41" x14ac:dyDescent="0.3">
      <c r="A147" s="328" t="s">
        <v>403</v>
      </c>
      <c r="B147" s="93"/>
      <c r="C147" s="93"/>
      <c r="D147" s="93"/>
      <c r="E147" s="93"/>
      <c r="F147" s="93"/>
      <c r="G147" s="93"/>
      <c r="H147" s="93"/>
      <c r="I147" s="93"/>
      <c r="J147" s="93"/>
      <c r="K147" s="93"/>
      <c r="L147" s="93"/>
      <c r="M147" s="93"/>
      <c r="N147" s="93"/>
      <c r="O147" s="93"/>
      <c r="P147" s="93"/>
      <c r="Q147" s="93"/>
      <c r="R147" s="93"/>
      <c r="S147" s="93"/>
      <c r="T147" s="576">
        <f>+I17</f>
        <v>0</v>
      </c>
      <c r="U147" s="790"/>
      <c r="V147" s="790"/>
      <c r="W147" s="790"/>
      <c r="X147" s="790"/>
      <c r="Y147" s="790"/>
      <c r="Z147" s="790"/>
      <c r="AA147" s="790"/>
      <c r="AB147" s="790"/>
      <c r="AC147" s="790"/>
      <c r="AD147" s="790"/>
      <c r="AE147" s="790"/>
      <c r="AF147" s="790"/>
      <c r="AG147" s="577"/>
      <c r="AH147" s="93"/>
      <c r="AI147" s="93"/>
      <c r="AJ147" s="93"/>
      <c r="AK147" s="93"/>
      <c r="AL147" s="93"/>
      <c r="AM147" s="93"/>
      <c r="AN147" s="93"/>
      <c r="AO147" s="334"/>
    </row>
    <row r="148" spans="1:41" x14ac:dyDescent="0.3">
      <c r="A148" s="328" t="s">
        <v>404</v>
      </c>
      <c r="B148" s="93" t="s">
        <v>405</v>
      </c>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c r="AA148" s="93"/>
      <c r="AB148" s="93"/>
      <c r="AC148" s="93"/>
      <c r="AD148" s="93"/>
      <c r="AE148" s="93"/>
      <c r="AF148" s="93"/>
      <c r="AG148" s="93"/>
      <c r="AH148" s="93"/>
      <c r="AI148" s="93"/>
      <c r="AJ148" s="93"/>
      <c r="AK148" s="93"/>
      <c r="AL148" s="93"/>
      <c r="AM148" s="93"/>
      <c r="AN148" s="93"/>
      <c r="AO148" s="334"/>
    </row>
    <row r="149" spans="1:41" x14ac:dyDescent="0.3">
      <c r="A149" s="328"/>
      <c r="B149" s="93" t="s">
        <v>7</v>
      </c>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c r="AA149" s="93"/>
      <c r="AB149" s="93"/>
      <c r="AC149" s="93"/>
      <c r="AD149" s="93"/>
      <c r="AE149" s="93"/>
      <c r="AF149" s="93"/>
      <c r="AG149" s="93"/>
      <c r="AH149" s="93"/>
      <c r="AI149" s="93"/>
      <c r="AJ149" s="93"/>
      <c r="AK149" s="93"/>
      <c r="AL149" s="93"/>
      <c r="AM149" s="93"/>
      <c r="AN149" s="93"/>
      <c r="AO149" s="334"/>
    </row>
    <row r="150" spans="1:41" x14ac:dyDescent="0.3">
      <c r="A150" s="328" t="s">
        <v>406</v>
      </c>
      <c r="B150" s="93" t="s">
        <v>407</v>
      </c>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c r="AA150" s="93"/>
      <c r="AB150" s="93"/>
      <c r="AC150" s="93"/>
      <c r="AD150" s="93"/>
      <c r="AE150" s="93"/>
      <c r="AF150" s="93"/>
      <c r="AG150" s="93"/>
      <c r="AH150" s="93"/>
      <c r="AI150" s="93"/>
      <c r="AJ150" s="93"/>
      <c r="AK150" s="93"/>
      <c r="AL150" s="93"/>
      <c r="AM150" s="93"/>
      <c r="AN150" s="93"/>
      <c r="AO150" s="334"/>
    </row>
    <row r="151" spans="1:41" x14ac:dyDescent="0.3">
      <c r="A151" s="346"/>
      <c r="B151" s="86"/>
      <c r="C151" s="86"/>
      <c r="D151" s="93"/>
      <c r="E151" s="93"/>
      <c r="F151" s="93"/>
      <c r="G151" s="93"/>
      <c r="H151" s="93"/>
      <c r="I151" s="93"/>
      <c r="J151" s="93"/>
      <c r="K151" s="93"/>
      <c r="L151" s="93"/>
      <c r="M151" s="93"/>
      <c r="N151" s="93"/>
      <c r="O151" s="93"/>
      <c r="P151" s="93"/>
      <c r="Q151" s="93"/>
      <c r="R151" s="93"/>
      <c r="S151" s="93"/>
      <c r="T151" s="93"/>
      <c r="U151" s="93"/>
      <c r="V151" s="93"/>
      <c r="W151" s="93"/>
      <c r="X151" s="93"/>
      <c r="Y151" s="93"/>
      <c r="Z151" s="93"/>
      <c r="AA151" s="93"/>
      <c r="AB151" s="93"/>
      <c r="AC151" s="93"/>
      <c r="AD151" s="93"/>
      <c r="AE151" s="93"/>
      <c r="AF151" s="93"/>
      <c r="AG151" s="93"/>
      <c r="AH151" s="93"/>
      <c r="AI151" s="93"/>
      <c r="AJ151" s="93"/>
      <c r="AK151" s="93"/>
      <c r="AL151" s="93"/>
      <c r="AM151" s="93"/>
      <c r="AN151" s="93"/>
      <c r="AO151" s="334"/>
    </row>
    <row r="152" spans="1:41" x14ac:dyDescent="0.3">
      <c r="A152" s="346"/>
      <c r="B152" s="86"/>
      <c r="C152" s="86"/>
      <c r="D152" s="93"/>
      <c r="E152" s="93"/>
      <c r="F152" s="93"/>
      <c r="G152" s="93"/>
      <c r="H152" s="93"/>
      <c r="I152" s="93"/>
      <c r="J152" s="93"/>
      <c r="K152" s="93"/>
      <c r="L152" s="93"/>
      <c r="M152" s="93"/>
      <c r="N152" s="93"/>
      <c r="O152" s="93"/>
      <c r="P152" s="93"/>
      <c r="Q152" s="93"/>
      <c r="R152" s="93"/>
      <c r="S152" s="93"/>
      <c r="T152" s="93"/>
      <c r="U152" s="93"/>
      <c r="V152" s="93"/>
      <c r="W152" s="93"/>
      <c r="X152" s="93"/>
      <c r="Y152" s="93"/>
      <c r="Z152" s="93"/>
      <c r="AA152" s="93"/>
      <c r="AB152" s="93"/>
      <c r="AC152" s="93"/>
      <c r="AD152" s="93"/>
      <c r="AE152" s="93"/>
      <c r="AF152" s="93"/>
      <c r="AG152" s="93"/>
      <c r="AH152" s="93"/>
      <c r="AI152" s="93"/>
      <c r="AJ152" s="93"/>
      <c r="AK152" s="93"/>
      <c r="AL152" s="93"/>
      <c r="AM152" s="93"/>
      <c r="AN152" s="93"/>
      <c r="AO152" s="334"/>
    </row>
    <row r="153" spans="1:41" x14ac:dyDescent="0.3">
      <c r="A153" s="346"/>
      <c r="B153" s="86"/>
      <c r="C153" s="86"/>
      <c r="D153" s="93"/>
      <c r="E153" s="93"/>
      <c r="F153" s="93"/>
      <c r="G153" s="93"/>
      <c r="H153" s="93"/>
      <c r="I153" s="93"/>
      <c r="J153" s="93"/>
      <c r="K153" s="93"/>
      <c r="L153" s="93"/>
      <c r="M153" s="93"/>
      <c r="N153" s="93"/>
      <c r="O153" s="93"/>
      <c r="P153" s="93"/>
      <c r="Q153" s="93"/>
      <c r="R153" s="93"/>
      <c r="S153" s="93"/>
      <c r="T153" s="93"/>
      <c r="U153" s="93"/>
      <c r="V153" s="93"/>
      <c r="W153" s="93"/>
      <c r="X153" s="93"/>
      <c r="Y153" s="93"/>
      <c r="Z153" s="93"/>
      <c r="AA153" s="93"/>
      <c r="AB153" s="93"/>
      <c r="AC153" s="93"/>
      <c r="AD153" s="93"/>
      <c r="AE153" s="93"/>
      <c r="AF153" s="93"/>
      <c r="AG153" s="93"/>
      <c r="AH153" s="93"/>
      <c r="AI153" s="93"/>
      <c r="AJ153" s="93"/>
      <c r="AK153" s="93"/>
      <c r="AL153" s="93"/>
      <c r="AM153" s="93"/>
      <c r="AN153" s="93"/>
      <c r="AO153" s="334"/>
    </row>
    <row r="154" spans="1:41" x14ac:dyDescent="0.3">
      <c r="A154" s="283"/>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c r="AA154" s="49"/>
      <c r="AB154" s="49"/>
      <c r="AC154" s="49"/>
      <c r="AD154" s="49"/>
      <c r="AE154" s="49"/>
      <c r="AF154" s="49"/>
      <c r="AG154" s="49"/>
      <c r="AH154" s="49"/>
      <c r="AI154" s="49"/>
      <c r="AJ154" s="49"/>
      <c r="AK154" s="49"/>
      <c r="AL154" s="49"/>
      <c r="AM154" s="49"/>
      <c r="AN154" s="49"/>
      <c r="AO154" s="334"/>
    </row>
    <row r="155" spans="1:41" x14ac:dyDescent="0.3">
      <c r="A155" s="283"/>
      <c r="B155" s="49" t="s">
        <v>146</v>
      </c>
      <c r="C155" s="49"/>
      <c r="D155" s="667" t="e">
        <f>VLOOKUP($F$15,CONTRA,18,FALSE)</f>
        <v>#N/A</v>
      </c>
      <c r="E155" s="667"/>
      <c r="F155" s="667"/>
      <c r="G155" s="667"/>
      <c r="H155" s="667"/>
      <c r="I155" s="667"/>
      <c r="J155" s="667"/>
      <c r="K155" s="667"/>
      <c r="L155" s="667"/>
      <c r="M155" s="667"/>
      <c r="N155" s="667"/>
      <c r="O155" s="49"/>
      <c r="P155" s="49" t="s">
        <v>146</v>
      </c>
      <c r="Q155" s="49"/>
      <c r="R155" s="667" t="e">
        <f>VLOOKUP($F$15,CONTRA,16,FALSE)</f>
        <v>#N/A</v>
      </c>
      <c r="S155" s="667"/>
      <c r="T155" s="667"/>
      <c r="U155" s="667"/>
      <c r="V155" s="667"/>
      <c r="W155" s="667"/>
      <c r="X155" s="667"/>
      <c r="Y155" s="667"/>
      <c r="Z155" s="667"/>
      <c r="AA155" s="667"/>
      <c r="AB155" s="49"/>
      <c r="AC155" s="49" t="s">
        <v>146</v>
      </c>
      <c r="AD155" s="49"/>
      <c r="AE155" s="667" t="e">
        <f>VLOOKUP($F$15,CONTRA,9,FALSE)</f>
        <v>#N/A</v>
      </c>
      <c r="AF155" s="667"/>
      <c r="AG155" s="667"/>
      <c r="AH155" s="667"/>
      <c r="AI155" s="667"/>
      <c r="AJ155" s="667"/>
      <c r="AK155" s="667"/>
      <c r="AL155" s="667"/>
      <c r="AM155" s="667"/>
      <c r="AN155" s="667"/>
      <c r="AO155" s="332"/>
    </row>
    <row r="156" spans="1:41" x14ac:dyDescent="0.3">
      <c r="A156" s="283"/>
      <c r="B156" s="49" t="s">
        <v>837</v>
      </c>
      <c r="C156" s="49"/>
      <c r="D156" s="49"/>
      <c r="E156" s="49"/>
      <c r="F156" s="49"/>
      <c r="G156" s="49"/>
      <c r="H156" s="49"/>
      <c r="I156" s="49"/>
      <c r="J156" s="49"/>
      <c r="K156" s="49"/>
      <c r="L156" s="49"/>
      <c r="M156" s="49"/>
      <c r="N156" s="49"/>
      <c r="O156" s="49"/>
      <c r="P156" s="49" t="s">
        <v>840</v>
      </c>
      <c r="Q156" s="49"/>
      <c r="R156" s="49"/>
      <c r="S156" s="49"/>
      <c r="T156" s="49"/>
      <c r="U156" s="49"/>
      <c r="V156" s="49"/>
      <c r="W156" s="49"/>
      <c r="X156" s="49"/>
      <c r="Y156" s="49"/>
      <c r="Z156" s="49"/>
      <c r="AA156" s="49"/>
      <c r="AB156" s="49"/>
      <c r="AC156" s="49" t="s">
        <v>942</v>
      </c>
      <c r="AD156" s="49"/>
      <c r="AE156" s="49"/>
      <c r="AF156" s="668" t="e">
        <f>VLOOKUP($F$15,CONTRA,10,FALSE)</f>
        <v>#N/A</v>
      </c>
      <c r="AG156" s="668"/>
      <c r="AH156" s="668"/>
      <c r="AI156" s="668"/>
      <c r="AJ156" s="668"/>
      <c r="AK156" s="668"/>
      <c r="AL156" s="668"/>
      <c r="AM156" s="668"/>
      <c r="AN156" s="49"/>
      <c r="AO156" s="334"/>
    </row>
    <row r="157" spans="1:41" x14ac:dyDescent="0.3">
      <c r="A157" s="283"/>
      <c r="B157" s="49" t="s">
        <v>199</v>
      </c>
      <c r="C157" s="49"/>
      <c r="D157" s="668" t="e">
        <f>VLOOKUP($F$15,CONTRA,20,FALSE)</f>
        <v>#N/A</v>
      </c>
      <c r="E157" s="668"/>
      <c r="F157" s="668"/>
      <c r="G157" s="668"/>
      <c r="H157" s="668"/>
      <c r="I157" s="668"/>
      <c r="J157" s="668"/>
      <c r="K157" s="668"/>
      <c r="L157" s="668"/>
      <c r="M157" s="668"/>
      <c r="N157" s="668"/>
      <c r="O157" s="49"/>
      <c r="P157" s="49" t="s">
        <v>199</v>
      </c>
      <c r="Q157" s="49"/>
      <c r="R157" s="668" t="e">
        <f>VLOOKUP($F$15,CONTRA,17,FALSE)</f>
        <v>#N/A</v>
      </c>
      <c r="S157" s="668"/>
      <c r="T157" s="668"/>
      <c r="U157" s="668"/>
      <c r="V157" s="668"/>
      <c r="W157" s="668"/>
      <c r="X157" s="668"/>
      <c r="Y157" s="668"/>
      <c r="Z157" s="668"/>
      <c r="AA157" s="668"/>
      <c r="AB157" s="49"/>
      <c r="AC157" s="49" t="s">
        <v>199</v>
      </c>
      <c r="AD157" s="49"/>
      <c r="AE157" s="668" t="e">
        <f>VLOOKUP($F$15,CONTRA,11,FALSE)</f>
        <v>#N/A</v>
      </c>
      <c r="AF157" s="668"/>
      <c r="AG157" s="668"/>
      <c r="AH157" s="668"/>
      <c r="AI157" s="668"/>
      <c r="AJ157" s="668"/>
      <c r="AK157" s="668"/>
      <c r="AL157" s="668"/>
      <c r="AM157" s="668"/>
      <c r="AN157" s="668"/>
      <c r="AO157" s="334"/>
    </row>
    <row r="158" spans="1:41" x14ac:dyDescent="0.3">
      <c r="A158" s="283"/>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c r="AE158" s="49"/>
      <c r="AF158" s="49"/>
      <c r="AG158" s="49"/>
      <c r="AH158" s="49"/>
      <c r="AI158" s="49"/>
      <c r="AJ158" s="49"/>
      <c r="AK158" s="49"/>
      <c r="AL158" s="49"/>
      <c r="AM158" s="49"/>
      <c r="AN158" s="49"/>
      <c r="AO158" s="334"/>
    </row>
    <row r="159" spans="1:41" x14ac:dyDescent="0.3">
      <c r="A159" s="283"/>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c r="AE159" s="49"/>
      <c r="AF159" s="49"/>
      <c r="AG159" s="49"/>
      <c r="AH159" s="49"/>
      <c r="AI159" s="49"/>
      <c r="AJ159" s="49"/>
      <c r="AK159" s="49"/>
      <c r="AL159" s="49"/>
      <c r="AM159" s="49"/>
      <c r="AN159" s="49"/>
      <c r="AO159" s="334"/>
    </row>
    <row r="160" spans="1:41" x14ac:dyDescent="0.3">
      <c r="A160" s="283"/>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c r="AE160" s="49"/>
      <c r="AF160" s="49"/>
      <c r="AG160" s="49"/>
      <c r="AH160" s="49"/>
      <c r="AI160" s="49"/>
      <c r="AJ160" s="49"/>
      <c r="AK160" s="49"/>
      <c r="AL160" s="49"/>
      <c r="AM160" s="49"/>
      <c r="AN160" s="49"/>
      <c r="AO160" s="334"/>
    </row>
    <row r="161" spans="1:41" ht="31.5" customHeight="1" x14ac:dyDescent="0.3">
      <c r="A161" s="1735" t="s">
        <v>408</v>
      </c>
      <c r="B161" s="1736"/>
      <c r="C161" s="1736"/>
      <c r="D161" s="87"/>
      <c r="E161" s="87"/>
      <c r="F161" s="87"/>
      <c r="G161" s="87"/>
      <c r="H161" s="87"/>
      <c r="I161" s="87"/>
      <c r="J161" s="87"/>
      <c r="K161" s="87"/>
      <c r="L161" s="87"/>
      <c r="M161" s="93"/>
      <c r="N161" s="93"/>
      <c r="O161" s="93"/>
      <c r="P161" s="93"/>
      <c r="Q161" s="93"/>
      <c r="R161" s="93"/>
      <c r="S161" s="93"/>
      <c r="T161" s="93"/>
      <c r="U161" s="93"/>
      <c r="V161" s="93"/>
      <c r="W161" s="93"/>
      <c r="X161" s="93"/>
      <c r="Y161" s="93"/>
      <c r="Z161" s="93"/>
      <c r="AA161" s="93"/>
      <c r="AB161" s="93"/>
      <c r="AC161" s="93"/>
      <c r="AD161" s="93"/>
      <c r="AE161" s="93"/>
      <c r="AF161" s="93"/>
      <c r="AG161" s="93"/>
      <c r="AH161" s="93"/>
      <c r="AI161" s="93"/>
      <c r="AJ161" s="93"/>
      <c r="AK161" s="93"/>
      <c r="AL161" s="93"/>
      <c r="AM161" s="93"/>
      <c r="AN161" s="93"/>
      <c r="AO161" s="334"/>
    </row>
    <row r="162" spans="1:41" x14ac:dyDescent="0.3">
      <c r="A162" s="1732" t="s">
        <v>409</v>
      </c>
      <c r="B162" s="1733"/>
      <c r="C162" s="1733"/>
      <c r="D162" s="1733"/>
      <c r="E162" s="1733"/>
      <c r="F162" s="1733"/>
      <c r="G162" s="1733"/>
      <c r="H162" s="1733"/>
      <c r="I162" s="1733"/>
      <c r="J162" s="1733"/>
      <c r="K162" s="1733"/>
      <c r="L162" s="1733"/>
      <c r="M162" s="1733"/>
      <c r="N162" s="1733"/>
      <c r="O162" s="1733"/>
      <c r="P162" s="1733"/>
      <c r="Q162" s="1733"/>
      <c r="R162" s="1733"/>
      <c r="S162" s="1733"/>
      <c r="T162" s="1733"/>
      <c r="U162" s="1733"/>
      <c r="V162" s="1733"/>
      <c r="W162" s="1733"/>
      <c r="X162" s="1733"/>
      <c r="Y162" s="1733"/>
      <c r="Z162" s="1733"/>
      <c r="AA162" s="1733"/>
      <c r="AB162" s="1733"/>
      <c r="AC162" s="1733"/>
      <c r="AD162" s="1733"/>
      <c r="AE162" s="1733"/>
      <c r="AF162" s="1733"/>
      <c r="AG162" s="1733"/>
      <c r="AH162" s="1733"/>
      <c r="AI162" s="1733"/>
      <c r="AJ162" s="1733"/>
      <c r="AK162" s="1733"/>
      <c r="AL162" s="1733"/>
      <c r="AM162" s="1733"/>
      <c r="AN162" s="1733"/>
      <c r="AO162" s="1734"/>
    </row>
    <row r="163" spans="1:41" x14ac:dyDescent="0.3">
      <c r="A163" s="1732" t="s">
        <v>410</v>
      </c>
      <c r="B163" s="1733"/>
      <c r="C163" s="1733"/>
      <c r="D163" s="1733"/>
      <c r="E163" s="1733"/>
      <c r="F163" s="1733"/>
      <c r="G163" s="1733"/>
      <c r="H163" s="1733"/>
      <c r="I163" s="1733"/>
      <c r="J163" s="1733"/>
      <c r="K163" s="1733"/>
      <c r="L163" s="1733"/>
      <c r="M163" s="1733"/>
      <c r="N163" s="1733"/>
      <c r="O163" s="1733"/>
      <c r="P163" s="1733"/>
      <c r="Q163" s="1733"/>
      <c r="R163" s="1733"/>
      <c r="S163" s="1733"/>
      <c r="T163" s="1733"/>
      <c r="U163" s="1733"/>
      <c r="V163" s="1733"/>
      <c r="W163" s="1733"/>
      <c r="X163" s="1733"/>
      <c r="Y163" s="1733"/>
      <c r="Z163" s="1733"/>
      <c r="AA163" s="1733"/>
      <c r="AB163" s="1733"/>
      <c r="AC163" s="1733"/>
      <c r="AD163" s="1733"/>
      <c r="AE163" s="1733"/>
      <c r="AF163" s="1733"/>
      <c r="AG163" s="1733"/>
      <c r="AH163" s="1733"/>
      <c r="AI163" s="1733"/>
      <c r="AJ163" s="1733"/>
      <c r="AK163" s="1733"/>
      <c r="AL163" s="1733"/>
      <c r="AM163" s="1733"/>
      <c r="AN163" s="1733"/>
      <c r="AO163" s="1734"/>
    </row>
    <row r="164" spans="1:41" x14ac:dyDescent="0.3">
      <c r="A164" s="1732" t="s">
        <v>411</v>
      </c>
      <c r="B164" s="1733"/>
      <c r="C164" s="1733"/>
      <c r="D164" s="1733"/>
      <c r="E164" s="1733"/>
      <c r="F164" s="1733"/>
      <c r="G164" s="1733"/>
      <c r="H164" s="1733"/>
      <c r="I164" s="1733"/>
      <c r="J164" s="1733"/>
      <c r="K164" s="1733"/>
      <c r="L164" s="1733"/>
      <c r="M164" s="1733"/>
      <c r="N164" s="1733"/>
      <c r="O164" s="1733"/>
      <c r="P164" s="1733"/>
      <c r="Q164" s="1733"/>
      <c r="R164" s="1733"/>
      <c r="S164" s="1733"/>
      <c r="T164" s="1733"/>
      <c r="U164" s="1733"/>
      <c r="V164" s="1733"/>
      <c r="W164" s="1733"/>
      <c r="X164" s="1733"/>
      <c r="Y164" s="1733"/>
      <c r="Z164" s="1733"/>
      <c r="AA164" s="1733"/>
      <c r="AB164" s="1733"/>
      <c r="AC164" s="1733"/>
      <c r="AD164" s="1733"/>
      <c r="AE164" s="1733"/>
      <c r="AF164" s="1733"/>
      <c r="AG164" s="1733"/>
      <c r="AH164" s="1733"/>
      <c r="AI164" s="1733"/>
      <c r="AJ164" s="1733"/>
      <c r="AK164" s="1733"/>
      <c r="AL164" s="1733"/>
      <c r="AM164" s="1733"/>
      <c r="AN164" s="1733"/>
      <c r="AO164" s="1734"/>
    </row>
    <row r="165" spans="1:41" x14ac:dyDescent="0.3">
      <c r="A165" s="1732" t="s">
        <v>412</v>
      </c>
      <c r="B165" s="1733"/>
      <c r="C165" s="1733"/>
      <c r="D165" s="1733"/>
      <c r="E165" s="1733"/>
      <c r="F165" s="1733"/>
      <c r="G165" s="1733"/>
      <c r="H165" s="1733"/>
      <c r="I165" s="1733"/>
      <c r="J165" s="1733"/>
      <c r="K165" s="1733"/>
      <c r="L165" s="1733"/>
      <c r="M165" s="1733"/>
      <c r="N165" s="1733"/>
      <c r="O165" s="1733"/>
      <c r="P165" s="1733"/>
      <c r="Q165" s="1733"/>
      <c r="R165" s="1733"/>
      <c r="S165" s="1733"/>
      <c r="T165" s="1733"/>
      <c r="U165" s="1733"/>
      <c r="V165" s="1733"/>
      <c r="W165" s="1733"/>
      <c r="X165" s="1733"/>
      <c r="Y165" s="1733"/>
      <c r="Z165" s="1733"/>
      <c r="AA165" s="1733"/>
      <c r="AB165" s="1733"/>
      <c r="AC165" s="1733"/>
      <c r="AD165" s="1733"/>
      <c r="AE165" s="1733"/>
      <c r="AF165" s="1733"/>
      <c r="AG165" s="1733"/>
      <c r="AH165" s="1733"/>
      <c r="AI165" s="1733"/>
      <c r="AJ165" s="1733"/>
      <c r="AK165" s="1733"/>
      <c r="AL165" s="1733"/>
      <c r="AM165" s="1733"/>
      <c r="AN165" s="1733"/>
      <c r="AO165" s="1734"/>
    </row>
    <row r="166" spans="1:41" x14ac:dyDescent="0.3">
      <c r="A166" s="292"/>
      <c r="AO166" s="293"/>
    </row>
    <row r="167" spans="1:41" ht="17.25" thickBot="1" x14ac:dyDescent="0.35">
      <c r="A167" s="292"/>
      <c r="AO167" s="293"/>
    </row>
    <row r="168" spans="1:41" ht="16.5" customHeight="1" x14ac:dyDescent="0.3">
      <c r="A168" s="1726" t="s">
        <v>215</v>
      </c>
      <c r="B168" s="1727"/>
      <c r="C168" s="1727"/>
      <c r="D168" s="1727"/>
      <c r="E168" s="1727"/>
      <c r="F168" s="1727"/>
      <c r="G168" s="1727"/>
      <c r="H168" s="1727"/>
      <c r="I168" s="1727"/>
      <c r="J168" s="1727"/>
      <c r="K168" s="1727"/>
      <c r="L168" s="1727"/>
      <c r="M168" s="1727"/>
      <c r="N168" s="1727"/>
      <c r="O168" s="1728"/>
      <c r="P168" s="1726" t="s">
        <v>216</v>
      </c>
      <c r="Q168" s="1727"/>
      <c r="R168" s="1727"/>
      <c r="S168" s="1727"/>
      <c r="T168" s="1727"/>
      <c r="U168" s="1727"/>
      <c r="V168" s="1727"/>
      <c r="W168" s="1727"/>
      <c r="X168" s="1727"/>
      <c r="Y168" s="1727"/>
      <c r="Z168" s="1727"/>
      <c r="AA168" s="1727"/>
      <c r="AB168" s="1728"/>
      <c r="AC168" s="1726" t="s">
        <v>218</v>
      </c>
      <c r="AD168" s="1727"/>
      <c r="AE168" s="1727"/>
      <c r="AF168" s="1727"/>
      <c r="AG168" s="1727"/>
      <c r="AH168" s="1727"/>
      <c r="AI168" s="1727"/>
      <c r="AJ168" s="1727"/>
      <c r="AK168" s="1727"/>
      <c r="AL168" s="1727"/>
      <c r="AM168" s="1727"/>
      <c r="AN168" s="1727"/>
      <c r="AO168" s="1728"/>
    </row>
    <row r="169" spans="1:41" ht="16.5" customHeight="1" thickBot="1" x14ac:dyDescent="0.35">
      <c r="A169" s="1729" t="s">
        <v>864</v>
      </c>
      <c r="B169" s="1730"/>
      <c r="C169" s="1730"/>
      <c r="D169" s="1730"/>
      <c r="E169" s="1730"/>
      <c r="F169" s="1730"/>
      <c r="G169" s="1730"/>
      <c r="H169" s="1730"/>
      <c r="I169" s="1730"/>
      <c r="J169" s="1730"/>
      <c r="K169" s="1730"/>
      <c r="L169" s="1730"/>
      <c r="M169" s="1730"/>
      <c r="N169" s="1730"/>
      <c r="O169" s="1731"/>
      <c r="P169" s="1729" t="s">
        <v>217</v>
      </c>
      <c r="Q169" s="1730"/>
      <c r="R169" s="1730"/>
      <c r="S169" s="1730"/>
      <c r="T169" s="1730"/>
      <c r="U169" s="1730"/>
      <c r="V169" s="1730"/>
      <c r="W169" s="1730"/>
      <c r="X169" s="1730"/>
      <c r="Y169" s="1730"/>
      <c r="Z169" s="1730"/>
      <c r="AA169" s="1730"/>
      <c r="AB169" s="1731"/>
      <c r="AC169" s="1729" t="s">
        <v>219</v>
      </c>
      <c r="AD169" s="1730"/>
      <c r="AE169" s="1730"/>
      <c r="AF169" s="1730"/>
      <c r="AG169" s="1730"/>
      <c r="AH169" s="1730"/>
      <c r="AI169" s="1730"/>
      <c r="AJ169" s="1730"/>
      <c r="AK169" s="1730"/>
      <c r="AL169" s="1730"/>
      <c r="AM169" s="1730"/>
      <c r="AN169" s="1730"/>
      <c r="AO169" s="1731"/>
    </row>
    <row r="170" spans="1:41" ht="16.5" customHeight="1" x14ac:dyDescent="0.3">
      <c r="A170" s="1726" t="s">
        <v>220</v>
      </c>
      <c r="B170" s="1727"/>
      <c r="C170" s="1727"/>
      <c r="D170" s="1727"/>
      <c r="E170" s="1727"/>
      <c r="F170" s="1727"/>
      <c r="G170" s="1727"/>
      <c r="H170" s="1727"/>
      <c r="I170" s="1727"/>
      <c r="J170" s="1727"/>
      <c r="K170" s="1727"/>
      <c r="L170" s="1727"/>
      <c r="M170" s="1727"/>
      <c r="N170" s="1727"/>
      <c r="O170" s="1728"/>
      <c r="P170" s="1726" t="s">
        <v>220</v>
      </c>
      <c r="Q170" s="1727"/>
      <c r="R170" s="1727"/>
      <c r="S170" s="1727"/>
      <c r="T170" s="1727"/>
      <c r="U170" s="1727"/>
      <c r="V170" s="1727"/>
      <c r="W170" s="1727"/>
      <c r="X170" s="1727"/>
      <c r="Y170" s="1727"/>
      <c r="Z170" s="1727"/>
      <c r="AA170" s="1727"/>
      <c r="AB170" s="1728"/>
      <c r="AC170" s="1726" t="s">
        <v>220</v>
      </c>
      <c r="AD170" s="1727"/>
      <c r="AE170" s="1727"/>
      <c r="AF170" s="1727"/>
      <c r="AG170" s="1727"/>
      <c r="AH170" s="1727"/>
      <c r="AI170" s="1727"/>
      <c r="AJ170" s="1727"/>
      <c r="AK170" s="1727"/>
      <c r="AL170" s="1727"/>
      <c r="AM170" s="1727"/>
      <c r="AN170" s="1727"/>
      <c r="AO170" s="1728"/>
    </row>
    <row r="171" spans="1:41" ht="17.25" customHeight="1" thickBot="1" x14ac:dyDescent="0.35">
      <c r="A171" s="1729" t="s">
        <v>863</v>
      </c>
      <c r="B171" s="1730"/>
      <c r="C171" s="1730"/>
      <c r="D171" s="1730"/>
      <c r="E171" s="1730"/>
      <c r="F171" s="1730"/>
      <c r="G171" s="1730"/>
      <c r="H171" s="1730"/>
      <c r="I171" s="1730"/>
      <c r="J171" s="1730"/>
      <c r="K171" s="1730"/>
      <c r="L171" s="1730"/>
      <c r="M171" s="1730"/>
      <c r="N171" s="1730"/>
      <c r="O171" s="1731"/>
      <c r="P171" s="1729" t="s">
        <v>222</v>
      </c>
      <c r="Q171" s="1730"/>
      <c r="R171" s="1730"/>
      <c r="S171" s="1730"/>
      <c r="T171" s="1730"/>
      <c r="U171" s="1730"/>
      <c r="V171" s="1730"/>
      <c r="W171" s="1730"/>
      <c r="X171" s="1730"/>
      <c r="Y171" s="1730"/>
      <c r="Z171" s="1730"/>
      <c r="AA171" s="1730"/>
      <c r="AB171" s="1731"/>
      <c r="AC171" s="1729" t="s">
        <v>223</v>
      </c>
      <c r="AD171" s="1730"/>
      <c r="AE171" s="1730"/>
      <c r="AF171" s="1730"/>
      <c r="AG171" s="1730"/>
      <c r="AH171" s="1730"/>
      <c r="AI171" s="1730"/>
      <c r="AJ171" s="1730"/>
      <c r="AK171" s="1730"/>
      <c r="AL171" s="1730"/>
      <c r="AM171" s="1730"/>
      <c r="AN171" s="1730"/>
      <c r="AO171" s="1731"/>
    </row>
  </sheetData>
  <mergeCells count="417">
    <mergeCell ref="A164:AO164"/>
    <mergeCell ref="A165:AO165"/>
    <mergeCell ref="B45:AO45"/>
    <mergeCell ref="A161:C161"/>
    <mergeCell ref="A144:F144"/>
    <mergeCell ref="O144:Q144"/>
    <mergeCell ref="A146:AO146"/>
    <mergeCell ref="T147:AG147"/>
    <mergeCell ref="A162:AO162"/>
    <mergeCell ref="A163:AO163"/>
    <mergeCell ref="A140:B140"/>
    <mergeCell ref="D140:F140"/>
    <mergeCell ref="H140:J140"/>
    <mergeCell ref="U140:Z140"/>
    <mergeCell ref="AA140:AO140"/>
    <mergeCell ref="A142:AO142"/>
    <mergeCell ref="A136:AO136"/>
    <mergeCell ref="A137:F137"/>
    <mergeCell ref="H137:K137"/>
    <mergeCell ref="A138:F138"/>
    <mergeCell ref="G138:I138"/>
    <mergeCell ref="J138:N138"/>
    <mergeCell ref="A130:AO130"/>
    <mergeCell ref="A131:AO131"/>
    <mergeCell ref="AC168:AO168"/>
    <mergeCell ref="AC169:AO169"/>
    <mergeCell ref="AC170:AO170"/>
    <mergeCell ref="AC171:AO171"/>
    <mergeCell ref="A170:O170"/>
    <mergeCell ref="A171:O171"/>
    <mergeCell ref="P170:AB170"/>
    <mergeCell ref="P171:AB171"/>
    <mergeCell ref="A168:O168"/>
    <mergeCell ref="A169:O169"/>
    <mergeCell ref="P168:AB168"/>
    <mergeCell ref="P169:AB169"/>
    <mergeCell ref="A132:AO132"/>
    <mergeCell ref="A133:AO133"/>
    <mergeCell ref="A134:AO134"/>
    <mergeCell ref="A135:AO135"/>
    <mergeCell ref="A121:AO121"/>
    <mergeCell ref="R123:S123"/>
    <mergeCell ref="W123:Y123"/>
    <mergeCell ref="AA123:AC123"/>
    <mergeCell ref="N124:Q124"/>
    <mergeCell ref="C125:E125"/>
    <mergeCell ref="B117:N117"/>
    <mergeCell ref="O117:S117"/>
    <mergeCell ref="B118:N118"/>
    <mergeCell ref="O118:S118"/>
    <mergeCell ref="B119:N119"/>
    <mergeCell ref="O119:S119"/>
    <mergeCell ref="A112:AO112"/>
    <mergeCell ref="B114:N114"/>
    <mergeCell ref="O114:S114"/>
    <mergeCell ref="B115:N115"/>
    <mergeCell ref="O115:S115"/>
    <mergeCell ref="B116:N116"/>
    <mergeCell ref="O116:S116"/>
    <mergeCell ref="V109:AB109"/>
    <mergeCell ref="AC109:AO109"/>
    <mergeCell ref="A110:O110"/>
    <mergeCell ref="P110:R110"/>
    <mergeCell ref="S110:AO110"/>
    <mergeCell ref="A111:F111"/>
    <mergeCell ref="G111:H111"/>
    <mergeCell ref="I111:AO111"/>
    <mergeCell ref="A106:AL106"/>
    <mergeCell ref="AM106:AO106"/>
    <mergeCell ref="A107:AL107"/>
    <mergeCell ref="AM107:AO107"/>
    <mergeCell ref="A108:AL108"/>
    <mergeCell ref="AM108:AO108"/>
    <mergeCell ref="A104:AI104"/>
    <mergeCell ref="AJ104:AL104"/>
    <mergeCell ref="AM104:AO104"/>
    <mergeCell ref="A105:AI105"/>
    <mergeCell ref="AJ105:AL105"/>
    <mergeCell ref="AM105:AO105"/>
    <mergeCell ref="A101:AL101"/>
    <mergeCell ref="AM101:AO101"/>
    <mergeCell ref="A102:AI102"/>
    <mergeCell ref="AJ102:AL102"/>
    <mergeCell ref="AM102:AO102"/>
    <mergeCell ref="A103:AI103"/>
    <mergeCell ref="AJ103:AL103"/>
    <mergeCell ref="AM103:AO103"/>
    <mergeCell ref="A100:B100"/>
    <mergeCell ref="C100:AD100"/>
    <mergeCell ref="AE100:AF100"/>
    <mergeCell ref="AG100:AI100"/>
    <mergeCell ref="AJ100:AL100"/>
    <mergeCell ref="AM100:AO100"/>
    <mergeCell ref="A99:B99"/>
    <mergeCell ref="C99:AD99"/>
    <mergeCell ref="AE99:AF99"/>
    <mergeCell ref="AG99:AI99"/>
    <mergeCell ref="AJ99:AL99"/>
    <mergeCell ref="AM99:AO99"/>
    <mergeCell ref="A98:B98"/>
    <mergeCell ref="C98:AD98"/>
    <mergeCell ref="AE98:AF98"/>
    <mergeCell ref="AG98:AI98"/>
    <mergeCell ref="AJ98:AL98"/>
    <mergeCell ref="AM98:AO98"/>
    <mergeCell ref="A97:B97"/>
    <mergeCell ref="C97:AD97"/>
    <mergeCell ref="AE97:AF97"/>
    <mergeCell ref="AG97:AI97"/>
    <mergeCell ref="AJ97:AL97"/>
    <mergeCell ref="AM97:AO97"/>
    <mergeCell ref="A96:B96"/>
    <mergeCell ref="C96:AD96"/>
    <mergeCell ref="AE96:AF96"/>
    <mergeCell ref="AG96:AI96"/>
    <mergeCell ref="AJ96:AL96"/>
    <mergeCell ref="AM96:AO96"/>
    <mergeCell ref="A95:B95"/>
    <mergeCell ref="C95:AD95"/>
    <mergeCell ref="AE95:AF95"/>
    <mergeCell ref="AG95:AI95"/>
    <mergeCell ref="AJ95:AL95"/>
    <mergeCell ref="AM95:AO95"/>
    <mergeCell ref="W90:AC90"/>
    <mergeCell ref="AD90:AO90"/>
    <mergeCell ref="A91:AO91"/>
    <mergeCell ref="A93:AO93"/>
    <mergeCell ref="A94:B94"/>
    <mergeCell ref="C94:AD94"/>
    <mergeCell ref="AE94:AF94"/>
    <mergeCell ref="AG94:AI94"/>
    <mergeCell ref="AJ94:AL94"/>
    <mergeCell ref="AM94:AO94"/>
    <mergeCell ref="A87:AL87"/>
    <mergeCell ref="AM87:AO87"/>
    <mergeCell ref="A88:AL88"/>
    <mergeCell ref="AM88:AO88"/>
    <mergeCell ref="A89:AL89"/>
    <mergeCell ref="AM89:AO89"/>
    <mergeCell ref="A85:AI85"/>
    <mergeCell ref="AJ85:AL85"/>
    <mergeCell ref="AM85:AO85"/>
    <mergeCell ref="A86:AI86"/>
    <mergeCell ref="AJ86:AL86"/>
    <mergeCell ref="AM86:AO86"/>
    <mergeCell ref="A82:AL82"/>
    <mergeCell ref="AM82:AO82"/>
    <mergeCell ref="A83:AI83"/>
    <mergeCell ref="AJ83:AL83"/>
    <mergeCell ref="AM83:AO83"/>
    <mergeCell ref="A84:AI84"/>
    <mergeCell ref="AJ84:AL84"/>
    <mergeCell ref="AM84:AO84"/>
    <mergeCell ref="A81:B81"/>
    <mergeCell ref="C81:AD81"/>
    <mergeCell ref="AE81:AF81"/>
    <mergeCell ref="AG81:AI81"/>
    <mergeCell ref="AJ81:AL81"/>
    <mergeCell ref="AM81:AO81"/>
    <mergeCell ref="A80:B80"/>
    <mergeCell ref="C80:AD80"/>
    <mergeCell ref="AE80:AF80"/>
    <mergeCell ref="AG80:AI80"/>
    <mergeCell ref="AJ80:AL80"/>
    <mergeCell ref="AM80:AO80"/>
    <mergeCell ref="A79:B79"/>
    <mergeCell ref="C79:AD79"/>
    <mergeCell ref="AE79:AF79"/>
    <mergeCell ref="AG79:AI79"/>
    <mergeCell ref="AJ79:AL79"/>
    <mergeCell ref="AM79:AO79"/>
    <mergeCell ref="A78:B78"/>
    <mergeCell ref="C78:AD78"/>
    <mergeCell ref="AE78:AF78"/>
    <mergeCell ref="AG78:AI78"/>
    <mergeCell ref="AJ78:AL78"/>
    <mergeCell ref="AM78:AO78"/>
    <mergeCell ref="A77:B77"/>
    <mergeCell ref="C77:AD77"/>
    <mergeCell ref="AE77:AF77"/>
    <mergeCell ref="AG77:AI77"/>
    <mergeCell ref="AJ77:AL77"/>
    <mergeCell ref="AM77:AO77"/>
    <mergeCell ref="Q72:W72"/>
    <mergeCell ref="X72:AO72"/>
    <mergeCell ref="A73:AO73"/>
    <mergeCell ref="A75:AO75"/>
    <mergeCell ref="A76:B76"/>
    <mergeCell ref="C76:AD76"/>
    <mergeCell ref="AE76:AF76"/>
    <mergeCell ref="AG76:AI76"/>
    <mergeCell ref="AJ76:AL76"/>
    <mergeCell ref="AM76:AO76"/>
    <mergeCell ref="A69:AL69"/>
    <mergeCell ref="AM69:AO69"/>
    <mergeCell ref="A70:AL70"/>
    <mergeCell ref="AM70:AO70"/>
    <mergeCell ref="A71:AL71"/>
    <mergeCell ref="AM71:AO71"/>
    <mergeCell ref="A67:AI67"/>
    <mergeCell ref="AJ67:AL67"/>
    <mergeCell ref="AM67:AO67"/>
    <mergeCell ref="A68:AI68"/>
    <mergeCell ref="AJ68:AL68"/>
    <mergeCell ref="AM68:AO68"/>
    <mergeCell ref="A64:AL64"/>
    <mergeCell ref="AM64:AO64"/>
    <mergeCell ref="A65:AI65"/>
    <mergeCell ref="AJ65:AL65"/>
    <mergeCell ref="AM65:AO65"/>
    <mergeCell ref="A66:AI66"/>
    <mergeCell ref="AJ66:AL66"/>
    <mergeCell ref="AM66:AO66"/>
    <mergeCell ref="A63:B63"/>
    <mergeCell ref="C63:AD63"/>
    <mergeCell ref="AE63:AF63"/>
    <mergeCell ref="AG63:AI63"/>
    <mergeCell ref="AJ63:AL63"/>
    <mergeCell ref="AM63:AO63"/>
    <mergeCell ref="A62:B62"/>
    <mergeCell ref="C62:AD62"/>
    <mergeCell ref="AE62:AF62"/>
    <mergeCell ref="AG62:AI62"/>
    <mergeCell ref="AJ62:AL62"/>
    <mergeCell ref="AM62:AO62"/>
    <mergeCell ref="AE60:AF60"/>
    <mergeCell ref="AG60:AI60"/>
    <mergeCell ref="AJ60:AL60"/>
    <mergeCell ref="AM60:AO60"/>
    <mergeCell ref="A61:B61"/>
    <mergeCell ref="C61:AD61"/>
    <mergeCell ref="AE61:AF61"/>
    <mergeCell ref="AG61:AI61"/>
    <mergeCell ref="AJ61:AL61"/>
    <mergeCell ref="AM61:AO61"/>
    <mergeCell ref="A60:B60"/>
    <mergeCell ref="C60:AD60"/>
    <mergeCell ref="AM58:AO58"/>
    <mergeCell ref="A59:B59"/>
    <mergeCell ref="C59:AD59"/>
    <mergeCell ref="AE59:AF59"/>
    <mergeCell ref="AG59:AI59"/>
    <mergeCell ref="AJ59:AL59"/>
    <mergeCell ref="AM59:AO59"/>
    <mergeCell ref="M49:P49"/>
    <mergeCell ref="E50:I50"/>
    <mergeCell ref="J50:AO50"/>
    <mergeCell ref="A54:AO54"/>
    <mergeCell ref="A56:AO56"/>
    <mergeCell ref="A58:B58"/>
    <mergeCell ref="C58:AD58"/>
    <mergeCell ref="AE58:AF58"/>
    <mergeCell ref="AG58:AI58"/>
    <mergeCell ref="AJ58:AL58"/>
    <mergeCell ref="W34:AC34"/>
    <mergeCell ref="A35:AA35"/>
    <mergeCell ref="AB35:AC35"/>
    <mergeCell ref="AD35:AH35"/>
    <mergeCell ref="AI35:AK35"/>
    <mergeCell ref="AM35:AO35"/>
    <mergeCell ref="W32:AC32"/>
    <mergeCell ref="A33:D33"/>
    <mergeCell ref="E33:H33"/>
    <mergeCell ref="J33:M33"/>
    <mergeCell ref="S33:V33"/>
    <mergeCell ref="W33:AC33"/>
    <mergeCell ref="N33:Q33"/>
    <mergeCell ref="N34:Q34"/>
    <mergeCell ref="A34:D34"/>
    <mergeCell ref="E34:H34"/>
    <mergeCell ref="J34:M34"/>
    <mergeCell ref="S34:V34"/>
    <mergeCell ref="N32:Q32"/>
    <mergeCell ref="A32:D32"/>
    <mergeCell ref="E32:H32"/>
    <mergeCell ref="J32:M32"/>
    <mergeCell ref="S32:V32"/>
    <mergeCell ref="AE30:AJ30"/>
    <mergeCell ref="AK30:AO30"/>
    <mergeCell ref="A31:D31"/>
    <mergeCell ref="E31:H31"/>
    <mergeCell ref="J31:M31"/>
    <mergeCell ref="S31:V31"/>
    <mergeCell ref="W31:AC31"/>
    <mergeCell ref="AE31:AJ31"/>
    <mergeCell ref="AK31:AO31"/>
    <mergeCell ref="A30:D30"/>
    <mergeCell ref="E30:H30"/>
    <mergeCell ref="J30:M30"/>
    <mergeCell ref="N31:Q31"/>
    <mergeCell ref="N30:Q30"/>
    <mergeCell ref="S30:V30"/>
    <mergeCell ref="W30:AC30"/>
    <mergeCell ref="AE28:AO28"/>
    <mergeCell ref="A29:D29"/>
    <mergeCell ref="E29:H29"/>
    <mergeCell ref="J29:M29"/>
    <mergeCell ref="S29:V29"/>
    <mergeCell ref="W29:AC29"/>
    <mergeCell ref="AE29:AJ29"/>
    <mergeCell ref="AK29:AO29"/>
    <mergeCell ref="A26:G26"/>
    <mergeCell ref="Q26:S26"/>
    <mergeCell ref="A28:H28"/>
    <mergeCell ref="J28:Q28"/>
    <mergeCell ref="S28:AC28"/>
    <mergeCell ref="N29:Q29"/>
    <mergeCell ref="B24:AO24"/>
    <mergeCell ref="P21:W21"/>
    <mergeCell ref="A21:E21"/>
    <mergeCell ref="F21:O21"/>
    <mergeCell ref="X21:AA21"/>
    <mergeCell ref="AB21:AO21"/>
    <mergeCell ref="A22:E22"/>
    <mergeCell ref="F22:W22"/>
    <mergeCell ref="X22:AA22"/>
    <mergeCell ref="AB22:AO22"/>
    <mergeCell ref="A23:E23"/>
    <mergeCell ref="F23:AO23"/>
    <mergeCell ref="R48:S48"/>
    <mergeCell ref="W48:Y48"/>
    <mergeCell ref="AA48:AC48"/>
    <mergeCell ref="A46:AO46"/>
    <mergeCell ref="A43:O43"/>
    <mergeCell ref="A37:AO37"/>
    <mergeCell ref="E38:F38"/>
    <mergeCell ref="H38:J38"/>
    <mergeCell ref="L38:N38"/>
    <mergeCell ref="AE38:AF38"/>
    <mergeCell ref="F39:G39"/>
    <mergeCell ref="A41:AO41"/>
    <mergeCell ref="E42:F42"/>
    <mergeCell ref="H42:J42"/>
    <mergeCell ref="L42:N42"/>
    <mergeCell ref="O42:AB42"/>
    <mergeCell ref="AC42:AG42"/>
    <mergeCell ref="AH42:AM42"/>
    <mergeCell ref="A16:E16"/>
    <mergeCell ref="F16:W16"/>
    <mergeCell ref="X16:AA16"/>
    <mergeCell ref="AB16:AO16"/>
    <mergeCell ref="A17:E17"/>
    <mergeCell ref="F17:W17"/>
    <mergeCell ref="X17:AA17"/>
    <mergeCell ref="AB17:AO17"/>
    <mergeCell ref="A18:E18"/>
    <mergeCell ref="F18:W18"/>
    <mergeCell ref="X18:AA18"/>
    <mergeCell ref="AB18:AO18"/>
    <mergeCell ref="A19:E19"/>
    <mergeCell ref="F19:O19"/>
    <mergeCell ref="X19:AA19"/>
    <mergeCell ref="AB19:AO19"/>
    <mergeCell ref="A20:E20"/>
    <mergeCell ref="F20:O20"/>
    <mergeCell ref="P20:Q20"/>
    <mergeCell ref="R20:W20"/>
    <mergeCell ref="X20:AA20"/>
    <mergeCell ref="AB20:AO20"/>
    <mergeCell ref="X1:AO4"/>
    <mergeCell ref="A3:F3"/>
    <mergeCell ref="G3:W3"/>
    <mergeCell ref="A4:F4"/>
    <mergeCell ref="G4:W4"/>
    <mergeCell ref="A14:E14"/>
    <mergeCell ref="F14:W14"/>
    <mergeCell ref="X14:AA14"/>
    <mergeCell ref="AB14:AO14"/>
    <mergeCell ref="AB12:AO12"/>
    <mergeCell ref="A13:E13"/>
    <mergeCell ref="F13:O13"/>
    <mergeCell ref="P13:Q13"/>
    <mergeCell ref="R13:W13"/>
    <mergeCell ref="X13:AA13"/>
    <mergeCell ref="A5:AO5"/>
    <mergeCell ref="A6:F7"/>
    <mergeCell ref="G6:AI6"/>
    <mergeCell ref="AJ6:AM7"/>
    <mergeCell ref="AN6:AO7"/>
    <mergeCell ref="G7:AI7"/>
    <mergeCell ref="A8:AO8"/>
    <mergeCell ref="B9:W9"/>
    <mergeCell ref="X9:AM9"/>
    <mergeCell ref="D155:N155"/>
    <mergeCell ref="D157:N157"/>
    <mergeCell ref="R155:AA155"/>
    <mergeCell ref="R157:AA157"/>
    <mergeCell ref="AE155:AN155"/>
    <mergeCell ref="AE157:AN157"/>
    <mergeCell ref="AF156:AM156"/>
    <mergeCell ref="AB10:AI10"/>
    <mergeCell ref="A10:E10"/>
    <mergeCell ref="F10:I10"/>
    <mergeCell ref="J10:M10"/>
    <mergeCell ref="N10:O10"/>
    <mergeCell ref="P10:Q10"/>
    <mergeCell ref="R10:W10"/>
    <mergeCell ref="X10:AA10"/>
    <mergeCell ref="A11:E11"/>
    <mergeCell ref="F11:W11"/>
    <mergeCell ref="X11:AA11"/>
    <mergeCell ref="AB11:AO11"/>
    <mergeCell ref="A15:E15"/>
    <mergeCell ref="F15:W15"/>
    <mergeCell ref="X15:AA15"/>
    <mergeCell ref="AB15:AO15"/>
    <mergeCell ref="P19:W19"/>
    <mergeCell ref="A12:E12"/>
    <mergeCell ref="F12:O12"/>
    <mergeCell ref="P12:Q12"/>
    <mergeCell ref="R12:W12"/>
    <mergeCell ref="X12:AA12"/>
    <mergeCell ref="AN9:AO10"/>
    <mergeCell ref="AN13:AO13"/>
    <mergeCell ref="AJ10:AM10"/>
    <mergeCell ref="AB13:AE13"/>
    <mergeCell ref="AF13:AM13"/>
  </mergeCells>
  <dataValidations count="3">
    <dataValidation type="list" allowBlank="1" showInputMessage="1" showErrorMessage="1" sqref="H140:J140 L38:N38 AA48:AC48 AA123:AC123 AM35" xr:uid="{00000000-0002-0000-1100-000000000000}">
      <formula1>$C$170:$C$181</formula1>
    </dataValidation>
    <dataValidation type="list" allowBlank="1" showInputMessage="1" showErrorMessage="1" sqref="D140:F140 H38:J38 W48:Y48 W123:Y123 AI35" xr:uid="{00000000-0002-0000-1100-000001000000}">
      <formula1>$B$170:$B$181</formula1>
    </dataValidation>
    <dataValidation type="list" allowBlank="1" showInputMessage="1" showErrorMessage="1" sqref="A140:B140 E38:F38 R48:S48 R123:S123 AB35" xr:uid="{00000000-0002-0000-1100-000002000000}">
      <formula1>$A$170:$A$200</formula1>
    </dataValidation>
  </dataValidations>
  <pageMargins left="0.7" right="0.7" top="0.75" bottom="0.75" header="0.3" footer="0.3"/>
  <pageSetup scale="34" orientation="portrait" horizontalDpi="360" verticalDpi="36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100-000003000000}">
          <x14:formula1>
            <xm:f>BDC!$A$3:$A$30</xm:f>
          </x14:formula1>
          <xm:sqref>F15:W15</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F119"/>
  <sheetViews>
    <sheetView view="pageBreakPreview" zoomScale="112" zoomScaleNormal="80" zoomScaleSheetLayoutView="112" zoomScalePageLayoutView="50" workbookViewId="0">
      <selection activeCell="A3" sqref="A3:E3"/>
    </sheetView>
  </sheetViews>
  <sheetFormatPr baseColWidth="10" defaultColWidth="10.875" defaultRowHeight="16.5" x14ac:dyDescent="0.3"/>
  <cols>
    <col min="1" max="3" width="5" style="2" customWidth="1"/>
    <col min="4" max="4" width="7.125" style="2" customWidth="1"/>
    <col min="5" max="5" width="8.5" style="2" customWidth="1"/>
    <col min="6" max="7" width="5" style="2" customWidth="1"/>
    <col min="8" max="8" width="5.875" style="2" customWidth="1"/>
    <col min="9" max="11" width="5" style="2" customWidth="1"/>
    <col min="12" max="12" width="17.75" style="2" customWidth="1"/>
    <col min="13" max="18" width="5" style="2" customWidth="1"/>
    <col min="19" max="19" width="10.375" style="2" customWidth="1"/>
    <col min="20" max="24" width="5" style="2" customWidth="1"/>
    <col min="25" max="25" width="8.625" style="2" customWidth="1"/>
    <col min="26" max="27" width="5" style="2" customWidth="1"/>
    <col min="28" max="28" width="10.875" style="2"/>
    <col min="29" max="29" width="11.375" style="2" bestFit="1" customWidth="1"/>
    <col min="30" max="16384" width="10.875" style="2"/>
  </cols>
  <sheetData>
    <row r="1" spans="1:27" x14ac:dyDescent="0.3">
      <c r="A1" s="523" t="s">
        <v>923</v>
      </c>
      <c r="B1" s="524"/>
      <c r="C1" s="524"/>
      <c r="D1" s="524"/>
      <c r="E1" s="524"/>
      <c r="F1" s="525"/>
      <c r="G1" s="525"/>
      <c r="H1" s="525"/>
      <c r="I1" s="525"/>
      <c r="J1" s="525"/>
      <c r="K1" s="525"/>
      <c r="L1" s="525"/>
      <c r="M1" s="525"/>
      <c r="N1" s="525"/>
      <c r="O1" s="526"/>
      <c r="P1" s="1154"/>
      <c r="Q1" s="1155"/>
      <c r="R1" s="1155"/>
      <c r="S1" s="1155"/>
      <c r="T1" s="1155"/>
      <c r="U1" s="1155"/>
      <c r="V1" s="1155"/>
      <c r="W1" s="1155"/>
      <c r="X1" s="1155"/>
      <c r="Y1" s="1155"/>
      <c r="Z1" s="1155"/>
      <c r="AA1" s="1156"/>
    </row>
    <row r="2" spans="1:27" x14ac:dyDescent="0.3">
      <c r="A2" s="527" t="s">
        <v>951</v>
      </c>
      <c r="B2" s="528"/>
      <c r="C2" s="528"/>
      <c r="D2" s="528"/>
      <c r="E2" s="528"/>
      <c r="F2" s="49"/>
      <c r="G2" s="49"/>
      <c r="H2" s="49"/>
      <c r="I2" s="49"/>
      <c r="J2" s="49"/>
      <c r="K2" s="49"/>
      <c r="L2" s="49"/>
      <c r="M2" s="49"/>
      <c r="N2" s="49"/>
      <c r="O2" s="522"/>
      <c r="P2" s="554"/>
      <c r="Q2" s="566"/>
      <c r="R2" s="566"/>
      <c r="S2" s="566"/>
      <c r="T2" s="566"/>
      <c r="U2" s="566"/>
      <c r="V2" s="566"/>
      <c r="W2" s="566"/>
      <c r="X2" s="566"/>
      <c r="Y2" s="566"/>
      <c r="Z2" s="566"/>
      <c r="AA2" s="574"/>
    </row>
    <row r="3" spans="1:27" x14ac:dyDescent="0.3">
      <c r="A3" s="1187" t="s">
        <v>915</v>
      </c>
      <c r="B3" s="799"/>
      <c r="C3" s="799"/>
      <c r="D3" s="799"/>
      <c r="E3" s="799"/>
      <c r="F3" s="801"/>
      <c r="G3" s="801"/>
      <c r="H3" s="801"/>
      <c r="I3" s="801"/>
      <c r="J3" s="801"/>
      <c r="K3" s="801"/>
      <c r="L3" s="801"/>
      <c r="M3" s="801"/>
      <c r="N3" s="801"/>
      <c r="O3" s="802"/>
      <c r="P3" s="554"/>
      <c r="Q3" s="566"/>
      <c r="R3" s="566"/>
      <c r="S3" s="566"/>
      <c r="T3" s="566"/>
      <c r="U3" s="566"/>
      <c r="V3" s="566"/>
      <c r="W3" s="566"/>
      <c r="X3" s="566"/>
      <c r="Y3" s="566"/>
      <c r="Z3" s="566"/>
      <c r="AA3" s="574"/>
    </row>
    <row r="4" spans="1:27" x14ac:dyDescent="0.3">
      <c r="A4" s="1188" t="s">
        <v>916</v>
      </c>
      <c r="B4" s="805"/>
      <c r="C4" s="805"/>
      <c r="D4" s="805"/>
      <c r="E4" s="805"/>
      <c r="F4" s="805"/>
      <c r="G4" s="805"/>
      <c r="H4" s="805"/>
      <c r="I4" s="805"/>
      <c r="J4" s="805"/>
      <c r="K4" s="805"/>
      <c r="L4" s="805"/>
      <c r="M4" s="805"/>
      <c r="N4" s="805"/>
      <c r="O4" s="806"/>
      <c r="P4" s="554"/>
      <c r="Q4" s="566"/>
      <c r="R4" s="566"/>
      <c r="S4" s="566"/>
      <c r="T4" s="566"/>
      <c r="U4" s="566"/>
      <c r="V4" s="566"/>
      <c r="W4" s="566"/>
      <c r="X4" s="566"/>
      <c r="Y4" s="566"/>
      <c r="Z4" s="566"/>
      <c r="AA4" s="574"/>
    </row>
    <row r="5" spans="1:27" x14ac:dyDescent="0.3">
      <c r="A5" s="1148"/>
      <c r="B5" s="791"/>
      <c r="C5" s="791"/>
      <c r="D5" s="791"/>
      <c r="E5" s="791"/>
      <c r="F5" s="791"/>
      <c r="G5" s="791"/>
      <c r="H5" s="791"/>
      <c r="I5" s="791"/>
      <c r="J5" s="791"/>
      <c r="K5" s="791"/>
      <c r="L5" s="791"/>
      <c r="M5" s="791"/>
      <c r="N5" s="791"/>
      <c r="O5" s="791"/>
      <c r="P5" s="792"/>
      <c r="Q5" s="792"/>
      <c r="R5" s="792"/>
      <c r="S5" s="792"/>
      <c r="T5" s="792"/>
      <c r="U5" s="792"/>
      <c r="V5" s="792"/>
      <c r="W5" s="792"/>
      <c r="X5" s="792"/>
      <c r="Y5" s="792"/>
      <c r="Z5" s="792"/>
      <c r="AA5" s="1149"/>
    </row>
    <row r="6" spans="1:27" x14ac:dyDescent="0.3">
      <c r="A6" s="1365" t="s">
        <v>5</v>
      </c>
      <c r="B6" s="1366"/>
      <c r="C6" s="1366"/>
      <c r="D6" s="1366"/>
      <c r="E6" s="1366"/>
      <c r="F6" s="1367" t="s">
        <v>457</v>
      </c>
      <c r="G6" s="1367"/>
      <c r="H6" s="1367"/>
      <c r="I6" s="1367"/>
      <c r="J6" s="1367"/>
      <c r="K6" s="1367"/>
      <c r="L6" s="1367"/>
      <c r="M6" s="1367"/>
      <c r="N6" s="1367"/>
      <c r="O6" s="1367"/>
      <c r="P6" s="1367"/>
      <c r="Q6" s="1367"/>
      <c r="R6" s="1367"/>
      <c r="S6" s="1367"/>
      <c r="T6" s="1367"/>
      <c r="U6" s="1367"/>
      <c r="V6" s="1367"/>
      <c r="W6" s="1368" t="s">
        <v>143</v>
      </c>
      <c r="X6" s="1368"/>
      <c r="Y6" s="1368"/>
      <c r="Z6" s="1779">
        <v>6</v>
      </c>
      <c r="AA6" s="1780"/>
    </row>
    <row r="7" spans="1:27" x14ac:dyDescent="0.3">
      <c r="A7" s="1365"/>
      <c r="B7" s="1366"/>
      <c r="C7" s="1366"/>
      <c r="D7" s="1366"/>
      <c r="E7" s="1366"/>
      <c r="F7" s="1366" t="s">
        <v>932</v>
      </c>
      <c r="G7" s="1366"/>
      <c r="H7" s="1366"/>
      <c r="I7" s="1366"/>
      <c r="J7" s="1366"/>
      <c r="K7" s="1366"/>
      <c r="L7" s="1366"/>
      <c r="M7" s="1366"/>
      <c r="N7" s="1366"/>
      <c r="O7" s="1366"/>
      <c r="P7" s="1366"/>
      <c r="Q7" s="1366"/>
      <c r="R7" s="1366"/>
      <c r="S7" s="1366"/>
      <c r="T7" s="1366"/>
      <c r="U7" s="1366"/>
      <c r="V7" s="1366"/>
      <c r="W7" s="1368"/>
      <c r="X7" s="1368"/>
      <c r="Y7" s="1368"/>
      <c r="Z7" s="1779"/>
      <c r="AA7" s="1780"/>
    </row>
    <row r="8" spans="1:27" x14ac:dyDescent="0.3">
      <c r="A8" s="1145"/>
      <c r="B8" s="1146"/>
      <c r="C8" s="1146"/>
      <c r="D8" s="1146"/>
      <c r="E8" s="1146"/>
      <c r="F8" s="1146"/>
      <c r="G8" s="1146"/>
      <c r="H8" s="1146"/>
      <c r="I8" s="1146"/>
      <c r="J8" s="1146"/>
      <c r="K8" s="1146"/>
      <c r="L8" s="1146"/>
      <c r="M8" s="1146"/>
      <c r="N8" s="1146"/>
      <c r="O8" s="1146"/>
      <c r="P8" s="1146"/>
      <c r="Q8" s="1146"/>
      <c r="R8" s="1146"/>
      <c r="S8" s="1146"/>
      <c r="T8" s="1146"/>
      <c r="U8" s="1146"/>
      <c r="V8" s="1146"/>
      <c r="W8" s="1146"/>
      <c r="X8" s="1146"/>
      <c r="Y8" s="1146"/>
      <c r="Z8" s="1146"/>
      <c r="AA8" s="1147"/>
    </row>
    <row r="9" spans="1:27" ht="16.5" customHeight="1" x14ac:dyDescent="0.3">
      <c r="A9" s="457">
        <v>1</v>
      </c>
      <c r="B9" s="1609" t="s">
        <v>30</v>
      </c>
      <c r="C9" s="1609"/>
      <c r="D9" s="1609"/>
      <c r="E9" s="1609"/>
      <c r="F9" s="1609"/>
      <c r="G9" s="1609"/>
      <c r="H9" s="1609"/>
      <c r="I9" s="1609"/>
      <c r="J9" s="1609"/>
      <c r="K9" s="1609"/>
      <c r="L9" s="1609"/>
      <c r="M9" s="1609"/>
      <c r="N9" s="1609"/>
      <c r="O9" s="1609"/>
      <c r="P9" s="1610"/>
      <c r="Q9" s="1610"/>
      <c r="R9" s="1610"/>
      <c r="S9" s="1610"/>
      <c r="T9" s="1610"/>
      <c r="U9" s="1610"/>
      <c r="V9" s="1610"/>
      <c r="W9" s="1610"/>
      <c r="X9" s="1610"/>
      <c r="Y9" s="1610"/>
      <c r="Z9" s="881">
        <f>VLOOKUP($F$15,CONTRA,6,FALSE)</f>
        <v>6</v>
      </c>
      <c r="AA9" s="882"/>
    </row>
    <row r="10" spans="1:27" ht="16.5" customHeight="1" x14ac:dyDescent="0.3">
      <c r="A10" s="1599" t="s">
        <v>11</v>
      </c>
      <c r="B10" s="1596"/>
      <c r="C10" s="1596"/>
      <c r="D10" s="1596"/>
      <c r="E10" s="1596"/>
      <c r="F10" s="1600">
        <f>VLOOKUP($F$15,CONTRA,2,FALSE)</f>
        <v>2</v>
      </c>
      <c r="G10" s="1600"/>
      <c r="H10" s="459" t="s">
        <v>17</v>
      </c>
      <c r="I10" s="1600">
        <f>VLOOKUP($F$15,CONTRA,3,FALSE)</f>
        <v>3</v>
      </c>
      <c r="J10" s="1600"/>
      <c r="K10" s="898" t="s">
        <v>18</v>
      </c>
      <c r="L10" s="899"/>
      <c r="M10" s="1600">
        <f>VLOOKUP($F$15,CONTRA,4,FALSE)</f>
        <v>4</v>
      </c>
      <c r="N10" s="1600"/>
      <c r="O10" s="1600"/>
      <c r="P10" s="1596" t="s">
        <v>10</v>
      </c>
      <c r="Q10" s="1596"/>
      <c r="R10" s="1596"/>
      <c r="S10" s="1596"/>
      <c r="T10" s="1595">
        <f>VLOOKUP($F$15,CONTRA,5,FALSE)</f>
        <v>5</v>
      </c>
      <c r="U10" s="1595"/>
      <c r="V10" s="1595"/>
      <c r="W10" s="1597" t="s">
        <v>829</v>
      </c>
      <c r="X10" s="1597"/>
      <c r="Y10" s="1597"/>
      <c r="Z10" s="883"/>
      <c r="AA10" s="884"/>
    </row>
    <row r="11" spans="1:27" x14ac:dyDescent="0.3">
      <c r="A11" s="1599" t="s">
        <v>6</v>
      </c>
      <c r="B11" s="1596"/>
      <c r="C11" s="1596"/>
      <c r="D11" s="1596"/>
      <c r="E11" s="1596"/>
      <c r="F11" s="1595">
        <f>VLOOKUP($F$15,CONTRA,7,FALSE)</f>
        <v>7</v>
      </c>
      <c r="G11" s="1595"/>
      <c r="H11" s="1595"/>
      <c r="I11" s="1595"/>
      <c r="J11" s="1595"/>
      <c r="K11" s="1595"/>
      <c r="L11" s="1595"/>
      <c r="M11" s="1595"/>
      <c r="N11" s="1595"/>
      <c r="O11" s="1595"/>
      <c r="P11" s="1596" t="s">
        <v>12</v>
      </c>
      <c r="Q11" s="1596"/>
      <c r="R11" s="1596"/>
      <c r="S11" s="1596"/>
      <c r="T11" s="1595">
        <f>VLOOKUP($F$15,CONTRA,8,FALSE)</f>
        <v>8</v>
      </c>
      <c r="U11" s="1595"/>
      <c r="V11" s="1595"/>
      <c r="W11" s="1595"/>
      <c r="X11" s="1595"/>
      <c r="Y11" s="1595"/>
      <c r="Z11" s="1595"/>
      <c r="AA11" s="1602"/>
    </row>
    <row r="12" spans="1:27" ht="16.5" customHeight="1" x14ac:dyDescent="0.3">
      <c r="A12" s="1593" t="s">
        <v>8</v>
      </c>
      <c r="B12" s="1594"/>
      <c r="C12" s="1594"/>
      <c r="D12" s="1594"/>
      <c r="E12" s="1594"/>
      <c r="F12" s="1595">
        <f>VLOOKUP($F$15,CONTRA,9,FALSE)</f>
        <v>9</v>
      </c>
      <c r="G12" s="1595"/>
      <c r="H12" s="1595"/>
      <c r="I12" s="1595"/>
      <c r="J12" s="1595"/>
      <c r="K12" s="898" t="s">
        <v>13</v>
      </c>
      <c r="L12" s="899"/>
      <c r="M12" s="1595">
        <f>VLOOKUP($F$15,CONTRA,10,FALSE)</f>
        <v>10</v>
      </c>
      <c r="N12" s="1595"/>
      <c r="O12" s="1595"/>
      <c r="P12" s="1596" t="s">
        <v>9</v>
      </c>
      <c r="Q12" s="1596"/>
      <c r="R12" s="1596"/>
      <c r="S12" s="1596"/>
      <c r="T12" s="1603">
        <f>VLOOKUP($F$15,CONTRA,11,FALSE)</f>
        <v>11</v>
      </c>
      <c r="U12" s="1603"/>
      <c r="V12" s="1604"/>
      <c r="W12" s="1604"/>
      <c r="X12" s="1604"/>
      <c r="Y12" s="1604"/>
      <c r="Z12" s="1604"/>
      <c r="AA12" s="1605"/>
    </row>
    <row r="13" spans="1:27" ht="45" customHeight="1" x14ac:dyDescent="0.3">
      <c r="A13" s="1606" t="s">
        <v>807</v>
      </c>
      <c r="B13" s="1597"/>
      <c r="C13" s="1597"/>
      <c r="D13" s="1597"/>
      <c r="E13" s="1597"/>
      <c r="F13" s="1607">
        <f>VLOOKUP($F$15,CONTRA,12,FALSE)</f>
        <v>12</v>
      </c>
      <c r="G13" s="1607"/>
      <c r="H13" s="1607"/>
      <c r="I13" s="1607"/>
      <c r="J13" s="1607"/>
      <c r="K13" s="918" t="s">
        <v>826</v>
      </c>
      <c r="L13" s="919"/>
      <c r="M13" s="1595">
        <f>VLOOKUP($F$15,CONTRA,13,FALSE)</f>
        <v>13</v>
      </c>
      <c r="N13" s="1595"/>
      <c r="O13" s="1595"/>
      <c r="P13" s="1594" t="str">
        <f>+BDC!N2</f>
        <v xml:space="preserve"> N° CONTRATO INTERVENTORÍA O DELEGACIÓN </v>
      </c>
      <c r="Q13" s="1594"/>
      <c r="R13" s="1594"/>
      <c r="S13" s="856"/>
      <c r="T13" s="1600">
        <f>VLOOKUP($F$15,CONTRA,14,FALSE)</f>
        <v>14</v>
      </c>
      <c r="U13" s="1600"/>
      <c r="V13" s="1781" t="str">
        <f>+Tabla2[[#Headers],[FECHA ACTA INICIO CONTRATO INTERVENTORIA O OFICIO DELEG]]</f>
        <v>FECHA ACTA INICIO CONTRATO INTERVENTORIA O OFICIO DELEG</v>
      </c>
      <c r="W13" s="1781"/>
      <c r="X13" s="1781"/>
      <c r="Y13" s="1782"/>
      <c r="Z13" s="908">
        <f>VLOOKUP($F$15,CONTRA,15,FALSE)</f>
        <v>15</v>
      </c>
      <c r="AA13" s="926"/>
    </row>
    <row r="14" spans="1:27" ht="24" customHeight="1" x14ac:dyDescent="0.3">
      <c r="A14" s="905" t="s">
        <v>825</v>
      </c>
      <c r="B14" s="906"/>
      <c r="C14" s="906"/>
      <c r="D14" s="906"/>
      <c r="E14" s="907"/>
      <c r="F14" s="908" t="str">
        <f>VLOOKUP($F$15,BDC!A2:BA18,16,FALSE)</f>
        <v>XXX</v>
      </c>
      <c r="G14" s="909"/>
      <c r="H14" s="909"/>
      <c r="I14" s="909"/>
      <c r="J14" s="909"/>
      <c r="K14" s="909"/>
      <c r="L14" s="909"/>
      <c r="M14" s="909"/>
      <c r="N14" s="909"/>
      <c r="O14" s="910"/>
      <c r="P14" s="856" t="s">
        <v>9</v>
      </c>
      <c r="Q14" s="857"/>
      <c r="R14" s="857"/>
      <c r="S14" s="858"/>
      <c r="T14" s="888" t="str">
        <f>VLOOKUP($F$15,BDC!A2:BA18,17,FALSE)</f>
        <v>XXX</v>
      </c>
      <c r="U14" s="890"/>
      <c r="V14" s="890"/>
      <c r="W14" s="890"/>
      <c r="X14" s="890"/>
      <c r="Y14" s="890"/>
      <c r="Z14" s="890"/>
      <c r="AA14" s="925"/>
    </row>
    <row r="15" spans="1:27" ht="35.25" customHeight="1" x14ac:dyDescent="0.3">
      <c r="A15" s="1599" t="s">
        <v>7</v>
      </c>
      <c r="B15" s="1596"/>
      <c r="C15" s="1596"/>
      <c r="D15" s="1596"/>
      <c r="E15" s="1596"/>
      <c r="F15" s="927">
        <v>1</v>
      </c>
      <c r="G15" s="928"/>
      <c r="H15" s="928"/>
      <c r="I15" s="928"/>
      <c r="J15" s="928"/>
      <c r="K15" s="928"/>
      <c r="L15" s="928"/>
      <c r="M15" s="928"/>
      <c r="N15" s="928"/>
      <c r="O15" s="929"/>
      <c r="P15" s="1596" t="s">
        <v>824</v>
      </c>
      <c r="Q15" s="1596"/>
      <c r="R15" s="1596"/>
      <c r="S15" s="1596"/>
      <c r="T15" s="888" t="str">
        <f>VLOOKUP($F$15,BDC!A3:BA19,19,FALSE)</f>
        <v>XXX</v>
      </c>
      <c r="U15" s="890"/>
      <c r="V15" s="890"/>
      <c r="W15" s="890"/>
      <c r="X15" s="890"/>
      <c r="Y15" s="890"/>
      <c r="Z15" s="890"/>
      <c r="AA15" s="925"/>
    </row>
    <row r="16" spans="1:27" x14ac:dyDescent="0.3">
      <c r="A16" s="885" t="s">
        <v>823</v>
      </c>
      <c r="B16" s="886"/>
      <c r="C16" s="886"/>
      <c r="D16" s="886"/>
      <c r="E16" s="887"/>
      <c r="F16" s="908" t="str">
        <f>VLOOKUP($F$15,BDC!A2:BA18,18,FALSE)</f>
        <v>XXX</v>
      </c>
      <c r="G16" s="909"/>
      <c r="H16" s="909"/>
      <c r="I16" s="909"/>
      <c r="J16" s="909"/>
      <c r="K16" s="909"/>
      <c r="L16" s="909"/>
      <c r="M16" s="909"/>
      <c r="N16" s="909"/>
      <c r="O16" s="910"/>
      <c r="P16" s="891" t="s">
        <v>9</v>
      </c>
      <c r="Q16" s="886"/>
      <c r="R16" s="886"/>
      <c r="S16" s="887"/>
      <c r="T16" s="908" t="str">
        <f>VLOOKUP($F$15,BDC!A3:BA19,20,FALSE)</f>
        <v>XXX</v>
      </c>
      <c r="U16" s="909"/>
      <c r="V16" s="909"/>
      <c r="W16" s="909"/>
      <c r="X16" s="909"/>
      <c r="Y16" s="909"/>
      <c r="Z16" s="909"/>
      <c r="AA16" s="926"/>
    </row>
    <row r="17" spans="1:30" ht="26.25" customHeight="1" x14ac:dyDescent="0.3">
      <c r="A17" s="1599" t="s">
        <v>21</v>
      </c>
      <c r="B17" s="1596"/>
      <c r="C17" s="1596"/>
      <c r="D17" s="1596"/>
      <c r="E17" s="1596"/>
      <c r="F17" s="859" t="str">
        <f>VLOOKUP($F$15,BDC!A2:BA18,26,FALSE)</f>
        <v>XXX</v>
      </c>
      <c r="G17" s="860"/>
      <c r="H17" s="860"/>
      <c r="I17" s="860"/>
      <c r="J17" s="860"/>
      <c r="K17" s="860"/>
      <c r="L17" s="860"/>
      <c r="M17" s="860"/>
      <c r="N17" s="860"/>
      <c r="O17" s="930"/>
      <c r="P17" s="1594" t="s">
        <v>811</v>
      </c>
      <c r="Q17" s="1594"/>
      <c r="R17" s="1594"/>
      <c r="S17" s="1594"/>
      <c r="T17" s="859">
        <f>VLOOKUP($F$15,CONTRA,27,FALSE)</f>
        <v>25</v>
      </c>
      <c r="U17" s="860"/>
      <c r="V17" s="860"/>
      <c r="W17" s="860"/>
      <c r="X17" s="860"/>
      <c r="Y17" s="860"/>
      <c r="Z17" s="860"/>
      <c r="AA17" s="861"/>
    </row>
    <row r="18" spans="1:30" x14ac:dyDescent="0.3">
      <c r="A18" s="885" t="s">
        <v>817</v>
      </c>
      <c r="B18" s="886"/>
      <c r="C18" s="886"/>
      <c r="D18" s="886"/>
      <c r="E18" s="887"/>
      <c r="F18" s="888">
        <f>VLOOKUP($F$15,CONTRA,28,FALSE)</f>
        <v>0</v>
      </c>
      <c r="G18" s="890"/>
      <c r="H18" s="890"/>
      <c r="I18" s="890"/>
      <c r="J18" s="890"/>
      <c r="K18" s="890"/>
      <c r="L18" s="890"/>
      <c r="M18" s="890"/>
      <c r="N18" s="890"/>
      <c r="O18" s="889"/>
      <c r="P18" s="891" t="s">
        <v>814</v>
      </c>
      <c r="Q18" s="886"/>
      <c r="R18" s="886"/>
      <c r="S18" s="887"/>
      <c r="T18" s="888">
        <f>VLOOKUP($F$15,CONTRA,29,FALSE)</f>
        <v>0</v>
      </c>
      <c r="U18" s="890"/>
      <c r="V18" s="890"/>
      <c r="W18" s="890"/>
      <c r="X18" s="890"/>
      <c r="Y18" s="890"/>
      <c r="Z18" s="890"/>
      <c r="AA18" s="925"/>
    </row>
    <row r="19" spans="1:30" x14ac:dyDescent="0.3">
      <c r="A19" s="1599" t="s">
        <v>22</v>
      </c>
      <c r="B19" s="1596"/>
      <c r="C19" s="1596"/>
      <c r="D19" s="1596"/>
      <c r="E19" s="1596"/>
      <c r="F19" s="1611">
        <f>VLOOKUP($F$15,CONTRA,30,FALSE)</f>
        <v>26</v>
      </c>
      <c r="G19" s="1611"/>
      <c r="H19" s="1611"/>
      <c r="I19" s="1611"/>
      <c r="J19" s="1611"/>
      <c r="K19" s="1600">
        <f>VLOOKUP($F$15,CONTRA,31,FALSE)</f>
        <v>0</v>
      </c>
      <c r="L19" s="1600"/>
      <c r="M19" s="1600"/>
      <c r="N19" s="1600"/>
      <c r="O19" s="1600"/>
      <c r="P19" s="1596" t="s">
        <v>810</v>
      </c>
      <c r="Q19" s="1596"/>
      <c r="R19" s="1596"/>
      <c r="S19" s="1596"/>
      <c r="T19" s="1600">
        <f>VLOOKUP($F$15,CONTRA,32,FALSE)</f>
        <v>27</v>
      </c>
      <c r="U19" s="1600"/>
      <c r="V19" s="1600"/>
      <c r="W19" s="1600"/>
      <c r="X19" s="1600"/>
      <c r="Y19" s="1600"/>
      <c r="Z19" s="1600"/>
      <c r="AA19" s="1612"/>
    </row>
    <row r="20" spans="1:30" x14ac:dyDescent="0.3">
      <c r="A20" s="1599" t="s">
        <v>23</v>
      </c>
      <c r="B20" s="1596"/>
      <c r="C20" s="1596"/>
      <c r="D20" s="1596"/>
      <c r="E20" s="1596"/>
      <c r="F20" s="1611">
        <f>VLOOKUP($F$15,CONTRA,33,FALSE)</f>
        <v>28</v>
      </c>
      <c r="G20" s="1611"/>
      <c r="H20" s="1611"/>
      <c r="I20" s="1611"/>
      <c r="J20" s="1611"/>
      <c r="K20" s="898" t="s">
        <v>0</v>
      </c>
      <c r="L20" s="899"/>
      <c r="M20" s="1613">
        <f>VLOOKUP($F$15,CONTRA,34,FALSE)</f>
        <v>29</v>
      </c>
      <c r="N20" s="1613"/>
      <c r="O20" s="1613"/>
      <c r="P20" s="1596" t="s">
        <v>815</v>
      </c>
      <c r="Q20" s="1596"/>
      <c r="R20" s="1596"/>
      <c r="S20" s="1596"/>
      <c r="T20" s="1600">
        <f>VLOOKUP($F$15,CONTRA,35,FALSE)</f>
        <v>0</v>
      </c>
      <c r="U20" s="1600"/>
      <c r="V20" s="1600"/>
      <c r="W20" s="1600"/>
      <c r="X20" s="1600"/>
      <c r="Y20" s="1600"/>
      <c r="Z20" s="1600"/>
      <c r="AA20" s="1612"/>
    </row>
    <row r="21" spans="1:30" x14ac:dyDescent="0.3">
      <c r="A21" s="1599" t="s">
        <v>24</v>
      </c>
      <c r="B21" s="1596"/>
      <c r="C21" s="1596"/>
      <c r="D21" s="1596"/>
      <c r="E21" s="1596"/>
      <c r="F21" s="931">
        <f>SUM(F19:J20)</f>
        <v>54</v>
      </c>
      <c r="G21" s="890"/>
      <c r="H21" s="890"/>
      <c r="I21" s="890"/>
      <c r="J21" s="889"/>
      <c r="K21" s="1600"/>
      <c r="L21" s="1600"/>
      <c r="M21" s="1600"/>
      <c r="N21" s="1600"/>
      <c r="O21" s="1600"/>
      <c r="P21" s="1596" t="s">
        <v>25</v>
      </c>
      <c r="Q21" s="1596"/>
      <c r="R21" s="1596"/>
      <c r="S21" s="1596"/>
      <c r="T21" s="888">
        <f>+T19+T20</f>
        <v>27</v>
      </c>
      <c r="U21" s="890"/>
      <c r="V21" s="890"/>
      <c r="W21" s="890"/>
      <c r="X21" s="890"/>
      <c r="Y21" s="890"/>
      <c r="Z21" s="890"/>
      <c r="AA21" s="925"/>
    </row>
    <row r="22" spans="1:30" x14ac:dyDescent="0.3">
      <c r="A22" s="1635" t="s">
        <v>19</v>
      </c>
      <c r="B22" s="1636"/>
      <c r="C22" s="1636"/>
      <c r="D22" s="1636"/>
      <c r="E22" s="1636"/>
      <c r="F22" s="853">
        <f>VLOOKUP($F$15,CONTRA,36,FALSE)</f>
        <v>30</v>
      </c>
      <c r="G22" s="854"/>
      <c r="H22" s="854"/>
      <c r="I22" s="854"/>
      <c r="J22" s="854"/>
      <c r="K22" s="854"/>
      <c r="L22" s="854"/>
      <c r="M22" s="854"/>
      <c r="N22" s="854"/>
      <c r="O22" s="855"/>
      <c r="P22" s="1596" t="s">
        <v>812</v>
      </c>
      <c r="Q22" s="1596"/>
      <c r="R22" s="1596"/>
      <c r="S22" s="1596"/>
      <c r="T22" s="859">
        <f>VLOOKUP($F$15,BDC!1:1048576,38,FALSE)</f>
        <v>0</v>
      </c>
      <c r="U22" s="860"/>
      <c r="V22" s="860"/>
      <c r="W22" s="860"/>
      <c r="X22" s="860"/>
      <c r="Y22" s="860"/>
      <c r="Z22" s="860"/>
      <c r="AA22" s="861"/>
    </row>
    <row r="23" spans="1:30" x14ac:dyDescent="0.3">
      <c r="A23" s="1635" t="s">
        <v>20</v>
      </c>
      <c r="B23" s="1636"/>
      <c r="C23" s="1636"/>
      <c r="D23" s="1636"/>
      <c r="E23" s="1636"/>
      <c r="F23" s="698">
        <f>VLOOKUP($F$15,CONTRA,37,FALSE)</f>
        <v>31</v>
      </c>
      <c r="G23" s="699"/>
      <c r="H23" s="699"/>
      <c r="I23" s="699"/>
      <c r="J23" s="699"/>
      <c r="K23" s="699"/>
      <c r="L23" s="699"/>
      <c r="M23" s="699"/>
      <c r="N23" s="699"/>
      <c r="O23" s="699"/>
      <c r="P23" s="699"/>
      <c r="Q23" s="699"/>
      <c r="R23" s="699"/>
      <c r="S23" s="699"/>
      <c r="T23" s="699"/>
      <c r="U23" s="699"/>
      <c r="V23" s="699"/>
      <c r="W23" s="699"/>
      <c r="X23" s="699"/>
      <c r="Y23" s="699"/>
      <c r="Z23" s="699"/>
      <c r="AA23" s="700"/>
    </row>
    <row r="24" spans="1:30" x14ac:dyDescent="0.3">
      <c r="A24" s="195">
        <v>2</v>
      </c>
      <c r="B24" s="1058" t="s">
        <v>816</v>
      </c>
      <c r="C24" s="945"/>
      <c r="D24" s="945"/>
      <c r="E24" s="945"/>
      <c r="F24" s="945"/>
      <c r="G24" s="945"/>
      <c r="H24" s="945"/>
      <c r="I24" s="945"/>
      <c r="J24" s="945"/>
      <c r="K24" s="945"/>
      <c r="L24" s="945"/>
      <c r="M24" s="945"/>
      <c r="N24" s="945"/>
      <c r="O24" s="945"/>
      <c r="P24" s="945"/>
      <c r="Q24" s="753"/>
      <c r="R24" s="753"/>
      <c r="S24" s="753"/>
      <c r="T24" s="753"/>
      <c r="U24" s="753"/>
      <c r="V24" s="945"/>
      <c r="W24" s="945"/>
      <c r="X24" s="945"/>
      <c r="Y24" s="945"/>
      <c r="Z24" s="945"/>
      <c r="AA24" s="1059"/>
    </row>
    <row r="25" spans="1:30" x14ac:dyDescent="0.3">
      <c r="A25" s="319"/>
      <c r="B25" s="100"/>
      <c r="C25" s="100"/>
      <c r="D25" s="100"/>
      <c r="E25" s="100"/>
      <c r="F25" s="100"/>
      <c r="G25" s="100"/>
      <c r="H25" s="100"/>
      <c r="I25" s="100"/>
      <c r="J25" s="100"/>
      <c r="K25" s="100"/>
      <c r="L25" s="100"/>
      <c r="M25" s="101"/>
      <c r="N25" s="102"/>
      <c r="O25" s="103"/>
      <c r="P25" s="103"/>
      <c r="Q25" s="104"/>
      <c r="R25" s="105"/>
      <c r="S25" s="105"/>
      <c r="T25" s="105"/>
      <c r="U25" s="105"/>
      <c r="V25" s="120"/>
      <c r="W25" s="120"/>
      <c r="X25" s="120"/>
      <c r="Y25" s="120"/>
      <c r="Z25" s="120"/>
      <c r="AA25" s="320"/>
      <c r="AC25"/>
    </row>
    <row r="26" spans="1:30" x14ac:dyDescent="0.3">
      <c r="A26" s="312"/>
      <c r="B26" s="122"/>
      <c r="C26" s="1783"/>
      <c r="D26" s="1783"/>
      <c r="E26" s="1783"/>
      <c r="F26" s="1783"/>
      <c r="G26" s="122"/>
      <c r="H26" s="123"/>
      <c r="I26" s="124"/>
      <c r="J26" s="124"/>
      <c r="K26" s="124"/>
      <c r="L26" s="124"/>
      <c r="M26" s="124"/>
      <c r="N26" s="125"/>
      <c r="O26" s="125"/>
      <c r="P26" s="125"/>
      <c r="Q26" s="125"/>
      <c r="R26" s="126"/>
      <c r="S26" s="126"/>
      <c r="T26" s="126"/>
      <c r="U26" s="126"/>
      <c r="V26" s="123" t="s">
        <v>0</v>
      </c>
      <c r="W26" s="124"/>
      <c r="X26" s="124"/>
      <c r="Y26" s="127"/>
      <c r="Z26" s="127"/>
      <c r="AA26" s="313"/>
      <c r="AC26" s="3"/>
      <c r="AD26" s="3"/>
    </row>
    <row r="27" spans="1:30" x14ac:dyDescent="0.3">
      <c r="A27" s="314"/>
      <c r="B27" s="108"/>
      <c r="C27" s="184"/>
      <c r="D27" s="184"/>
      <c r="E27" s="184"/>
      <c r="F27" s="184"/>
      <c r="G27" s="108"/>
      <c r="H27" s="182"/>
      <c r="I27" s="228"/>
      <c r="J27" s="228"/>
      <c r="K27" s="228"/>
      <c r="L27" s="228"/>
      <c r="M27" s="228"/>
      <c r="N27" s="106"/>
      <c r="O27" s="106"/>
      <c r="P27" s="106"/>
      <c r="Q27" s="106"/>
      <c r="R27" s="107"/>
      <c r="S27" s="107"/>
      <c r="T27" s="107"/>
      <c r="U27" s="107"/>
      <c r="V27" s="182"/>
      <c r="W27" s="228"/>
      <c r="X27" s="228"/>
      <c r="Y27" s="228" t="s">
        <v>415</v>
      </c>
      <c r="Z27" s="228" t="s">
        <v>416</v>
      </c>
      <c r="AA27" s="315" t="s">
        <v>417</v>
      </c>
      <c r="AC27" s="1"/>
    </row>
    <row r="28" spans="1:30" x14ac:dyDescent="0.3">
      <c r="A28" s="321"/>
      <c r="B28" s="109"/>
      <c r="C28" s="178"/>
      <c r="D28" s="178"/>
      <c r="E28" s="178"/>
      <c r="F28" s="178"/>
      <c r="G28" s="109"/>
      <c r="H28" s="181"/>
      <c r="I28" s="82"/>
      <c r="J28" s="82"/>
      <c r="K28" s="82"/>
      <c r="L28" s="82"/>
      <c r="M28" s="82"/>
      <c r="N28" s="106"/>
      <c r="O28" s="106"/>
      <c r="P28" s="106"/>
      <c r="Q28" s="106"/>
      <c r="R28" s="107"/>
      <c r="S28" s="107"/>
      <c r="T28" s="107"/>
      <c r="U28" s="107"/>
      <c r="V28" s="107"/>
      <c r="W28" s="107"/>
      <c r="X28" s="107"/>
      <c r="Y28" s="107"/>
      <c r="Z28" s="107"/>
      <c r="AA28" s="322"/>
      <c r="AC28" s="1"/>
    </row>
    <row r="29" spans="1:30" x14ac:dyDescent="0.3">
      <c r="A29" s="1796" t="s">
        <v>418</v>
      </c>
      <c r="B29" s="1797"/>
      <c r="C29" s="1797"/>
      <c r="D29" s="1797"/>
      <c r="E29" s="1797"/>
      <c r="F29" s="1797"/>
      <c r="G29" s="1797"/>
      <c r="H29" s="1797"/>
      <c r="I29" s="1797"/>
      <c r="J29" s="1797"/>
      <c r="K29" s="1797"/>
      <c r="L29" s="1797"/>
      <c r="M29" s="1797"/>
      <c r="N29" s="1797"/>
      <c r="O29" s="1797"/>
      <c r="P29" s="1797"/>
      <c r="Q29" s="1797"/>
      <c r="R29" s="1797"/>
      <c r="S29" s="1797"/>
      <c r="T29" s="1797"/>
      <c r="U29" s="1797"/>
      <c r="V29" s="1797"/>
      <c r="W29" s="1797"/>
      <c r="X29" s="1797"/>
      <c r="Y29" s="1797"/>
      <c r="Z29" s="1797"/>
      <c r="AA29" s="1798"/>
    </row>
    <row r="30" spans="1:30" x14ac:dyDescent="0.3">
      <c r="A30" s="1799" t="s">
        <v>419</v>
      </c>
      <c r="B30" s="1800"/>
      <c r="C30" s="1800"/>
      <c r="D30" s="1800"/>
      <c r="E30" s="1800"/>
      <c r="F30" s="1800"/>
      <c r="G30" s="1800"/>
      <c r="H30" s="1800"/>
      <c r="I30" s="1800"/>
      <c r="J30" s="1800"/>
      <c r="K30" s="1800"/>
      <c r="L30" s="1800"/>
      <c r="M30" s="1800"/>
      <c r="N30" s="1800"/>
      <c r="O30" s="1800"/>
      <c r="P30" s="1800"/>
      <c r="Q30" s="1800"/>
      <c r="R30" s="1800"/>
      <c r="S30" s="1800"/>
      <c r="T30" s="1800"/>
      <c r="U30" s="1800"/>
      <c r="V30" s="1800"/>
      <c r="W30" s="1800"/>
      <c r="X30" s="1800"/>
      <c r="Y30" s="1800"/>
      <c r="Z30" s="1800"/>
      <c r="AA30" s="1801"/>
    </row>
    <row r="31" spans="1:30" x14ac:dyDescent="0.3">
      <c r="A31" s="147"/>
      <c r="B31" s="99"/>
      <c r="C31" s="99"/>
      <c r="D31" s="99"/>
      <c r="E31" s="99"/>
      <c r="F31" s="99"/>
      <c r="G31" s="99"/>
      <c r="H31" s="99"/>
      <c r="I31" s="99"/>
      <c r="J31" s="99"/>
      <c r="K31" s="99"/>
      <c r="L31" s="99"/>
      <c r="M31" s="99"/>
      <c r="N31" s="106"/>
      <c r="O31" s="106"/>
      <c r="P31" s="106"/>
      <c r="Q31" s="106"/>
      <c r="R31" s="107"/>
      <c r="S31" s="107"/>
      <c r="T31" s="107"/>
      <c r="U31" s="107"/>
      <c r="V31" s="107"/>
      <c r="W31" s="107"/>
      <c r="X31" s="107"/>
      <c r="Y31" s="107"/>
      <c r="Z31" s="107"/>
      <c r="AA31" s="322"/>
    </row>
    <row r="32" spans="1:30" x14ac:dyDescent="0.3">
      <c r="A32" s="1793" t="s">
        <v>420</v>
      </c>
      <c r="B32" s="1794"/>
      <c r="C32" s="1794"/>
      <c r="D32" s="1794"/>
      <c r="E32" s="1794"/>
      <c r="F32" s="1794"/>
      <c r="G32" s="1794"/>
      <c r="H32" s="1794"/>
      <c r="I32" s="1794"/>
      <c r="J32" s="1794"/>
      <c r="K32" s="1794"/>
      <c r="L32" s="1794"/>
      <c r="M32" s="1794"/>
      <c r="N32" s="1794"/>
      <c r="O32" s="1794"/>
      <c r="P32" s="1794"/>
      <c r="Q32" s="1794"/>
      <c r="R32" s="1794"/>
      <c r="S32" s="1794"/>
      <c r="T32" s="1794"/>
      <c r="U32" s="1794"/>
      <c r="V32" s="1794"/>
      <c r="W32" s="1794"/>
      <c r="X32" s="1794"/>
      <c r="Y32" s="1794"/>
      <c r="Z32" s="1794"/>
      <c r="AA32" s="1795"/>
    </row>
    <row r="33" spans="1:32" ht="32.25" customHeight="1" x14ac:dyDescent="0.3">
      <c r="A33" s="1753" t="s">
        <v>421</v>
      </c>
      <c r="B33" s="1754"/>
      <c r="C33" s="1754"/>
      <c r="D33" s="1754"/>
      <c r="E33" s="1754"/>
      <c r="F33" s="1754"/>
      <c r="G33" s="1754"/>
      <c r="H33" s="1754"/>
      <c r="I33" s="1754"/>
      <c r="J33" s="1754"/>
      <c r="K33" s="1754"/>
      <c r="L33" s="1754"/>
      <c r="M33" s="1754"/>
      <c r="N33" s="1754"/>
      <c r="O33" s="1754"/>
      <c r="P33" s="1754"/>
      <c r="Q33" s="1754"/>
      <c r="R33" s="1754"/>
      <c r="S33" s="1754"/>
      <c r="T33" s="1754"/>
      <c r="U33" s="1754"/>
      <c r="V33" s="1754"/>
      <c r="W33" s="1754"/>
      <c r="X33" s="1754"/>
      <c r="Y33" s="1754"/>
      <c r="Z33" s="1754"/>
      <c r="AA33" s="1792"/>
    </row>
    <row r="34" spans="1:32" ht="24.95" customHeight="1" x14ac:dyDescent="0.3">
      <c r="A34" s="1753" t="s">
        <v>422</v>
      </c>
      <c r="B34" s="1754"/>
      <c r="C34" s="1754"/>
      <c r="D34" s="1754"/>
      <c r="E34" s="1754"/>
      <c r="F34" s="1754"/>
      <c r="G34" s="1754"/>
      <c r="H34" s="1754"/>
      <c r="I34" s="1754"/>
      <c r="J34" s="1754"/>
      <c r="K34" s="1754"/>
      <c r="L34" s="1754"/>
      <c r="M34" s="1754"/>
      <c r="N34" s="1754"/>
      <c r="O34" s="1754"/>
      <c r="P34" s="1754"/>
      <c r="Q34" s="1754"/>
      <c r="R34" s="1754"/>
      <c r="S34" s="1754"/>
      <c r="T34" s="1754"/>
      <c r="U34" s="1754"/>
      <c r="V34" s="1754"/>
      <c r="W34" s="1754"/>
      <c r="X34" s="1754"/>
      <c r="Y34" s="1754"/>
      <c r="Z34" s="1754"/>
      <c r="AA34" s="1792"/>
    </row>
    <row r="35" spans="1:32" ht="24.95" customHeight="1" x14ac:dyDescent="0.3">
      <c r="A35" s="976" t="s">
        <v>423</v>
      </c>
      <c r="B35" s="977"/>
      <c r="C35" s="977"/>
      <c r="D35" s="977"/>
      <c r="E35" s="977"/>
      <c r="F35" s="977"/>
      <c r="G35" s="977"/>
      <c r="H35" s="977"/>
      <c r="I35" s="977"/>
      <c r="J35" s="977"/>
      <c r="K35" s="977"/>
      <c r="L35" s="977"/>
      <c r="M35" s="977"/>
      <c r="N35" s="977"/>
      <c r="O35" s="977"/>
      <c r="P35" s="977"/>
      <c r="Q35" s="977"/>
      <c r="R35" s="977"/>
      <c r="S35" s="977"/>
      <c r="T35" s="977"/>
      <c r="U35" s="977"/>
      <c r="V35" s="977"/>
      <c r="W35" s="977"/>
      <c r="X35" s="977"/>
      <c r="Y35" s="977"/>
      <c r="Z35" s="977"/>
      <c r="AA35" s="1791"/>
    </row>
    <row r="36" spans="1:32" ht="37.5" customHeight="1" x14ac:dyDescent="0.3">
      <c r="A36" s="1753" t="s">
        <v>424</v>
      </c>
      <c r="B36" s="1754"/>
      <c r="C36" s="1754"/>
      <c r="D36" s="1754"/>
      <c r="E36" s="1754"/>
      <c r="F36" s="1754"/>
      <c r="G36" s="1754"/>
      <c r="H36" s="1754"/>
      <c r="I36" s="1754"/>
      <c r="J36" s="1754"/>
      <c r="K36" s="1754"/>
      <c r="L36" s="1754"/>
      <c r="M36" s="1754"/>
      <c r="N36" s="1754"/>
      <c r="O36" s="1754"/>
      <c r="P36" s="1754"/>
      <c r="Q36" s="1754"/>
      <c r="R36" s="1754"/>
      <c r="S36" s="1754"/>
      <c r="T36" s="1754"/>
      <c r="U36" s="1754"/>
      <c r="V36" s="1754"/>
      <c r="W36" s="1754"/>
      <c r="X36" s="1754"/>
      <c r="Y36" s="1754"/>
      <c r="Z36" s="1754"/>
      <c r="AA36" s="1792"/>
      <c r="AD36" s="3"/>
      <c r="AE36" s="10"/>
    </row>
    <row r="37" spans="1:32" ht="24.95" customHeight="1" x14ac:dyDescent="0.3">
      <c r="A37" s="1788" t="s">
        <v>425</v>
      </c>
      <c r="B37" s="1789"/>
      <c r="C37" s="1789"/>
      <c r="D37" s="1789"/>
      <c r="E37" s="1789"/>
      <c r="F37" s="1789"/>
      <c r="G37" s="1789"/>
      <c r="H37" s="1789"/>
      <c r="I37" s="1789"/>
      <c r="J37" s="1789"/>
      <c r="K37" s="1789"/>
      <c r="L37" s="1789"/>
      <c r="M37" s="1789"/>
      <c r="N37" s="1789"/>
      <c r="O37" s="1789"/>
      <c r="P37" s="1789"/>
      <c r="Q37" s="1789"/>
      <c r="R37" s="1789"/>
      <c r="S37" s="1789"/>
      <c r="T37" s="1789"/>
      <c r="U37" s="1789"/>
      <c r="V37" s="1789"/>
      <c r="W37" s="1789"/>
      <c r="X37" s="1789"/>
      <c r="Y37" s="1789"/>
      <c r="Z37" s="1789"/>
      <c r="AA37" s="1790"/>
      <c r="AC37" s="7"/>
      <c r="AD37" s="3"/>
      <c r="AE37" s="3"/>
      <c r="AF37" s="3"/>
    </row>
    <row r="38" spans="1:32" ht="24.95" customHeight="1" x14ac:dyDescent="0.3">
      <c r="A38" s="1566"/>
      <c r="B38" s="1567"/>
      <c r="C38" s="1567"/>
      <c r="D38" s="1567"/>
      <c r="E38" s="1567"/>
      <c r="F38" s="1567"/>
      <c r="G38" s="1567"/>
      <c r="H38" s="1567"/>
      <c r="I38" s="1567"/>
      <c r="J38" s="1567"/>
      <c r="K38" s="1567"/>
      <c r="L38" s="1567"/>
      <c r="M38" s="1567"/>
      <c r="N38" s="1567"/>
      <c r="O38" s="1567"/>
      <c r="P38" s="1567"/>
      <c r="Q38" s="1567"/>
      <c r="R38" s="1567"/>
      <c r="S38" s="1567"/>
      <c r="T38" s="1567"/>
      <c r="U38" s="1567"/>
      <c r="V38" s="1567"/>
      <c r="W38" s="1567"/>
      <c r="X38" s="1567"/>
      <c r="Y38" s="1567"/>
      <c r="Z38" s="1567"/>
      <c r="AA38" s="1568"/>
      <c r="AC38" s="7"/>
      <c r="AD38" s="3"/>
      <c r="AE38" s="3"/>
      <c r="AF38" s="3"/>
    </row>
    <row r="39" spans="1:32" ht="24.95" customHeight="1" x14ac:dyDescent="0.3">
      <c r="A39" s="1769" t="s">
        <v>452</v>
      </c>
      <c r="B39" s="1770"/>
      <c r="C39" s="1770"/>
      <c r="D39" s="1770"/>
      <c r="E39" s="1770"/>
      <c r="F39" s="1770"/>
      <c r="G39" s="1770"/>
      <c r="H39" s="1770"/>
      <c r="I39" s="1770"/>
      <c r="J39" s="1804">
        <f>+Z9</f>
        <v>6</v>
      </c>
      <c r="K39" s="1804"/>
      <c r="L39" s="1804"/>
      <c r="M39" s="1804"/>
      <c r="N39" s="1804"/>
      <c r="O39" s="1804"/>
      <c r="P39" s="1804"/>
      <c r="Q39" s="1804"/>
      <c r="R39" s="1804"/>
      <c r="S39" s="1804"/>
      <c r="T39" s="1804"/>
      <c r="U39" s="1804"/>
      <c r="V39" s="1804"/>
      <c r="W39" s="1804"/>
      <c r="X39" s="1804"/>
      <c r="Y39" s="1804"/>
      <c r="Z39" s="1804"/>
      <c r="AA39" s="1805"/>
    </row>
    <row r="40" spans="1:32" ht="24.95" customHeight="1" x14ac:dyDescent="0.3">
      <c r="A40" s="1786" t="s">
        <v>453</v>
      </c>
      <c r="B40" s="1787"/>
      <c r="C40" s="1787"/>
      <c r="D40" s="1787"/>
      <c r="E40" s="1787"/>
      <c r="F40" s="1787"/>
      <c r="G40" s="1787"/>
      <c r="H40" s="1787"/>
      <c r="I40" s="1787"/>
      <c r="J40" s="1806" t="str">
        <f>+F14</f>
        <v>XXX</v>
      </c>
      <c r="K40" s="1806"/>
      <c r="L40" s="1806"/>
      <c r="M40" s="1806"/>
      <c r="N40" s="1806"/>
      <c r="O40" s="1806"/>
      <c r="P40" s="1806"/>
      <c r="Q40" s="1806"/>
      <c r="R40" s="1806"/>
      <c r="S40" s="1806"/>
      <c r="T40" s="1806"/>
      <c r="U40" s="1806"/>
      <c r="V40" s="1806"/>
      <c r="W40" s="1806"/>
      <c r="X40" s="1806"/>
      <c r="Y40" s="1806"/>
      <c r="Z40" s="1806"/>
      <c r="AA40" s="1807"/>
    </row>
    <row r="41" spans="1:32" ht="24.95" customHeight="1" x14ac:dyDescent="0.3">
      <c r="A41" s="1786" t="s">
        <v>454</v>
      </c>
      <c r="B41" s="1787"/>
      <c r="C41" s="1787"/>
      <c r="D41" s="1787"/>
      <c r="E41" s="1787"/>
      <c r="F41" s="1787"/>
      <c r="G41" s="1787"/>
      <c r="H41" s="1787"/>
      <c r="I41" s="1787"/>
      <c r="J41" s="1806"/>
      <c r="K41" s="1806"/>
      <c r="L41" s="1806"/>
      <c r="M41" s="1806"/>
      <c r="N41" s="1806"/>
      <c r="O41" s="1806"/>
      <c r="P41" s="1806"/>
      <c r="Q41" s="1806"/>
      <c r="R41" s="1806"/>
      <c r="S41" s="1806"/>
      <c r="T41" s="1806"/>
      <c r="U41" s="1806"/>
      <c r="V41" s="1806"/>
      <c r="W41" s="1806"/>
      <c r="X41" s="1806"/>
      <c r="Y41" s="1806"/>
      <c r="Z41" s="1806"/>
      <c r="AA41" s="1807"/>
    </row>
    <row r="42" spans="1:32" ht="24.95" customHeight="1" x14ac:dyDescent="0.3">
      <c r="A42" s="1802" t="s">
        <v>455</v>
      </c>
      <c r="B42" s="1803"/>
      <c r="C42" s="1803"/>
      <c r="D42" s="1803"/>
      <c r="E42" s="1803"/>
      <c r="F42" s="1803"/>
      <c r="G42" s="1803"/>
      <c r="H42" s="1803"/>
      <c r="I42" s="1803"/>
      <c r="J42" s="1806"/>
      <c r="K42" s="1806"/>
      <c r="L42" s="1806"/>
      <c r="M42" s="1806"/>
      <c r="N42" s="1806"/>
      <c r="O42" s="1806"/>
      <c r="P42" s="1806"/>
      <c r="Q42" s="1806"/>
      <c r="R42" s="1806"/>
      <c r="S42" s="1806"/>
      <c r="T42" s="1806"/>
      <c r="U42" s="1806"/>
      <c r="V42" s="1806"/>
      <c r="W42" s="1806"/>
      <c r="X42" s="1806"/>
      <c r="Y42" s="1806"/>
      <c r="Z42" s="1806"/>
      <c r="AA42" s="1807"/>
    </row>
    <row r="43" spans="1:32" ht="34.5" customHeight="1" x14ac:dyDescent="0.3">
      <c r="A43" s="323"/>
      <c r="B43" s="1773"/>
      <c r="C43" s="1773"/>
      <c r="D43" s="1773"/>
      <c r="E43" s="1773"/>
      <c r="F43" s="1773"/>
      <c r="G43" s="1773"/>
      <c r="H43" s="1773"/>
      <c r="I43" s="1773"/>
      <c r="J43" s="1773"/>
      <c r="K43" s="1773"/>
      <c r="L43" s="1773"/>
      <c r="M43" s="93"/>
      <c r="N43" s="106"/>
      <c r="O43" s="106"/>
      <c r="P43" s="106"/>
      <c r="Q43" s="106"/>
      <c r="R43" s="107"/>
      <c r="S43" s="107"/>
      <c r="T43" s="107"/>
      <c r="U43" s="107"/>
      <c r="V43" s="107"/>
      <c r="W43" s="107"/>
      <c r="X43" s="107"/>
      <c r="Y43" s="107"/>
      <c r="Z43" s="107"/>
      <c r="AA43" s="322"/>
    </row>
    <row r="44" spans="1:32" x14ac:dyDescent="0.3">
      <c r="A44" s="195">
        <v>3</v>
      </c>
      <c r="B44" s="1058" t="s">
        <v>426</v>
      </c>
      <c r="C44" s="945"/>
      <c r="D44" s="945"/>
      <c r="E44" s="945"/>
      <c r="F44" s="945"/>
      <c r="G44" s="945"/>
      <c r="H44" s="945"/>
      <c r="I44" s="945"/>
      <c r="J44" s="945"/>
      <c r="K44" s="945"/>
      <c r="L44" s="945"/>
      <c r="M44" s="945"/>
      <c r="N44" s="945"/>
      <c r="O44" s="945"/>
      <c r="P44" s="945"/>
      <c r="Q44" s="753"/>
      <c r="R44" s="753"/>
      <c r="S44" s="753"/>
      <c r="T44" s="753"/>
      <c r="U44" s="753"/>
      <c r="V44" s="945"/>
      <c r="W44" s="945"/>
      <c r="X44" s="945"/>
      <c r="Y44" s="945"/>
      <c r="Z44" s="945"/>
      <c r="AA44" s="1059"/>
    </row>
    <row r="45" spans="1:32" ht="42.75" customHeight="1" x14ac:dyDescent="0.3">
      <c r="A45" s="111"/>
      <c r="B45" s="93"/>
      <c r="C45" s="93"/>
      <c r="D45" s="93"/>
      <c r="E45" s="93"/>
      <c r="F45" s="93"/>
      <c r="G45" s="93"/>
      <c r="H45" s="93"/>
      <c r="I45" s="93"/>
      <c r="J45" s="93"/>
      <c r="K45" s="93"/>
      <c r="L45" s="93"/>
      <c r="M45" s="93"/>
      <c r="N45" s="106"/>
      <c r="O45" s="106"/>
      <c r="P45" s="106"/>
      <c r="Q45" s="106"/>
      <c r="R45" s="107"/>
      <c r="S45" s="107"/>
      <c r="T45" s="107"/>
      <c r="U45" s="107"/>
      <c r="V45" s="107"/>
      <c r="W45" s="107"/>
      <c r="X45" s="107"/>
      <c r="Y45" s="107"/>
      <c r="Z45" s="107"/>
      <c r="AA45" s="322"/>
    </row>
    <row r="46" spans="1:32" ht="15.95" customHeight="1" x14ac:dyDescent="0.3">
      <c r="A46" s="111" t="s">
        <v>427</v>
      </c>
      <c r="B46" s="95"/>
      <c r="C46" s="95"/>
      <c r="D46" s="95"/>
      <c r="E46" s="95"/>
      <c r="F46" s="1808">
        <f>+F18</f>
        <v>0</v>
      </c>
      <c r="G46" s="1808"/>
      <c r="H46" s="1808"/>
      <c r="I46" s="1808"/>
      <c r="J46" s="1808"/>
      <c r="K46" s="1808"/>
      <c r="L46" s="1808"/>
      <c r="M46" s="1808"/>
      <c r="N46" s="106"/>
      <c r="O46" s="106"/>
      <c r="P46" s="106"/>
      <c r="Q46" s="106"/>
      <c r="R46" s="107"/>
      <c r="S46" s="107"/>
      <c r="T46" s="107"/>
      <c r="U46" s="107"/>
      <c r="V46" s="107"/>
      <c r="W46" s="107"/>
      <c r="X46" s="107"/>
      <c r="Y46" s="107"/>
      <c r="Z46" s="107"/>
      <c r="AA46" s="322"/>
    </row>
    <row r="47" spans="1:32" ht="3.95" customHeight="1" x14ac:dyDescent="0.3">
      <c r="A47" s="1784"/>
      <c r="B47" s="1785"/>
      <c r="C47" s="1785"/>
      <c r="D47" s="1785"/>
      <c r="E47" s="1785"/>
      <c r="F47" s="1785"/>
      <c r="G47" s="1785"/>
      <c r="H47" s="1785"/>
      <c r="I47" s="1785"/>
      <c r="J47" s="1785"/>
      <c r="K47" s="1785"/>
      <c r="L47" s="1785"/>
      <c r="M47" s="1785"/>
      <c r="N47" s="112"/>
      <c r="O47" s="112"/>
      <c r="P47" s="112"/>
      <c r="Q47" s="112"/>
      <c r="R47" s="112"/>
      <c r="S47" s="112"/>
      <c r="T47" s="112"/>
      <c r="U47" s="112"/>
      <c r="V47" s="112"/>
      <c r="W47" s="112"/>
      <c r="X47" s="112"/>
      <c r="Y47" s="112"/>
      <c r="Z47" s="112"/>
      <c r="AA47" s="324"/>
    </row>
    <row r="48" spans="1:32" ht="14.1" customHeight="1" x14ac:dyDescent="0.3">
      <c r="A48" s="111"/>
      <c r="B48" s="93"/>
      <c r="C48" s="93"/>
      <c r="D48" s="93"/>
      <c r="E48" s="133"/>
      <c r="F48" s="1745"/>
      <c r="G48" s="1745"/>
      <c r="H48" s="93"/>
      <c r="I48" s="93"/>
      <c r="J48" s="93"/>
      <c r="K48" s="93"/>
      <c r="L48" s="93"/>
      <c r="M48" s="93"/>
      <c r="N48" s="49"/>
      <c r="O48" s="113"/>
      <c r="P48" s="113"/>
      <c r="Q48" s="113"/>
      <c r="R48" s="49"/>
      <c r="S48" s="49"/>
      <c r="T48" s="49"/>
      <c r="U48" s="49"/>
      <c r="V48" s="49"/>
      <c r="W48" s="49"/>
      <c r="X48" s="49"/>
      <c r="Y48" s="49"/>
      <c r="Z48" s="49"/>
      <c r="AA48" s="325"/>
    </row>
    <row r="49" spans="1:27" x14ac:dyDescent="0.3">
      <c r="A49" s="323" t="s">
        <v>429</v>
      </c>
      <c r="B49" s="93"/>
      <c r="C49" s="93"/>
      <c r="D49" s="93"/>
      <c r="E49" s="189"/>
      <c r="F49" s="177"/>
      <c r="G49" s="93"/>
      <c r="H49" s="93"/>
      <c r="I49" s="93"/>
      <c r="J49" s="93"/>
      <c r="K49" s="93"/>
      <c r="L49" s="93"/>
      <c r="M49" s="93"/>
      <c r="N49" s="114"/>
      <c r="O49" s="114"/>
      <c r="P49" s="114"/>
      <c r="Q49" s="114"/>
      <c r="R49" s="114"/>
      <c r="S49" s="114"/>
      <c r="T49" s="114"/>
      <c r="U49" s="114"/>
      <c r="V49" s="114"/>
      <c r="W49" s="114"/>
      <c r="X49" s="114"/>
      <c r="Y49" s="114"/>
      <c r="Z49" s="114"/>
      <c r="AA49" s="326"/>
    </row>
    <row r="50" spans="1:27" x14ac:dyDescent="0.3">
      <c r="A50" s="111"/>
      <c r="B50" s="93"/>
      <c r="C50" s="93"/>
      <c r="D50" s="93"/>
      <c r="E50" s="93"/>
      <c r="F50" s="93"/>
      <c r="G50" s="93"/>
      <c r="H50" s="93"/>
      <c r="I50" s="93"/>
      <c r="J50" s="93"/>
      <c r="K50" s="93"/>
      <c r="L50" s="93"/>
      <c r="M50" s="93"/>
      <c r="N50" s="49"/>
      <c r="O50" s="49"/>
      <c r="P50" s="49"/>
      <c r="Q50" s="49"/>
      <c r="R50" s="49"/>
      <c r="S50" s="49"/>
      <c r="T50" s="49"/>
      <c r="U50" s="49"/>
      <c r="V50" s="49"/>
      <c r="W50" s="49"/>
      <c r="X50" s="49"/>
      <c r="Y50" s="49"/>
      <c r="Z50" s="49"/>
      <c r="AA50" s="325"/>
    </row>
    <row r="51" spans="1:27" ht="16.5" customHeight="1" x14ac:dyDescent="0.3">
      <c r="A51" s="1769" t="s">
        <v>430</v>
      </c>
      <c r="B51" s="1770"/>
      <c r="C51" s="1770"/>
      <c r="D51" s="1770"/>
      <c r="E51" s="1770"/>
      <c r="F51" s="1770" t="s">
        <v>431</v>
      </c>
      <c r="G51" s="1770"/>
      <c r="H51" s="1770"/>
      <c r="I51" s="1770"/>
      <c r="J51" s="1770"/>
      <c r="K51" s="1770"/>
      <c r="L51" s="1770" t="s">
        <v>0</v>
      </c>
      <c r="M51" s="1770"/>
      <c r="N51" s="1778" t="s">
        <v>432</v>
      </c>
      <c r="O51" s="1778"/>
      <c r="P51" s="1778"/>
      <c r="Q51" s="1778"/>
      <c r="R51" s="1778"/>
      <c r="S51" s="1778"/>
      <c r="T51" s="1778"/>
      <c r="U51" s="1776" t="s">
        <v>456</v>
      </c>
      <c r="V51" s="1776"/>
      <c r="W51" s="1776"/>
      <c r="X51" s="1776"/>
      <c r="Y51" s="1776"/>
      <c r="Z51" s="1776"/>
      <c r="AA51" s="1777"/>
    </row>
    <row r="52" spans="1:27" x14ac:dyDescent="0.3">
      <c r="A52" s="1769"/>
      <c r="B52" s="1770"/>
      <c r="C52" s="1770"/>
      <c r="D52" s="1770"/>
      <c r="E52" s="1770"/>
      <c r="F52" s="1770"/>
      <c r="G52" s="1770"/>
      <c r="H52" s="1770"/>
      <c r="I52" s="1770"/>
      <c r="J52" s="1770"/>
      <c r="K52" s="1770"/>
      <c r="L52" s="1770"/>
      <c r="M52" s="1770"/>
      <c r="N52" s="1778" t="s">
        <v>433</v>
      </c>
      <c r="O52" s="1778"/>
      <c r="P52" s="1778"/>
      <c r="Q52" s="1778"/>
      <c r="R52" s="1770" t="s">
        <v>434</v>
      </c>
      <c r="S52" s="1770"/>
      <c r="T52" s="1770"/>
      <c r="U52" s="1776"/>
      <c r="V52" s="1776"/>
      <c r="W52" s="1776"/>
      <c r="X52" s="1776"/>
      <c r="Y52" s="1776"/>
      <c r="Z52" s="1776"/>
      <c r="AA52" s="1777"/>
    </row>
    <row r="53" spans="1:27" ht="16.5" customHeight="1" x14ac:dyDescent="0.3">
      <c r="A53" s="1769"/>
      <c r="B53" s="1770"/>
      <c r="C53" s="1770"/>
      <c r="D53" s="1770"/>
      <c r="E53" s="1770"/>
      <c r="F53" s="1770"/>
      <c r="G53" s="1770"/>
      <c r="H53" s="1770"/>
      <c r="I53" s="1770"/>
      <c r="J53" s="1770"/>
      <c r="K53" s="1770"/>
      <c r="L53" s="1770"/>
      <c r="M53" s="1770"/>
      <c r="N53" s="1771"/>
      <c r="O53" s="1771"/>
      <c r="P53" s="1771"/>
      <c r="Q53" s="1771"/>
      <c r="R53" s="1771"/>
      <c r="S53" s="1771"/>
      <c r="T53" s="1771"/>
      <c r="U53" s="1771"/>
      <c r="V53" s="1771"/>
      <c r="W53" s="1771"/>
      <c r="X53" s="1771"/>
      <c r="Y53" s="1771"/>
      <c r="Z53" s="1771"/>
      <c r="AA53" s="1772"/>
    </row>
    <row r="54" spans="1:27" x14ac:dyDescent="0.3">
      <c r="A54" s="1769"/>
      <c r="B54" s="1770"/>
      <c r="C54" s="1770"/>
      <c r="D54" s="1770"/>
      <c r="E54" s="1770"/>
      <c r="F54" s="1770"/>
      <c r="G54" s="1770"/>
      <c r="H54" s="1770"/>
      <c r="I54" s="1770"/>
      <c r="J54" s="1770"/>
      <c r="K54" s="1770"/>
      <c r="L54" s="1770"/>
      <c r="M54" s="1770"/>
      <c r="N54" s="1771"/>
      <c r="O54" s="1771"/>
      <c r="P54" s="1771"/>
      <c r="Q54" s="1771"/>
      <c r="R54" s="1771"/>
      <c r="S54" s="1771"/>
      <c r="T54" s="1771"/>
      <c r="U54" s="1771"/>
      <c r="V54" s="1771"/>
      <c r="W54" s="1771"/>
      <c r="X54" s="1771"/>
      <c r="Y54" s="1771"/>
      <c r="Z54" s="1771"/>
      <c r="AA54" s="1772"/>
    </row>
    <row r="55" spans="1:27" x14ac:dyDescent="0.3">
      <c r="A55" s="1769"/>
      <c r="B55" s="1770"/>
      <c r="C55" s="1770"/>
      <c r="D55" s="1770"/>
      <c r="E55" s="1770"/>
      <c r="F55" s="1770"/>
      <c r="G55" s="1770"/>
      <c r="H55" s="1770"/>
      <c r="I55" s="1770"/>
      <c r="J55" s="1770"/>
      <c r="K55" s="1770"/>
      <c r="L55" s="1770"/>
      <c r="M55" s="1770"/>
      <c r="N55" s="1771"/>
      <c r="O55" s="1771"/>
      <c r="P55" s="1771"/>
      <c r="Q55" s="1771"/>
      <c r="R55" s="1771"/>
      <c r="S55" s="1771"/>
      <c r="T55" s="1771"/>
      <c r="U55" s="1771"/>
      <c r="V55" s="1771"/>
      <c r="W55" s="1771"/>
      <c r="X55" s="1771"/>
      <c r="Y55" s="1771"/>
      <c r="Z55" s="1771"/>
      <c r="AA55" s="1772"/>
    </row>
    <row r="56" spans="1:27" x14ac:dyDescent="0.3">
      <c r="A56" s="1769"/>
      <c r="B56" s="1770"/>
      <c r="C56" s="1770"/>
      <c r="D56" s="1770"/>
      <c r="E56" s="1770"/>
      <c r="F56" s="1770"/>
      <c r="G56" s="1770"/>
      <c r="H56" s="1770"/>
      <c r="I56" s="1770"/>
      <c r="J56" s="1770"/>
      <c r="K56" s="1770"/>
      <c r="L56" s="1770"/>
      <c r="M56" s="1770"/>
      <c r="N56" s="1771"/>
      <c r="O56" s="1771"/>
      <c r="P56" s="1771"/>
      <c r="Q56" s="1771"/>
      <c r="R56" s="1771"/>
      <c r="S56" s="1771"/>
      <c r="T56" s="1771"/>
      <c r="U56" s="1771"/>
      <c r="V56" s="1771"/>
      <c r="W56" s="1771"/>
      <c r="X56" s="1771"/>
      <c r="Y56" s="1771"/>
      <c r="Z56" s="1771"/>
      <c r="AA56" s="1772"/>
    </row>
    <row r="57" spans="1:27" x14ac:dyDescent="0.3">
      <c r="A57" s="185"/>
      <c r="B57" s="177"/>
      <c r="C57" s="177"/>
      <c r="D57" s="177"/>
      <c r="E57" s="177"/>
      <c r="F57" s="177"/>
      <c r="G57" s="177"/>
      <c r="H57" s="177"/>
      <c r="I57" s="177"/>
      <c r="J57" s="177"/>
      <c r="K57" s="177"/>
      <c r="L57" s="93"/>
      <c r="M57" s="93"/>
      <c r="N57" s="60"/>
      <c r="O57" s="60"/>
      <c r="P57" s="60"/>
      <c r="Q57" s="60"/>
      <c r="R57" s="60"/>
      <c r="S57" s="60"/>
      <c r="T57" s="60"/>
      <c r="U57" s="60"/>
      <c r="V57" s="60"/>
      <c r="W57" s="60"/>
      <c r="X57" s="60"/>
      <c r="Y57" s="60"/>
      <c r="Z57" s="60"/>
      <c r="AA57" s="197"/>
    </row>
    <row r="58" spans="1:27" x14ac:dyDescent="0.3">
      <c r="A58" s="327" t="s">
        <v>435</v>
      </c>
      <c r="B58" s="96"/>
      <c r="C58" s="96"/>
      <c r="D58" s="115"/>
      <c r="E58" s="97"/>
      <c r="F58" s="115"/>
      <c r="G58" s="93"/>
      <c r="H58" s="1775">
        <v>0</v>
      </c>
      <c r="I58" s="1775"/>
      <c r="J58" s="1775"/>
      <c r="K58" s="1775"/>
      <c r="L58" s="1775"/>
      <c r="M58" s="1775"/>
      <c r="N58" s="60"/>
      <c r="O58" s="60"/>
      <c r="P58" s="60"/>
      <c r="Q58" s="60"/>
      <c r="R58" s="60"/>
      <c r="S58" s="60"/>
      <c r="T58" s="60"/>
      <c r="U58" s="60"/>
      <c r="V58" s="60"/>
      <c r="W58" s="60"/>
      <c r="X58" s="60"/>
      <c r="Y58" s="60"/>
      <c r="Z58" s="60"/>
      <c r="AA58" s="197"/>
    </row>
    <row r="59" spans="1:27" x14ac:dyDescent="0.3">
      <c r="A59" s="328"/>
      <c r="B59" s="93"/>
      <c r="C59" s="93"/>
      <c r="D59" s="116"/>
      <c r="E59" s="93"/>
      <c r="F59" s="93"/>
      <c r="G59" s="93"/>
      <c r="H59" s="93"/>
      <c r="I59" s="93"/>
      <c r="J59" s="93"/>
      <c r="K59" s="93"/>
      <c r="L59" s="93"/>
      <c r="M59" s="93"/>
      <c r="N59" s="60"/>
      <c r="O59" s="60"/>
      <c r="P59" s="60"/>
      <c r="Q59" s="60"/>
      <c r="R59" s="60"/>
      <c r="S59" s="60"/>
      <c r="T59" s="60"/>
      <c r="U59" s="60"/>
      <c r="V59" s="60"/>
      <c r="W59" s="60"/>
      <c r="X59" s="60"/>
      <c r="Y59" s="60"/>
      <c r="Z59" s="60"/>
      <c r="AA59" s="197"/>
    </row>
    <row r="60" spans="1:27" x14ac:dyDescent="0.3">
      <c r="A60" s="327" t="s">
        <v>436</v>
      </c>
      <c r="B60" s="98"/>
      <c r="C60" s="98"/>
      <c r="D60" s="98"/>
      <c r="E60" s="96"/>
      <c r="F60" s="183"/>
      <c r="G60" s="93"/>
      <c r="H60" s="1746"/>
      <c r="I60" s="1746"/>
      <c r="J60" s="1746"/>
      <c r="K60" s="1746"/>
      <c r="L60" s="1746"/>
      <c r="M60" s="1746"/>
      <c r="N60" s="60"/>
      <c r="O60" s="60"/>
      <c r="P60" s="60"/>
      <c r="Q60" s="60"/>
      <c r="R60" s="60"/>
      <c r="S60" s="60"/>
      <c r="T60" s="60"/>
      <c r="U60" s="60"/>
      <c r="V60" s="60"/>
      <c r="W60" s="60"/>
      <c r="X60" s="60"/>
      <c r="Y60" s="60"/>
      <c r="Z60" s="60"/>
      <c r="AA60" s="197"/>
    </row>
    <row r="61" spans="1:27" ht="16.5" customHeight="1" x14ac:dyDescent="0.3">
      <c r="A61" s="1766" t="s">
        <v>437</v>
      </c>
      <c r="B61" s="1767"/>
      <c r="C61" s="1767"/>
      <c r="D61" s="1767"/>
      <c r="E61" s="1767"/>
      <c r="F61" s="1767"/>
      <c r="G61" s="1767"/>
      <c r="H61" s="1773" t="s">
        <v>428</v>
      </c>
      <c r="I61" s="1774"/>
      <c r="J61" s="1774"/>
      <c r="K61" s="1774"/>
      <c r="L61" s="1774"/>
      <c r="M61" s="117"/>
      <c r="N61" s="60"/>
      <c r="O61" s="60"/>
      <c r="P61" s="60"/>
      <c r="Q61" s="60"/>
      <c r="R61" s="60"/>
      <c r="S61" s="60"/>
      <c r="T61" s="60"/>
      <c r="U61" s="60"/>
      <c r="V61" s="60"/>
      <c r="W61" s="60"/>
      <c r="X61" s="60"/>
      <c r="Y61" s="60"/>
      <c r="Z61" s="60"/>
      <c r="AA61" s="197"/>
    </row>
    <row r="62" spans="1:27" x14ac:dyDescent="0.3">
      <c r="A62" s="1766"/>
      <c r="B62" s="1767"/>
      <c r="C62" s="1767"/>
      <c r="D62" s="1767"/>
      <c r="E62" s="1767"/>
      <c r="F62" s="1767"/>
      <c r="G62" s="1767"/>
      <c r="H62" s="110"/>
      <c r="I62" s="93"/>
      <c r="J62" s="99"/>
      <c r="K62" s="93"/>
      <c r="L62" s="110"/>
      <c r="M62" s="99"/>
      <c r="N62" s="60"/>
      <c r="O62" s="60"/>
      <c r="P62" s="60"/>
      <c r="Q62" s="60"/>
      <c r="R62" s="60"/>
      <c r="S62" s="60"/>
      <c r="T62" s="60"/>
      <c r="U62" s="60"/>
      <c r="V62" s="60"/>
      <c r="W62" s="60"/>
      <c r="X62" s="60"/>
      <c r="Y62" s="60"/>
      <c r="Z62" s="60"/>
      <c r="AA62" s="197"/>
    </row>
    <row r="63" spans="1:27" x14ac:dyDescent="0.3">
      <c r="A63" s="329"/>
      <c r="B63" s="121"/>
      <c r="C63" s="121"/>
      <c r="D63" s="121"/>
      <c r="E63" s="121"/>
      <c r="F63" s="121"/>
      <c r="G63" s="121"/>
      <c r="H63" s="121"/>
      <c r="I63" s="121"/>
      <c r="J63" s="93"/>
      <c r="K63" s="93"/>
      <c r="L63" s="93"/>
      <c r="M63" s="93"/>
      <c r="N63" s="60"/>
      <c r="O63" s="60"/>
      <c r="P63" s="60"/>
      <c r="Q63" s="60"/>
      <c r="R63" s="60"/>
      <c r="S63" s="60"/>
      <c r="T63" s="60"/>
      <c r="U63" s="60"/>
      <c r="V63" s="60"/>
      <c r="W63" s="60"/>
      <c r="X63" s="60"/>
      <c r="Y63" s="60"/>
      <c r="Z63" s="60"/>
      <c r="AA63" s="197"/>
    </row>
    <row r="64" spans="1:27" x14ac:dyDescent="0.3">
      <c r="A64" s="330">
        <v>4</v>
      </c>
      <c r="B64" s="1757" t="s">
        <v>438</v>
      </c>
      <c r="C64" s="1758"/>
      <c r="D64" s="1758"/>
      <c r="E64" s="1758"/>
      <c r="F64" s="1758"/>
      <c r="G64" s="1758"/>
      <c r="H64" s="1758"/>
      <c r="I64" s="1758"/>
      <c r="J64" s="1758"/>
      <c r="K64" s="1758"/>
      <c r="L64" s="1758"/>
      <c r="M64" s="1758"/>
      <c r="N64" s="1758"/>
      <c r="O64" s="1758"/>
      <c r="P64" s="1758"/>
      <c r="Q64" s="1758"/>
      <c r="R64" s="1758"/>
      <c r="S64" s="1758"/>
      <c r="T64" s="1758"/>
      <c r="U64" s="1758"/>
      <c r="V64" s="1758"/>
      <c r="W64" s="1758"/>
      <c r="X64" s="1758"/>
      <c r="Y64" s="1758"/>
      <c r="Z64" s="1758"/>
      <c r="AA64" s="1759"/>
    </row>
    <row r="65" spans="1:27" ht="16.5" customHeight="1" x14ac:dyDescent="0.3">
      <c r="A65" s="1747" t="s">
        <v>439</v>
      </c>
      <c r="B65" s="1748"/>
      <c r="C65" s="1748"/>
      <c r="D65" s="1748"/>
      <c r="E65" s="1748"/>
      <c r="F65" s="1748"/>
      <c r="G65" s="1748"/>
      <c r="H65" s="1748"/>
      <c r="I65" s="1748"/>
      <c r="J65" s="1748"/>
      <c r="K65" s="1748"/>
      <c r="L65" s="1748"/>
      <c r="M65" s="1748"/>
      <c r="N65" s="1748"/>
      <c r="O65" s="1748"/>
      <c r="P65" s="1748"/>
      <c r="Q65" s="1748"/>
      <c r="R65" s="1748"/>
      <c r="S65" s="1748"/>
      <c r="T65" s="1748"/>
      <c r="U65" s="1748"/>
      <c r="V65" s="1748"/>
      <c r="W65" s="1748"/>
      <c r="X65" s="1748"/>
      <c r="Y65" s="1748"/>
      <c r="Z65" s="1748"/>
      <c r="AA65" s="1749"/>
    </row>
    <row r="66" spans="1:27" x14ac:dyDescent="0.3">
      <c r="A66" s="1747"/>
      <c r="B66" s="1748"/>
      <c r="C66" s="1748"/>
      <c r="D66" s="1748"/>
      <c r="E66" s="1748"/>
      <c r="F66" s="1748"/>
      <c r="G66" s="1748"/>
      <c r="H66" s="1748"/>
      <c r="I66" s="1748"/>
      <c r="J66" s="1748"/>
      <c r="K66" s="1748"/>
      <c r="L66" s="1748"/>
      <c r="M66" s="1748"/>
      <c r="N66" s="1748"/>
      <c r="O66" s="1748"/>
      <c r="P66" s="1748"/>
      <c r="Q66" s="1748"/>
      <c r="R66" s="1748"/>
      <c r="S66" s="1748"/>
      <c r="T66" s="1748"/>
      <c r="U66" s="1748"/>
      <c r="V66" s="1748"/>
      <c r="W66" s="1748"/>
      <c r="X66" s="1748"/>
      <c r="Y66" s="1748"/>
      <c r="Z66" s="1748"/>
      <c r="AA66" s="1749"/>
    </row>
    <row r="67" spans="1:27" x14ac:dyDescent="0.3">
      <c r="A67" s="1747"/>
      <c r="B67" s="1748"/>
      <c r="C67" s="1748"/>
      <c r="D67" s="1748"/>
      <c r="E67" s="1748"/>
      <c r="F67" s="1748"/>
      <c r="G67" s="1748"/>
      <c r="H67" s="1748"/>
      <c r="I67" s="1748"/>
      <c r="J67" s="1748"/>
      <c r="K67" s="1748"/>
      <c r="L67" s="1748"/>
      <c r="M67" s="1748"/>
      <c r="N67" s="1748"/>
      <c r="O67" s="1748"/>
      <c r="P67" s="1748"/>
      <c r="Q67" s="1748"/>
      <c r="R67" s="1748"/>
      <c r="S67" s="1748"/>
      <c r="T67" s="1748"/>
      <c r="U67" s="1748"/>
      <c r="V67" s="1748"/>
      <c r="W67" s="1748"/>
      <c r="X67" s="1748"/>
      <c r="Y67" s="1748"/>
      <c r="Z67" s="1748"/>
      <c r="AA67" s="1749"/>
    </row>
    <row r="68" spans="1:27" x14ac:dyDescent="0.3">
      <c r="A68" s="1747"/>
      <c r="B68" s="1748"/>
      <c r="C68" s="1748"/>
      <c r="D68" s="1748"/>
      <c r="E68" s="1748"/>
      <c r="F68" s="1748"/>
      <c r="G68" s="1748"/>
      <c r="H68" s="1748"/>
      <c r="I68" s="1748"/>
      <c r="J68" s="1748"/>
      <c r="K68" s="1748"/>
      <c r="L68" s="1748"/>
      <c r="M68" s="1748"/>
      <c r="N68" s="1748"/>
      <c r="O68" s="1748"/>
      <c r="P68" s="1748"/>
      <c r="Q68" s="1748"/>
      <c r="R68" s="1748"/>
      <c r="S68" s="1748"/>
      <c r="T68" s="1748"/>
      <c r="U68" s="1748"/>
      <c r="V68" s="1748"/>
      <c r="W68" s="1748"/>
      <c r="X68" s="1748"/>
      <c r="Y68" s="1748"/>
      <c r="Z68" s="1748"/>
      <c r="AA68" s="1749"/>
    </row>
    <row r="69" spans="1:27" x14ac:dyDescent="0.3">
      <c r="A69" s="1747"/>
      <c r="B69" s="1748"/>
      <c r="C69" s="1748"/>
      <c r="D69" s="1748"/>
      <c r="E69" s="1748"/>
      <c r="F69" s="1748"/>
      <c r="G69" s="1748"/>
      <c r="H69" s="1748"/>
      <c r="I69" s="1748"/>
      <c r="J69" s="1748"/>
      <c r="K69" s="1748"/>
      <c r="L69" s="1748"/>
      <c r="M69" s="1748"/>
      <c r="N69" s="1748"/>
      <c r="O69" s="1748"/>
      <c r="P69" s="1748"/>
      <c r="Q69" s="1748"/>
      <c r="R69" s="1748"/>
      <c r="S69" s="1748"/>
      <c r="T69" s="1748"/>
      <c r="U69" s="1748"/>
      <c r="V69" s="1748"/>
      <c r="W69" s="1748"/>
      <c r="X69" s="1748"/>
      <c r="Y69" s="1748"/>
      <c r="Z69" s="1748"/>
      <c r="AA69" s="1749"/>
    </row>
    <row r="70" spans="1:27" x14ac:dyDescent="0.3">
      <c r="A70" s="1747"/>
      <c r="B70" s="1748"/>
      <c r="C70" s="1748"/>
      <c r="D70" s="1748"/>
      <c r="E70" s="1748"/>
      <c r="F70" s="1748"/>
      <c r="G70" s="1748"/>
      <c r="H70" s="1748"/>
      <c r="I70" s="1748"/>
      <c r="J70" s="1748"/>
      <c r="K70" s="1748"/>
      <c r="L70" s="1748"/>
      <c r="M70" s="1748"/>
      <c r="N70" s="1748"/>
      <c r="O70" s="1748"/>
      <c r="P70" s="1748"/>
      <c r="Q70" s="1748"/>
      <c r="R70" s="1748"/>
      <c r="S70" s="1748"/>
      <c r="T70" s="1748"/>
      <c r="U70" s="1748"/>
      <c r="V70" s="1748"/>
      <c r="W70" s="1748"/>
      <c r="X70" s="1748"/>
      <c r="Y70" s="1748"/>
      <c r="Z70" s="1748"/>
      <c r="AA70" s="1749"/>
    </row>
    <row r="71" spans="1:27" x14ac:dyDescent="0.3">
      <c r="A71" s="1747"/>
      <c r="B71" s="1748"/>
      <c r="C71" s="1748"/>
      <c r="D71" s="1748"/>
      <c r="E71" s="1748"/>
      <c r="F71" s="1748"/>
      <c r="G71" s="1748"/>
      <c r="H71" s="1748"/>
      <c r="I71" s="1748"/>
      <c r="J71" s="1748"/>
      <c r="K71" s="1748"/>
      <c r="L71" s="1748"/>
      <c r="M71" s="1748"/>
      <c r="N71" s="1748"/>
      <c r="O71" s="1748"/>
      <c r="P71" s="1748"/>
      <c r="Q71" s="1748"/>
      <c r="R71" s="1748"/>
      <c r="S71" s="1748"/>
      <c r="T71" s="1748"/>
      <c r="U71" s="1748"/>
      <c r="V71" s="1748"/>
      <c r="W71" s="1748"/>
      <c r="X71" s="1748"/>
      <c r="Y71" s="1748"/>
      <c r="Z71" s="1748"/>
      <c r="AA71" s="1749"/>
    </row>
    <row r="72" spans="1:27" ht="17.25" thickBot="1" x14ac:dyDescent="0.35">
      <c r="A72" s="1747"/>
      <c r="B72" s="1748"/>
      <c r="C72" s="1748"/>
      <c r="D72" s="1748"/>
      <c r="E72" s="1748"/>
      <c r="F72" s="1748"/>
      <c r="G72" s="1748"/>
      <c r="H72" s="1748"/>
      <c r="I72" s="1748"/>
      <c r="J72" s="1748"/>
      <c r="K72" s="1748"/>
      <c r="L72" s="1748"/>
      <c r="M72" s="1748"/>
      <c r="N72" s="1748"/>
      <c r="O72" s="1748"/>
      <c r="P72" s="1748"/>
      <c r="Q72" s="1748"/>
      <c r="R72" s="1748"/>
      <c r="S72" s="1748"/>
      <c r="T72" s="1748"/>
      <c r="U72" s="1748"/>
      <c r="V72" s="1748"/>
      <c r="W72" s="1748"/>
      <c r="X72" s="1748"/>
      <c r="Y72" s="1748"/>
      <c r="Z72" s="1748"/>
      <c r="AA72" s="1749"/>
    </row>
    <row r="73" spans="1:27" x14ac:dyDescent="0.3">
      <c r="A73" s="1750" t="s">
        <v>440</v>
      </c>
      <c r="B73" s="1751"/>
      <c r="C73" s="1751"/>
      <c r="D73" s="1751"/>
      <c r="E73" s="1751"/>
      <c r="F73" s="1751"/>
      <c r="G73" s="1751"/>
      <c r="H73" s="1751"/>
      <c r="I73" s="1751"/>
      <c r="J73" s="1751"/>
      <c r="K73" s="1751"/>
      <c r="L73" s="1751"/>
      <c r="M73" s="1751"/>
      <c r="N73" s="1751"/>
      <c r="O73" s="1751"/>
      <c r="P73" s="1751"/>
      <c r="Q73" s="1751"/>
      <c r="R73" s="1751"/>
      <c r="S73" s="1751"/>
      <c r="T73" s="1751"/>
      <c r="U73" s="1751"/>
      <c r="V73" s="1751"/>
      <c r="W73" s="1751"/>
      <c r="X73" s="1751"/>
      <c r="Y73" s="1751"/>
      <c r="Z73" s="1751"/>
      <c r="AA73" s="1752"/>
    </row>
    <row r="74" spans="1:27" x14ac:dyDescent="0.3">
      <c r="A74" s="1761"/>
      <c r="B74" s="1634"/>
      <c r="C74" s="1634"/>
      <c r="D74" s="1634"/>
      <c r="E74" s="1634"/>
      <c r="F74" s="1634"/>
      <c r="G74" s="1634"/>
      <c r="H74" s="1634"/>
      <c r="I74" s="1634"/>
      <c r="J74" s="1634"/>
      <c r="K74" s="1634"/>
      <c r="L74" s="1634"/>
      <c r="M74" s="1634"/>
      <c r="N74" s="1634"/>
      <c r="O74" s="1634"/>
      <c r="P74" s="1634"/>
      <c r="Q74" s="1634"/>
      <c r="R74" s="1634"/>
      <c r="S74" s="1634"/>
      <c r="T74" s="1634"/>
      <c r="U74" s="1634"/>
      <c r="V74" s="1634"/>
      <c r="W74" s="1634"/>
      <c r="X74" s="1634"/>
      <c r="Y74" s="1634"/>
      <c r="Z74" s="1634"/>
      <c r="AA74" s="1762"/>
    </row>
    <row r="75" spans="1:27" x14ac:dyDescent="0.3">
      <c r="A75" s="1761"/>
      <c r="B75" s="1634"/>
      <c r="C75" s="1634"/>
      <c r="D75" s="1634"/>
      <c r="E75" s="1634"/>
      <c r="F75" s="1634"/>
      <c r="G75" s="1634"/>
      <c r="H75" s="1634"/>
      <c r="I75" s="1634"/>
      <c r="J75" s="1634"/>
      <c r="K75" s="1634"/>
      <c r="L75" s="1634"/>
      <c r="M75" s="1634"/>
      <c r="N75" s="1634"/>
      <c r="O75" s="1634"/>
      <c r="P75" s="1634"/>
      <c r="Q75" s="1634"/>
      <c r="R75" s="1634"/>
      <c r="S75" s="1634"/>
      <c r="T75" s="1634"/>
      <c r="U75" s="1634"/>
      <c r="V75" s="1634"/>
      <c r="W75" s="1634"/>
      <c r="X75" s="1634"/>
      <c r="Y75" s="1634"/>
      <c r="Z75" s="1634"/>
      <c r="AA75" s="1762"/>
    </row>
    <row r="76" spans="1:27" x14ac:dyDescent="0.3">
      <c r="A76" s="1761"/>
      <c r="B76" s="1634"/>
      <c r="C76" s="1634"/>
      <c r="D76" s="1634"/>
      <c r="E76" s="1634"/>
      <c r="F76" s="1634"/>
      <c r="G76" s="1634"/>
      <c r="H76" s="1634"/>
      <c r="I76" s="1634"/>
      <c r="J76" s="1634"/>
      <c r="K76" s="1634"/>
      <c r="L76" s="1634"/>
      <c r="M76" s="1634"/>
      <c r="N76" s="1634"/>
      <c r="O76" s="1634"/>
      <c r="P76" s="1634"/>
      <c r="Q76" s="1634"/>
      <c r="R76" s="1634"/>
      <c r="S76" s="1634"/>
      <c r="T76" s="1634"/>
      <c r="U76" s="1634"/>
      <c r="V76" s="1634"/>
      <c r="W76" s="1634"/>
      <c r="X76" s="1634"/>
      <c r="Y76" s="1634"/>
      <c r="Z76" s="1634"/>
      <c r="AA76" s="1762"/>
    </row>
    <row r="77" spans="1:27" x14ac:dyDescent="0.3">
      <c r="A77" s="1761"/>
      <c r="B77" s="1634"/>
      <c r="C77" s="1634"/>
      <c r="D77" s="1634"/>
      <c r="E77" s="1634"/>
      <c r="F77" s="1634"/>
      <c r="G77" s="1634"/>
      <c r="H77" s="1634"/>
      <c r="I77" s="1634"/>
      <c r="J77" s="1634"/>
      <c r="K77" s="1634"/>
      <c r="L77" s="1634"/>
      <c r="M77" s="1634"/>
      <c r="N77" s="1634"/>
      <c r="O77" s="1634"/>
      <c r="P77" s="1634"/>
      <c r="Q77" s="1634"/>
      <c r="R77" s="1634"/>
      <c r="S77" s="1634"/>
      <c r="T77" s="1634"/>
      <c r="U77" s="1634"/>
      <c r="V77" s="1634"/>
      <c r="W77" s="1634"/>
      <c r="X77" s="1634"/>
      <c r="Y77" s="1634"/>
      <c r="Z77" s="1634"/>
      <c r="AA77" s="1762"/>
    </row>
    <row r="78" spans="1:27" x14ac:dyDescent="0.3">
      <c r="A78" s="1761"/>
      <c r="B78" s="1634"/>
      <c r="C78" s="1634"/>
      <c r="D78" s="1634"/>
      <c r="E78" s="1634"/>
      <c r="F78" s="1634"/>
      <c r="G78" s="1634"/>
      <c r="H78" s="1634"/>
      <c r="I78" s="1634"/>
      <c r="J78" s="1634"/>
      <c r="K78" s="1634"/>
      <c r="L78" s="1634"/>
      <c r="M78" s="1634"/>
      <c r="N78" s="1634"/>
      <c r="O78" s="1634"/>
      <c r="P78" s="1634"/>
      <c r="Q78" s="1634"/>
      <c r="R78" s="1634"/>
      <c r="S78" s="1634"/>
      <c r="T78" s="1634"/>
      <c r="U78" s="1634"/>
      <c r="V78" s="1634"/>
      <c r="W78" s="1634"/>
      <c r="X78" s="1634"/>
      <c r="Y78" s="1634"/>
      <c r="Z78" s="1634"/>
      <c r="AA78" s="1762"/>
    </row>
    <row r="79" spans="1:27" x14ac:dyDescent="0.3">
      <c r="A79" s="1761"/>
      <c r="B79" s="1634"/>
      <c r="C79" s="1634"/>
      <c r="D79" s="1634"/>
      <c r="E79" s="1634"/>
      <c r="F79" s="1634"/>
      <c r="G79" s="1634"/>
      <c r="H79" s="1634"/>
      <c r="I79" s="1634"/>
      <c r="J79" s="1634"/>
      <c r="K79" s="1634"/>
      <c r="L79" s="1634"/>
      <c r="M79" s="1634"/>
      <c r="N79" s="1634"/>
      <c r="O79" s="1634"/>
      <c r="P79" s="1634"/>
      <c r="Q79" s="1634"/>
      <c r="R79" s="1634"/>
      <c r="S79" s="1634"/>
      <c r="T79" s="1634"/>
      <c r="U79" s="1634"/>
      <c r="V79" s="1634"/>
      <c r="W79" s="1634"/>
      <c r="X79" s="1634"/>
      <c r="Y79" s="1634"/>
      <c r="Z79" s="1634"/>
      <c r="AA79" s="1762"/>
    </row>
    <row r="80" spans="1:27" x14ac:dyDescent="0.3">
      <c r="A80" s="1761"/>
      <c r="B80" s="1634"/>
      <c r="C80" s="1634"/>
      <c r="D80" s="1634"/>
      <c r="E80" s="1634"/>
      <c r="F80" s="1634"/>
      <c r="G80" s="1634"/>
      <c r="H80" s="1634"/>
      <c r="I80" s="1634"/>
      <c r="J80" s="1634"/>
      <c r="K80" s="1634"/>
      <c r="L80" s="1634"/>
      <c r="M80" s="1634"/>
      <c r="N80" s="1634"/>
      <c r="O80" s="1634"/>
      <c r="P80" s="1634"/>
      <c r="Q80" s="1634"/>
      <c r="R80" s="1634"/>
      <c r="S80" s="1634"/>
      <c r="T80" s="1634"/>
      <c r="U80" s="1634"/>
      <c r="V80" s="1634"/>
      <c r="W80" s="1634"/>
      <c r="X80" s="1634"/>
      <c r="Y80" s="1634"/>
      <c r="Z80" s="1634"/>
      <c r="AA80" s="1762"/>
    </row>
    <row r="81" spans="1:27" x14ac:dyDescent="0.3">
      <c r="A81" s="1761"/>
      <c r="B81" s="1634"/>
      <c r="C81" s="1634"/>
      <c r="D81" s="1634"/>
      <c r="E81" s="1634"/>
      <c r="F81" s="1634"/>
      <c r="G81" s="1634"/>
      <c r="H81" s="1634"/>
      <c r="I81" s="1634"/>
      <c r="J81" s="1634"/>
      <c r="K81" s="1634"/>
      <c r="L81" s="1634"/>
      <c r="M81" s="1634"/>
      <c r="N81" s="1634"/>
      <c r="O81" s="1634"/>
      <c r="P81" s="1634"/>
      <c r="Q81" s="1634"/>
      <c r="R81" s="1634"/>
      <c r="S81" s="1634"/>
      <c r="T81" s="1634"/>
      <c r="U81" s="1634"/>
      <c r="V81" s="1634"/>
      <c r="W81" s="1634"/>
      <c r="X81" s="1634"/>
      <c r="Y81" s="1634"/>
      <c r="Z81" s="1634"/>
      <c r="AA81" s="1762"/>
    </row>
    <row r="82" spans="1:27" x14ac:dyDescent="0.3">
      <c r="A82" s="1761"/>
      <c r="B82" s="1634"/>
      <c r="C82" s="1634"/>
      <c r="D82" s="1634"/>
      <c r="E82" s="1634"/>
      <c r="F82" s="1634"/>
      <c r="G82" s="1634"/>
      <c r="H82" s="1634"/>
      <c r="I82" s="1634"/>
      <c r="J82" s="1634"/>
      <c r="K82" s="1634"/>
      <c r="L82" s="1634"/>
      <c r="M82" s="1634"/>
      <c r="N82" s="1634"/>
      <c r="O82" s="1634"/>
      <c r="P82" s="1634"/>
      <c r="Q82" s="1634"/>
      <c r="R82" s="1634"/>
      <c r="S82" s="1634"/>
      <c r="T82" s="1634"/>
      <c r="U82" s="1634"/>
      <c r="V82" s="1634"/>
      <c r="W82" s="1634"/>
      <c r="X82" s="1634"/>
      <c r="Y82" s="1634"/>
      <c r="Z82" s="1634"/>
      <c r="AA82" s="1762"/>
    </row>
    <row r="83" spans="1:27" ht="17.25" thickBot="1" x14ac:dyDescent="0.35">
      <c r="A83" s="1763"/>
      <c r="B83" s="1764"/>
      <c r="C83" s="1764"/>
      <c r="D83" s="1764"/>
      <c r="E83" s="1764"/>
      <c r="F83" s="1764"/>
      <c r="G83" s="1764"/>
      <c r="H83" s="1764"/>
      <c r="I83" s="1764"/>
      <c r="J83" s="1764"/>
      <c r="K83" s="1764"/>
      <c r="L83" s="1764"/>
      <c r="M83" s="1764"/>
      <c r="N83" s="1764"/>
      <c r="O83" s="1764"/>
      <c r="P83" s="1764"/>
      <c r="Q83" s="1764"/>
      <c r="R83" s="1764"/>
      <c r="S83" s="1764"/>
      <c r="T83" s="1764"/>
      <c r="U83" s="1764"/>
      <c r="V83" s="1764"/>
      <c r="W83" s="1764"/>
      <c r="X83" s="1764"/>
      <c r="Y83" s="1764"/>
      <c r="Z83" s="1764"/>
      <c r="AA83" s="1765"/>
    </row>
    <row r="84" spans="1:27" x14ac:dyDescent="0.3">
      <c r="A84" s="111" t="s">
        <v>441</v>
      </c>
      <c r="B84" s="99"/>
      <c r="C84" s="99"/>
      <c r="D84" s="99"/>
      <c r="E84" s="99"/>
      <c r="F84" s="99"/>
      <c r="G84" s="99"/>
      <c r="H84" s="118"/>
      <c r="I84" s="118"/>
      <c r="J84" s="118"/>
      <c r="K84" s="118"/>
      <c r="L84" s="118"/>
      <c r="M84" s="118"/>
      <c r="N84" s="60"/>
      <c r="O84" s="60"/>
      <c r="P84" s="60"/>
      <c r="Q84" s="60"/>
      <c r="R84" s="60"/>
      <c r="S84" s="60"/>
      <c r="T84" s="60"/>
      <c r="U84" s="60"/>
      <c r="V84" s="60"/>
      <c r="W84" s="60"/>
      <c r="X84" s="60"/>
      <c r="Y84" s="60"/>
      <c r="Z84" s="60"/>
      <c r="AA84" s="197"/>
    </row>
    <row r="85" spans="1:27" ht="16.5" customHeight="1" x14ac:dyDescent="0.3">
      <c r="A85" s="1753" t="s">
        <v>442</v>
      </c>
      <c r="B85" s="1754"/>
      <c r="C85" s="1754"/>
      <c r="D85" s="1754"/>
      <c r="E85" s="1754"/>
      <c r="F85" s="1754"/>
      <c r="G85" s="1754"/>
      <c r="H85" s="1754"/>
      <c r="I85" s="1754"/>
      <c r="J85" s="1754"/>
      <c r="K85" s="1754"/>
      <c r="L85" s="1754"/>
      <c r="M85" s="1754"/>
      <c r="N85" s="1754"/>
      <c r="O85" s="1754"/>
      <c r="P85" s="1754"/>
      <c r="Q85" s="1754"/>
      <c r="R85" s="1754"/>
      <c r="S85" s="1754"/>
      <c r="T85" s="1754"/>
      <c r="U85" s="1754"/>
      <c r="V85" s="1754"/>
      <c r="W85" s="1754"/>
      <c r="X85" s="1754"/>
      <c r="Y85" s="1754"/>
      <c r="Z85" s="1754"/>
      <c r="AA85" s="197"/>
    </row>
    <row r="86" spans="1:27" ht="16.5" customHeight="1" x14ac:dyDescent="0.3">
      <c r="A86" s="1810" t="s">
        <v>443</v>
      </c>
      <c r="B86" s="1811"/>
      <c r="C86" s="1811"/>
      <c r="D86" s="1811"/>
      <c r="E86" s="1811"/>
      <c r="F86" s="1811"/>
      <c r="G86" s="1811"/>
      <c r="H86" s="1811"/>
      <c r="I86" s="1811"/>
      <c r="J86" s="1811"/>
      <c r="K86" s="1811"/>
      <c r="L86" s="1811"/>
      <c r="M86" s="1811"/>
      <c r="N86" s="1811"/>
      <c r="O86" s="1811"/>
      <c r="P86" s="1811"/>
      <c r="Q86" s="1811"/>
      <c r="R86" s="1811"/>
      <c r="S86" s="1811"/>
      <c r="T86" s="1811"/>
      <c r="U86" s="1811"/>
      <c r="V86" s="1811"/>
      <c r="W86" s="1811"/>
      <c r="X86" s="1811"/>
      <c r="Y86" s="1811"/>
      <c r="Z86" s="1811"/>
      <c r="AA86" s="197"/>
    </row>
    <row r="87" spans="1:27" ht="16.5" customHeight="1" x14ac:dyDescent="0.3">
      <c r="A87" s="1810" t="s">
        <v>444</v>
      </c>
      <c r="B87" s="1811"/>
      <c r="C87" s="1811"/>
      <c r="D87" s="1811"/>
      <c r="E87" s="1811"/>
      <c r="F87" s="1811"/>
      <c r="G87" s="1811"/>
      <c r="H87" s="1811"/>
      <c r="I87" s="1811"/>
      <c r="J87" s="1811"/>
      <c r="K87" s="1811"/>
      <c r="L87" s="1811"/>
      <c r="M87" s="1811"/>
      <c r="N87" s="1811"/>
      <c r="O87" s="1811"/>
      <c r="P87" s="1811"/>
      <c r="Q87" s="1811"/>
      <c r="R87" s="1811"/>
      <c r="S87" s="1811"/>
      <c r="T87" s="1811"/>
      <c r="U87" s="1811"/>
      <c r="V87" s="1811"/>
      <c r="W87" s="1811"/>
      <c r="X87" s="1811"/>
      <c r="Y87" s="1811"/>
      <c r="Z87" s="1811"/>
      <c r="AA87" s="197"/>
    </row>
    <row r="88" spans="1:27" x14ac:dyDescent="0.3">
      <c r="A88" s="1755"/>
      <c r="B88" s="1756"/>
      <c r="C88" s="1756"/>
      <c r="D88" s="1756"/>
      <c r="E88" s="1756"/>
      <c r="F88" s="1756"/>
      <c r="G88" s="1756"/>
      <c r="H88" s="1756"/>
      <c r="I88" s="1756"/>
      <c r="J88" s="1756"/>
      <c r="K88" s="1756"/>
      <c r="L88" s="1756"/>
      <c r="M88" s="1756"/>
      <c r="N88" s="60"/>
      <c r="O88" s="60"/>
      <c r="P88" s="60"/>
      <c r="Q88" s="60"/>
      <c r="R88" s="60"/>
      <c r="S88" s="60"/>
      <c r="T88" s="60"/>
      <c r="U88" s="60"/>
      <c r="V88" s="60"/>
      <c r="W88" s="60"/>
      <c r="X88" s="60"/>
      <c r="Y88" s="60"/>
      <c r="Z88" s="60"/>
      <c r="AA88" s="197"/>
    </row>
    <row r="89" spans="1:27" x14ac:dyDescent="0.3">
      <c r="A89" s="330">
        <v>5</v>
      </c>
      <c r="B89" s="1757" t="s">
        <v>445</v>
      </c>
      <c r="C89" s="1758"/>
      <c r="D89" s="1758"/>
      <c r="E89" s="1758"/>
      <c r="F89" s="1758"/>
      <c r="G89" s="1758"/>
      <c r="H89" s="1758"/>
      <c r="I89" s="1758"/>
      <c r="J89" s="1758"/>
      <c r="K89" s="1758"/>
      <c r="L89" s="1758"/>
      <c r="M89" s="1758"/>
      <c r="N89" s="1758"/>
      <c r="O89" s="1758"/>
      <c r="P89" s="1758"/>
      <c r="Q89" s="1758"/>
      <c r="R89" s="1758"/>
      <c r="S89" s="1758"/>
      <c r="T89" s="1758"/>
      <c r="U89" s="1758"/>
      <c r="V89" s="1758"/>
      <c r="W89" s="1758"/>
      <c r="X89" s="1758"/>
      <c r="Y89" s="1758"/>
      <c r="Z89" s="1758"/>
      <c r="AA89" s="1759"/>
    </row>
    <row r="90" spans="1:27" x14ac:dyDescent="0.3">
      <c r="A90" s="111"/>
      <c r="B90" s="99"/>
      <c r="C90" s="99"/>
      <c r="D90" s="99"/>
      <c r="E90" s="99"/>
      <c r="F90" s="93"/>
      <c r="G90" s="99"/>
      <c r="H90" s="110"/>
      <c r="I90" s="93"/>
      <c r="J90" s="99"/>
      <c r="K90" s="93"/>
      <c r="L90" s="110"/>
      <c r="M90" s="99"/>
      <c r="N90" s="60"/>
      <c r="O90" s="60"/>
      <c r="P90" s="60"/>
      <c r="Q90" s="60"/>
      <c r="R90" s="60"/>
      <c r="S90" s="60"/>
      <c r="T90" s="60"/>
      <c r="U90" s="60"/>
      <c r="V90" s="60"/>
      <c r="W90" s="60"/>
      <c r="X90" s="60"/>
      <c r="Y90" s="60"/>
      <c r="Z90" s="60"/>
      <c r="AA90" s="197"/>
    </row>
    <row r="91" spans="1:27" x14ac:dyDescent="0.3">
      <c r="A91" s="111" t="s">
        <v>446</v>
      </c>
      <c r="B91" s="93"/>
      <c r="C91" s="93"/>
      <c r="D91" s="60"/>
      <c r="E91" s="60"/>
      <c r="F91" s="60"/>
      <c r="G91" s="96"/>
      <c r="H91" s="133" t="s">
        <v>333</v>
      </c>
      <c r="I91" s="96"/>
      <c r="J91" s="119"/>
      <c r="K91" s="1812" t="s">
        <v>333</v>
      </c>
      <c r="L91" s="1812"/>
      <c r="M91" s="96"/>
      <c r="N91" s="96"/>
      <c r="O91" s="60"/>
      <c r="P91" s="60"/>
      <c r="Q91" s="60"/>
      <c r="R91" s="60"/>
      <c r="S91" s="60"/>
      <c r="T91" s="60"/>
      <c r="U91" s="60"/>
      <c r="V91" s="60"/>
      <c r="W91" s="60"/>
      <c r="X91" s="60"/>
      <c r="Y91" s="60"/>
      <c r="Z91" s="60"/>
      <c r="AA91" s="197"/>
    </row>
    <row r="92" spans="1:27" x14ac:dyDescent="0.3">
      <c r="A92" s="111"/>
      <c r="B92" s="99"/>
      <c r="C92" s="99"/>
      <c r="D92" s="60"/>
      <c r="E92" s="60"/>
      <c r="F92" s="60"/>
      <c r="G92" s="179" t="s">
        <v>415</v>
      </c>
      <c r="H92" s="99"/>
      <c r="I92" s="1760" t="s">
        <v>416</v>
      </c>
      <c r="J92" s="1760"/>
      <c r="K92" s="99"/>
      <c r="L92" s="99"/>
      <c r="M92" s="1760" t="s">
        <v>417</v>
      </c>
      <c r="N92" s="1760"/>
      <c r="O92" s="60"/>
      <c r="P92" s="60"/>
      <c r="Q92" s="60"/>
      <c r="R92" s="60"/>
      <c r="S92" s="60"/>
      <c r="T92" s="60"/>
      <c r="U92" s="60"/>
      <c r="V92" s="60"/>
      <c r="W92" s="60"/>
      <c r="X92" s="60"/>
      <c r="Y92" s="60"/>
      <c r="Z92" s="60"/>
      <c r="AA92" s="197"/>
    </row>
    <row r="93" spans="1:27" x14ac:dyDescent="0.3">
      <c r="A93" s="111"/>
      <c r="B93" s="93"/>
      <c r="C93" s="93"/>
      <c r="D93" s="109"/>
      <c r="E93" s="109"/>
      <c r="F93" s="109"/>
      <c r="G93" s="109"/>
      <c r="H93" s="109"/>
      <c r="I93" s="109"/>
      <c r="J93" s="109"/>
      <c r="K93" s="93"/>
      <c r="L93" s="109"/>
      <c r="M93" s="99"/>
      <c r="N93" s="60"/>
      <c r="O93" s="60"/>
      <c r="P93" s="60"/>
      <c r="Q93" s="60"/>
      <c r="R93" s="60"/>
      <c r="S93" s="60"/>
      <c r="T93" s="60"/>
      <c r="U93" s="60"/>
      <c r="V93" s="60"/>
      <c r="W93" s="60"/>
      <c r="X93" s="60"/>
      <c r="Y93" s="60"/>
      <c r="Z93" s="60"/>
      <c r="AA93" s="197"/>
    </row>
    <row r="94" spans="1:27" x14ac:dyDescent="0.3">
      <c r="A94" s="111" t="s">
        <v>447</v>
      </c>
      <c r="B94" s="93"/>
      <c r="C94" s="93"/>
      <c r="D94" s="93"/>
      <c r="E94" s="133"/>
      <c r="F94" s="110"/>
      <c r="G94" s="96"/>
      <c r="H94" s="133" t="s">
        <v>333</v>
      </c>
      <c r="I94" s="96"/>
      <c r="J94" s="119"/>
      <c r="K94" s="1812" t="s">
        <v>333</v>
      </c>
      <c r="L94" s="1812"/>
      <c r="M94" s="96"/>
      <c r="N94" s="96"/>
      <c r="O94" s="60"/>
      <c r="P94" s="60"/>
      <c r="Q94" s="60"/>
      <c r="R94" s="60"/>
      <c r="S94" s="60"/>
      <c r="T94" s="60"/>
      <c r="U94" s="60"/>
      <c r="V94" s="60"/>
      <c r="W94" s="60"/>
      <c r="X94" s="60"/>
      <c r="Y94" s="60"/>
      <c r="Z94" s="60"/>
      <c r="AA94" s="197"/>
    </row>
    <row r="95" spans="1:27" x14ac:dyDescent="0.3">
      <c r="A95" s="111"/>
      <c r="B95" s="99"/>
      <c r="C95" s="99"/>
      <c r="D95" s="228"/>
      <c r="E95" s="99"/>
      <c r="F95" s="117"/>
      <c r="G95" s="179" t="s">
        <v>415</v>
      </c>
      <c r="H95" s="99"/>
      <c r="I95" s="1760" t="s">
        <v>416</v>
      </c>
      <c r="J95" s="1760"/>
      <c r="K95" s="99"/>
      <c r="L95" s="99"/>
      <c r="M95" s="1760" t="s">
        <v>417</v>
      </c>
      <c r="N95" s="1760"/>
      <c r="O95" s="60"/>
      <c r="P95" s="60"/>
      <c r="Q95" s="60"/>
      <c r="R95" s="60"/>
      <c r="S95" s="60"/>
      <c r="T95" s="60"/>
      <c r="U95" s="60"/>
      <c r="V95" s="60"/>
      <c r="W95" s="60"/>
      <c r="X95" s="60"/>
      <c r="Y95" s="60"/>
      <c r="Z95" s="60"/>
      <c r="AA95" s="197"/>
    </row>
    <row r="96" spans="1:27" x14ac:dyDescent="0.3">
      <c r="A96" s="111"/>
      <c r="B96" s="99"/>
      <c r="C96" s="99"/>
      <c r="D96" s="228"/>
      <c r="E96" s="99"/>
      <c r="F96" s="228"/>
      <c r="G96" s="228"/>
      <c r="H96" s="99"/>
      <c r="I96" s="99"/>
      <c r="J96" s="189"/>
      <c r="K96" s="189"/>
      <c r="L96" s="99"/>
      <c r="M96" s="99"/>
      <c r="N96" s="60"/>
      <c r="O96" s="60"/>
      <c r="P96" s="60"/>
      <c r="Q96" s="60"/>
      <c r="R96" s="60"/>
      <c r="S96" s="60"/>
      <c r="T96" s="60"/>
      <c r="U96" s="60"/>
      <c r="V96" s="60"/>
      <c r="W96" s="60"/>
      <c r="X96" s="60"/>
      <c r="Y96" s="60"/>
      <c r="Z96" s="60"/>
      <c r="AA96" s="197"/>
    </row>
    <row r="97" spans="1:30" x14ac:dyDescent="0.3">
      <c r="A97" s="111" t="s">
        <v>448</v>
      </c>
      <c r="B97" s="93"/>
      <c r="C97" s="93"/>
      <c r="D97" s="93"/>
      <c r="E97" s="133"/>
      <c r="F97" s="110"/>
      <c r="G97" s="96"/>
      <c r="H97" s="133" t="s">
        <v>333</v>
      </c>
      <c r="I97" s="96"/>
      <c r="J97" s="119"/>
      <c r="K97" s="1812" t="s">
        <v>333</v>
      </c>
      <c r="L97" s="1812"/>
      <c r="M97" s="96"/>
      <c r="N97" s="96"/>
      <c r="O97" s="60"/>
      <c r="P97" s="60"/>
      <c r="Q97" s="60"/>
      <c r="R97" s="60"/>
      <c r="S97" s="60"/>
      <c r="T97" s="60"/>
      <c r="U97" s="60"/>
      <c r="V97" s="60"/>
      <c r="W97" s="93"/>
      <c r="X97" s="133"/>
      <c r="Y97" s="93"/>
      <c r="Z97" s="110"/>
      <c r="AA97" s="134"/>
      <c r="AB97"/>
      <c r="AC97"/>
    </row>
    <row r="98" spans="1:30" x14ac:dyDescent="0.3">
      <c r="A98" s="111"/>
      <c r="B98" s="93"/>
      <c r="C98" s="93"/>
      <c r="D98" s="93"/>
      <c r="E98" s="133"/>
      <c r="F98" s="110"/>
      <c r="G98" s="179" t="s">
        <v>415</v>
      </c>
      <c r="H98" s="99"/>
      <c r="I98" s="1760" t="s">
        <v>416</v>
      </c>
      <c r="J98" s="1760"/>
      <c r="K98" s="99"/>
      <c r="L98" s="99"/>
      <c r="M98" s="1760" t="s">
        <v>417</v>
      </c>
      <c r="N98" s="1760"/>
      <c r="O98" s="60"/>
      <c r="P98" s="60"/>
      <c r="Q98" s="60"/>
      <c r="R98" s="60"/>
      <c r="S98" s="60"/>
      <c r="T98" s="60"/>
      <c r="U98" s="60"/>
      <c r="V98" s="60"/>
      <c r="W98" s="93"/>
      <c r="X98" s="133"/>
      <c r="Y98" s="93"/>
      <c r="Z98" s="110"/>
      <c r="AA98" s="134"/>
      <c r="AB98"/>
      <c r="AC98"/>
    </row>
    <row r="99" spans="1:30" ht="16.5" customHeight="1" x14ac:dyDescent="0.3">
      <c r="A99" s="1766" t="s">
        <v>449</v>
      </c>
      <c r="B99" s="1767"/>
      <c r="C99" s="1767"/>
      <c r="D99" s="1767"/>
      <c r="E99" s="1767"/>
      <c r="F99" s="1767"/>
      <c r="G99" s="1767"/>
      <c r="H99" s="1767"/>
      <c r="I99" s="1767"/>
      <c r="J99" s="1767"/>
      <c r="K99" s="1767"/>
      <c r="L99" s="1767"/>
      <c r="M99" s="1767"/>
      <c r="N99" s="1767"/>
      <c r="O99" s="1767"/>
      <c r="P99" s="1767"/>
      <c r="Q99" s="1767"/>
      <c r="R99" s="1767"/>
      <c r="S99" s="1767"/>
      <c r="T99" s="1767"/>
      <c r="U99" s="1767"/>
      <c r="V99" s="1767"/>
      <c r="W99" s="1767"/>
      <c r="X99" s="1767"/>
      <c r="Y99" s="1767"/>
      <c r="Z99" s="1767"/>
      <c r="AA99" s="1768"/>
      <c r="AB99" s="1809"/>
      <c r="AC99" s="1809"/>
    </row>
    <row r="100" spans="1:30" x14ac:dyDescent="0.3">
      <c r="A100" s="328"/>
      <c r="B100" s="93"/>
      <c r="C100" s="93"/>
      <c r="D100" s="93"/>
      <c r="E100" s="93"/>
      <c r="F100" s="93"/>
      <c r="G100" s="93"/>
      <c r="H100" s="93"/>
      <c r="I100" s="93"/>
      <c r="J100" s="93"/>
      <c r="K100" s="93"/>
      <c r="L100" s="93"/>
      <c r="M100" s="93"/>
      <c r="N100" s="60"/>
      <c r="O100" s="60"/>
      <c r="P100" s="60"/>
      <c r="Q100" s="60"/>
      <c r="R100" s="60"/>
      <c r="S100" s="60"/>
      <c r="T100" s="60"/>
      <c r="U100" s="60"/>
      <c r="V100" s="60"/>
      <c r="W100" s="60"/>
      <c r="X100" s="60"/>
      <c r="Y100" s="60"/>
      <c r="Z100" s="60"/>
      <c r="AA100" s="197"/>
    </row>
    <row r="101" spans="1:30" ht="16.5" customHeight="1" x14ac:dyDescent="0.3">
      <c r="A101" s="1566" t="s">
        <v>450</v>
      </c>
      <c r="B101" s="1567"/>
      <c r="C101" s="1567"/>
      <c r="D101" s="1567"/>
      <c r="E101" s="1567"/>
      <c r="F101" s="1567"/>
      <c r="G101" s="1567"/>
      <c r="H101" s="1567"/>
      <c r="I101" s="1567"/>
      <c r="J101" s="1567"/>
      <c r="K101" s="1567"/>
      <c r="L101" s="1567"/>
      <c r="M101" s="1567"/>
      <c r="N101" s="1567"/>
      <c r="O101" s="1567"/>
      <c r="P101" s="1567"/>
      <c r="Q101" s="1567"/>
      <c r="R101" s="1567"/>
      <c r="S101" s="1567"/>
      <c r="T101" s="1567"/>
      <c r="U101" s="1567"/>
      <c r="V101" s="1567"/>
      <c r="W101" s="1567"/>
      <c r="X101" s="1567"/>
      <c r="Y101" s="1567"/>
      <c r="Z101" s="1567"/>
      <c r="AA101" s="1568"/>
    </row>
    <row r="102" spans="1:30" ht="69" customHeight="1" x14ac:dyDescent="0.3">
      <c r="A102" s="1566"/>
      <c r="B102" s="1567"/>
      <c r="C102" s="1567"/>
      <c r="D102" s="1567"/>
      <c r="E102" s="1567"/>
      <c r="F102" s="1567"/>
      <c r="G102" s="1567"/>
      <c r="H102" s="1567"/>
      <c r="I102" s="1567"/>
      <c r="J102" s="1567"/>
      <c r="K102" s="1567"/>
      <c r="L102" s="1567"/>
      <c r="M102" s="1567"/>
      <c r="N102" s="1567"/>
      <c r="O102" s="1567"/>
      <c r="P102" s="1567"/>
      <c r="Q102" s="1567"/>
      <c r="R102" s="1567"/>
      <c r="S102" s="1567"/>
      <c r="T102" s="1567"/>
      <c r="U102" s="1567"/>
      <c r="V102" s="1567"/>
      <c r="W102" s="1567"/>
      <c r="X102" s="1567"/>
      <c r="Y102" s="1567"/>
      <c r="Z102" s="1567"/>
      <c r="AA102" s="1568"/>
    </row>
    <row r="103" spans="1:30" x14ac:dyDescent="0.3">
      <c r="A103" s="328"/>
      <c r="B103" s="93"/>
      <c r="C103" s="93"/>
      <c r="D103" s="93"/>
      <c r="E103" s="93"/>
      <c r="F103" s="93"/>
      <c r="G103" s="93"/>
      <c r="H103" s="93"/>
      <c r="I103" s="93"/>
      <c r="J103" s="93"/>
      <c r="K103" s="93"/>
      <c r="L103" s="93"/>
      <c r="M103" s="93"/>
      <c r="N103" s="60"/>
      <c r="O103" s="60"/>
      <c r="P103" s="60"/>
      <c r="Q103" s="60"/>
      <c r="R103" s="60"/>
      <c r="S103" s="60"/>
      <c r="T103" s="60"/>
      <c r="U103" s="60"/>
      <c r="V103" s="60"/>
      <c r="W103" s="60"/>
      <c r="X103" s="60"/>
      <c r="Y103" s="60"/>
      <c r="Z103" s="60"/>
      <c r="AA103" s="197"/>
    </row>
    <row r="104" spans="1:30" x14ac:dyDescent="0.3">
      <c r="A104" s="147" t="s">
        <v>451</v>
      </c>
      <c r="B104" s="93"/>
      <c r="C104" s="93"/>
      <c r="D104" s="93"/>
      <c r="E104" s="93"/>
      <c r="F104" s="93"/>
      <c r="G104" s="93"/>
      <c r="H104" s="93"/>
      <c r="I104" s="93"/>
      <c r="J104" s="93"/>
      <c r="K104" s="93"/>
      <c r="L104" s="93"/>
      <c r="M104" s="172"/>
      <c r="N104" s="60"/>
      <c r="O104" s="60"/>
      <c r="P104" s="60"/>
      <c r="Q104" s="60"/>
      <c r="R104" s="60"/>
      <c r="S104" s="60"/>
      <c r="T104" s="60"/>
      <c r="U104" s="60"/>
      <c r="V104" s="60"/>
      <c r="W104" s="60"/>
      <c r="X104" s="60"/>
      <c r="Y104" s="60"/>
      <c r="Z104" s="60"/>
      <c r="AA104" s="197"/>
    </row>
    <row r="105" spans="1:30" x14ac:dyDescent="0.3">
      <c r="A105" s="316"/>
      <c r="B105"/>
      <c r="C105"/>
      <c r="D105"/>
      <c r="E105"/>
      <c r="F105"/>
      <c r="G105"/>
      <c r="H105"/>
      <c r="I105" s="91"/>
      <c r="J105"/>
      <c r="K105"/>
      <c r="L105"/>
      <c r="M105"/>
      <c r="AA105" s="293"/>
    </row>
    <row r="106" spans="1:30" x14ac:dyDescent="0.3">
      <c r="A106" s="317"/>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318"/>
    </row>
    <row r="107" spans="1:30" x14ac:dyDescent="0.3">
      <c r="A107" s="283"/>
      <c r="B107" s="49"/>
      <c r="C107" s="49"/>
      <c r="D107" s="419"/>
      <c r="E107" s="419"/>
      <c r="F107" s="419"/>
      <c r="G107" s="419"/>
      <c r="H107" s="49"/>
      <c r="I107" s="49"/>
      <c r="J107" s="49"/>
      <c r="K107" s="49"/>
      <c r="L107" s="419"/>
      <c r="M107" s="419"/>
      <c r="N107" s="419"/>
      <c r="O107" s="419"/>
      <c r="P107" s="419"/>
      <c r="Q107" s="419"/>
      <c r="R107" s="49"/>
      <c r="S107" s="49"/>
      <c r="T107" s="49"/>
      <c r="U107" s="419"/>
      <c r="V107" s="419"/>
      <c r="W107" s="419"/>
      <c r="X107" s="419"/>
      <c r="Y107" s="419"/>
      <c r="Z107" s="419"/>
      <c r="AA107" s="6"/>
    </row>
    <row r="108" spans="1:30" x14ac:dyDescent="0.3">
      <c r="A108" s="283"/>
      <c r="B108" s="49"/>
      <c r="C108" s="49"/>
      <c r="D108" s="419"/>
      <c r="E108" s="419"/>
      <c r="F108" s="419"/>
      <c r="G108" s="419"/>
      <c r="H108" s="49"/>
      <c r="I108" s="49"/>
      <c r="J108" s="49"/>
      <c r="K108" s="49"/>
      <c r="L108" s="870"/>
      <c r="M108" s="870"/>
      <c r="N108" s="870"/>
      <c r="O108" s="870"/>
      <c r="P108" s="870"/>
      <c r="Q108" s="870"/>
      <c r="R108" s="49"/>
      <c r="S108" s="49"/>
      <c r="T108" s="49"/>
      <c r="U108" s="419"/>
      <c r="V108" s="419"/>
      <c r="W108" s="419"/>
      <c r="X108" s="419"/>
      <c r="Y108" s="419"/>
      <c r="Z108" s="419"/>
      <c r="AA108" s="6"/>
    </row>
    <row r="109" spans="1:30" x14ac:dyDescent="0.3">
      <c r="A109" s="49" t="s">
        <v>146</v>
      </c>
      <c r="B109" s="49"/>
      <c r="C109" s="667">
        <f>VLOOKUP($F$15,CONTRA,18,FALSE)</f>
        <v>0</v>
      </c>
      <c r="D109" s="667"/>
      <c r="E109" s="667"/>
      <c r="F109" s="667"/>
      <c r="G109" s="667"/>
      <c r="H109" s="667"/>
      <c r="I109" s="49"/>
      <c r="J109" s="93" t="s">
        <v>146</v>
      </c>
      <c r="K109" s="93"/>
      <c r="L109" s="544">
        <f>VLOOKUP($F$15,CONTRA,16,FALSE)</f>
        <v>0</v>
      </c>
      <c r="M109" s="544"/>
      <c r="N109" s="544"/>
      <c r="O109" s="544"/>
      <c r="P109" s="544"/>
      <c r="Q109" s="544"/>
      <c r="R109" s="49"/>
      <c r="S109" s="49" t="s">
        <v>146</v>
      </c>
      <c r="T109" s="667">
        <f>VLOOKUP($F$15,CONTRA,9,FALSE)</f>
        <v>9</v>
      </c>
      <c r="U109" s="667"/>
      <c r="V109" s="667"/>
      <c r="W109" s="667"/>
      <c r="X109" s="667"/>
      <c r="Y109" s="667"/>
      <c r="Z109" s="667"/>
      <c r="AA109" s="667"/>
      <c r="AB109" s="49"/>
      <c r="AC109" s="49"/>
      <c r="AD109" s="49"/>
    </row>
    <row r="110" spans="1:30" x14ac:dyDescent="0.3">
      <c r="A110" s="49" t="s">
        <v>837</v>
      </c>
      <c r="B110" s="49"/>
      <c r="C110" s="49"/>
      <c r="D110" s="49"/>
      <c r="E110" s="49"/>
      <c r="F110" s="49"/>
      <c r="G110" s="49"/>
      <c r="H110" s="49"/>
      <c r="I110" s="49"/>
      <c r="J110" s="93" t="s">
        <v>840</v>
      </c>
      <c r="K110" s="93"/>
      <c r="L110" s="93"/>
      <c r="M110" s="93"/>
      <c r="N110" s="93"/>
      <c r="O110" s="93"/>
      <c r="P110" s="93"/>
      <c r="Q110" s="93"/>
      <c r="R110" s="49"/>
      <c r="S110" s="49" t="s">
        <v>942</v>
      </c>
      <c r="T110" s="668">
        <f>VLOOKUP($F$15,CONTRA,10,FALSE)</f>
        <v>10</v>
      </c>
      <c r="U110" s="668"/>
      <c r="V110" s="668"/>
      <c r="W110" s="668"/>
      <c r="X110" s="668"/>
      <c r="Y110" s="668"/>
      <c r="Z110" s="668"/>
      <c r="AA110" s="668"/>
      <c r="AB110" s="49"/>
      <c r="AC110" s="49"/>
      <c r="AD110" s="49"/>
    </row>
    <row r="111" spans="1:30" x14ac:dyDescent="0.3">
      <c r="A111" s="49" t="s">
        <v>199</v>
      </c>
      <c r="B111" s="49"/>
      <c r="C111" s="668">
        <f>VLOOKUP($F$15,CONTRA,20,FALSE)</f>
        <v>17</v>
      </c>
      <c r="D111" s="668"/>
      <c r="E111" s="668"/>
      <c r="F111" s="668"/>
      <c r="G111" s="668"/>
      <c r="H111" s="668"/>
      <c r="I111" s="49"/>
      <c r="J111" s="93" t="s">
        <v>199</v>
      </c>
      <c r="K111" s="93"/>
      <c r="L111" s="1634">
        <f>VLOOKUP($F$15,CONTRA,17,FALSE)</f>
        <v>16</v>
      </c>
      <c r="M111" s="1634"/>
      <c r="N111" s="1634"/>
      <c r="O111" s="1634"/>
      <c r="P111" s="1634"/>
      <c r="Q111" s="1634"/>
      <c r="R111" s="49"/>
      <c r="S111" s="49" t="s">
        <v>199</v>
      </c>
      <c r="T111" s="668">
        <f>VLOOKUP($F$15,CONTRA,11,FALSE)</f>
        <v>11</v>
      </c>
      <c r="U111" s="668"/>
      <c r="V111" s="668"/>
      <c r="W111" s="668"/>
      <c r="X111" s="668"/>
      <c r="Y111" s="668"/>
      <c r="Z111" s="668"/>
      <c r="AA111" s="668"/>
      <c r="AB111" s="49"/>
      <c r="AC111" s="49"/>
      <c r="AD111" s="49"/>
    </row>
    <row r="112" spans="1:30" x14ac:dyDescent="0.3">
      <c r="A112" s="283"/>
      <c r="B112" s="49"/>
      <c r="C112" s="49"/>
      <c r="D112" s="419"/>
      <c r="E112" s="419"/>
      <c r="F112" s="419"/>
      <c r="G112" s="419"/>
      <c r="H112" s="49"/>
      <c r="I112" s="49"/>
      <c r="J112" s="93"/>
      <c r="K112" s="93"/>
      <c r="L112" s="177"/>
      <c r="M112" s="177"/>
      <c r="N112" s="177"/>
      <c r="O112" s="177"/>
      <c r="P112" s="177"/>
      <c r="Q112" s="177"/>
      <c r="R112" s="49"/>
      <c r="S112" s="49"/>
      <c r="T112" s="49"/>
      <c r="U112" s="419"/>
      <c r="V112" s="419"/>
      <c r="W112" s="419"/>
      <c r="X112" s="419"/>
      <c r="Y112" s="419"/>
      <c r="Z112" s="419"/>
      <c r="AA112" s="6"/>
    </row>
    <row r="113" spans="1:27" x14ac:dyDescent="0.3">
      <c r="A113" s="283"/>
      <c r="B113" s="49"/>
      <c r="C113" s="49"/>
      <c r="D113" s="419"/>
      <c r="E113" s="419"/>
      <c r="F113" s="419"/>
      <c r="G113" s="419"/>
      <c r="H113" s="49"/>
      <c r="I113" s="49"/>
      <c r="J113" s="49"/>
      <c r="K113" s="49"/>
      <c r="L113" s="419"/>
      <c r="M113" s="419"/>
      <c r="N113" s="419"/>
      <c r="O113" s="419"/>
      <c r="P113" s="419"/>
      <c r="Q113" s="419"/>
      <c r="R113" s="49"/>
      <c r="S113" s="49"/>
      <c r="T113" s="49"/>
      <c r="U113" s="419"/>
      <c r="V113" s="419"/>
      <c r="W113" s="419"/>
      <c r="X113" s="419"/>
      <c r="Y113" s="419"/>
      <c r="Z113" s="419"/>
      <c r="AA113" s="310"/>
    </row>
    <row r="114" spans="1:27" x14ac:dyDescent="0.3">
      <c r="A114" s="283"/>
      <c r="B114" s="49"/>
      <c r="C114" s="49"/>
      <c r="D114" s="419"/>
      <c r="E114" s="419"/>
      <c r="F114" s="419"/>
      <c r="G114" s="419"/>
      <c r="H114" s="49"/>
      <c r="I114" s="49"/>
      <c r="J114" s="49"/>
      <c r="K114" s="49"/>
      <c r="L114" s="419"/>
      <c r="M114" s="419"/>
      <c r="N114" s="419"/>
      <c r="O114" s="419"/>
      <c r="P114" s="419"/>
      <c r="Q114" s="419"/>
      <c r="R114" s="49"/>
      <c r="S114" s="49"/>
      <c r="T114" s="49"/>
      <c r="U114" s="419"/>
      <c r="V114" s="419"/>
      <c r="W114" s="419"/>
      <c r="X114" s="419"/>
      <c r="Y114" s="419"/>
      <c r="Z114" s="419"/>
      <c r="AA114" s="310"/>
    </row>
    <row r="115" spans="1:27" ht="17.25" thickBot="1" x14ac:dyDescent="0.35">
      <c r="A115" s="311"/>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310"/>
    </row>
    <row r="116" spans="1:27" ht="16.5" customHeight="1" x14ac:dyDescent="0.3">
      <c r="A116" s="671" t="s">
        <v>215</v>
      </c>
      <c r="B116" s="672"/>
      <c r="C116" s="672"/>
      <c r="D116" s="672"/>
      <c r="E116" s="672"/>
      <c r="F116" s="672"/>
      <c r="G116" s="672"/>
      <c r="H116" s="672"/>
      <c r="I116" s="672"/>
      <c r="J116" s="671" t="s">
        <v>216</v>
      </c>
      <c r="K116" s="672"/>
      <c r="L116" s="672"/>
      <c r="M116" s="672"/>
      <c r="N116" s="672"/>
      <c r="O116" s="672"/>
      <c r="P116" s="672"/>
      <c r="Q116" s="672"/>
      <c r="R116" s="671" t="s">
        <v>218</v>
      </c>
      <c r="S116" s="672"/>
      <c r="T116" s="672"/>
      <c r="U116" s="672"/>
      <c r="V116" s="672"/>
      <c r="W116" s="672"/>
      <c r="X116" s="672"/>
      <c r="Y116" s="672"/>
      <c r="Z116" s="672"/>
      <c r="AA116" s="673"/>
    </row>
    <row r="117" spans="1:27" ht="16.5" customHeight="1" thickBot="1" x14ac:dyDescent="0.35">
      <c r="A117" s="674" t="s">
        <v>862</v>
      </c>
      <c r="B117" s="675"/>
      <c r="C117" s="675"/>
      <c r="D117" s="675"/>
      <c r="E117" s="675"/>
      <c r="F117" s="675"/>
      <c r="G117" s="675"/>
      <c r="H117" s="675"/>
      <c r="I117" s="675"/>
      <c r="J117" s="674" t="s">
        <v>217</v>
      </c>
      <c r="K117" s="675"/>
      <c r="L117" s="675"/>
      <c r="M117" s="675"/>
      <c r="N117" s="675"/>
      <c r="O117" s="675"/>
      <c r="P117" s="675"/>
      <c r="Q117" s="675"/>
      <c r="R117" s="674" t="s">
        <v>219</v>
      </c>
      <c r="S117" s="675"/>
      <c r="T117" s="675"/>
      <c r="U117" s="675"/>
      <c r="V117" s="675"/>
      <c r="W117" s="675"/>
      <c r="X117" s="675"/>
      <c r="Y117" s="675"/>
      <c r="Z117" s="675"/>
      <c r="AA117" s="676"/>
    </row>
    <row r="118" spans="1:27" ht="16.5" customHeight="1" x14ac:dyDescent="0.3">
      <c r="A118" s="671" t="s">
        <v>220</v>
      </c>
      <c r="B118" s="672"/>
      <c r="C118" s="672"/>
      <c r="D118" s="672"/>
      <c r="E118" s="672"/>
      <c r="F118" s="672"/>
      <c r="G118" s="672"/>
      <c r="H118" s="672"/>
      <c r="I118" s="672"/>
      <c r="J118" s="671" t="s">
        <v>220</v>
      </c>
      <c r="K118" s="672"/>
      <c r="L118" s="672"/>
      <c r="M118" s="672"/>
      <c r="N118" s="672"/>
      <c r="O118" s="672"/>
      <c r="P118" s="672"/>
      <c r="Q118" s="672"/>
      <c r="R118" s="671" t="s">
        <v>220</v>
      </c>
      <c r="S118" s="672"/>
      <c r="T118" s="672"/>
      <c r="U118" s="672"/>
      <c r="V118" s="672"/>
      <c r="W118" s="672"/>
      <c r="X118" s="672"/>
      <c r="Y118" s="672"/>
      <c r="Z118" s="672"/>
      <c r="AA118" s="673"/>
    </row>
    <row r="119" spans="1:27" ht="17.25" customHeight="1" thickBot="1" x14ac:dyDescent="0.35">
      <c r="A119" s="664" t="s">
        <v>863</v>
      </c>
      <c r="B119" s="665"/>
      <c r="C119" s="665"/>
      <c r="D119" s="665"/>
      <c r="E119" s="665"/>
      <c r="F119" s="665"/>
      <c r="G119" s="665"/>
      <c r="H119" s="665"/>
      <c r="I119" s="665"/>
      <c r="J119" s="664" t="s">
        <v>222</v>
      </c>
      <c r="K119" s="665"/>
      <c r="L119" s="665"/>
      <c r="M119" s="665"/>
      <c r="N119" s="665"/>
      <c r="O119" s="665"/>
      <c r="P119" s="665"/>
      <c r="Q119" s="665"/>
      <c r="R119" s="664" t="s">
        <v>223</v>
      </c>
      <c r="S119" s="665"/>
      <c r="T119" s="665"/>
      <c r="U119" s="665"/>
      <c r="V119" s="665"/>
      <c r="W119" s="665"/>
      <c r="X119" s="665"/>
      <c r="Y119" s="665"/>
      <c r="Z119" s="665"/>
      <c r="AA119" s="666"/>
    </row>
  </sheetData>
  <mergeCells count="182">
    <mergeCell ref="AB99:AC99"/>
    <mergeCell ref="A86:Z86"/>
    <mergeCell ref="A87:Z87"/>
    <mergeCell ref="K91:L91"/>
    <mergeCell ref="I92:J92"/>
    <mergeCell ref="M92:N92"/>
    <mergeCell ref="K94:L94"/>
    <mergeCell ref="I95:J95"/>
    <mergeCell ref="M95:N95"/>
    <mergeCell ref="K97:L97"/>
    <mergeCell ref="I98:J98"/>
    <mergeCell ref="C26:F26"/>
    <mergeCell ref="B43:L43"/>
    <mergeCell ref="A47:M47"/>
    <mergeCell ref="F48:G48"/>
    <mergeCell ref="A41:I41"/>
    <mergeCell ref="A39:I39"/>
    <mergeCell ref="A37:AA37"/>
    <mergeCell ref="A38:AA38"/>
    <mergeCell ref="A35:AA35"/>
    <mergeCell ref="A36:AA36"/>
    <mergeCell ref="A33:AA33"/>
    <mergeCell ref="A34:AA34"/>
    <mergeCell ref="A32:AA32"/>
    <mergeCell ref="A29:AA29"/>
    <mergeCell ref="A30:AA30"/>
    <mergeCell ref="A40:I40"/>
    <mergeCell ref="A42:I42"/>
    <mergeCell ref="J39:AA39"/>
    <mergeCell ref="J40:AA40"/>
    <mergeCell ref="J41:AA41"/>
    <mergeCell ref="J42:AA42"/>
    <mergeCell ref="B44:AA44"/>
    <mergeCell ref="F46:M46"/>
    <mergeCell ref="A22:E22"/>
    <mergeCell ref="A23:E23"/>
    <mergeCell ref="F23:AA23"/>
    <mergeCell ref="B24:AA24"/>
    <mergeCell ref="A21:E21"/>
    <mergeCell ref="F21:J21"/>
    <mergeCell ref="K21:O21"/>
    <mergeCell ref="P21:S21"/>
    <mergeCell ref="T21:AA21"/>
    <mergeCell ref="F22:O22"/>
    <mergeCell ref="P22:S22"/>
    <mergeCell ref="T22:AA22"/>
    <mergeCell ref="A19:E19"/>
    <mergeCell ref="F19:J19"/>
    <mergeCell ref="K19:O19"/>
    <mergeCell ref="P19:S19"/>
    <mergeCell ref="T19:AA19"/>
    <mergeCell ref="A20:E20"/>
    <mergeCell ref="F20:J20"/>
    <mergeCell ref="M20:O20"/>
    <mergeCell ref="P20:S20"/>
    <mergeCell ref="T20:AA20"/>
    <mergeCell ref="K20:L20"/>
    <mergeCell ref="A18:E18"/>
    <mergeCell ref="P18:S18"/>
    <mergeCell ref="T18:AA18"/>
    <mergeCell ref="T15:AA15"/>
    <mergeCell ref="A16:E16"/>
    <mergeCell ref="P16:S16"/>
    <mergeCell ref="T16:AA16"/>
    <mergeCell ref="A15:E15"/>
    <mergeCell ref="P15:S15"/>
    <mergeCell ref="F15:O15"/>
    <mergeCell ref="F16:O16"/>
    <mergeCell ref="A17:E17"/>
    <mergeCell ref="F17:O17"/>
    <mergeCell ref="P17:S17"/>
    <mergeCell ref="T17:AA17"/>
    <mergeCell ref="F18:O18"/>
    <mergeCell ref="A14:E14"/>
    <mergeCell ref="F14:O14"/>
    <mergeCell ref="P14:S14"/>
    <mergeCell ref="A13:E13"/>
    <mergeCell ref="F13:J13"/>
    <mergeCell ref="M13:O13"/>
    <mergeCell ref="P13:S13"/>
    <mergeCell ref="Z13:AA13"/>
    <mergeCell ref="K13:L13"/>
    <mergeCell ref="T13:U13"/>
    <mergeCell ref="V13:Y13"/>
    <mergeCell ref="T14:AA14"/>
    <mergeCell ref="A11:E11"/>
    <mergeCell ref="F11:O11"/>
    <mergeCell ref="P11:S11"/>
    <mergeCell ref="T11:AA11"/>
    <mergeCell ref="A12:E12"/>
    <mergeCell ref="F12:J12"/>
    <mergeCell ref="M12:O12"/>
    <mergeCell ref="P12:S12"/>
    <mergeCell ref="T12:AA12"/>
    <mergeCell ref="K12:L12"/>
    <mergeCell ref="A8:AA8"/>
    <mergeCell ref="B9:O9"/>
    <mergeCell ref="P9:Y9"/>
    <mergeCell ref="Z9:AA10"/>
    <mergeCell ref="A10:E10"/>
    <mergeCell ref="F10:G10"/>
    <mergeCell ref="I10:J10"/>
    <mergeCell ref="M10:O10"/>
    <mergeCell ref="P10:S10"/>
    <mergeCell ref="T10:V10"/>
    <mergeCell ref="W10:Y10"/>
    <mergeCell ref="K10:L10"/>
    <mergeCell ref="A5:AA5"/>
    <mergeCell ref="A6:E7"/>
    <mergeCell ref="F6:V6"/>
    <mergeCell ref="W6:Y7"/>
    <mergeCell ref="Z6:AA7"/>
    <mergeCell ref="F7:V7"/>
    <mergeCell ref="P1:AA4"/>
    <mergeCell ref="A3:E3"/>
    <mergeCell ref="F3:O3"/>
    <mergeCell ref="A4:E4"/>
    <mergeCell ref="F4:O4"/>
    <mergeCell ref="H58:M58"/>
    <mergeCell ref="A51:E52"/>
    <mergeCell ref="F51:K52"/>
    <mergeCell ref="L51:M52"/>
    <mergeCell ref="U51:AA52"/>
    <mergeCell ref="N52:Q52"/>
    <mergeCell ref="R52:T52"/>
    <mergeCell ref="N51:T51"/>
    <mergeCell ref="A53:E53"/>
    <mergeCell ref="F53:K53"/>
    <mergeCell ref="L53:M53"/>
    <mergeCell ref="N53:Q53"/>
    <mergeCell ref="R53:T53"/>
    <mergeCell ref="U53:AA53"/>
    <mergeCell ref="A119:I119"/>
    <mergeCell ref="J119:Q119"/>
    <mergeCell ref="R119:AA119"/>
    <mergeCell ref="A101:AA102"/>
    <mergeCell ref="A54:E54"/>
    <mergeCell ref="F54:K54"/>
    <mergeCell ref="L54:M54"/>
    <mergeCell ref="N54:Q54"/>
    <mergeCell ref="R54:T54"/>
    <mergeCell ref="U54:AA54"/>
    <mergeCell ref="A55:E55"/>
    <mergeCell ref="F55:K55"/>
    <mergeCell ref="L55:M55"/>
    <mergeCell ref="N55:Q55"/>
    <mergeCell ref="R55:T55"/>
    <mergeCell ref="U55:AA55"/>
    <mergeCell ref="A56:E56"/>
    <mergeCell ref="F56:K56"/>
    <mergeCell ref="L56:M56"/>
    <mergeCell ref="N56:Q56"/>
    <mergeCell ref="R56:T56"/>
    <mergeCell ref="U56:AA56"/>
    <mergeCell ref="H61:L61"/>
    <mergeCell ref="A61:G62"/>
    <mergeCell ref="A116:I116"/>
    <mergeCell ref="J116:Q116"/>
    <mergeCell ref="R116:AA116"/>
    <mergeCell ref="A117:I117"/>
    <mergeCell ref="J117:Q117"/>
    <mergeCell ref="R117:AA117"/>
    <mergeCell ref="A118:I118"/>
    <mergeCell ref="J118:Q118"/>
    <mergeCell ref="R118:AA118"/>
    <mergeCell ref="C109:H109"/>
    <mergeCell ref="C111:H111"/>
    <mergeCell ref="L108:Q108"/>
    <mergeCell ref="L111:Q111"/>
    <mergeCell ref="T109:AA109"/>
    <mergeCell ref="T111:AA111"/>
    <mergeCell ref="T110:AA110"/>
    <mergeCell ref="H60:M60"/>
    <mergeCell ref="A65:AA72"/>
    <mergeCell ref="A73:AA73"/>
    <mergeCell ref="A85:Z85"/>
    <mergeCell ref="A88:M88"/>
    <mergeCell ref="B64:AA64"/>
    <mergeCell ref="B89:AA89"/>
    <mergeCell ref="M98:N98"/>
    <mergeCell ref="A74:AA83"/>
    <mergeCell ref="A99:AA99"/>
  </mergeCells>
  <dataValidations count="1">
    <dataValidation type="list" allowBlank="1" showInputMessage="1" showErrorMessage="1" sqref="O48" xr:uid="{00000000-0002-0000-1200-000000000000}">
      <formula1>#REF!</formula1>
    </dataValidation>
  </dataValidations>
  <pageMargins left="0.7" right="0.7" top="0.75" bottom="0.75" header="0.3" footer="0.3"/>
  <pageSetup scale="49" orientation="portrait" horizontalDpi="360" verticalDpi="360" r:id="rId1"/>
  <rowBreaks count="1" manualBreakCount="1">
    <brk id="72" max="26"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200-000001000000}">
          <x14:formula1>
            <xm:f>BDC!$A$3:$A$30</xm:f>
          </x14:formula1>
          <xm:sqref>F15:O15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62"/>
  <sheetViews>
    <sheetView view="pageBreakPreview" zoomScale="96" zoomScaleNormal="90" zoomScaleSheetLayoutView="96" zoomScalePageLayoutView="80" workbookViewId="0">
      <selection activeCell="L55" sqref="L55"/>
    </sheetView>
  </sheetViews>
  <sheetFormatPr baseColWidth="10" defaultColWidth="10.875" defaultRowHeight="16.5" x14ac:dyDescent="0.3"/>
  <cols>
    <col min="1" max="3" width="5" style="2" customWidth="1"/>
    <col min="4" max="4" width="22.125" style="2" customWidth="1"/>
    <col min="5" max="5" width="8.5" style="2" customWidth="1"/>
    <col min="6" max="6" width="11.625" style="2" customWidth="1"/>
    <col min="7" max="7" width="5" style="2" customWidth="1"/>
    <col min="8" max="8" width="5.875" style="2" customWidth="1"/>
    <col min="9" max="9" width="9.5" style="2" customWidth="1"/>
    <col min="10" max="10" width="9.25" style="2" customWidth="1"/>
    <col min="11" max="11" width="13.5" style="2" customWidth="1"/>
    <col min="12" max="12" width="20" style="2" customWidth="1"/>
    <col min="13" max="17" width="5" style="2" customWidth="1"/>
    <col min="18" max="18" width="17.625" style="2" customWidth="1"/>
    <col min="19" max="19" width="10.375" style="2" customWidth="1"/>
    <col min="20" max="24" width="5" style="2" customWidth="1"/>
    <col min="25" max="25" width="8.625" style="2" customWidth="1"/>
    <col min="26" max="26" width="7.625" style="2" customWidth="1"/>
    <col min="27" max="27" width="9.625" style="2" customWidth="1"/>
    <col min="28" max="28" width="10.875" style="2"/>
    <col min="29" max="29" width="11.375" style="2" bestFit="1" customWidth="1"/>
    <col min="30" max="16384" width="10.875" style="2"/>
  </cols>
  <sheetData>
    <row r="1" spans="1:27" x14ac:dyDescent="0.3">
      <c r="A1" s="523" t="s">
        <v>913</v>
      </c>
      <c r="B1" s="524"/>
      <c r="C1" s="524"/>
      <c r="D1" s="524"/>
      <c r="E1" s="524"/>
      <c r="F1" s="525"/>
      <c r="G1" s="525"/>
      <c r="H1" s="525"/>
      <c r="I1" s="525"/>
      <c r="J1" s="525"/>
      <c r="K1" s="525"/>
      <c r="L1" s="525"/>
      <c r="M1" s="525"/>
      <c r="N1" s="525"/>
      <c r="O1" s="526"/>
      <c r="P1" s="1154"/>
      <c r="Q1" s="1155"/>
      <c r="R1" s="1155"/>
      <c r="S1" s="1155"/>
      <c r="T1" s="1155"/>
      <c r="U1" s="1155"/>
      <c r="V1" s="1155"/>
      <c r="W1" s="1155"/>
      <c r="X1" s="1155"/>
      <c r="Y1" s="1155"/>
      <c r="Z1" s="1155"/>
      <c r="AA1" s="1156"/>
    </row>
    <row r="2" spans="1:27" x14ac:dyDescent="0.3">
      <c r="A2" s="527" t="s">
        <v>933</v>
      </c>
      <c r="B2" s="528"/>
      <c r="C2" s="528"/>
      <c r="D2" s="528"/>
      <c r="E2" s="528"/>
      <c r="F2" s="49"/>
      <c r="G2" s="49"/>
      <c r="H2" s="49"/>
      <c r="I2" s="49"/>
      <c r="J2" s="49"/>
      <c r="K2" s="49"/>
      <c r="L2" s="49"/>
      <c r="M2" s="49"/>
      <c r="N2" s="49"/>
      <c r="O2" s="522"/>
      <c r="P2" s="554"/>
      <c r="Q2" s="566"/>
      <c r="R2" s="566"/>
      <c r="S2" s="566"/>
      <c r="T2" s="566"/>
      <c r="U2" s="566"/>
      <c r="V2" s="566"/>
      <c r="W2" s="566"/>
      <c r="X2" s="566"/>
      <c r="Y2" s="566"/>
      <c r="Z2" s="566"/>
      <c r="AA2" s="574"/>
    </row>
    <row r="3" spans="1:27" x14ac:dyDescent="0.3">
      <c r="A3" s="1187" t="s">
        <v>915</v>
      </c>
      <c r="B3" s="799"/>
      <c r="C3" s="799"/>
      <c r="D3" s="799"/>
      <c r="E3" s="799"/>
      <c r="F3" s="801"/>
      <c r="G3" s="801"/>
      <c r="H3" s="801"/>
      <c r="I3" s="801"/>
      <c r="J3" s="801"/>
      <c r="K3" s="801"/>
      <c r="L3" s="801"/>
      <c r="M3" s="801"/>
      <c r="N3" s="801"/>
      <c r="O3" s="802"/>
      <c r="P3" s="554"/>
      <c r="Q3" s="566"/>
      <c r="R3" s="566"/>
      <c r="S3" s="566"/>
      <c r="T3" s="566"/>
      <c r="U3" s="566"/>
      <c r="V3" s="566"/>
      <c r="W3" s="566"/>
      <c r="X3" s="566"/>
      <c r="Y3" s="566"/>
      <c r="Z3" s="566"/>
      <c r="AA3" s="574"/>
    </row>
    <row r="4" spans="1:27" x14ac:dyDescent="0.3">
      <c r="A4" s="1188" t="s">
        <v>916</v>
      </c>
      <c r="B4" s="805"/>
      <c r="C4" s="805"/>
      <c r="D4" s="805"/>
      <c r="E4" s="805"/>
      <c r="F4" s="805"/>
      <c r="G4" s="805"/>
      <c r="H4" s="805"/>
      <c r="I4" s="805"/>
      <c r="J4" s="805"/>
      <c r="K4" s="805"/>
      <c r="L4" s="805"/>
      <c r="M4" s="805"/>
      <c r="N4" s="805"/>
      <c r="O4" s="806"/>
      <c r="P4" s="554"/>
      <c r="Q4" s="566"/>
      <c r="R4" s="566"/>
      <c r="S4" s="566"/>
      <c r="T4" s="566"/>
      <c r="U4" s="566"/>
      <c r="V4" s="566"/>
      <c r="W4" s="566"/>
      <c r="X4" s="566"/>
      <c r="Y4" s="566"/>
      <c r="Z4" s="566"/>
      <c r="AA4" s="574"/>
    </row>
    <row r="5" spans="1:27" x14ac:dyDescent="0.3">
      <c r="A5" s="1148"/>
      <c r="B5" s="791"/>
      <c r="C5" s="791"/>
      <c r="D5" s="791"/>
      <c r="E5" s="791"/>
      <c r="F5" s="791"/>
      <c r="G5" s="791"/>
      <c r="H5" s="791"/>
      <c r="I5" s="791"/>
      <c r="J5" s="791"/>
      <c r="K5" s="791"/>
      <c r="L5" s="791"/>
      <c r="M5" s="791"/>
      <c r="N5" s="791"/>
      <c r="O5" s="791"/>
      <c r="P5" s="792"/>
      <c r="Q5" s="792"/>
      <c r="R5" s="792"/>
      <c r="S5" s="792"/>
      <c r="T5" s="792"/>
      <c r="U5" s="792"/>
      <c r="V5" s="792"/>
      <c r="W5" s="792"/>
      <c r="X5" s="792"/>
      <c r="Y5" s="792"/>
      <c r="Z5" s="792"/>
      <c r="AA5" s="1149"/>
    </row>
    <row r="6" spans="1:27" x14ac:dyDescent="0.3">
      <c r="A6" s="1365" t="s">
        <v>5</v>
      </c>
      <c r="B6" s="1366"/>
      <c r="C6" s="1366"/>
      <c r="D6" s="1366"/>
      <c r="E6" s="1366"/>
      <c r="F6" s="1367" t="s">
        <v>462</v>
      </c>
      <c r="G6" s="1367"/>
      <c r="H6" s="1367"/>
      <c r="I6" s="1367"/>
      <c r="J6" s="1367"/>
      <c r="K6" s="1367"/>
      <c r="L6" s="1367"/>
      <c r="M6" s="1367"/>
      <c r="N6" s="1367"/>
      <c r="O6" s="1367"/>
      <c r="P6" s="1367"/>
      <c r="Q6" s="1367"/>
      <c r="R6" s="1367"/>
      <c r="S6" s="1367"/>
      <c r="T6" s="1367"/>
      <c r="U6" s="1367"/>
      <c r="V6" s="1367"/>
      <c r="W6" s="1368" t="s">
        <v>143</v>
      </c>
      <c r="X6" s="1368"/>
      <c r="Y6" s="1368"/>
      <c r="Z6" s="1823">
        <v>7</v>
      </c>
      <c r="AA6" s="1824"/>
    </row>
    <row r="7" spans="1:27" x14ac:dyDescent="0.3">
      <c r="A7" s="1365"/>
      <c r="B7" s="1366"/>
      <c r="C7" s="1366"/>
      <c r="D7" s="1366"/>
      <c r="E7" s="1366"/>
      <c r="F7" s="1366" t="s">
        <v>107</v>
      </c>
      <c r="G7" s="1366"/>
      <c r="H7" s="1366"/>
      <c r="I7" s="1366"/>
      <c r="J7" s="1366"/>
      <c r="K7" s="1366"/>
      <c r="L7" s="1366"/>
      <c r="M7" s="1366"/>
      <c r="N7" s="1366"/>
      <c r="O7" s="1366"/>
      <c r="P7" s="1366"/>
      <c r="Q7" s="1366"/>
      <c r="R7" s="1366"/>
      <c r="S7" s="1366"/>
      <c r="T7" s="1366"/>
      <c r="U7" s="1366"/>
      <c r="V7" s="1366"/>
      <c r="W7" s="1368"/>
      <c r="X7" s="1368"/>
      <c r="Y7" s="1368"/>
      <c r="Z7" s="1823"/>
      <c r="AA7" s="1824"/>
    </row>
    <row r="8" spans="1:27" x14ac:dyDescent="0.3">
      <c r="A8" s="1145"/>
      <c r="B8" s="1146"/>
      <c r="C8" s="1146"/>
      <c r="D8" s="1146"/>
      <c r="E8" s="1146"/>
      <c r="F8" s="1146"/>
      <c r="G8" s="1146"/>
      <c r="H8" s="1146"/>
      <c r="I8" s="1146"/>
      <c r="J8" s="1146"/>
      <c r="K8" s="1146"/>
      <c r="L8" s="1146"/>
      <c r="M8" s="1146"/>
      <c r="N8" s="1146"/>
      <c r="O8" s="1146"/>
      <c r="P8" s="1146"/>
      <c r="Q8" s="1146"/>
      <c r="R8" s="1146"/>
      <c r="S8" s="1146"/>
      <c r="T8" s="1146"/>
      <c r="U8" s="1146"/>
      <c r="V8" s="1146"/>
      <c r="W8" s="1146"/>
      <c r="X8" s="1146"/>
      <c r="Y8" s="1146"/>
      <c r="Z8" s="1146"/>
      <c r="AA8" s="1147"/>
    </row>
    <row r="9" spans="1:27" ht="16.5" customHeight="1" x14ac:dyDescent="0.3">
      <c r="A9" s="457">
        <v>1</v>
      </c>
      <c r="B9" s="1609" t="s">
        <v>30</v>
      </c>
      <c r="C9" s="1609"/>
      <c r="D9" s="1609"/>
      <c r="E9" s="1609"/>
      <c r="F9" s="1609"/>
      <c r="G9" s="1609"/>
      <c r="H9" s="1609"/>
      <c r="I9" s="1609"/>
      <c r="J9" s="1609"/>
      <c r="K9" s="1609"/>
      <c r="L9" s="1609"/>
      <c r="M9" s="1609"/>
      <c r="N9" s="1609"/>
      <c r="O9" s="1609"/>
      <c r="P9" s="1610"/>
      <c r="Q9" s="1610"/>
      <c r="R9" s="1610"/>
      <c r="S9" s="1610"/>
      <c r="T9" s="1610"/>
      <c r="U9" s="1610"/>
      <c r="V9" s="1610"/>
      <c r="W9" s="1610"/>
      <c r="X9" s="1610"/>
      <c r="Y9" s="1610"/>
      <c r="Z9" s="881">
        <f>VLOOKUP($F$15,CONTRA,6,FALSE)</f>
        <v>6</v>
      </c>
      <c r="AA9" s="882"/>
    </row>
    <row r="10" spans="1:27" ht="16.5" customHeight="1" x14ac:dyDescent="0.3">
      <c r="A10" s="1599" t="s">
        <v>11</v>
      </c>
      <c r="B10" s="1596"/>
      <c r="C10" s="1596"/>
      <c r="D10" s="1596"/>
      <c r="E10" s="1596"/>
      <c r="F10" s="1600">
        <f>VLOOKUP($F$15,CONTRA,2,FALSE)</f>
        <v>2</v>
      </c>
      <c r="G10" s="1600"/>
      <c r="H10" s="459" t="s">
        <v>17</v>
      </c>
      <c r="I10" s="1600">
        <f>VLOOKUP($F$15,CONTRA,3,FALSE)</f>
        <v>3</v>
      </c>
      <c r="J10" s="1600"/>
      <c r="K10" s="898" t="s">
        <v>18</v>
      </c>
      <c r="L10" s="899"/>
      <c r="M10" s="1600">
        <f>VLOOKUP($F$15,CONTRA,4,FALSE)</f>
        <v>4</v>
      </c>
      <c r="N10" s="1600"/>
      <c r="O10" s="1600"/>
      <c r="P10" s="1596" t="s">
        <v>10</v>
      </c>
      <c r="Q10" s="1596"/>
      <c r="R10" s="1596"/>
      <c r="S10" s="1596"/>
      <c r="T10" s="1595">
        <f>VLOOKUP($F$15,CONTRA,5,FALSE)</f>
        <v>5</v>
      </c>
      <c r="U10" s="1595"/>
      <c r="V10" s="1595"/>
      <c r="W10" s="1597" t="s">
        <v>829</v>
      </c>
      <c r="X10" s="1597"/>
      <c r="Y10" s="1597"/>
      <c r="Z10" s="883"/>
      <c r="AA10" s="884"/>
    </row>
    <row r="11" spans="1:27" x14ac:dyDescent="0.3">
      <c r="A11" s="1599" t="s">
        <v>6</v>
      </c>
      <c r="B11" s="1596"/>
      <c r="C11" s="1596"/>
      <c r="D11" s="1596"/>
      <c r="E11" s="1596"/>
      <c r="F11" s="1595">
        <f>VLOOKUP($F$15,CONTRA,7,FALSE)</f>
        <v>7</v>
      </c>
      <c r="G11" s="1595"/>
      <c r="H11" s="1595"/>
      <c r="I11" s="1595"/>
      <c r="J11" s="1595"/>
      <c r="K11" s="1595"/>
      <c r="L11" s="1595"/>
      <c r="M11" s="1595"/>
      <c r="N11" s="1595"/>
      <c r="O11" s="1595"/>
      <c r="P11" s="1596" t="s">
        <v>12</v>
      </c>
      <c r="Q11" s="1596"/>
      <c r="R11" s="1596"/>
      <c r="S11" s="1596"/>
      <c r="T11" s="1595">
        <f>VLOOKUP($F$15,CONTRA,8,FALSE)</f>
        <v>8</v>
      </c>
      <c r="U11" s="1595"/>
      <c r="V11" s="1595"/>
      <c r="W11" s="1595"/>
      <c r="X11" s="1595"/>
      <c r="Y11" s="1595"/>
      <c r="Z11" s="1595"/>
      <c r="AA11" s="1602"/>
    </row>
    <row r="12" spans="1:27" ht="16.5" customHeight="1" x14ac:dyDescent="0.3">
      <c r="A12" s="1593" t="s">
        <v>8</v>
      </c>
      <c r="B12" s="1594"/>
      <c r="C12" s="1594"/>
      <c r="D12" s="1594"/>
      <c r="E12" s="1594"/>
      <c r="F12" s="1595">
        <f>VLOOKUP($F$15,CONTRA,9,FALSE)</f>
        <v>9</v>
      </c>
      <c r="G12" s="1595"/>
      <c r="H12" s="1595"/>
      <c r="I12" s="1595"/>
      <c r="J12" s="1595"/>
      <c r="K12" s="898" t="s">
        <v>13</v>
      </c>
      <c r="L12" s="899"/>
      <c r="M12" s="1595">
        <f>VLOOKUP($F$15,CONTRA,10,FALSE)</f>
        <v>10</v>
      </c>
      <c r="N12" s="1595"/>
      <c r="O12" s="1595"/>
      <c r="P12" s="1596" t="s">
        <v>9</v>
      </c>
      <c r="Q12" s="1596"/>
      <c r="R12" s="1596"/>
      <c r="S12" s="1596"/>
      <c r="T12" s="1603">
        <f>VLOOKUP($F$15,CONTRA,11,FALSE)</f>
        <v>11</v>
      </c>
      <c r="U12" s="1603"/>
      <c r="V12" s="1604"/>
      <c r="W12" s="1604"/>
      <c r="X12" s="1604"/>
      <c r="Y12" s="1604"/>
      <c r="Z12" s="1604"/>
      <c r="AA12" s="1605"/>
    </row>
    <row r="13" spans="1:27" ht="30" customHeight="1" x14ac:dyDescent="0.3">
      <c r="A13" s="1606" t="s">
        <v>807</v>
      </c>
      <c r="B13" s="1597"/>
      <c r="C13" s="1597"/>
      <c r="D13" s="1597"/>
      <c r="E13" s="1597"/>
      <c r="F13" s="1595">
        <f>VLOOKUP($F$15,CONTRA,12,FALSE)</f>
        <v>12</v>
      </c>
      <c r="G13" s="1595"/>
      <c r="H13" s="1595"/>
      <c r="I13" s="1595"/>
      <c r="J13" s="1595"/>
      <c r="K13" s="918" t="s">
        <v>826</v>
      </c>
      <c r="L13" s="919"/>
      <c r="M13" s="1595">
        <f>VLOOKUP($F$15,CONTRA,13,FALSE)</f>
        <v>13</v>
      </c>
      <c r="N13" s="1595"/>
      <c r="O13" s="1595"/>
      <c r="P13" s="1594" t="str">
        <f>+BDC!N2</f>
        <v xml:space="preserve"> N° CONTRATO INTERVENTORÍA O DELEGACIÓN </v>
      </c>
      <c r="Q13" s="1594"/>
      <c r="R13" s="1594"/>
      <c r="S13" s="856"/>
      <c r="T13" s="1600">
        <f>VLOOKUP($F$15,CONTRA,14,FALSE)</f>
        <v>14</v>
      </c>
      <c r="U13" s="1600"/>
      <c r="V13" s="1781" t="str">
        <f>+Tabla2[[#Headers],[FECHA ACTA INICIO CONTRATO INTERVENTORIA O OFICIO DELEG]]</f>
        <v>FECHA ACTA INICIO CONTRATO INTERVENTORIA O OFICIO DELEG</v>
      </c>
      <c r="W13" s="1781"/>
      <c r="X13" s="1781"/>
      <c r="Y13" s="1782"/>
      <c r="Z13" s="908">
        <f>VLOOKUP($F$15,CONTRA,15,FALSE)</f>
        <v>15</v>
      </c>
      <c r="AA13" s="926"/>
    </row>
    <row r="14" spans="1:27" x14ac:dyDescent="0.3">
      <c r="A14" s="905" t="s">
        <v>825</v>
      </c>
      <c r="B14" s="906"/>
      <c r="C14" s="906"/>
      <c r="D14" s="906"/>
      <c r="E14" s="907"/>
      <c r="F14" s="908" t="str">
        <f>VLOOKUP($F$15,BDC!A2:BA18,16,FALSE)</f>
        <v>XXX</v>
      </c>
      <c r="G14" s="909"/>
      <c r="H14" s="909"/>
      <c r="I14" s="909"/>
      <c r="J14" s="909"/>
      <c r="K14" s="909"/>
      <c r="L14" s="909"/>
      <c r="M14" s="909"/>
      <c r="N14" s="909"/>
      <c r="O14" s="910"/>
      <c r="P14" s="856" t="s">
        <v>9</v>
      </c>
      <c r="Q14" s="857"/>
      <c r="R14" s="857"/>
      <c r="S14" s="858"/>
      <c r="T14" s="888" t="str">
        <f>VLOOKUP($F$15,BDC!A2:BA18,17,FALSE)</f>
        <v>XXX</v>
      </c>
      <c r="U14" s="890"/>
      <c r="V14" s="890"/>
      <c r="W14" s="890"/>
      <c r="X14" s="890"/>
      <c r="Y14" s="890"/>
      <c r="Z14" s="890"/>
      <c r="AA14" s="925"/>
    </row>
    <row r="15" spans="1:27" ht="35.25" customHeight="1" x14ac:dyDescent="0.3">
      <c r="A15" s="1599" t="s">
        <v>7</v>
      </c>
      <c r="B15" s="1596"/>
      <c r="C15" s="1596"/>
      <c r="D15" s="1596"/>
      <c r="E15" s="1596"/>
      <c r="F15" s="927">
        <v>1</v>
      </c>
      <c r="G15" s="928"/>
      <c r="H15" s="928"/>
      <c r="I15" s="928"/>
      <c r="J15" s="928"/>
      <c r="K15" s="928"/>
      <c r="L15" s="928"/>
      <c r="M15" s="928"/>
      <c r="N15" s="928"/>
      <c r="O15" s="929"/>
      <c r="P15" s="1596" t="s">
        <v>824</v>
      </c>
      <c r="Q15" s="1596"/>
      <c r="R15" s="1596"/>
      <c r="S15" s="1596"/>
      <c r="T15" s="888" t="str">
        <f>VLOOKUP($F$15,BDC!A3:BA19,19,FALSE)</f>
        <v>XXX</v>
      </c>
      <c r="U15" s="890"/>
      <c r="V15" s="890"/>
      <c r="W15" s="890"/>
      <c r="X15" s="890"/>
      <c r="Y15" s="890"/>
      <c r="Z15" s="890"/>
      <c r="AA15" s="925"/>
    </row>
    <row r="16" spans="1:27" x14ac:dyDescent="0.3">
      <c r="A16" s="885" t="s">
        <v>823</v>
      </c>
      <c r="B16" s="886"/>
      <c r="C16" s="886"/>
      <c r="D16" s="886"/>
      <c r="E16" s="887"/>
      <c r="F16" s="908" t="str">
        <f>VLOOKUP($F$15,BDC!A2:BA18,18,FALSE)</f>
        <v>XXX</v>
      </c>
      <c r="G16" s="909"/>
      <c r="H16" s="909"/>
      <c r="I16" s="909"/>
      <c r="J16" s="909"/>
      <c r="K16" s="909"/>
      <c r="L16" s="909"/>
      <c r="M16" s="909"/>
      <c r="N16" s="909"/>
      <c r="O16" s="910"/>
      <c r="P16" s="891" t="s">
        <v>9</v>
      </c>
      <c r="Q16" s="886"/>
      <c r="R16" s="886"/>
      <c r="S16" s="887"/>
      <c r="T16" s="908" t="str">
        <f>VLOOKUP($F$15,BDC!A3:BA19,20,FALSE)</f>
        <v>XXX</v>
      </c>
      <c r="U16" s="909"/>
      <c r="V16" s="909"/>
      <c r="W16" s="909"/>
      <c r="X16" s="909"/>
      <c r="Y16" s="909"/>
      <c r="Z16" s="909"/>
      <c r="AA16" s="926"/>
    </row>
    <row r="17" spans="1:30" x14ac:dyDescent="0.3">
      <c r="A17" s="1599" t="s">
        <v>21</v>
      </c>
      <c r="B17" s="1596"/>
      <c r="C17" s="1596"/>
      <c r="D17" s="1596"/>
      <c r="E17" s="1596"/>
      <c r="F17" s="859" t="str">
        <f>VLOOKUP($F$15,BDC!A2:BA18,26,FALSE)</f>
        <v>XXX</v>
      </c>
      <c r="G17" s="860"/>
      <c r="H17" s="860"/>
      <c r="I17" s="860"/>
      <c r="J17" s="860"/>
      <c r="K17" s="860"/>
      <c r="L17" s="860"/>
      <c r="M17" s="860"/>
      <c r="N17" s="860"/>
      <c r="O17" s="930"/>
      <c r="P17" s="1596" t="s">
        <v>811</v>
      </c>
      <c r="Q17" s="1596"/>
      <c r="R17" s="1596"/>
      <c r="S17" s="1596"/>
      <c r="T17" s="859">
        <f>VLOOKUP($F$15,CONTRA,27,FALSE)</f>
        <v>25</v>
      </c>
      <c r="U17" s="860"/>
      <c r="V17" s="860"/>
      <c r="W17" s="860"/>
      <c r="X17" s="860"/>
      <c r="Y17" s="860"/>
      <c r="Z17" s="860"/>
      <c r="AA17" s="861"/>
    </row>
    <row r="18" spans="1:30" x14ac:dyDescent="0.3">
      <c r="A18" s="885" t="s">
        <v>817</v>
      </c>
      <c r="B18" s="886"/>
      <c r="C18" s="886"/>
      <c r="D18" s="886"/>
      <c r="E18" s="887"/>
      <c r="F18" s="888">
        <f>VLOOKUP($F$15,CONTRA,28,FALSE)</f>
        <v>0</v>
      </c>
      <c r="G18" s="890"/>
      <c r="H18" s="890"/>
      <c r="I18" s="890"/>
      <c r="J18" s="890"/>
      <c r="K18" s="890"/>
      <c r="L18" s="890"/>
      <c r="M18" s="890"/>
      <c r="N18" s="890"/>
      <c r="O18" s="889"/>
      <c r="P18" s="891" t="s">
        <v>814</v>
      </c>
      <c r="Q18" s="886"/>
      <c r="R18" s="886"/>
      <c r="S18" s="887"/>
      <c r="T18" s="888">
        <f>VLOOKUP($F$15,CONTRA,29,FALSE)</f>
        <v>0</v>
      </c>
      <c r="U18" s="890"/>
      <c r="V18" s="890"/>
      <c r="W18" s="890"/>
      <c r="X18" s="890"/>
      <c r="Y18" s="890"/>
      <c r="Z18" s="890"/>
      <c r="AA18" s="925"/>
    </row>
    <row r="19" spans="1:30" x14ac:dyDescent="0.3">
      <c r="A19" s="1599" t="s">
        <v>22</v>
      </c>
      <c r="B19" s="1596"/>
      <c r="C19" s="1596"/>
      <c r="D19" s="1596"/>
      <c r="E19" s="1596"/>
      <c r="F19" s="1611">
        <f>VLOOKUP($F$15,CONTRA,30,FALSE)</f>
        <v>26</v>
      </c>
      <c r="G19" s="1611"/>
      <c r="H19" s="1611"/>
      <c r="I19" s="1611"/>
      <c r="J19" s="1611"/>
      <c r="K19" s="1600">
        <f>VLOOKUP($F$15,CONTRA,31,FALSE)</f>
        <v>0</v>
      </c>
      <c r="L19" s="1600"/>
      <c r="M19" s="1600"/>
      <c r="N19" s="1600"/>
      <c r="O19" s="1600"/>
      <c r="P19" s="1596" t="s">
        <v>810</v>
      </c>
      <c r="Q19" s="1596"/>
      <c r="R19" s="1596"/>
      <c r="S19" s="1596"/>
      <c r="T19" s="1600">
        <f>VLOOKUP($F$15,CONTRA,32,FALSE)</f>
        <v>27</v>
      </c>
      <c r="U19" s="1600"/>
      <c r="V19" s="1600"/>
      <c r="W19" s="1600"/>
      <c r="X19" s="1600"/>
      <c r="Y19" s="1600"/>
      <c r="Z19" s="1600"/>
      <c r="AA19" s="1612"/>
    </row>
    <row r="20" spans="1:30" x14ac:dyDescent="0.3">
      <c r="A20" s="1599" t="s">
        <v>23</v>
      </c>
      <c r="B20" s="1596"/>
      <c r="C20" s="1596"/>
      <c r="D20" s="1596"/>
      <c r="E20" s="1596"/>
      <c r="F20" s="1611">
        <f>VLOOKUP($F$15,CONTRA,33,FALSE)</f>
        <v>28</v>
      </c>
      <c r="G20" s="1611"/>
      <c r="H20" s="1611"/>
      <c r="I20" s="1611"/>
      <c r="J20" s="1611"/>
      <c r="K20" s="898" t="s">
        <v>0</v>
      </c>
      <c r="L20" s="899"/>
      <c r="M20" s="1613">
        <f>VLOOKUP($F$15,CONTRA,34,FALSE)</f>
        <v>29</v>
      </c>
      <c r="N20" s="1613"/>
      <c r="O20" s="1613"/>
      <c r="P20" s="1596" t="s">
        <v>815</v>
      </c>
      <c r="Q20" s="1596"/>
      <c r="R20" s="1596"/>
      <c r="S20" s="1596"/>
      <c r="T20" s="1600">
        <f>VLOOKUP($F$15,CONTRA,35,FALSE)</f>
        <v>0</v>
      </c>
      <c r="U20" s="1600"/>
      <c r="V20" s="1600"/>
      <c r="W20" s="1600"/>
      <c r="X20" s="1600"/>
      <c r="Y20" s="1600"/>
      <c r="Z20" s="1600"/>
      <c r="AA20" s="1612"/>
    </row>
    <row r="21" spans="1:30" x14ac:dyDescent="0.3">
      <c r="A21" s="1599" t="s">
        <v>24</v>
      </c>
      <c r="B21" s="1596"/>
      <c r="C21" s="1596"/>
      <c r="D21" s="1596"/>
      <c r="E21" s="1596"/>
      <c r="F21" s="931">
        <f>SUM(F19:J20)</f>
        <v>54</v>
      </c>
      <c r="G21" s="890"/>
      <c r="H21" s="890"/>
      <c r="I21" s="890"/>
      <c r="J21" s="889"/>
      <c r="K21" s="1600"/>
      <c r="L21" s="1600"/>
      <c r="M21" s="1600"/>
      <c r="N21" s="1600"/>
      <c r="O21" s="1600"/>
      <c r="P21" s="1596" t="s">
        <v>25</v>
      </c>
      <c r="Q21" s="1596"/>
      <c r="R21" s="1596"/>
      <c r="S21" s="1596"/>
      <c r="T21" s="888">
        <f>+T19+T20</f>
        <v>27</v>
      </c>
      <c r="U21" s="890"/>
      <c r="V21" s="890"/>
      <c r="W21" s="890"/>
      <c r="X21" s="890"/>
      <c r="Y21" s="890"/>
      <c r="Z21" s="890"/>
      <c r="AA21" s="925"/>
    </row>
    <row r="22" spans="1:30" x14ac:dyDescent="0.3">
      <c r="A22" s="1635" t="s">
        <v>19</v>
      </c>
      <c r="B22" s="1636"/>
      <c r="C22" s="1636"/>
      <c r="D22" s="1636"/>
      <c r="E22" s="1636"/>
      <c r="F22" s="853">
        <f>VLOOKUP($F$15,CONTRA,36,FALSE)</f>
        <v>30</v>
      </c>
      <c r="G22" s="854"/>
      <c r="H22" s="854"/>
      <c r="I22" s="854"/>
      <c r="J22" s="854"/>
      <c r="K22" s="854"/>
      <c r="L22" s="854"/>
      <c r="M22" s="854"/>
      <c r="N22" s="854"/>
      <c r="O22" s="855"/>
      <c r="P22" s="1596" t="s">
        <v>812</v>
      </c>
      <c r="Q22" s="1596"/>
      <c r="R22" s="1596"/>
      <c r="S22" s="1596"/>
      <c r="T22" s="859">
        <f>VLOOKUP($F$15,BDC!1:1048576,38,FALSE)</f>
        <v>0</v>
      </c>
      <c r="U22" s="860"/>
      <c r="V22" s="860"/>
      <c r="W22" s="860"/>
      <c r="X22" s="860"/>
      <c r="Y22" s="860"/>
      <c r="Z22" s="860"/>
      <c r="AA22" s="861"/>
    </row>
    <row r="23" spans="1:30" x14ac:dyDescent="0.3">
      <c r="A23" s="1635" t="s">
        <v>20</v>
      </c>
      <c r="B23" s="1636"/>
      <c r="C23" s="1636"/>
      <c r="D23" s="1636"/>
      <c r="E23" s="1636"/>
      <c r="F23" s="698">
        <f>VLOOKUP($F$15,CONTRA,37,FALSE)</f>
        <v>31</v>
      </c>
      <c r="G23" s="699"/>
      <c r="H23" s="699"/>
      <c r="I23" s="699"/>
      <c r="J23" s="699"/>
      <c r="K23" s="699"/>
      <c r="L23" s="699"/>
      <c r="M23" s="699"/>
      <c r="N23" s="699"/>
      <c r="O23" s="699"/>
      <c r="P23" s="699"/>
      <c r="Q23" s="699"/>
      <c r="R23" s="699"/>
      <c r="S23" s="699"/>
      <c r="T23" s="699"/>
      <c r="U23" s="699"/>
      <c r="V23" s="699"/>
      <c r="W23" s="699"/>
      <c r="X23" s="699"/>
      <c r="Y23" s="699"/>
      <c r="Z23" s="699"/>
      <c r="AA23" s="700"/>
    </row>
    <row r="24" spans="1:30" x14ac:dyDescent="0.3">
      <c r="A24" s="195">
        <v>2</v>
      </c>
      <c r="B24" s="1058" t="s">
        <v>480</v>
      </c>
      <c r="C24" s="945"/>
      <c r="D24" s="945"/>
      <c r="E24" s="945"/>
      <c r="F24" s="945"/>
      <c r="G24" s="945"/>
      <c r="H24" s="945"/>
      <c r="I24" s="945"/>
      <c r="J24" s="945"/>
      <c r="K24" s="945"/>
      <c r="L24" s="945"/>
      <c r="M24" s="945"/>
      <c r="N24" s="945"/>
      <c r="O24" s="945"/>
      <c r="P24" s="945"/>
      <c r="Q24" s="753"/>
      <c r="R24" s="753"/>
      <c r="S24" s="753"/>
      <c r="T24" s="753"/>
      <c r="U24" s="753"/>
      <c r="V24" s="945"/>
      <c r="W24" s="945"/>
      <c r="X24" s="945"/>
      <c r="Y24" s="945"/>
      <c r="Z24" s="945"/>
      <c r="AA24" s="1059"/>
    </row>
    <row r="25" spans="1:30" x14ac:dyDescent="0.3">
      <c r="A25" s="312"/>
      <c r="B25" s="122"/>
      <c r="C25" s="1783"/>
      <c r="D25" s="1783"/>
      <c r="E25" s="1783"/>
      <c r="F25" s="1783"/>
      <c r="G25" s="122"/>
      <c r="H25" s="123"/>
      <c r="I25" s="124"/>
      <c r="J25" s="124"/>
      <c r="K25" s="124"/>
      <c r="L25" s="124"/>
      <c r="M25" s="124"/>
      <c r="N25" s="125"/>
      <c r="O25" s="125"/>
      <c r="P25" s="125"/>
      <c r="Q25" s="125"/>
      <c r="R25" s="126"/>
      <c r="S25" s="126"/>
      <c r="T25" s="126"/>
      <c r="U25" s="126"/>
      <c r="V25" s="123" t="s">
        <v>0</v>
      </c>
      <c r="W25" s="124"/>
      <c r="X25" s="124"/>
      <c r="Y25" s="127"/>
      <c r="Z25" s="127"/>
      <c r="AA25" s="313"/>
      <c r="AC25" s="3"/>
      <c r="AD25" s="3"/>
    </row>
    <row r="26" spans="1:30" x14ac:dyDescent="0.3">
      <c r="A26" s="314"/>
      <c r="B26" s="108"/>
      <c r="C26" s="184"/>
      <c r="D26" s="184"/>
      <c r="E26" s="184"/>
      <c r="F26" s="184"/>
      <c r="G26" s="108"/>
      <c r="H26" s="182"/>
      <c r="I26" s="228"/>
      <c r="J26" s="228"/>
      <c r="K26" s="228"/>
      <c r="L26" s="228"/>
      <c r="M26" s="228"/>
      <c r="N26" s="106"/>
      <c r="O26" s="106"/>
      <c r="P26" s="106"/>
      <c r="Q26" s="106"/>
      <c r="R26" s="107"/>
      <c r="S26" s="107"/>
      <c r="T26" s="107"/>
      <c r="U26" s="107"/>
      <c r="V26" s="182"/>
      <c r="W26" s="228"/>
      <c r="X26" s="228"/>
      <c r="Y26" s="228" t="s">
        <v>415</v>
      </c>
      <c r="Z26" s="228" t="s">
        <v>416</v>
      </c>
      <c r="AA26" s="315" t="s">
        <v>417</v>
      </c>
      <c r="AC26" s="1"/>
    </row>
    <row r="27" spans="1:30" ht="24.95" customHeight="1" x14ac:dyDescent="0.3">
      <c r="A27" s="1769" t="s">
        <v>452</v>
      </c>
      <c r="B27" s="1770"/>
      <c r="C27" s="1770"/>
      <c r="D27" s="1770"/>
      <c r="E27" s="1770"/>
      <c r="F27" s="1770"/>
      <c r="G27" s="1770"/>
      <c r="H27" s="1770"/>
      <c r="I27" s="1770"/>
      <c r="J27" s="1804">
        <f>+Z9</f>
        <v>6</v>
      </c>
      <c r="K27" s="1804"/>
      <c r="L27" s="1804"/>
      <c r="M27" s="1804"/>
      <c r="N27" s="1804"/>
      <c r="O27" s="1804"/>
      <c r="P27" s="1804"/>
      <c r="Q27" s="1804"/>
      <c r="R27" s="1804"/>
      <c r="S27" s="1804"/>
      <c r="T27" s="1804"/>
      <c r="U27" s="1804"/>
      <c r="V27" s="1804"/>
      <c r="W27" s="1804"/>
      <c r="X27" s="1804"/>
      <c r="Y27" s="1804"/>
      <c r="Z27" s="1804"/>
      <c r="AA27" s="1805"/>
    </row>
    <row r="28" spans="1:30" ht="24.95" customHeight="1" x14ac:dyDescent="0.3">
      <c r="A28" s="1786" t="s">
        <v>453</v>
      </c>
      <c r="B28" s="1787"/>
      <c r="C28" s="1787"/>
      <c r="D28" s="1787"/>
      <c r="E28" s="1787"/>
      <c r="F28" s="1787"/>
      <c r="G28" s="1787"/>
      <c r="H28" s="1787"/>
      <c r="I28" s="1787"/>
      <c r="J28" s="1806" t="str">
        <f>+F14</f>
        <v>XXX</v>
      </c>
      <c r="K28" s="1806"/>
      <c r="L28" s="1806"/>
      <c r="M28" s="1806"/>
      <c r="N28" s="1806"/>
      <c r="O28" s="1806"/>
      <c r="P28" s="1806"/>
      <c r="Q28" s="1806"/>
      <c r="R28" s="1806"/>
      <c r="S28" s="1806"/>
      <c r="T28" s="1806"/>
      <c r="U28" s="1806"/>
      <c r="V28" s="1806"/>
      <c r="W28" s="1806"/>
      <c r="X28" s="1806"/>
      <c r="Y28" s="1806"/>
      <c r="Z28" s="1806"/>
      <c r="AA28" s="1807"/>
    </row>
    <row r="29" spans="1:30" ht="24.95" customHeight="1" x14ac:dyDescent="0.3">
      <c r="A29" s="1786" t="s">
        <v>454</v>
      </c>
      <c r="B29" s="1787"/>
      <c r="C29" s="1787"/>
      <c r="D29" s="1787"/>
      <c r="E29" s="1787"/>
      <c r="F29" s="1787"/>
      <c r="G29" s="1787"/>
      <c r="H29" s="1787"/>
      <c r="I29" s="1787"/>
      <c r="J29" s="1806"/>
      <c r="K29" s="1806"/>
      <c r="L29" s="1806"/>
      <c r="M29" s="1806"/>
      <c r="N29" s="1806"/>
      <c r="O29" s="1806"/>
      <c r="P29" s="1806"/>
      <c r="Q29" s="1806"/>
      <c r="R29" s="1806"/>
      <c r="S29" s="1806"/>
      <c r="T29" s="1806"/>
      <c r="U29" s="1806"/>
      <c r="V29" s="1806"/>
      <c r="W29" s="1806"/>
      <c r="X29" s="1806"/>
      <c r="Y29" s="1806"/>
      <c r="Z29" s="1806"/>
      <c r="AA29" s="1807"/>
    </row>
    <row r="30" spans="1:30" ht="24.95" customHeight="1" x14ac:dyDescent="0.3">
      <c r="A30" s="1802" t="s">
        <v>455</v>
      </c>
      <c r="B30" s="1803"/>
      <c r="C30" s="1803"/>
      <c r="D30" s="1803"/>
      <c r="E30" s="1803"/>
      <c r="F30" s="1803"/>
      <c r="G30" s="1803"/>
      <c r="H30" s="1803"/>
      <c r="I30" s="1803"/>
      <c r="J30" s="1806"/>
      <c r="K30" s="1806"/>
      <c r="L30" s="1806"/>
      <c r="M30" s="1806"/>
      <c r="N30" s="1806"/>
      <c r="O30" s="1806"/>
      <c r="P30" s="1806"/>
      <c r="Q30" s="1806"/>
      <c r="R30" s="1806"/>
      <c r="S30" s="1806"/>
      <c r="T30" s="1806"/>
      <c r="U30" s="1806"/>
      <c r="V30" s="1806"/>
      <c r="W30" s="1806"/>
      <c r="X30" s="1806"/>
      <c r="Y30" s="1806"/>
      <c r="Z30" s="1806"/>
      <c r="AA30" s="1807"/>
    </row>
    <row r="31" spans="1:30" ht="42.75" customHeight="1" x14ac:dyDescent="0.3">
      <c r="A31" s="1813" t="s">
        <v>458</v>
      </c>
      <c r="B31" s="1814"/>
      <c r="C31" s="1814"/>
      <c r="D31" s="1814"/>
      <c r="E31" s="1814"/>
      <c r="F31" s="1814"/>
      <c r="G31" s="1814"/>
      <c r="H31" s="1814"/>
      <c r="I31" s="1814"/>
      <c r="J31" s="1814"/>
      <c r="K31" s="1814"/>
      <c r="L31" s="1814"/>
      <c r="M31" s="1814"/>
      <c r="N31" s="1814"/>
      <c r="O31" s="1814"/>
      <c r="P31" s="1814"/>
      <c r="Q31" s="1814"/>
      <c r="R31" s="1814"/>
      <c r="S31" s="1814"/>
      <c r="T31" s="1814"/>
      <c r="U31" s="1814"/>
      <c r="V31" s="1814"/>
      <c r="W31" s="1814"/>
      <c r="X31" s="1814"/>
      <c r="Y31" s="1814"/>
      <c r="Z31" s="1814"/>
      <c r="AA31" s="1815"/>
    </row>
    <row r="32" spans="1:30" x14ac:dyDescent="0.3">
      <c r="A32" s="1755"/>
      <c r="B32" s="1756"/>
      <c r="C32" s="1756"/>
      <c r="D32" s="1756"/>
      <c r="E32" s="1756"/>
      <c r="F32" s="1756"/>
      <c r="G32" s="1756"/>
      <c r="H32" s="1756"/>
      <c r="I32" s="1756"/>
      <c r="J32" s="1756"/>
      <c r="K32" s="1756"/>
      <c r="L32" s="1756"/>
      <c r="M32" s="1756"/>
      <c r="N32" s="60"/>
      <c r="O32" s="60"/>
      <c r="P32" s="60"/>
      <c r="Q32" s="60"/>
      <c r="R32" s="60"/>
      <c r="S32" s="60"/>
      <c r="T32" s="60"/>
      <c r="U32" s="60"/>
      <c r="V32" s="60"/>
      <c r="W32" s="60"/>
      <c r="X32" s="60"/>
      <c r="Y32" s="60"/>
      <c r="Z32" s="60"/>
      <c r="AA32" s="197"/>
    </row>
    <row r="33" spans="1:29" x14ac:dyDescent="0.3">
      <c r="A33" s="1816" t="s">
        <v>445</v>
      </c>
      <c r="B33" s="1812"/>
      <c r="C33" s="1812"/>
      <c r="D33" s="1812"/>
      <c r="E33" s="1812"/>
      <c r="F33" s="1812"/>
      <c r="G33" s="1812"/>
      <c r="H33" s="1812"/>
      <c r="I33" s="1812"/>
      <c r="J33" s="1812"/>
      <c r="K33" s="1812"/>
      <c r="L33" s="1812"/>
      <c r="M33" s="1812"/>
      <c r="N33" s="1812"/>
      <c r="O33" s="1812"/>
      <c r="P33" s="1812"/>
      <c r="Q33" s="1812"/>
      <c r="R33" s="1812"/>
      <c r="S33" s="1812"/>
      <c r="T33" s="1812"/>
      <c r="U33" s="1812"/>
      <c r="V33" s="1812"/>
      <c r="W33" s="1812"/>
      <c r="X33" s="1812"/>
      <c r="Y33" s="1812"/>
      <c r="Z33" s="1812"/>
      <c r="AA33" s="197"/>
    </row>
    <row r="34" spans="1:29" x14ac:dyDescent="0.3">
      <c r="A34" s="111"/>
      <c r="B34" s="99"/>
      <c r="C34" s="99"/>
      <c r="D34" s="99"/>
      <c r="E34" s="99"/>
      <c r="F34" s="93"/>
      <c r="G34" s="99"/>
      <c r="H34" s="110"/>
      <c r="I34" s="93"/>
      <c r="J34" s="99"/>
      <c r="K34" s="93"/>
      <c r="L34" s="110"/>
      <c r="M34" s="99"/>
      <c r="N34" s="60"/>
      <c r="O34" s="60"/>
      <c r="P34" s="60"/>
      <c r="Q34" s="60"/>
      <c r="R34" s="60"/>
      <c r="S34" s="60"/>
      <c r="T34" s="60"/>
      <c r="U34" s="60"/>
      <c r="V34" s="60"/>
      <c r="W34" s="60"/>
      <c r="X34" s="60"/>
      <c r="Y34" s="60"/>
      <c r="Z34" s="60"/>
      <c r="AA34" s="197"/>
    </row>
    <row r="35" spans="1:29" x14ac:dyDescent="0.3">
      <c r="A35" s="111" t="s">
        <v>446</v>
      </c>
      <c r="B35" s="93"/>
      <c r="C35" s="93"/>
      <c r="D35" s="60"/>
      <c r="E35" s="60"/>
      <c r="F35" s="60"/>
      <c r="G35" s="96"/>
      <c r="H35" s="133" t="s">
        <v>333</v>
      </c>
      <c r="I35" s="96"/>
      <c r="J35" s="119"/>
      <c r="K35" s="1812" t="s">
        <v>333</v>
      </c>
      <c r="L35" s="1812"/>
      <c r="M35" s="96"/>
      <c r="N35" s="96"/>
      <c r="O35" s="60"/>
      <c r="P35" s="60"/>
      <c r="Q35" s="60"/>
      <c r="R35" s="60"/>
      <c r="S35" s="60"/>
      <c r="T35" s="60"/>
      <c r="U35" s="60"/>
      <c r="V35" s="60"/>
      <c r="W35" s="60"/>
      <c r="X35" s="60"/>
      <c r="Y35" s="60"/>
      <c r="Z35" s="60"/>
      <c r="AA35" s="197"/>
    </row>
    <row r="36" spans="1:29" x14ac:dyDescent="0.3">
      <c r="A36" s="111"/>
      <c r="B36" s="99"/>
      <c r="C36" s="99"/>
      <c r="D36" s="60"/>
      <c r="E36" s="60"/>
      <c r="F36" s="60"/>
      <c r="G36" s="179" t="s">
        <v>415</v>
      </c>
      <c r="H36" s="99"/>
      <c r="I36" s="1760" t="s">
        <v>416</v>
      </c>
      <c r="J36" s="1760"/>
      <c r="K36" s="99"/>
      <c r="L36" s="99"/>
      <c r="M36" s="1760" t="s">
        <v>417</v>
      </c>
      <c r="N36" s="1760"/>
      <c r="O36" s="60"/>
      <c r="P36" s="60"/>
      <c r="Q36" s="60"/>
      <c r="R36" s="60"/>
      <c r="S36" s="60"/>
      <c r="T36" s="60"/>
      <c r="U36" s="60"/>
      <c r="V36" s="60"/>
      <c r="W36" s="60"/>
      <c r="X36" s="60"/>
      <c r="Y36" s="60"/>
      <c r="Z36" s="60"/>
      <c r="AA36" s="197"/>
    </row>
    <row r="37" spans="1:29" x14ac:dyDescent="0.3">
      <c r="A37" s="111"/>
      <c r="B37" s="93"/>
      <c r="C37" s="93"/>
      <c r="D37" s="109"/>
      <c r="E37" s="109"/>
      <c r="F37" s="109"/>
      <c r="G37" s="109"/>
      <c r="H37" s="109"/>
      <c r="I37" s="109"/>
      <c r="J37" s="109"/>
      <c r="K37" s="93"/>
      <c r="L37" s="109"/>
      <c r="M37" s="99"/>
      <c r="N37" s="60"/>
      <c r="O37" s="60"/>
      <c r="P37" s="60"/>
      <c r="Q37" s="60"/>
      <c r="R37" s="60"/>
      <c r="S37" s="60"/>
      <c r="T37" s="60"/>
      <c r="U37" s="60"/>
      <c r="V37" s="60"/>
      <c r="W37" s="60"/>
      <c r="X37" s="60"/>
      <c r="Y37" s="60"/>
      <c r="Z37" s="60"/>
      <c r="AA37" s="197"/>
    </row>
    <row r="38" spans="1:29" x14ac:dyDescent="0.3">
      <c r="A38" s="111" t="s">
        <v>447</v>
      </c>
      <c r="B38" s="93"/>
      <c r="C38" s="93"/>
      <c r="D38" s="93"/>
      <c r="E38" s="133"/>
      <c r="F38" s="110"/>
      <c r="G38" s="96"/>
      <c r="H38" s="133" t="s">
        <v>333</v>
      </c>
      <c r="I38" s="96"/>
      <c r="J38" s="119"/>
      <c r="K38" s="1812" t="s">
        <v>333</v>
      </c>
      <c r="L38" s="1812"/>
      <c r="M38" s="96"/>
      <c r="N38" s="96"/>
      <c r="O38" s="60"/>
      <c r="P38" s="60"/>
      <c r="Q38" s="60"/>
      <c r="R38" s="60"/>
      <c r="S38" s="60"/>
      <c r="T38" s="60"/>
      <c r="U38" s="60"/>
      <c r="V38" s="60"/>
      <c r="W38" s="60"/>
      <c r="X38" s="60"/>
      <c r="Y38" s="60"/>
      <c r="Z38" s="60"/>
      <c r="AA38" s="197"/>
    </row>
    <row r="39" spans="1:29" x14ac:dyDescent="0.3">
      <c r="A39" s="111"/>
      <c r="B39" s="99"/>
      <c r="C39" s="99"/>
      <c r="D39" s="228"/>
      <c r="E39" s="99"/>
      <c r="F39" s="117"/>
      <c r="G39" s="179" t="s">
        <v>415</v>
      </c>
      <c r="H39" s="99"/>
      <c r="I39" s="1760" t="s">
        <v>416</v>
      </c>
      <c r="J39" s="1760"/>
      <c r="K39" s="99"/>
      <c r="L39" s="99"/>
      <c r="M39" s="1760" t="s">
        <v>417</v>
      </c>
      <c r="N39" s="1760"/>
      <c r="O39" s="60"/>
      <c r="P39" s="60"/>
      <c r="Q39" s="60"/>
      <c r="R39" s="60"/>
      <c r="S39" s="60"/>
      <c r="T39" s="60"/>
      <c r="U39" s="60"/>
      <c r="V39" s="60"/>
      <c r="W39" s="60"/>
      <c r="X39" s="60"/>
      <c r="Y39" s="60"/>
      <c r="Z39" s="60"/>
      <c r="AA39" s="197"/>
    </row>
    <row r="40" spans="1:29" x14ac:dyDescent="0.3">
      <c r="A40" s="111"/>
      <c r="B40" s="99"/>
      <c r="C40" s="99"/>
      <c r="D40" s="228"/>
      <c r="E40" s="99"/>
      <c r="F40" s="228"/>
      <c r="G40" s="228"/>
      <c r="H40" s="99"/>
      <c r="I40" s="99"/>
      <c r="J40" s="189"/>
      <c r="K40" s="189"/>
      <c r="L40" s="99"/>
      <c r="M40" s="99"/>
      <c r="N40" s="60"/>
      <c r="O40" s="60"/>
      <c r="P40" s="60"/>
      <c r="Q40" s="60"/>
      <c r="R40" s="60"/>
      <c r="S40" s="60"/>
      <c r="T40" s="60"/>
      <c r="U40" s="60"/>
      <c r="V40" s="60"/>
      <c r="W40" s="60"/>
      <c r="X40" s="60"/>
      <c r="Y40" s="60"/>
      <c r="Z40" s="60"/>
      <c r="AA40" s="197"/>
    </row>
    <row r="41" spans="1:29" x14ac:dyDescent="0.3">
      <c r="A41" s="111" t="s">
        <v>448</v>
      </c>
      <c r="B41" s="93"/>
      <c r="C41" s="93"/>
      <c r="D41" s="93"/>
      <c r="E41" s="133"/>
      <c r="F41" s="110"/>
      <c r="G41" s="96"/>
      <c r="H41" s="133" t="s">
        <v>333</v>
      </c>
      <c r="I41" s="96"/>
      <c r="J41" s="119"/>
      <c r="K41" s="1812" t="s">
        <v>333</v>
      </c>
      <c r="L41" s="1812"/>
      <c r="M41" s="96"/>
      <c r="N41" s="96"/>
      <c r="O41" s="60"/>
      <c r="P41" s="60"/>
      <c r="Q41" s="60"/>
      <c r="R41" s="60"/>
      <c r="S41" s="60"/>
      <c r="T41" s="60"/>
      <c r="U41" s="60"/>
      <c r="V41" s="60"/>
      <c r="W41" s="93"/>
      <c r="X41" s="133"/>
      <c r="Y41" s="93"/>
      <c r="Z41" s="110"/>
      <c r="AA41" s="134"/>
      <c r="AB41"/>
      <c r="AC41"/>
    </row>
    <row r="42" spans="1:29" x14ac:dyDescent="0.3">
      <c r="A42" s="111"/>
      <c r="B42" s="93"/>
      <c r="C42" s="93"/>
      <c r="D42" s="93"/>
      <c r="E42" s="133"/>
      <c r="F42" s="110"/>
      <c r="G42" s="179" t="s">
        <v>415</v>
      </c>
      <c r="H42" s="99"/>
      <c r="I42" s="1760" t="s">
        <v>416</v>
      </c>
      <c r="J42" s="1760"/>
      <c r="K42" s="99"/>
      <c r="L42" s="99"/>
      <c r="M42" s="1760" t="s">
        <v>417</v>
      </c>
      <c r="N42" s="1760"/>
      <c r="O42" s="60"/>
      <c r="P42" s="60"/>
      <c r="Q42" s="60"/>
      <c r="R42" s="60"/>
      <c r="S42" s="60"/>
      <c r="T42" s="60"/>
      <c r="U42" s="60"/>
      <c r="V42" s="60"/>
      <c r="W42" s="93"/>
      <c r="X42" s="133"/>
      <c r="Y42" s="93"/>
      <c r="Z42" s="110"/>
      <c r="AA42" s="134"/>
      <c r="AB42"/>
      <c r="AC42"/>
    </row>
    <row r="43" spans="1:29" ht="16.5" customHeight="1" x14ac:dyDescent="0.3">
      <c r="A43" s="1766" t="s">
        <v>459</v>
      </c>
      <c r="B43" s="1767"/>
      <c r="C43" s="1767"/>
      <c r="D43" s="1767"/>
      <c r="E43" s="1767"/>
      <c r="F43" s="1767"/>
      <c r="G43" s="1767"/>
      <c r="H43" s="1767"/>
      <c r="I43" s="1767"/>
      <c r="J43" s="1767"/>
      <c r="K43" s="1767"/>
      <c r="L43" s="1767"/>
      <c r="M43" s="1767"/>
      <c r="N43" s="1767"/>
      <c r="O43" s="1767"/>
      <c r="P43" s="1767"/>
      <c r="Q43" s="1767"/>
      <c r="R43" s="1767"/>
      <c r="S43" s="1767"/>
      <c r="T43" s="1767"/>
      <c r="U43" s="1767"/>
      <c r="V43" s="1767"/>
      <c r="W43" s="1767"/>
      <c r="X43" s="1767"/>
      <c r="Y43" s="1767"/>
      <c r="Z43" s="1767"/>
      <c r="AA43" s="1768"/>
      <c r="AB43" s="1809"/>
      <c r="AC43" s="1809"/>
    </row>
    <row r="44" spans="1:29" ht="25.5" customHeight="1" x14ac:dyDescent="0.3">
      <c r="A44" s="1820" t="s">
        <v>141</v>
      </c>
      <c r="B44" s="1821"/>
      <c r="C44" s="1821"/>
      <c r="D44" s="1821"/>
      <c r="E44" s="1821"/>
      <c r="F44" s="1821"/>
      <c r="G44" s="1821"/>
      <c r="H44" s="1821"/>
      <c r="I44" s="1821"/>
      <c r="J44" s="1821"/>
      <c r="K44" s="1821"/>
      <c r="L44" s="1821"/>
      <c r="M44" s="1821"/>
      <c r="N44" s="1821"/>
      <c r="O44" s="1821"/>
      <c r="P44" s="1821"/>
      <c r="Q44" s="1821"/>
      <c r="R44" s="1821"/>
      <c r="S44" s="1821"/>
      <c r="T44" s="1821"/>
      <c r="U44" s="1821"/>
      <c r="V44" s="1821"/>
      <c r="W44" s="1821"/>
      <c r="X44" s="1821"/>
      <c r="Y44" s="1821"/>
      <c r="Z44" s="1821"/>
      <c r="AA44" s="1822"/>
    </row>
    <row r="45" spans="1:29" ht="16.5" customHeight="1" x14ac:dyDescent="0.3">
      <c r="A45" s="1817" t="s">
        <v>460</v>
      </c>
      <c r="B45" s="1818"/>
      <c r="C45" s="1818"/>
      <c r="D45" s="1818"/>
      <c r="E45" s="1818"/>
      <c r="F45" s="1818"/>
      <c r="G45" s="1818"/>
      <c r="H45" s="1818"/>
      <c r="I45" s="1818"/>
      <c r="J45" s="1818"/>
      <c r="K45" s="1818"/>
      <c r="L45" s="1818"/>
      <c r="M45" s="1818"/>
      <c r="N45" s="1818"/>
      <c r="O45" s="1818"/>
      <c r="P45" s="1818"/>
      <c r="Q45" s="1818"/>
      <c r="R45" s="1818"/>
      <c r="S45" s="1818"/>
      <c r="T45" s="1818"/>
      <c r="U45" s="1818"/>
      <c r="V45" s="1818"/>
      <c r="W45" s="1818"/>
      <c r="X45" s="1818"/>
      <c r="Y45" s="1818"/>
      <c r="Z45" s="1818"/>
      <c r="AA45" s="1819"/>
    </row>
    <row r="46" spans="1:29" ht="23.25" customHeight="1" x14ac:dyDescent="0.3">
      <c r="A46" s="1817"/>
      <c r="B46" s="1818"/>
      <c r="C46" s="1818"/>
      <c r="D46" s="1818"/>
      <c r="E46" s="1818"/>
      <c r="F46" s="1818"/>
      <c r="G46" s="1818"/>
      <c r="H46" s="1818"/>
      <c r="I46" s="1818"/>
      <c r="J46" s="1818"/>
      <c r="K46" s="1818"/>
      <c r="L46" s="1818"/>
      <c r="M46" s="1818"/>
      <c r="N46" s="1818"/>
      <c r="O46" s="1818"/>
      <c r="P46" s="1818"/>
      <c r="Q46" s="1818"/>
      <c r="R46" s="1818"/>
      <c r="S46" s="1818"/>
      <c r="T46" s="1818"/>
      <c r="U46" s="1818"/>
      <c r="V46" s="1818"/>
      <c r="W46" s="1818"/>
      <c r="X46" s="1818"/>
      <c r="Y46" s="1818"/>
      <c r="Z46" s="1818"/>
      <c r="AA46" s="1819"/>
    </row>
    <row r="47" spans="1:29" x14ac:dyDescent="0.3">
      <c r="A47" s="89" t="s">
        <v>461</v>
      </c>
      <c r="B47" s="88"/>
      <c r="C47" s="88"/>
      <c r="D47" s="88"/>
      <c r="E47" s="88"/>
      <c r="F47" s="88"/>
      <c r="G47" s="88"/>
      <c r="H47" s="88"/>
      <c r="I47" s="88"/>
      <c r="J47" s="88"/>
      <c r="K47" s="88"/>
      <c r="L47" s="90"/>
      <c r="M47" s="88"/>
      <c r="N47" s="60"/>
      <c r="O47" s="60"/>
      <c r="P47" s="60"/>
      <c r="Q47" s="60"/>
      <c r="R47" s="60"/>
      <c r="S47" s="60"/>
      <c r="T47" s="60"/>
      <c r="U47" s="60"/>
      <c r="V47" s="60"/>
      <c r="W47" s="60"/>
      <c r="X47" s="60"/>
      <c r="Y47" s="60"/>
      <c r="Z47" s="60"/>
      <c r="AA47" s="197"/>
    </row>
    <row r="48" spans="1:29" x14ac:dyDescent="0.3">
      <c r="A48" s="316"/>
      <c r="B48"/>
      <c r="C48"/>
      <c r="D48"/>
      <c r="E48"/>
      <c r="F48"/>
      <c r="G48"/>
      <c r="H48"/>
      <c r="I48" s="91"/>
      <c r="J48"/>
      <c r="K48"/>
      <c r="L48"/>
      <c r="M48"/>
      <c r="AA48" s="293"/>
    </row>
    <row r="49" spans="1:30" x14ac:dyDescent="0.3">
      <c r="A49" s="317"/>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318"/>
    </row>
    <row r="50" spans="1:30" x14ac:dyDescent="0.3">
      <c r="A50" s="283"/>
      <c r="B50" s="49"/>
      <c r="C50" s="49"/>
      <c r="D50" s="419"/>
      <c r="E50" s="419"/>
      <c r="F50" s="419"/>
      <c r="G50" s="419"/>
      <c r="H50" s="49"/>
      <c r="I50" s="49"/>
      <c r="J50" s="49"/>
      <c r="K50" s="49"/>
      <c r="L50" s="870"/>
      <c r="M50" s="870"/>
      <c r="N50" s="870"/>
      <c r="O50" s="870"/>
      <c r="P50" s="870"/>
      <c r="Q50" s="870"/>
      <c r="R50" s="49"/>
      <c r="S50" s="49"/>
      <c r="T50" s="49"/>
      <c r="U50" s="419"/>
      <c r="V50" s="419"/>
      <c r="W50" s="419"/>
      <c r="X50" s="419"/>
      <c r="Y50" s="419"/>
      <c r="Z50" s="419"/>
      <c r="AA50" s="6"/>
    </row>
    <row r="51" spans="1:30" x14ac:dyDescent="0.3">
      <c r="A51" s="49" t="s">
        <v>146</v>
      </c>
      <c r="B51" s="49"/>
      <c r="C51" s="667">
        <f>VLOOKUP($F$15,CONTRA,18,FALSE)</f>
        <v>0</v>
      </c>
      <c r="D51" s="667"/>
      <c r="E51" s="667"/>
      <c r="F51" s="667"/>
      <c r="G51" s="667"/>
      <c r="H51" s="667"/>
      <c r="I51" s="49"/>
      <c r="J51" s="93" t="s">
        <v>146</v>
      </c>
      <c r="K51" s="93"/>
      <c r="L51" s="544">
        <f>VLOOKUP($F$15,CONTRA,16,FALSE)</f>
        <v>0</v>
      </c>
      <c r="M51" s="544"/>
      <c r="N51" s="544"/>
      <c r="O51" s="544"/>
      <c r="P51" s="544"/>
      <c r="Q51" s="544"/>
      <c r="R51" s="49"/>
      <c r="S51" s="49" t="s">
        <v>146</v>
      </c>
      <c r="T51" s="667">
        <f>VLOOKUP($F$15,CONTRA,9,FALSE)</f>
        <v>9</v>
      </c>
      <c r="U51" s="667"/>
      <c r="V51" s="667"/>
      <c r="W51" s="667"/>
      <c r="X51" s="667"/>
      <c r="Y51" s="667"/>
      <c r="Z51" s="667"/>
      <c r="AA51" s="667"/>
      <c r="AB51" s="49"/>
      <c r="AC51" s="49"/>
      <c r="AD51" s="49"/>
    </row>
    <row r="52" spans="1:30" x14ac:dyDescent="0.3">
      <c r="A52" s="49" t="s">
        <v>837</v>
      </c>
      <c r="B52" s="49"/>
      <c r="C52" s="49"/>
      <c r="D52" s="49"/>
      <c r="E52" s="49"/>
      <c r="F52" s="49"/>
      <c r="G52" s="49"/>
      <c r="H52" s="49"/>
      <c r="I52" s="49"/>
      <c r="J52" s="93" t="s">
        <v>840</v>
      </c>
      <c r="K52" s="93"/>
      <c r="L52" s="93"/>
      <c r="M52" s="93"/>
      <c r="N52" s="93"/>
      <c r="O52" s="93"/>
      <c r="P52" s="93"/>
      <c r="Q52" s="93"/>
      <c r="R52" s="49"/>
      <c r="S52" s="49" t="s">
        <v>942</v>
      </c>
      <c r="T52" s="668">
        <f>VLOOKUP($F$15,CONTRA,10,FALSE)</f>
        <v>10</v>
      </c>
      <c r="U52" s="668"/>
      <c r="V52" s="668"/>
      <c r="W52" s="668"/>
      <c r="X52" s="668"/>
      <c r="Y52" s="668"/>
      <c r="Z52" s="668"/>
      <c r="AA52" s="668"/>
      <c r="AB52" s="49"/>
      <c r="AC52" s="49"/>
      <c r="AD52" s="49"/>
    </row>
    <row r="53" spans="1:30" x14ac:dyDescent="0.3">
      <c r="A53" s="49" t="s">
        <v>199</v>
      </c>
      <c r="B53" s="49"/>
      <c r="C53" s="668">
        <f>VLOOKUP($F$15,CONTRA,20,FALSE)</f>
        <v>17</v>
      </c>
      <c r="D53" s="668"/>
      <c r="E53" s="668"/>
      <c r="F53" s="668"/>
      <c r="G53" s="668"/>
      <c r="H53" s="668"/>
      <c r="I53" s="49"/>
      <c r="J53" s="93" t="s">
        <v>199</v>
      </c>
      <c r="K53" s="93"/>
      <c r="L53" s="1634">
        <f>VLOOKUP($F$15,CONTRA,17,FALSE)</f>
        <v>16</v>
      </c>
      <c r="M53" s="1634"/>
      <c r="N53" s="1634"/>
      <c r="O53" s="1634"/>
      <c r="P53" s="1634"/>
      <c r="Q53" s="1634"/>
      <c r="R53" s="49"/>
      <c r="S53" s="49" t="s">
        <v>199</v>
      </c>
      <c r="T53" s="668">
        <f>VLOOKUP($F$15,CONTRA,11,FALSE)</f>
        <v>11</v>
      </c>
      <c r="U53" s="668"/>
      <c r="V53" s="668"/>
      <c r="W53" s="668"/>
      <c r="X53" s="668"/>
      <c r="Y53" s="668"/>
      <c r="Z53" s="668"/>
      <c r="AA53" s="668"/>
      <c r="AB53" s="49"/>
      <c r="AC53" s="49"/>
      <c r="AD53" s="49"/>
    </row>
    <row r="54" spans="1:30" x14ac:dyDescent="0.3">
      <c r="A54" s="283"/>
      <c r="B54" s="49"/>
      <c r="C54" s="49"/>
      <c r="D54" s="419"/>
      <c r="E54" s="419"/>
      <c r="F54" s="419"/>
      <c r="G54" s="419"/>
      <c r="H54" s="49"/>
      <c r="I54" s="49"/>
      <c r="J54" s="49"/>
      <c r="K54" s="49"/>
      <c r="L54" s="419"/>
      <c r="M54" s="419"/>
      <c r="N54" s="419"/>
      <c r="O54" s="419"/>
      <c r="P54" s="419"/>
      <c r="Q54" s="419"/>
      <c r="R54" s="49"/>
      <c r="S54" s="49"/>
      <c r="T54" s="49"/>
      <c r="U54" s="419"/>
      <c r="V54" s="419"/>
      <c r="W54" s="419"/>
      <c r="X54" s="419"/>
      <c r="Y54" s="419"/>
      <c r="Z54" s="419"/>
      <c r="AA54" s="310"/>
    </row>
    <row r="55" spans="1:30" x14ac:dyDescent="0.3">
      <c r="A55" s="283"/>
      <c r="B55" s="49"/>
      <c r="C55" s="49"/>
      <c r="D55" s="419"/>
      <c r="E55" s="419"/>
      <c r="F55" s="419"/>
      <c r="G55" s="419"/>
      <c r="H55" s="49"/>
      <c r="I55" s="49"/>
      <c r="J55" s="49"/>
      <c r="K55" s="49"/>
      <c r="L55" s="419"/>
      <c r="M55" s="419"/>
      <c r="N55" s="419"/>
      <c r="O55" s="419"/>
      <c r="P55" s="419"/>
      <c r="Q55" s="419"/>
      <c r="R55" s="49"/>
      <c r="S55" s="49"/>
      <c r="T55" s="49"/>
      <c r="U55" s="419"/>
      <c r="V55" s="419"/>
      <c r="W55" s="419"/>
      <c r="X55" s="419"/>
      <c r="Y55" s="419"/>
      <c r="Z55" s="419"/>
      <c r="AA55" s="310"/>
    </row>
    <row r="56" spans="1:30" x14ac:dyDescent="0.3">
      <c r="A56" s="283"/>
      <c r="B56" s="49"/>
      <c r="C56" s="49"/>
      <c r="D56" s="419"/>
      <c r="E56" s="419"/>
      <c r="F56" s="419"/>
      <c r="G56" s="419"/>
      <c r="H56" s="49"/>
      <c r="I56" s="49"/>
      <c r="J56" s="49"/>
      <c r="K56" s="49"/>
      <c r="L56" s="419"/>
      <c r="M56" s="419"/>
      <c r="N56" s="419"/>
      <c r="O56" s="419"/>
      <c r="P56" s="419"/>
      <c r="Q56" s="419"/>
      <c r="R56" s="49"/>
      <c r="S56" s="49"/>
      <c r="T56" s="49"/>
      <c r="U56" s="419"/>
      <c r="V56" s="419"/>
      <c r="W56" s="419"/>
      <c r="X56" s="419"/>
      <c r="Y56" s="419"/>
      <c r="Z56" s="419"/>
      <c r="AA56" s="310"/>
    </row>
    <row r="57" spans="1:30" x14ac:dyDescent="0.3">
      <c r="A57" s="283"/>
      <c r="B57" s="49"/>
      <c r="C57" s="49"/>
      <c r="D57" s="419"/>
      <c r="E57" s="419"/>
      <c r="F57" s="419"/>
      <c r="G57" s="419"/>
      <c r="H57" s="49"/>
      <c r="I57" s="49"/>
      <c r="J57" s="49"/>
      <c r="K57" s="49"/>
      <c r="L57" s="419"/>
      <c r="M57" s="419"/>
      <c r="N57" s="419"/>
      <c r="O57" s="419"/>
      <c r="P57" s="419"/>
      <c r="Q57" s="419"/>
      <c r="R57" s="49"/>
      <c r="S57" s="49"/>
      <c r="T57" s="49"/>
      <c r="U57" s="419"/>
      <c r="V57" s="419"/>
      <c r="W57" s="419"/>
      <c r="X57" s="419"/>
      <c r="Y57" s="419"/>
      <c r="Z57" s="419"/>
      <c r="AA57" s="310"/>
    </row>
    <row r="58" spans="1:30" ht="17.25" thickBot="1" x14ac:dyDescent="0.35">
      <c r="A58" s="311"/>
      <c r="B58" s="6"/>
      <c r="C58" s="6"/>
      <c r="D58" s="6"/>
      <c r="E58" s="6"/>
      <c r="F58" s="6"/>
      <c r="G58" s="6"/>
      <c r="H58" s="6"/>
      <c r="I58" s="6"/>
      <c r="J58" s="6"/>
      <c r="K58" s="6"/>
      <c r="L58" s="6"/>
      <c r="M58" s="6"/>
      <c r="N58" s="6"/>
      <c r="O58" s="6"/>
      <c r="P58" s="6"/>
      <c r="Q58" s="6"/>
      <c r="R58" s="6"/>
      <c r="S58" s="6"/>
      <c r="T58" s="6"/>
      <c r="U58" s="6"/>
      <c r="V58" s="6"/>
      <c r="W58" s="6"/>
      <c r="X58" s="6"/>
      <c r="Y58" s="6"/>
      <c r="Z58" s="6"/>
      <c r="AA58" s="310"/>
    </row>
    <row r="59" spans="1:30" ht="16.5" customHeight="1" x14ac:dyDescent="0.3">
      <c r="A59" s="671" t="s">
        <v>215</v>
      </c>
      <c r="B59" s="672"/>
      <c r="C59" s="672"/>
      <c r="D59" s="672"/>
      <c r="E59" s="672"/>
      <c r="F59" s="672"/>
      <c r="G59" s="672"/>
      <c r="H59" s="672"/>
      <c r="I59" s="672"/>
      <c r="J59" s="671" t="s">
        <v>216</v>
      </c>
      <c r="K59" s="672"/>
      <c r="L59" s="672"/>
      <c r="M59" s="672"/>
      <c r="N59" s="672"/>
      <c r="O59" s="672"/>
      <c r="P59" s="672"/>
      <c r="Q59" s="672"/>
      <c r="R59" s="671" t="s">
        <v>218</v>
      </c>
      <c r="S59" s="672"/>
      <c r="T59" s="672"/>
      <c r="U59" s="672"/>
      <c r="V59" s="672"/>
      <c r="W59" s="672"/>
      <c r="X59" s="672"/>
      <c r="Y59" s="672"/>
      <c r="Z59" s="672"/>
      <c r="AA59" s="673"/>
    </row>
    <row r="60" spans="1:30" ht="16.5" customHeight="1" thickBot="1" x14ac:dyDescent="0.35">
      <c r="A60" s="674" t="s">
        <v>862</v>
      </c>
      <c r="B60" s="675"/>
      <c r="C60" s="675"/>
      <c r="D60" s="675"/>
      <c r="E60" s="675"/>
      <c r="F60" s="675"/>
      <c r="G60" s="675"/>
      <c r="H60" s="675"/>
      <c r="I60" s="675"/>
      <c r="J60" s="674" t="s">
        <v>217</v>
      </c>
      <c r="K60" s="675"/>
      <c r="L60" s="675"/>
      <c r="M60" s="675"/>
      <c r="N60" s="675"/>
      <c r="O60" s="675"/>
      <c r="P60" s="675"/>
      <c r="Q60" s="675"/>
      <c r="R60" s="674" t="s">
        <v>219</v>
      </c>
      <c r="S60" s="675"/>
      <c r="T60" s="675"/>
      <c r="U60" s="675"/>
      <c r="V60" s="675"/>
      <c r="W60" s="675"/>
      <c r="X60" s="675"/>
      <c r="Y60" s="675"/>
      <c r="Z60" s="675"/>
      <c r="AA60" s="676"/>
    </row>
    <row r="61" spans="1:30" ht="16.5" customHeight="1" x14ac:dyDescent="0.3">
      <c r="A61" s="671" t="s">
        <v>220</v>
      </c>
      <c r="B61" s="672"/>
      <c r="C61" s="672"/>
      <c r="D61" s="672"/>
      <c r="E61" s="672"/>
      <c r="F61" s="672"/>
      <c r="G61" s="672"/>
      <c r="H61" s="672"/>
      <c r="I61" s="672"/>
      <c r="J61" s="671" t="s">
        <v>220</v>
      </c>
      <c r="K61" s="672"/>
      <c r="L61" s="672"/>
      <c r="M61" s="672"/>
      <c r="N61" s="672"/>
      <c r="O61" s="672"/>
      <c r="P61" s="672"/>
      <c r="Q61" s="672"/>
      <c r="R61" s="671" t="s">
        <v>220</v>
      </c>
      <c r="S61" s="672"/>
      <c r="T61" s="672"/>
      <c r="U61" s="672"/>
      <c r="V61" s="672"/>
      <c r="W61" s="672"/>
      <c r="X61" s="672"/>
      <c r="Y61" s="672"/>
      <c r="Z61" s="672"/>
      <c r="AA61" s="673"/>
    </row>
    <row r="62" spans="1:30" ht="17.25" customHeight="1" thickBot="1" x14ac:dyDescent="0.35">
      <c r="A62" s="664" t="s">
        <v>863</v>
      </c>
      <c r="B62" s="665"/>
      <c r="C62" s="665"/>
      <c r="D62" s="665"/>
      <c r="E62" s="665"/>
      <c r="F62" s="665"/>
      <c r="G62" s="665"/>
      <c r="H62" s="665"/>
      <c r="I62" s="665"/>
      <c r="J62" s="664" t="s">
        <v>222</v>
      </c>
      <c r="K62" s="665"/>
      <c r="L62" s="665"/>
      <c r="M62" s="665"/>
      <c r="N62" s="665"/>
      <c r="O62" s="665"/>
      <c r="P62" s="665"/>
      <c r="Q62" s="665"/>
      <c r="R62" s="664" t="s">
        <v>223</v>
      </c>
      <c r="S62" s="665"/>
      <c r="T62" s="665"/>
      <c r="U62" s="665"/>
      <c r="V62" s="665"/>
      <c r="W62" s="665"/>
      <c r="X62" s="665"/>
      <c r="Y62" s="665"/>
      <c r="Z62" s="665"/>
      <c r="AA62" s="666"/>
    </row>
  </sheetData>
  <mergeCells count="128">
    <mergeCell ref="A5:AA5"/>
    <mergeCell ref="A6:E7"/>
    <mergeCell ref="F6:V6"/>
    <mergeCell ref="W6:Y7"/>
    <mergeCell ref="Z6:AA7"/>
    <mergeCell ref="F7:V7"/>
    <mergeCell ref="P1:AA4"/>
    <mergeCell ref="A3:E3"/>
    <mergeCell ref="F3:O3"/>
    <mergeCell ref="A4:E4"/>
    <mergeCell ref="F4:O4"/>
    <mergeCell ref="A8:AA8"/>
    <mergeCell ref="B9:O9"/>
    <mergeCell ref="P9:Y9"/>
    <mergeCell ref="Z9:AA10"/>
    <mergeCell ref="A10:E10"/>
    <mergeCell ref="F10:G10"/>
    <mergeCell ref="I10:J10"/>
    <mergeCell ref="M10:O10"/>
    <mergeCell ref="P10:S10"/>
    <mergeCell ref="T10:V10"/>
    <mergeCell ref="W10:Y10"/>
    <mergeCell ref="K10:L10"/>
    <mergeCell ref="A11:E11"/>
    <mergeCell ref="F11:O11"/>
    <mergeCell ref="P11:S11"/>
    <mergeCell ref="T11:AA11"/>
    <mergeCell ref="A12:E12"/>
    <mergeCell ref="F12:J12"/>
    <mergeCell ref="M12:O12"/>
    <mergeCell ref="P12:S12"/>
    <mergeCell ref="T12:AA12"/>
    <mergeCell ref="K12:L12"/>
    <mergeCell ref="A14:E14"/>
    <mergeCell ref="F14:O14"/>
    <mergeCell ref="P14:S14"/>
    <mergeCell ref="A13:E13"/>
    <mergeCell ref="F13:J13"/>
    <mergeCell ref="M13:O13"/>
    <mergeCell ref="P13:S13"/>
    <mergeCell ref="Z13:AA13"/>
    <mergeCell ref="K13:L13"/>
    <mergeCell ref="T13:U13"/>
    <mergeCell ref="V13:Y13"/>
    <mergeCell ref="T14:AA14"/>
    <mergeCell ref="A18:E18"/>
    <mergeCell ref="P18:S18"/>
    <mergeCell ref="T18:AA18"/>
    <mergeCell ref="T15:AA15"/>
    <mergeCell ref="A16:E16"/>
    <mergeCell ref="P16:S16"/>
    <mergeCell ref="T16:AA16"/>
    <mergeCell ref="A15:E15"/>
    <mergeCell ref="P15:S15"/>
    <mergeCell ref="F15:O15"/>
    <mergeCell ref="F16:O16"/>
    <mergeCell ref="A17:E17"/>
    <mergeCell ref="F17:O17"/>
    <mergeCell ref="P17:S17"/>
    <mergeCell ref="T17:AA17"/>
    <mergeCell ref="F18:O18"/>
    <mergeCell ref="K19:O19"/>
    <mergeCell ref="P19:S19"/>
    <mergeCell ref="T19:AA19"/>
    <mergeCell ref="A20:E20"/>
    <mergeCell ref="F20:J20"/>
    <mergeCell ref="M20:O20"/>
    <mergeCell ref="P20:S20"/>
    <mergeCell ref="T20:AA20"/>
    <mergeCell ref="K20:L20"/>
    <mergeCell ref="F19:J19"/>
    <mergeCell ref="C53:H53"/>
    <mergeCell ref="T53:AA53"/>
    <mergeCell ref="AB43:AC43"/>
    <mergeCell ref="A33:Z33"/>
    <mergeCell ref="K35:L35"/>
    <mergeCell ref="I36:J36"/>
    <mergeCell ref="M36:N36"/>
    <mergeCell ref="K38:L38"/>
    <mergeCell ref="I39:J39"/>
    <mergeCell ref="M39:N39"/>
    <mergeCell ref="A45:AA46"/>
    <mergeCell ref="L53:Q53"/>
    <mergeCell ref="A44:AA44"/>
    <mergeCell ref="K41:L41"/>
    <mergeCell ref="I42:J42"/>
    <mergeCell ref="M42:N42"/>
    <mergeCell ref="A43:AA43"/>
    <mergeCell ref="T51:AA51"/>
    <mergeCell ref="T52:AA52"/>
    <mergeCell ref="A32:M32"/>
    <mergeCell ref="A27:I27"/>
    <mergeCell ref="J27:AA27"/>
    <mergeCell ref="C25:F25"/>
    <mergeCell ref="A22:E22"/>
    <mergeCell ref="A23:E23"/>
    <mergeCell ref="F23:AA23"/>
    <mergeCell ref="B24:AA24"/>
    <mergeCell ref="J28:AA28"/>
    <mergeCell ref="A29:I29"/>
    <mergeCell ref="J29:AA29"/>
    <mergeCell ref="A30:I30"/>
    <mergeCell ref="J30:AA30"/>
    <mergeCell ref="A31:AA31"/>
    <mergeCell ref="T21:AA21"/>
    <mergeCell ref="A21:E21"/>
    <mergeCell ref="F21:J21"/>
    <mergeCell ref="K21:O21"/>
    <mergeCell ref="P21:S21"/>
    <mergeCell ref="A19:E19"/>
    <mergeCell ref="A28:I28"/>
    <mergeCell ref="A62:I62"/>
    <mergeCell ref="J62:Q62"/>
    <mergeCell ref="R62:AA62"/>
    <mergeCell ref="A59:I59"/>
    <mergeCell ref="J59:Q59"/>
    <mergeCell ref="R59:AA59"/>
    <mergeCell ref="A60:I60"/>
    <mergeCell ref="J60:Q60"/>
    <mergeCell ref="R60:AA60"/>
    <mergeCell ref="A61:I61"/>
    <mergeCell ref="J61:Q61"/>
    <mergeCell ref="R61:AA61"/>
    <mergeCell ref="F22:O22"/>
    <mergeCell ref="P22:S22"/>
    <mergeCell ref="T22:AA22"/>
    <mergeCell ref="L50:Q50"/>
    <mergeCell ref="C51:H51"/>
  </mergeCells>
  <pageMargins left="0.7" right="0.7" top="0.75" bottom="0.75" header="0.3" footer="0.3"/>
  <pageSetup scale="45" orientation="landscape" horizontalDpi="360" verticalDpi="36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300-000000000000}">
          <x14:formula1>
            <xm:f>BDC!$A$3:$A$30</xm:f>
          </x14:formula1>
          <xm:sqref>F15:O15</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J67"/>
  <sheetViews>
    <sheetView view="pageBreakPreview" zoomScale="80" zoomScaleNormal="100" zoomScaleSheetLayoutView="80" workbookViewId="0"/>
  </sheetViews>
  <sheetFormatPr baseColWidth="10" defaultColWidth="10.875" defaultRowHeight="16.5" x14ac:dyDescent="0.3"/>
  <cols>
    <col min="1" max="1" width="5" style="2" customWidth="1"/>
    <col min="2" max="2" width="6.875" style="2" customWidth="1"/>
    <col min="3" max="3" width="5" style="2" customWidth="1"/>
    <col min="4" max="4" width="4.5" style="2" customWidth="1"/>
    <col min="5" max="5" width="5.375" style="2" customWidth="1"/>
    <col min="6" max="7" width="5" style="2" customWidth="1"/>
    <col min="8" max="8" width="14.375" style="2" customWidth="1"/>
    <col min="9" max="9" width="7.375" style="2" customWidth="1"/>
    <col min="10" max="10" width="6.625" style="2" customWidth="1"/>
    <col min="11" max="11" width="5" style="2" customWidth="1"/>
    <col min="12" max="12" width="17.75" style="2" customWidth="1"/>
    <col min="13" max="13" width="8.125" style="2" customWidth="1"/>
    <col min="14" max="18" width="5" style="2" customWidth="1"/>
    <col min="19" max="19" width="10.375" style="2" customWidth="1"/>
    <col min="20" max="24" width="5" style="2" customWidth="1"/>
    <col min="25" max="25" width="8.625" style="2" customWidth="1"/>
    <col min="26" max="26" width="5" style="2" customWidth="1"/>
    <col min="27" max="27" width="6.125" style="2" customWidth="1"/>
    <col min="28" max="28" width="10.875" style="2"/>
    <col min="29" max="29" width="11.375" style="2" bestFit="1" customWidth="1"/>
    <col min="30" max="16384" width="10.875" style="2"/>
  </cols>
  <sheetData>
    <row r="1" spans="1:27" ht="21.75" customHeight="1" x14ac:dyDescent="0.3">
      <c r="A1" s="505" t="s">
        <v>913</v>
      </c>
      <c r="B1" s="506"/>
      <c r="C1" s="506"/>
      <c r="D1" s="506"/>
      <c r="E1" s="506"/>
      <c r="F1" s="507"/>
      <c r="G1" s="507"/>
      <c r="H1" s="507"/>
      <c r="I1" s="507"/>
      <c r="J1" s="507"/>
      <c r="K1" s="507"/>
      <c r="L1" s="507"/>
      <c r="M1" s="507"/>
      <c r="N1" s="507"/>
      <c r="O1" s="508"/>
      <c r="P1" s="628"/>
      <c r="Q1" s="629"/>
      <c r="R1" s="629"/>
      <c r="S1" s="629"/>
      <c r="T1" s="629"/>
      <c r="U1" s="629"/>
      <c r="V1" s="629"/>
      <c r="W1" s="629"/>
      <c r="X1" s="629"/>
      <c r="Y1" s="629"/>
      <c r="Z1" s="629"/>
      <c r="AA1" s="630"/>
    </row>
    <row r="2" spans="1:27" ht="16.5" customHeight="1" x14ac:dyDescent="0.3">
      <c r="A2" s="509" t="s">
        <v>935</v>
      </c>
      <c r="B2" s="510"/>
      <c r="C2" s="510"/>
      <c r="D2" s="510"/>
      <c r="E2" s="510"/>
      <c r="F2" s="510"/>
      <c r="G2" s="510"/>
      <c r="H2" s="510"/>
      <c r="I2" s="510"/>
      <c r="J2" s="510"/>
      <c r="K2" s="510"/>
      <c r="L2" s="510"/>
      <c r="M2" s="510"/>
      <c r="N2" s="510"/>
      <c r="O2" s="536"/>
      <c r="P2" s="631"/>
      <c r="Q2" s="632"/>
      <c r="R2" s="632"/>
      <c r="S2" s="632"/>
      <c r="T2" s="632"/>
      <c r="U2" s="632"/>
      <c r="V2" s="632"/>
      <c r="W2" s="632"/>
      <c r="X2" s="632"/>
      <c r="Y2" s="632"/>
      <c r="Z2" s="632"/>
      <c r="AA2" s="633"/>
    </row>
    <row r="3" spans="1:27" x14ac:dyDescent="0.3">
      <c r="A3" s="634" t="s">
        <v>915</v>
      </c>
      <c r="B3" s="635"/>
      <c r="C3" s="635"/>
      <c r="D3" s="635"/>
      <c r="E3" s="635"/>
      <c r="F3" s="637"/>
      <c r="G3" s="637"/>
      <c r="H3" s="637"/>
      <c r="I3" s="637"/>
      <c r="J3" s="637"/>
      <c r="K3" s="637"/>
      <c r="L3" s="637"/>
      <c r="M3" s="637"/>
      <c r="N3" s="637"/>
      <c r="O3" s="638"/>
      <c r="P3" s="631"/>
      <c r="Q3" s="632"/>
      <c r="R3" s="632"/>
      <c r="S3" s="632"/>
      <c r="T3" s="632"/>
      <c r="U3" s="632"/>
      <c r="V3" s="632"/>
      <c r="W3" s="632"/>
      <c r="X3" s="632"/>
      <c r="Y3" s="632"/>
      <c r="Z3" s="632"/>
      <c r="AA3" s="633"/>
    </row>
    <row r="4" spans="1:27" x14ac:dyDescent="0.3">
      <c r="A4" s="639" t="s">
        <v>934</v>
      </c>
      <c r="B4" s="640"/>
      <c r="C4" s="640"/>
      <c r="D4" s="640"/>
      <c r="E4" s="640"/>
      <c r="F4" s="640"/>
      <c r="G4" s="640"/>
      <c r="H4" s="640"/>
      <c r="I4" s="640"/>
      <c r="J4" s="640"/>
      <c r="K4" s="640"/>
      <c r="L4" s="640"/>
      <c r="M4" s="640"/>
      <c r="N4" s="640"/>
      <c r="O4" s="641"/>
      <c r="P4" s="631"/>
      <c r="Q4" s="632"/>
      <c r="R4" s="632"/>
      <c r="S4" s="632"/>
      <c r="T4" s="632"/>
      <c r="U4" s="632"/>
      <c r="V4" s="632"/>
      <c r="W4" s="632"/>
      <c r="X4" s="632"/>
      <c r="Y4" s="632"/>
      <c r="Z4" s="632"/>
      <c r="AA4" s="633"/>
    </row>
    <row r="5" spans="1:27" x14ac:dyDescent="0.3">
      <c r="A5" s="615"/>
      <c r="B5" s="616"/>
      <c r="C5" s="616"/>
      <c r="D5" s="616"/>
      <c r="E5" s="616"/>
      <c r="F5" s="616"/>
      <c r="G5" s="616"/>
      <c r="H5" s="616"/>
      <c r="I5" s="616"/>
      <c r="J5" s="616"/>
      <c r="K5" s="616"/>
      <c r="L5" s="616"/>
      <c r="M5" s="616"/>
      <c r="N5" s="616"/>
      <c r="O5" s="616"/>
      <c r="P5" s="617"/>
      <c r="Q5" s="617"/>
      <c r="R5" s="617"/>
      <c r="S5" s="617"/>
      <c r="T5" s="617"/>
      <c r="U5" s="617"/>
      <c r="V5" s="617"/>
      <c r="W5" s="617"/>
      <c r="X5" s="617"/>
      <c r="Y5" s="617"/>
      <c r="Z5" s="617"/>
      <c r="AA5" s="618"/>
    </row>
    <row r="6" spans="1:27" ht="18.75" x14ac:dyDescent="0.3">
      <c r="A6" s="619" t="s">
        <v>5</v>
      </c>
      <c r="B6" s="620"/>
      <c r="C6" s="620"/>
      <c r="D6" s="620"/>
      <c r="E6" s="620"/>
      <c r="F6" s="621" t="s">
        <v>802</v>
      </c>
      <c r="G6" s="621"/>
      <c r="H6" s="621"/>
      <c r="I6" s="621"/>
      <c r="J6" s="621"/>
      <c r="K6" s="621"/>
      <c r="L6" s="621"/>
      <c r="M6" s="621"/>
      <c r="N6" s="621"/>
      <c r="O6" s="621"/>
      <c r="P6" s="621"/>
      <c r="Q6" s="621"/>
      <c r="R6" s="621"/>
      <c r="S6" s="621"/>
      <c r="T6" s="621"/>
      <c r="U6" s="621"/>
      <c r="V6" s="621"/>
      <c r="W6" s="622" t="s">
        <v>143</v>
      </c>
      <c r="X6" s="622"/>
      <c r="Y6" s="622"/>
      <c r="Z6" s="623">
        <v>8</v>
      </c>
      <c r="AA6" s="624"/>
    </row>
    <row r="7" spans="1:27" x14ac:dyDescent="0.3">
      <c r="A7" s="619"/>
      <c r="B7" s="620"/>
      <c r="C7" s="620"/>
      <c r="D7" s="620"/>
      <c r="E7" s="620"/>
      <c r="F7" s="620" t="s">
        <v>107</v>
      </c>
      <c r="G7" s="620"/>
      <c r="H7" s="620"/>
      <c r="I7" s="620"/>
      <c r="J7" s="620"/>
      <c r="K7" s="620"/>
      <c r="L7" s="620"/>
      <c r="M7" s="620"/>
      <c r="N7" s="620"/>
      <c r="O7" s="620"/>
      <c r="P7" s="620"/>
      <c r="Q7" s="620"/>
      <c r="R7" s="620"/>
      <c r="S7" s="620"/>
      <c r="T7" s="620"/>
      <c r="U7" s="620"/>
      <c r="V7" s="620"/>
      <c r="W7" s="622"/>
      <c r="X7" s="622"/>
      <c r="Y7" s="622"/>
      <c r="Z7" s="623"/>
      <c r="AA7" s="624"/>
    </row>
    <row r="8" spans="1:27" x14ac:dyDescent="0.3">
      <c r="A8" s="606"/>
      <c r="B8" s="607"/>
      <c r="C8" s="607"/>
      <c r="D8" s="607"/>
      <c r="E8" s="607"/>
      <c r="F8" s="607"/>
      <c r="G8" s="607"/>
      <c r="H8" s="607"/>
      <c r="I8" s="607"/>
      <c r="J8" s="607"/>
      <c r="K8" s="607"/>
      <c r="L8" s="607"/>
      <c r="M8" s="607"/>
      <c r="N8" s="607"/>
      <c r="O8" s="607"/>
      <c r="P8" s="607"/>
      <c r="Q8" s="607"/>
      <c r="R8" s="607"/>
      <c r="S8" s="607"/>
      <c r="T8" s="607"/>
      <c r="U8" s="607"/>
      <c r="V8" s="607"/>
      <c r="W8" s="607"/>
      <c r="X8" s="607"/>
      <c r="Y8" s="607"/>
      <c r="Z8" s="607"/>
      <c r="AA8" s="608"/>
    </row>
    <row r="9" spans="1:27" ht="16.5" customHeight="1" x14ac:dyDescent="0.3">
      <c r="A9" s="457">
        <v>1</v>
      </c>
      <c r="B9" s="1609" t="s">
        <v>30</v>
      </c>
      <c r="C9" s="1609"/>
      <c r="D9" s="1609"/>
      <c r="E9" s="1609"/>
      <c r="F9" s="1609"/>
      <c r="G9" s="1609"/>
      <c r="H9" s="1609"/>
      <c r="I9" s="1609"/>
      <c r="J9" s="1609"/>
      <c r="K9" s="1609"/>
      <c r="L9" s="1609"/>
      <c r="M9" s="1609"/>
      <c r="N9" s="1609"/>
      <c r="O9" s="1609"/>
      <c r="P9" s="1610"/>
      <c r="Q9" s="1610"/>
      <c r="R9" s="1610"/>
      <c r="S9" s="1610"/>
      <c r="T9" s="1610"/>
      <c r="U9" s="1610"/>
      <c r="V9" s="1610"/>
      <c r="W9" s="1610"/>
      <c r="X9" s="1610"/>
      <c r="Y9" s="1610"/>
      <c r="Z9" s="881" t="e">
        <f>VLOOKUP($F$15,CONTRA,6,FALSE)</f>
        <v>#N/A</v>
      </c>
      <c r="AA9" s="882"/>
    </row>
    <row r="10" spans="1:27" ht="16.5" customHeight="1" x14ac:dyDescent="0.3">
      <c r="A10" s="1599" t="s">
        <v>11</v>
      </c>
      <c r="B10" s="1596"/>
      <c r="C10" s="1596"/>
      <c r="D10" s="1596"/>
      <c r="E10" s="1596"/>
      <c r="F10" s="1600" t="e">
        <f>VLOOKUP($F$15,CONTRA,2,FALSE)</f>
        <v>#N/A</v>
      </c>
      <c r="G10" s="1600"/>
      <c r="H10" s="459" t="s">
        <v>17</v>
      </c>
      <c r="I10" s="1600" t="e">
        <f>VLOOKUP($F$15,CONTRA,3,FALSE)</f>
        <v>#N/A</v>
      </c>
      <c r="J10" s="1600"/>
      <c r="K10" s="898" t="s">
        <v>18</v>
      </c>
      <c r="L10" s="899"/>
      <c r="M10" s="1600" t="e">
        <f>VLOOKUP($F$15,CONTRA,4,FALSE)</f>
        <v>#N/A</v>
      </c>
      <c r="N10" s="1600"/>
      <c r="O10" s="1600"/>
      <c r="P10" s="1596" t="s">
        <v>10</v>
      </c>
      <c r="Q10" s="1596"/>
      <c r="R10" s="1596"/>
      <c r="S10" s="1596"/>
      <c r="T10" s="1595" t="e">
        <f>VLOOKUP($F$15,CONTRA,5,FALSE)</f>
        <v>#N/A</v>
      </c>
      <c r="U10" s="1595"/>
      <c r="V10" s="1595"/>
      <c r="W10" s="1597" t="s">
        <v>829</v>
      </c>
      <c r="X10" s="1597"/>
      <c r="Y10" s="1597"/>
      <c r="Z10" s="883"/>
      <c r="AA10" s="884"/>
    </row>
    <row r="11" spans="1:27" x14ac:dyDescent="0.3">
      <c r="A11" s="1599" t="s">
        <v>6</v>
      </c>
      <c r="B11" s="1596"/>
      <c r="C11" s="1596"/>
      <c r="D11" s="1596"/>
      <c r="E11" s="1596"/>
      <c r="F11" s="1595" t="e">
        <f>VLOOKUP($F$15,CONTRA,7,FALSE)</f>
        <v>#N/A</v>
      </c>
      <c r="G11" s="1595"/>
      <c r="H11" s="1595"/>
      <c r="I11" s="1595"/>
      <c r="J11" s="1595"/>
      <c r="K11" s="1595"/>
      <c r="L11" s="1595"/>
      <c r="M11" s="1595"/>
      <c r="N11" s="1595"/>
      <c r="O11" s="1595"/>
      <c r="P11" s="1596" t="s">
        <v>12</v>
      </c>
      <c r="Q11" s="1596"/>
      <c r="R11" s="1596"/>
      <c r="S11" s="1596"/>
      <c r="T11" s="1595" t="e">
        <f>VLOOKUP($F$15,CONTRA,8,FALSE)</f>
        <v>#N/A</v>
      </c>
      <c r="U11" s="1595"/>
      <c r="V11" s="1595"/>
      <c r="W11" s="1595"/>
      <c r="X11" s="1595"/>
      <c r="Y11" s="1595"/>
      <c r="Z11" s="1595"/>
      <c r="AA11" s="1602"/>
    </row>
    <row r="12" spans="1:27" ht="16.5" customHeight="1" x14ac:dyDescent="0.3">
      <c r="A12" s="1593" t="s">
        <v>8</v>
      </c>
      <c r="B12" s="1594"/>
      <c r="C12" s="1594"/>
      <c r="D12" s="1594"/>
      <c r="E12" s="1594"/>
      <c r="F12" s="1595" t="e">
        <f>VLOOKUP($F$15,CONTRA,9,FALSE)</f>
        <v>#N/A</v>
      </c>
      <c r="G12" s="1595"/>
      <c r="H12" s="1595"/>
      <c r="I12" s="1595"/>
      <c r="J12" s="1595"/>
      <c r="K12" s="898" t="s">
        <v>13</v>
      </c>
      <c r="L12" s="899"/>
      <c r="M12" s="1595" t="e">
        <f>VLOOKUP($F$15,CONTRA,10,FALSE)</f>
        <v>#N/A</v>
      </c>
      <c r="N12" s="1595"/>
      <c r="O12" s="1595"/>
      <c r="P12" s="1596" t="s">
        <v>9</v>
      </c>
      <c r="Q12" s="1596"/>
      <c r="R12" s="1596"/>
      <c r="S12" s="1596"/>
      <c r="T12" s="1603" t="e">
        <f>VLOOKUP($F$15,CONTRA,11,FALSE)</f>
        <v>#N/A</v>
      </c>
      <c r="U12" s="1603"/>
      <c r="V12" s="1604"/>
      <c r="W12" s="1604"/>
      <c r="X12" s="1604"/>
      <c r="Y12" s="1604"/>
      <c r="Z12" s="1604"/>
      <c r="AA12" s="1605"/>
    </row>
    <row r="13" spans="1:27" ht="42" customHeight="1" x14ac:dyDescent="0.3">
      <c r="A13" s="1606" t="s">
        <v>807</v>
      </c>
      <c r="B13" s="1597"/>
      <c r="C13" s="1597"/>
      <c r="D13" s="1597"/>
      <c r="E13" s="1597"/>
      <c r="F13" s="1595" t="e">
        <f>VLOOKUP($F$15,CONTRA,12,FALSE)</f>
        <v>#N/A</v>
      </c>
      <c r="G13" s="1595"/>
      <c r="H13" s="1595"/>
      <c r="I13" s="1595"/>
      <c r="J13" s="1595"/>
      <c r="K13" s="918" t="s">
        <v>826</v>
      </c>
      <c r="L13" s="919"/>
      <c r="M13" s="1595" t="e">
        <f>VLOOKUP($F$15,CONTRA,13,FALSE)</f>
        <v>#N/A</v>
      </c>
      <c r="N13" s="1595"/>
      <c r="O13" s="1595"/>
      <c r="P13" s="1594" t="str">
        <f>+BDC!N2</f>
        <v xml:space="preserve"> N° CONTRATO INTERVENTORÍA O DELEGACIÓN </v>
      </c>
      <c r="Q13" s="1594"/>
      <c r="R13" s="1594"/>
      <c r="S13" s="856"/>
      <c r="T13" s="1600" t="e">
        <f>VLOOKUP($F$15,CONTRA,14,FALSE)</f>
        <v>#N/A</v>
      </c>
      <c r="U13" s="1600"/>
      <c r="V13" s="1781" t="str">
        <f>+Tabla2[[#Headers],[FECHA ACTA INICIO CONTRATO INTERVENTORIA O OFICIO DELEG]]</f>
        <v>FECHA ACTA INICIO CONTRATO INTERVENTORIA O OFICIO DELEG</v>
      </c>
      <c r="W13" s="1781"/>
      <c r="X13" s="1781"/>
      <c r="Y13" s="1782"/>
      <c r="Z13" s="908" t="e">
        <f>VLOOKUP($F$15,CONTRA,15,FALSE)</f>
        <v>#N/A</v>
      </c>
      <c r="AA13" s="926"/>
    </row>
    <row r="14" spans="1:27" ht="26.25" customHeight="1" x14ac:dyDescent="0.3">
      <c r="A14" s="905" t="s">
        <v>825</v>
      </c>
      <c r="B14" s="906"/>
      <c r="C14" s="906"/>
      <c r="D14" s="906"/>
      <c r="E14" s="907"/>
      <c r="F14" s="908" t="e">
        <f>VLOOKUP($F$15,BDC!A2:BA18,16,FALSE)</f>
        <v>#N/A</v>
      </c>
      <c r="G14" s="909"/>
      <c r="H14" s="909"/>
      <c r="I14" s="909"/>
      <c r="J14" s="909"/>
      <c r="K14" s="909"/>
      <c r="L14" s="909"/>
      <c r="M14" s="909"/>
      <c r="N14" s="909"/>
      <c r="O14" s="910"/>
      <c r="P14" s="856" t="s">
        <v>9</v>
      </c>
      <c r="Q14" s="857"/>
      <c r="R14" s="857"/>
      <c r="S14" s="858"/>
      <c r="T14" s="888" t="e">
        <f>VLOOKUP($F$15,BDC!A2:BA18,17,FALSE)</f>
        <v>#N/A</v>
      </c>
      <c r="U14" s="890"/>
      <c r="V14" s="890"/>
      <c r="W14" s="890"/>
      <c r="X14" s="890"/>
      <c r="Y14" s="890"/>
      <c r="Z14" s="890"/>
      <c r="AA14" s="925"/>
    </row>
    <row r="15" spans="1:27" ht="35.25" customHeight="1" x14ac:dyDescent="0.3">
      <c r="A15" s="1599" t="s">
        <v>7</v>
      </c>
      <c r="B15" s="1596"/>
      <c r="C15" s="1596"/>
      <c r="D15" s="1596"/>
      <c r="E15" s="1596"/>
      <c r="F15" s="927" t="s">
        <v>835</v>
      </c>
      <c r="G15" s="928"/>
      <c r="H15" s="928"/>
      <c r="I15" s="928"/>
      <c r="J15" s="928"/>
      <c r="K15" s="928"/>
      <c r="L15" s="928"/>
      <c r="M15" s="928"/>
      <c r="N15" s="928"/>
      <c r="O15" s="929"/>
      <c r="P15" s="1596" t="s">
        <v>824</v>
      </c>
      <c r="Q15" s="1596"/>
      <c r="R15" s="1596"/>
      <c r="S15" s="1596"/>
      <c r="T15" s="888" t="e">
        <f>VLOOKUP($F$15,BDC!A3:BA19,19,FALSE)</f>
        <v>#N/A</v>
      </c>
      <c r="U15" s="890"/>
      <c r="V15" s="890"/>
      <c r="W15" s="890"/>
      <c r="X15" s="890"/>
      <c r="Y15" s="890"/>
      <c r="Z15" s="890"/>
      <c r="AA15" s="925"/>
    </row>
    <row r="16" spans="1:27" x14ac:dyDescent="0.3">
      <c r="A16" s="885" t="s">
        <v>823</v>
      </c>
      <c r="B16" s="886"/>
      <c r="C16" s="886"/>
      <c r="D16" s="886"/>
      <c r="E16" s="887"/>
      <c r="F16" s="908" t="e">
        <f>VLOOKUP($F$15,BDC!A2:BA18,18,FALSE)</f>
        <v>#N/A</v>
      </c>
      <c r="G16" s="909"/>
      <c r="H16" s="909"/>
      <c r="I16" s="909"/>
      <c r="J16" s="909"/>
      <c r="K16" s="909"/>
      <c r="L16" s="909"/>
      <c r="M16" s="909"/>
      <c r="N16" s="909"/>
      <c r="O16" s="910"/>
      <c r="P16" s="891" t="s">
        <v>9</v>
      </c>
      <c r="Q16" s="886"/>
      <c r="R16" s="886"/>
      <c r="S16" s="887"/>
      <c r="T16" s="908" t="e">
        <f>VLOOKUP($F$15,BDC!A3:BA19,20,FALSE)</f>
        <v>#N/A</v>
      </c>
      <c r="U16" s="909"/>
      <c r="V16" s="909"/>
      <c r="W16" s="909"/>
      <c r="X16" s="909"/>
      <c r="Y16" s="909"/>
      <c r="Z16" s="909"/>
      <c r="AA16" s="926"/>
    </row>
    <row r="17" spans="1:27" x14ac:dyDescent="0.3">
      <c r="A17" s="1599" t="s">
        <v>21</v>
      </c>
      <c r="B17" s="1596"/>
      <c r="C17" s="1596"/>
      <c r="D17" s="1596"/>
      <c r="E17" s="1596"/>
      <c r="F17" s="859" t="e">
        <f>VLOOKUP($F$15,BDC!A2:BA18,26,FALSE)</f>
        <v>#N/A</v>
      </c>
      <c r="G17" s="860"/>
      <c r="H17" s="860"/>
      <c r="I17" s="860"/>
      <c r="J17" s="860"/>
      <c r="K17" s="860"/>
      <c r="L17" s="860"/>
      <c r="M17" s="860"/>
      <c r="N17" s="860"/>
      <c r="O17" s="930"/>
      <c r="P17" s="1596" t="s">
        <v>811</v>
      </c>
      <c r="Q17" s="1596"/>
      <c r="R17" s="1596"/>
      <c r="S17" s="1596"/>
      <c r="T17" s="859" t="e">
        <f>VLOOKUP($F$15,CONTRA,27,FALSE)</f>
        <v>#N/A</v>
      </c>
      <c r="U17" s="860"/>
      <c r="V17" s="860"/>
      <c r="W17" s="860"/>
      <c r="X17" s="860"/>
      <c r="Y17" s="860"/>
      <c r="Z17" s="860"/>
      <c r="AA17" s="861"/>
    </row>
    <row r="18" spans="1:27" x14ac:dyDescent="0.3">
      <c r="A18" s="885" t="s">
        <v>817</v>
      </c>
      <c r="B18" s="886"/>
      <c r="C18" s="886"/>
      <c r="D18" s="886"/>
      <c r="E18" s="887"/>
      <c r="F18" s="888" t="e">
        <f>VLOOKUP($F$15,CONTRA,28,FALSE)</f>
        <v>#N/A</v>
      </c>
      <c r="G18" s="890"/>
      <c r="H18" s="890"/>
      <c r="I18" s="890"/>
      <c r="J18" s="890"/>
      <c r="K18" s="890"/>
      <c r="L18" s="890"/>
      <c r="M18" s="890"/>
      <c r="N18" s="890"/>
      <c r="O18" s="889"/>
      <c r="P18" s="891" t="s">
        <v>814</v>
      </c>
      <c r="Q18" s="886"/>
      <c r="R18" s="886"/>
      <c r="S18" s="887"/>
      <c r="T18" s="888" t="e">
        <f>VLOOKUP($F$15,CONTRA,29,FALSE)</f>
        <v>#N/A</v>
      </c>
      <c r="U18" s="890"/>
      <c r="V18" s="890"/>
      <c r="W18" s="890"/>
      <c r="X18" s="890"/>
      <c r="Y18" s="890"/>
      <c r="Z18" s="890"/>
      <c r="AA18" s="925"/>
    </row>
    <row r="19" spans="1:27" x14ac:dyDescent="0.3">
      <c r="A19" s="1599" t="s">
        <v>22</v>
      </c>
      <c r="B19" s="1596"/>
      <c r="C19" s="1596"/>
      <c r="D19" s="1596"/>
      <c r="E19" s="1596"/>
      <c r="F19" s="1611" t="e">
        <f>VLOOKUP($F$15,CONTRA,30,FALSE)</f>
        <v>#N/A</v>
      </c>
      <c r="G19" s="1611"/>
      <c r="H19" s="1611"/>
      <c r="I19" s="1611"/>
      <c r="J19" s="1611"/>
      <c r="K19" s="1600" t="e">
        <f>VLOOKUP($F$15,CONTRA,31,FALSE)</f>
        <v>#N/A</v>
      </c>
      <c r="L19" s="1600"/>
      <c r="M19" s="1600"/>
      <c r="N19" s="1600"/>
      <c r="O19" s="1600"/>
      <c r="P19" s="1596" t="s">
        <v>810</v>
      </c>
      <c r="Q19" s="1596"/>
      <c r="R19" s="1596"/>
      <c r="S19" s="1596"/>
      <c r="T19" s="1600" t="e">
        <f>VLOOKUP($F$15,CONTRA,32,FALSE)</f>
        <v>#N/A</v>
      </c>
      <c r="U19" s="1600"/>
      <c r="V19" s="1600"/>
      <c r="W19" s="1600"/>
      <c r="X19" s="1600"/>
      <c r="Y19" s="1600"/>
      <c r="Z19" s="1600"/>
      <c r="AA19" s="1612"/>
    </row>
    <row r="20" spans="1:27" x14ac:dyDescent="0.3">
      <c r="A20" s="1599" t="s">
        <v>23</v>
      </c>
      <c r="B20" s="1596"/>
      <c r="C20" s="1596"/>
      <c r="D20" s="1596"/>
      <c r="E20" s="1596"/>
      <c r="F20" s="1611" t="e">
        <f>VLOOKUP($F$15,CONTRA,33,FALSE)</f>
        <v>#N/A</v>
      </c>
      <c r="G20" s="1611"/>
      <c r="H20" s="1611"/>
      <c r="I20" s="1611"/>
      <c r="J20" s="1611"/>
      <c r="K20" s="898" t="s">
        <v>0</v>
      </c>
      <c r="L20" s="899"/>
      <c r="M20" s="1613" t="e">
        <f>VLOOKUP($F$15,CONTRA,34,FALSE)</f>
        <v>#N/A</v>
      </c>
      <c r="N20" s="1613"/>
      <c r="O20" s="1613"/>
      <c r="P20" s="1596" t="s">
        <v>815</v>
      </c>
      <c r="Q20" s="1596"/>
      <c r="R20" s="1596"/>
      <c r="S20" s="1596"/>
      <c r="T20" s="1600" t="e">
        <f>VLOOKUP($F$15,CONTRA,35,FALSE)</f>
        <v>#N/A</v>
      </c>
      <c r="U20" s="1600"/>
      <c r="V20" s="1600"/>
      <c r="W20" s="1600"/>
      <c r="X20" s="1600"/>
      <c r="Y20" s="1600"/>
      <c r="Z20" s="1600"/>
      <c r="AA20" s="1612"/>
    </row>
    <row r="21" spans="1:27" x14ac:dyDescent="0.3">
      <c r="A21" s="1599" t="s">
        <v>24</v>
      </c>
      <c r="B21" s="1596"/>
      <c r="C21" s="1596"/>
      <c r="D21" s="1596"/>
      <c r="E21" s="1596"/>
      <c r="F21" s="931" t="e">
        <f>SUM(F19:J20)</f>
        <v>#N/A</v>
      </c>
      <c r="G21" s="890"/>
      <c r="H21" s="890"/>
      <c r="I21" s="890"/>
      <c r="J21" s="889"/>
      <c r="K21" s="1600"/>
      <c r="L21" s="1600"/>
      <c r="M21" s="1600"/>
      <c r="N21" s="1600"/>
      <c r="O21" s="1600"/>
      <c r="P21" s="1596" t="s">
        <v>25</v>
      </c>
      <c r="Q21" s="1596"/>
      <c r="R21" s="1596"/>
      <c r="S21" s="1596"/>
      <c r="T21" s="888" t="e">
        <f>+T19+T20</f>
        <v>#N/A</v>
      </c>
      <c r="U21" s="890"/>
      <c r="V21" s="890"/>
      <c r="W21" s="890"/>
      <c r="X21" s="890"/>
      <c r="Y21" s="890"/>
      <c r="Z21" s="890"/>
      <c r="AA21" s="925"/>
    </row>
    <row r="22" spans="1:27" x14ac:dyDescent="0.3">
      <c r="A22" s="1635" t="s">
        <v>19</v>
      </c>
      <c r="B22" s="1636"/>
      <c r="C22" s="1636"/>
      <c r="D22" s="1636"/>
      <c r="E22" s="1636"/>
      <c r="F22" s="853" t="e">
        <f>VLOOKUP($F$15,CONTRA,36,FALSE)</f>
        <v>#N/A</v>
      </c>
      <c r="G22" s="854"/>
      <c r="H22" s="854"/>
      <c r="I22" s="854"/>
      <c r="J22" s="854"/>
      <c r="K22" s="854"/>
      <c r="L22" s="854"/>
      <c r="M22" s="854"/>
      <c r="N22" s="854"/>
      <c r="O22" s="855"/>
      <c r="P22" s="1596" t="s">
        <v>812</v>
      </c>
      <c r="Q22" s="1596"/>
      <c r="R22" s="1596"/>
      <c r="S22" s="1596"/>
      <c r="T22" s="859" t="e">
        <f>VLOOKUP($F$15,BDC!1:1048576,38,FALSE)</f>
        <v>#N/A</v>
      </c>
      <c r="U22" s="860"/>
      <c r="V22" s="860"/>
      <c r="W22" s="860"/>
      <c r="X22" s="860"/>
      <c r="Y22" s="860"/>
      <c r="Z22" s="860"/>
      <c r="AA22" s="861"/>
    </row>
    <row r="23" spans="1:27" x14ac:dyDescent="0.3">
      <c r="A23" s="1635" t="s">
        <v>20</v>
      </c>
      <c r="B23" s="1636"/>
      <c r="C23" s="1636"/>
      <c r="D23" s="1636"/>
      <c r="E23" s="1636"/>
      <c r="F23" s="698" t="e">
        <f>VLOOKUP($F$15,CONTRA,37,FALSE)</f>
        <v>#N/A</v>
      </c>
      <c r="G23" s="699"/>
      <c r="H23" s="699"/>
      <c r="I23" s="699"/>
      <c r="J23" s="699"/>
      <c r="K23" s="699"/>
      <c r="L23" s="699"/>
      <c r="M23" s="699"/>
      <c r="N23" s="699"/>
      <c r="O23" s="699"/>
      <c r="P23" s="699"/>
      <c r="Q23" s="699"/>
      <c r="R23" s="699"/>
      <c r="S23" s="699"/>
      <c r="T23" s="699"/>
      <c r="U23" s="699"/>
      <c r="V23" s="699"/>
      <c r="W23" s="699"/>
      <c r="X23" s="699"/>
      <c r="Y23" s="699"/>
      <c r="Z23" s="699"/>
      <c r="AA23" s="700"/>
    </row>
    <row r="24" spans="1:27" ht="17.25" thickBot="1" x14ac:dyDescent="0.35">
      <c r="A24" s="284">
        <v>2</v>
      </c>
      <c r="B24" s="941" t="s">
        <v>880</v>
      </c>
      <c r="C24" s="941"/>
      <c r="D24" s="941"/>
      <c r="E24" s="941"/>
      <c r="F24" s="941"/>
      <c r="G24" s="941"/>
      <c r="H24" s="941"/>
      <c r="I24" s="941"/>
      <c r="J24" s="941"/>
      <c r="K24" s="941"/>
      <c r="L24" s="941"/>
      <c r="M24" s="941"/>
      <c r="N24" s="941"/>
      <c r="O24" s="941"/>
      <c r="P24" s="941"/>
      <c r="Q24" s="941"/>
      <c r="R24" s="941"/>
      <c r="S24" s="941"/>
      <c r="T24" s="941"/>
      <c r="U24" s="941"/>
      <c r="V24" s="941"/>
      <c r="W24" s="941"/>
      <c r="X24" s="941"/>
      <c r="Y24" s="941"/>
      <c r="Z24" s="941"/>
      <c r="AA24" s="942"/>
    </row>
    <row r="25" spans="1:27" customFormat="1" ht="15.75" x14ac:dyDescent="0.25">
      <c r="A25" s="1847" t="s">
        <v>689</v>
      </c>
      <c r="B25" s="1848"/>
      <c r="C25" s="1847" t="s">
        <v>869</v>
      </c>
      <c r="D25" s="1851"/>
      <c r="E25" s="1853" t="s">
        <v>292</v>
      </c>
      <c r="F25" s="1854"/>
      <c r="G25" s="1854"/>
      <c r="H25" s="1854"/>
      <c r="I25" s="1854"/>
      <c r="J25" s="1854"/>
      <c r="K25" s="1854"/>
      <c r="L25" s="1854"/>
      <c r="M25" s="1854"/>
      <c r="N25" s="1854"/>
      <c r="O25" s="1851"/>
      <c r="P25" s="1853" t="s">
        <v>92</v>
      </c>
      <c r="Q25" s="1851"/>
      <c r="R25" s="1853" t="s">
        <v>93</v>
      </c>
      <c r="S25" s="1851"/>
      <c r="T25" s="1857" t="s">
        <v>870</v>
      </c>
      <c r="U25" s="1858"/>
      <c r="V25" s="1858"/>
      <c r="W25" s="1858"/>
      <c r="X25" s="1858"/>
      <c r="Y25" s="1858"/>
      <c r="Z25" s="1859" t="s">
        <v>871</v>
      </c>
      <c r="AA25" s="1860"/>
    </row>
    <row r="26" spans="1:27" customFormat="1" ht="33" customHeight="1" x14ac:dyDescent="0.25">
      <c r="A26" s="1849"/>
      <c r="B26" s="1850"/>
      <c r="C26" s="1849"/>
      <c r="D26" s="1852"/>
      <c r="E26" s="1855"/>
      <c r="F26" s="1856"/>
      <c r="G26" s="1856"/>
      <c r="H26" s="1856"/>
      <c r="I26" s="1856"/>
      <c r="J26" s="1856"/>
      <c r="K26" s="1856"/>
      <c r="L26" s="1856"/>
      <c r="M26" s="1856"/>
      <c r="N26" s="1856"/>
      <c r="O26" s="1852"/>
      <c r="P26" s="1855"/>
      <c r="Q26" s="1852"/>
      <c r="R26" s="1855"/>
      <c r="S26" s="1852"/>
      <c r="T26" s="1844" t="s">
        <v>7</v>
      </c>
      <c r="U26" s="1845"/>
      <c r="V26" s="1844" t="s">
        <v>808</v>
      </c>
      <c r="W26" s="1845"/>
      <c r="X26" s="1844" t="s">
        <v>872</v>
      </c>
      <c r="Y26" s="1845"/>
      <c r="Z26" s="1861"/>
      <c r="AA26" s="1862"/>
    </row>
    <row r="27" spans="1:27" customFormat="1" ht="15.75" x14ac:dyDescent="0.25">
      <c r="A27" s="1863" t="s">
        <v>873</v>
      </c>
      <c r="B27" s="1864"/>
      <c r="C27" s="1865"/>
      <c r="D27" s="1864"/>
      <c r="E27" s="1865" t="s">
        <v>874</v>
      </c>
      <c r="F27" s="1866"/>
      <c r="G27" s="1866"/>
      <c r="H27" s="1866"/>
      <c r="I27" s="1866"/>
      <c r="J27" s="1866"/>
      <c r="K27" s="1866"/>
      <c r="L27" s="1866"/>
      <c r="M27" s="1866"/>
      <c r="N27" s="1866"/>
      <c r="O27" s="1864"/>
      <c r="P27" s="1865"/>
      <c r="Q27" s="1864"/>
      <c r="R27" s="1842"/>
      <c r="S27" s="1843"/>
      <c r="T27" s="1842"/>
      <c r="U27" s="1843"/>
      <c r="V27" s="1844"/>
      <c r="W27" s="1845"/>
      <c r="X27" s="1844"/>
      <c r="Y27" s="1845"/>
      <c r="Z27" s="1844"/>
      <c r="AA27" s="1846"/>
    </row>
    <row r="28" spans="1:27" customFormat="1" ht="15.75" x14ac:dyDescent="0.25">
      <c r="A28" s="1838"/>
      <c r="B28" s="1839"/>
      <c r="C28" s="1840" t="s">
        <v>875</v>
      </c>
      <c r="D28" s="1839"/>
      <c r="E28" s="1840"/>
      <c r="F28" s="1841"/>
      <c r="G28" s="1841"/>
      <c r="H28" s="1841"/>
      <c r="I28" s="1841"/>
      <c r="J28" s="1841"/>
      <c r="K28" s="1841"/>
      <c r="L28" s="1841"/>
      <c r="M28" s="1841"/>
      <c r="N28" s="1841"/>
      <c r="O28" s="1839"/>
      <c r="P28" s="1840"/>
      <c r="Q28" s="1839"/>
      <c r="R28" s="1840"/>
      <c r="S28" s="1839"/>
      <c r="T28" s="1842"/>
      <c r="U28" s="1843"/>
      <c r="V28" s="1844"/>
      <c r="W28" s="1845"/>
      <c r="X28" s="1844"/>
      <c r="Y28" s="1845"/>
      <c r="Z28" s="1844"/>
      <c r="AA28" s="1846"/>
    </row>
    <row r="29" spans="1:27" customFormat="1" ht="15.75" x14ac:dyDescent="0.25">
      <c r="A29" s="1838"/>
      <c r="B29" s="1839"/>
      <c r="C29" s="1840" t="s">
        <v>875</v>
      </c>
      <c r="D29" s="1839"/>
      <c r="E29" s="1840"/>
      <c r="F29" s="1841"/>
      <c r="G29" s="1841"/>
      <c r="H29" s="1841"/>
      <c r="I29" s="1841"/>
      <c r="J29" s="1841"/>
      <c r="K29" s="1841"/>
      <c r="L29" s="1841"/>
      <c r="M29" s="1841"/>
      <c r="N29" s="1841"/>
      <c r="O29" s="1839"/>
      <c r="P29" s="1840"/>
      <c r="Q29" s="1839"/>
      <c r="R29" s="1840"/>
      <c r="S29" s="1839"/>
      <c r="T29" s="1842"/>
      <c r="U29" s="1843"/>
      <c r="V29" s="1844"/>
      <c r="W29" s="1845"/>
      <c r="X29" s="1844"/>
      <c r="Y29" s="1845"/>
      <c r="Z29" s="1844"/>
      <c r="AA29" s="1846"/>
    </row>
    <row r="30" spans="1:27" customFormat="1" ht="15.75" x14ac:dyDescent="0.25">
      <c r="A30" s="1838"/>
      <c r="B30" s="1839"/>
      <c r="C30" s="1840" t="s">
        <v>876</v>
      </c>
      <c r="D30" s="1839"/>
      <c r="E30" s="1840"/>
      <c r="F30" s="1841"/>
      <c r="G30" s="1841"/>
      <c r="H30" s="1841"/>
      <c r="I30" s="1841"/>
      <c r="J30" s="1841"/>
      <c r="K30" s="1841"/>
      <c r="L30" s="1841"/>
      <c r="M30" s="1841"/>
      <c r="N30" s="1841"/>
      <c r="O30" s="1839"/>
      <c r="P30" s="1840"/>
      <c r="Q30" s="1839"/>
      <c r="R30" s="1840"/>
      <c r="S30" s="1839"/>
      <c r="T30" s="1842"/>
      <c r="U30" s="1843"/>
      <c r="V30" s="1844"/>
      <c r="W30" s="1845"/>
      <c r="X30" s="1844"/>
      <c r="Y30" s="1845"/>
      <c r="Z30" s="1844"/>
      <c r="AA30" s="1846"/>
    </row>
    <row r="31" spans="1:27" customFormat="1" ht="15.75" x14ac:dyDescent="0.25">
      <c r="A31" s="1838"/>
      <c r="B31" s="1839"/>
      <c r="C31" s="1840" t="s">
        <v>876</v>
      </c>
      <c r="D31" s="1839"/>
      <c r="E31" s="1840"/>
      <c r="F31" s="1841"/>
      <c r="G31" s="1841"/>
      <c r="H31" s="1841"/>
      <c r="I31" s="1841"/>
      <c r="J31" s="1841"/>
      <c r="K31" s="1841"/>
      <c r="L31" s="1841"/>
      <c r="M31" s="1841"/>
      <c r="N31" s="1841"/>
      <c r="O31" s="1839"/>
      <c r="P31" s="1840"/>
      <c r="Q31" s="1839"/>
      <c r="R31" s="1840"/>
      <c r="S31" s="1839"/>
      <c r="T31" s="1842"/>
      <c r="U31" s="1843"/>
      <c r="V31" s="1844"/>
      <c r="W31" s="1845"/>
      <c r="X31" s="1844"/>
      <c r="Y31" s="1845"/>
      <c r="Z31" s="1844"/>
      <c r="AA31" s="1846"/>
    </row>
    <row r="32" spans="1:27" customFormat="1" ht="15.75" x14ac:dyDescent="0.25">
      <c r="A32" s="1838"/>
      <c r="B32" s="1839"/>
      <c r="C32" s="1840" t="s">
        <v>877</v>
      </c>
      <c r="D32" s="1839"/>
      <c r="E32" s="1840"/>
      <c r="F32" s="1841"/>
      <c r="G32" s="1841"/>
      <c r="H32" s="1841"/>
      <c r="I32" s="1841"/>
      <c r="J32" s="1841"/>
      <c r="K32" s="1841"/>
      <c r="L32" s="1841"/>
      <c r="M32" s="1841"/>
      <c r="N32" s="1841"/>
      <c r="O32" s="1839"/>
      <c r="P32" s="1840"/>
      <c r="Q32" s="1839"/>
      <c r="R32" s="1840"/>
      <c r="S32" s="1839"/>
      <c r="T32" s="1842"/>
      <c r="U32" s="1843"/>
      <c r="V32" s="1844"/>
      <c r="W32" s="1845"/>
      <c r="X32" s="1844"/>
      <c r="Y32" s="1845"/>
      <c r="Z32" s="1844"/>
      <c r="AA32" s="1846"/>
    </row>
    <row r="33" spans="1:36" customFormat="1" ht="15.75" x14ac:dyDescent="0.25">
      <c r="A33" s="1838"/>
      <c r="B33" s="1839"/>
      <c r="C33" s="1840" t="s">
        <v>877</v>
      </c>
      <c r="D33" s="1839"/>
      <c r="E33" s="1840"/>
      <c r="F33" s="1841"/>
      <c r="G33" s="1841"/>
      <c r="H33" s="1841"/>
      <c r="I33" s="1841"/>
      <c r="J33" s="1841"/>
      <c r="K33" s="1841"/>
      <c r="L33" s="1841"/>
      <c r="M33" s="1841"/>
      <c r="N33" s="1841"/>
      <c r="O33" s="1839"/>
      <c r="P33" s="1840"/>
      <c r="Q33" s="1839"/>
      <c r="R33" s="1840"/>
      <c r="S33" s="1839"/>
      <c r="T33" s="1842"/>
      <c r="U33" s="1843"/>
      <c r="V33" s="1844"/>
      <c r="W33" s="1845"/>
      <c r="X33" s="1844"/>
      <c r="Y33" s="1845"/>
      <c r="Z33" s="1844"/>
      <c r="AA33" s="1846"/>
    </row>
    <row r="34" spans="1:36" customFormat="1" ht="15.75" x14ac:dyDescent="0.25">
      <c r="A34" s="1838"/>
      <c r="B34" s="1839"/>
      <c r="C34" s="1840" t="s">
        <v>878</v>
      </c>
      <c r="D34" s="1839"/>
      <c r="E34" s="1840"/>
      <c r="F34" s="1841"/>
      <c r="G34" s="1841"/>
      <c r="H34" s="1841"/>
      <c r="I34" s="1841"/>
      <c r="J34" s="1841"/>
      <c r="K34" s="1841"/>
      <c r="L34" s="1841"/>
      <c r="M34" s="1841"/>
      <c r="N34" s="1841"/>
      <c r="O34" s="1839"/>
      <c r="P34" s="1840"/>
      <c r="Q34" s="1839"/>
      <c r="R34" s="1840"/>
      <c r="S34" s="1839"/>
      <c r="T34" s="1842"/>
      <c r="U34" s="1843"/>
      <c r="V34" s="1844"/>
      <c r="W34" s="1845"/>
      <c r="X34" s="1844"/>
      <c r="Y34" s="1845"/>
      <c r="Z34" s="1844"/>
      <c r="AA34" s="1846"/>
    </row>
    <row r="35" spans="1:36" customFormat="1" ht="15.75" x14ac:dyDescent="0.25">
      <c r="A35" s="1838"/>
      <c r="B35" s="1839"/>
      <c r="C35" s="1840" t="s">
        <v>878</v>
      </c>
      <c r="D35" s="1839"/>
      <c r="E35" s="1840"/>
      <c r="F35" s="1841"/>
      <c r="G35" s="1841"/>
      <c r="H35" s="1841"/>
      <c r="I35" s="1841"/>
      <c r="J35" s="1841"/>
      <c r="K35" s="1841"/>
      <c r="L35" s="1841"/>
      <c r="M35" s="1841"/>
      <c r="N35" s="1841"/>
      <c r="O35" s="1839"/>
      <c r="P35" s="1840"/>
      <c r="Q35" s="1839"/>
      <c r="R35" s="1840"/>
      <c r="S35" s="1839"/>
      <c r="T35" s="1842"/>
      <c r="U35" s="1843"/>
      <c r="V35" s="1844"/>
      <c r="W35" s="1845"/>
      <c r="X35" s="1844"/>
      <c r="Y35" s="1845"/>
      <c r="Z35" s="1844"/>
      <c r="AA35" s="1846"/>
    </row>
    <row r="36" spans="1:36" customFormat="1" ht="15.75" x14ac:dyDescent="0.25">
      <c r="A36" s="1838"/>
      <c r="B36" s="1839"/>
      <c r="C36" s="1840"/>
      <c r="D36" s="1839"/>
      <c r="E36" s="1840"/>
      <c r="F36" s="1841"/>
      <c r="G36" s="1841"/>
      <c r="H36" s="1841"/>
      <c r="I36" s="1841"/>
      <c r="J36" s="1841"/>
      <c r="K36" s="1841"/>
      <c r="L36" s="1841"/>
      <c r="M36" s="1841"/>
      <c r="N36" s="1841"/>
      <c r="O36" s="1839"/>
      <c r="P36" s="1840"/>
      <c r="Q36" s="1839"/>
      <c r="R36" s="1840"/>
      <c r="S36" s="1839"/>
      <c r="T36" s="1842"/>
      <c r="U36" s="1843"/>
      <c r="V36" s="1844"/>
      <c r="W36" s="1845"/>
      <c r="X36" s="1844"/>
      <c r="Y36" s="1845"/>
      <c r="Z36" s="1844"/>
      <c r="AA36" s="1846"/>
    </row>
    <row r="37" spans="1:36" customFormat="1" thickBot="1" x14ac:dyDescent="0.3">
      <c r="A37" s="1827"/>
      <c r="B37" s="1828"/>
      <c r="C37" s="1829"/>
      <c r="D37" s="1828"/>
      <c r="E37" s="1829"/>
      <c r="F37" s="1830"/>
      <c r="G37" s="1830"/>
      <c r="H37" s="1830"/>
      <c r="I37" s="1830"/>
      <c r="J37" s="1830"/>
      <c r="K37" s="1830"/>
      <c r="L37" s="1830"/>
      <c r="M37" s="1830"/>
      <c r="N37" s="1830"/>
      <c r="O37" s="1828"/>
      <c r="P37" s="1829"/>
      <c r="Q37" s="1828"/>
      <c r="R37" s="1829"/>
      <c r="S37" s="1828"/>
      <c r="T37" s="1831"/>
      <c r="U37" s="1832"/>
      <c r="V37" s="1833"/>
      <c r="W37" s="1834"/>
      <c r="X37" s="1829" t="s">
        <v>879</v>
      </c>
      <c r="Y37" s="1828"/>
      <c r="Z37" s="1833"/>
      <c r="AA37" s="1835"/>
    </row>
    <row r="38" spans="1:36" ht="25.5" customHeight="1" x14ac:dyDescent="0.3">
      <c r="A38" s="1218" t="s">
        <v>243</v>
      </c>
      <c r="B38" s="1219"/>
      <c r="C38" s="1219"/>
      <c r="D38" s="1219"/>
      <c r="E38" s="1219"/>
      <c r="F38" s="1219"/>
      <c r="G38" s="1219"/>
      <c r="H38" s="1219"/>
      <c r="I38" s="1219"/>
      <c r="J38" s="1219"/>
      <c r="K38" s="1219"/>
      <c r="L38" s="1219"/>
      <c r="M38" s="1219"/>
      <c r="N38" s="1219"/>
      <c r="O38" s="1219"/>
      <c r="P38" s="1219"/>
      <c r="Q38" s="1219"/>
      <c r="R38" s="1219"/>
      <c r="S38" s="1219"/>
      <c r="T38" s="1219"/>
      <c r="U38" s="1219"/>
      <c r="V38" s="1219"/>
      <c r="W38" s="1219"/>
      <c r="X38" s="1219"/>
      <c r="Y38" s="1219"/>
      <c r="Z38" s="1219"/>
      <c r="AA38" s="1220"/>
      <c r="AC38" s="3"/>
      <c r="AD38" s="3"/>
    </row>
    <row r="39" spans="1:36" x14ac:dyDescent="0.3">
      <c r="A39" s="500">
        <v>3</v>
      </c>
      <c r="B39" s="1825" t="s">
        <v>803</v>
      </c>
      <c r="C39" s="1825"/>
      <c r="D39" s="1825"/>
      <c r="E39" s="1825"/>
      <c r="F39" s="1825"/>
      <c r="G39" s="1825"/>
      <c r="H39" s="1825"/>
      <c r="I39" s="1825"/>
      <c r="J39" s="1825"/>
      <c r="K39" s="1825"/>
      <c r="L39" s="1825"/>
      <c r="M39" s="1825"/>
      <c r="N39" s="1825"/>
      <c r="O39" s="1825"/>
      <c r="P39" s="1825"/>
      <c r="Q39" s="1825"/>
      <c r="R39" s="1825"/>
      <c r="S39" s="1825"/>
      <c r="T39" s="1825"/>
      <c r="U39" s="1825"/>
      <c r="V39" s="1825"/>
      <c r="W39" s="1825"/>
      <c r="X39" s="1825"/>
      <c r="Y39" s="1825"/>
      <c r="Z39" s="1825"/>
      <c r="AA39" s="1826"/>
    </row>
    <row r="40" spans="1:36" ht="24.95" customHeight="1" x14ac:dyDescent="0.3">
      <c r="A40" s="426" t="s">
        <v>689</v>
      </c>
      <c r="B40" s="1871" t="s">
        <v>91</v>
      </c>
      <c r="C40" s="1871"/>
      <c r="D40" s="1871"/>
      <c r="E40" s="1871"/>
      <c r="F40" s="1871"/>
      <c r="G40" s="1871"/>
      <c r="H40" s="1871"/>
      <c r="I40" s="1871"/>
      <c r="J40" s="1871"/>
      <c r="K40" s="1871"/>
      <c r="L40" s="1871"/>
      <c r="M40" s="1871"/>
      <c r="N40" s="1871"/>
      <c r="O40" s="1871"/>
      <c r="P40" s="1871" t="s">
        <v>92</v>
      </c>
      <c r="Q40" s="1871"/>
      <c r="R40" s="1871"/>
      <c r="S40" s="1871" t="s">
        <v>93</v>
      </c>
      <c r="T40" s="1871"/>
      <c r="U40" s="1871"/>
      <c r="V40" s="1871" t="s">
        <v>797</v>
      </c>
      <c r="W40" s="1871"/>
      <c r="X40" s="1871"/>
      <c r="Y40" s="1871" t="s">
        <v>547</v>
      </c>
      <c r="Z40" s="1871"/>
      <c r="AA40" s="1871"/>
    </row>
    <row r="41" spans="1:36" ht="24.95" customHeight="1" x14ac:dyDescent="0.3">
      <c r="A41" s="427">
        <v>1001</v>
      </c>
      <c r="B41" s="1837"/>
      <c r="C41" s="1837"/>
      <c r="D41" s="1837"/>
      <c r="E41" s="1837"/>
      <c r="F41" s="1837"/>
      <c r="G41" s="1837"/>
      <c r="H41" s="1837"/>
      <c r="I41" s="1837"/>
      <c r="J41" s="1837"/>
      <c r="K41" s="1837"/>
      <c r="L41" s="1837"/>
      <c r="M41" s="1837"/>
      <c r="N41" s="1837"/>
      <c r="O41" s="1837"/>
      <c r="P41" s="1836"/>
      <c r="Q41" s="1836"/>
      <c r="R41" s="1836"/>
      <c r="S41" s="1836"/>
      <c r="T41" s="1836"/>
      <c r="U41" s="1836"/>
      <c r="V41" s="1836"/>
      <c r="W41" s="1836"/>
      <c r="X41" s="1836"/>
      <c r="Y41" s="1836"/>
      <c r="Z41" s="1836"/>
      <c r="AA41" s="1836"/>
    </row>
    <row r="42" spans="1:36" ht="24.95" customHeight="1" x14ac:dyDescent="0.3">
      <c r="A42" s="427">
        <v>1002</v>
      </c>
      <c r="B42" s="1837"/>
      <c r="C42" s="1837"/>
      <c r="D42" s="1837"/>
      <c r="E42" s="1837"/>
      <c r="F42" s="1837"/>
      <c r="G42" s="1837"/>
      <c r="H42" s="1837"/>
      <c r="I42" s="1837"/>
      <c r="J42" s="1837"/>
      <c r="K42" s="1837"/>
      <c r="L42" s="1837"/>
      <c r="M42" s="1837"/>
      <c r="N42" s="1837"/>
      <c r="O42" s="1837"/>
      <c r="P42" s="1836"/>
      <c r="Q42" s="1836"/>
      <c r="R42" s="1836"/>
      <c r="S42" s="1836"/>
      <c r="T42" s="1836"/>
      <c r="U42" s="1836"/>
      <c r="V42" s="1836"/>
      <c r="W42" s="1836"/>
      <c r="X42" s="1836"/>
      <c r="Y42" s="1836"/>
      <c r="Z42" s="1836"/>
      <c r="AA42" s="1836"/>
      <c r="AE42" s="3"/>
    </row>
    <row r="43" spans="1:36" ht="24.95" customHeight="1" x14ac:dyDescent="0.3">
      <c r="A43" s="427">
        <v>1003</v>
      </c>
      <c r="B43" s="1837"/>
      <c r="C43" s="1837"/>
      <c r="D43" s="1837"/>
      <c r="E43" s="1837"/>
      <c r="F43" s="1837"/>
      <c r="G43" s="1837"/>
      <c r="H43" s="1837"/>
      <c r="I43" s="1837"/>
      <c r="J43" s="1837"/>
      <c r="K43" s="1837"/>
      <c r="L43" s="1837"/>
      <c r="M43" s="1837"/>
      <c r="N43" s="1837"/>
      <c r="O43" s="1837"/>
      <c r="P43" s="1836"/>
      <c r="Q43" s="1836"/>
      <c r="R43" s="1836"/>
      <c r="S43" s="1836"/>
      <c r="T43" s="1836"/>
      <c r="U43" s="1836"/>
      <c r="V43" s="1836"/>
      <c r="W43" s="1836"/>
      <c r="X43" s="1836"/>
      <c r="Y43" s="1836"/>
      <c r="Z43" s="1836"/>
      <c r="AA43" s="1836"/>
    </row>
    <row r="44" spans="1:36" ht="24.95" customHeight="1" x14ac:dyDescent="0.3">
      <c r="A44" s="427">
        <v>1004</v>
      </c>
      <c r="B44" s="1837"/>
      <c r="C44" s="1837"/>
      <c r="D44" s="1837"/>
      <c r="E44" s="1837"/>
      <c r="F44" s="1837"/>
      <c r="G44" s="1837"/>
      <c r="H44" s="1837"/>
      <c r="I44" s="1837"/>
      <c r="J44" s="1837"/>
      <c r="K44" s="1837"/>
      <c r="L44" s="1837"/>
      <c r="M44" s="1837"/>
      <c r="N44" s="1837"/>
      <c r="O44" s="1837"/>
      <c r="P44" s="1836"/>
      <c r="Q44" s="1836"/>
      <c r="R44" s="1836"/>
      <c r="S44" s="1836"/>
      <c r="T44" s="1836"/>
      <c r="U44" s="1836"/>
      <c r="V44" s="1836"/>
      <c r="W44" s="1836"/>
      <c r="X44" s="1836"/>
      <c r="Y44" s="1836"/>
      <c r="Z44" s="1836"/>
      <c r="AA44" s="1836"/>
      <c r="AE44" s="3"/>
      <c r="AH44" s="3"/>
      <c r="AI44" s="10"/>
    </row>
    <row r="45" spans="1:36" ht="24.95" customHeight="1" x14ac:dyDescent="0.3">
      <c r="A45" s="427">
        <v>1005</v>
      </c>
      <c r="B45" s="1837"/>
      <c r="C45" s="1837"/>
      <c r="D45" s="1837"/>
      <c r="E45" s="1837"/>
      <c r="F45" s="1837"/>
      <c r="G45" s="1837"/>
      <c r="H45" s="1837"/>
      <c r="I45" s="1837"/>
      <c r="J45" s="1837"/>
      <c r="K45" s="1837"/>
      <c r="L45" s="1837"/>
      <c r="M45" s="1837"/>
      <c r="N45" s="1837"/>
      <c r="O45" s="1837"/>
      <c r="P45" s="1836"/>
      <c r="Q45" s="1836"/>
      <c r="R45" s="1836"/>
      <c r="S45" s="1836"/>
      <c r="T45" s="1836"/>
      <c r="U45" s="1836"/>
      <c r="V45" s="1836"/>
      <c r="W45" s="1836"/>
      <c r="X45" s="1836"/>
      <c r="Y45" s="1836"/>
      <c r="Z45" s="1836"/>
      <c r="AA45" s="1836"/>
      <c r="AD45" s="7"/>
      <c r="AE45" s="3"/>
      <c r="AF45" s="3"/>
      <c r="AG45" s="3"/>
      <c r="AH45" s="3"/>
      <c r="AI45" s="3"/>
      <c r="AJ45" s="3"/>
    </row>
    <row r="46" spans="1:36" ht="24.95" customHeight="1" x14ac:dyDescent="0.3">
      <c r="A46" s="427">
        <v>1006</v>
      </c>
      <c r="B46" s="1837"/>
      <c r="C46" s="1837"/>
      <c r="D46" s="1837"/>
      <c r="E46" s="1837"/>
      <c r="F46" s="1837"/>
      <c r="G46" s="1837"/>
      <c r="H46" s="1837"/>
      <c r="I46" s="1837"/>
      <c r="J46" s="1837"/>
      <c r="K46" s="1837"/>
      <c r="L46" s="1837"/>
      <c r="M46" s="1837"/>
      <c r="N46" s="1837"/>
      <c r="O46" s="1837"/>
      <c r="P46" s="1836"/>
      <c r="Q46" s="1836"/>
      <c r="R46" s="1836"/>
      <c r="S46" s="1836"/>
      <c r="T46" s="1836"/>
      <c r="U46" s="1836"/>
      <c r="V46" s="1836"/>
      <c r="W46" s="1836"/>
      <c r="X46" s="1836"/>
      <c r="Y46" s="1836"/>
      <c r="Z46" s="1836"/>
      <c r="AA46" s="1836"/>
      <c r="AD46" s="7"/>
      <c r="AE46" s="3"/>
      <c r="AF46" s="3"/>
      <c r="AG46" s="3"/>
      <c r="AH46" s="3"/>
      <c r="AI46" s="3"/>
      <c r="AJ46" s="3"/>
    </row>
    <row r="47" spans="1:36" ht="24.95" customHeight="1" x14ac:dyDescent="0.3">
      <c r="A47" s="427">
        <v>1007</v>
      </c>
      <c r="B47" s="1837"/>
      <c r="C47" s="1837"/>
      <c r="D47" s="1837"/>
      <c r="E47" s="1837"/>
      <c r="F47" s="1837"/>
      <c r="G47" s="1837"/>
      <c r="H47" s="1837"/>
      <c r="I47" s="1837"/>
      <c r="J47" s="1837"/>
      <c r="K47" s="1837"/>
      <c r="L47" s="1837"/>
      <c r="M47" s="1837"/>
      <c r="N47" s="1837"/>
      <c r="O47" s="1837"/>
      <c r="P47" s="1836"/>
      <c r="Q47" s="1836"/>
      <c r="R47" s="1836"/>
      <c r="S47" s="1836"/>
      <c r="T47" s="1836"/>
      <c r="U47" s="1836"/>
      <c r="V47" s="1836"/>
      <c r="W47" s="1836"/>
      <c r="X47" s="1836"/>
      <c r="Y47" s="1836"/>
      <c r="Z47" s="1836"/>
      <c r="AA47" s="1836"/>
      <c r="AE47" s="3"/>
      <c r="AG47" s="3"/>
    </row>
    <row r="48" spans="1:36" ht="24.95" customHeight="1" x14ac:dyDescent="0.3">
      <c r="A48" s="427">
        <v>1008</v>
      </c>
      <c r="B48" s="1837"/>
      <c r="C48" s="1837"/>
      <c r="D48" s="1837"/>
      <c r="E48" s="1837"/>
      <c r="F48" s="1837"/>
      <c r="G48" s="1837"/>
      <c r="H48" s="1837"/>
      <c r="I48" s="1837"/>
      <c r="J48" s="1837"/>
      <c r="K48" s="1837"/>
      <c r="L48" s="1837"/>
      <c r="M48" s="1837"/>
      <c r="N48" s="1837"/>
      <c r="O48" s="1837"/>
      <c r="P48" s="1836"/>
      <c r="Q48" s="1836"/>
      <c r="R48" s="1836"/>
      <c r="S48" s="1836"/>
      <c r="T48" s="1836"/>
      <c r="U48" s="1836"/>
      <c r="V48" s="1836"/>
      <c r="W48" s="1836"/>
      <c r="X48" s="1836"/>
      <c r="Y48" s="1836"/>
      <c r="Z48" s="1836"/>
      <c r="AA48" s="1836"/>
    </row>
    <row r="49" spans="1:30" customFormat="1" ht="15.75" x14ac:dyDescent="0.25"/>
    <row r="50" spans="1:30" customFormat="1" ht="15.75" x14ac:dyDescent="0.25"/>
    <row r="51" spans="1:30" ht="24.95" customHeight="1" x14ac:dyDescent="0.3">
      <c r="A51" s="1867">
        <f>+F4</f>
        <v>0</v>
      </c>
      <c r="B51" s="1868"/>
      <c r="C51" s="1868"/>
      <c r="D51" s="1868"/>
      <c r="E51" s="1868"/>
      <c r="F51" s="1869" t="s">
        <v>798</v>
      </c>
      <c r="G51" s="1869"/>
      <c r="H51" s="1869"/>
      <c r="I51" s="1869" t="str">
        <f>+F6</f>
        <v>ACTA DE PACTACIÓN DE PRECIOS</v>
      </c>
      <c r="J51" s="1869"/>
      <c r="K51" s="1869"/>
      <c r="L51" s="1869"/>
      <c r="M51" s="1869"/>
      <c r="N51" s="1869"/>
      <c r="O51" s="1869" t="s">
        <v>799</v>
      </c>
      <c r="P51" s="1869"/>
      <c r="Q51" s="1869"/>
      <c r="R51" s="1869"/>
      <c r="S51" s="1869"/>
      <c r="T51" s="1869"/>
      <c r="U51" s="1869"/>
      <c r="V51" s="1869"/>
      <c r="W51" s="1869"/>
      <c r="X51" s="1869"/>
      <c r="Y51" s="1869"/>
      <c r="Z51" s="1869"/>
      <c r="AA51" s="1870"/>
    </row>
    <row r="52" spans="1:30" x14ac:dyDescent="0.3">
      <c r="A52" s="6" t="s">
        <v>800</v>
      </c>
      <c r="B52" s="157"/>
      <c r="C52" s="428"/>
      <c r="D52" s="428"/>
      <c r="E52" s="428"/>
      <c r="F52" s="428"/>
      <c r="G52" s="428"/>
      <c r="H52" s="428"/>
      <c r="I52" s="428"/>
      <c r="J52" s="428"/>
      <c r="K52" s="428"/>
      <c r="L52" s="428"/>
      <c r="M52" s="428"/>
      <c r="N52" s="428"/>
      <c r="O52" s="428"/>
      <c r="P52" s="428"/>
      <c r="Q52" s="428"/>
      <c r="R52" s="428"/>
      <c r="S52" s="428"/>
      <c r="T52" s="428"/>
      <c r="U52" s="428"/>
      <c r="V52" s="428"/>
      <c r="W52" s="428"/>
      <c r="X52" s="428"/>
      <c r="Y52" s="428"/>
      <c r="Z52" s="428"/>
      <c r="AA52" s="429"/>
    </row>
    <row r="53" spans="1:30" x14ac:dyDescent="0.3">
      <c r="A53" s="157" t="s">
        <v>801</v>
      </c>
      <c r="B53" s="157"/>
      <c r="C53" s="157"/>
      <c r="D53" s="157"/>
      <c r="E53" s="157"/>
      <c r="F53" s="157"/>
      <c r="G53" s="157"/>
      <c r="H53" s="157"/>
      <c r="I53" s="157"/>
      <c r="J53" s="157"/>
      <c r="K53" s="157"/>
      <c r="L53" s="157"/>
      <c r="M53" s="157"/>
      <c r="N53" s="157"/>
      <c r="O53" s="157"/>
      <c r="P53" s="157"/>
      <c r="Q53" s="157"/>
      <c r="R53" s="157"/>
      <c r="S53" s="157"/>
      <c r="T53" s="157"/>
      <c r="U53" s="157"/>
      <c r="V53" s="157"/>
      <c r="W53" s="157"/>
      <c r="X53" s="157"/>
      <c r="Y53" s="157"/>
      <c r="Z53" s="157"/>
      <c r="AA53" s="430"/>
    </row>
    <row r="54" spans="1:30" ht="15.95" customHeight="1" x14ac:dyDescent="0.3">
      <c r="A54" s="431">
        <v>1</v>
      </c>
      <c r="B54" s="157"/>
      <c r="C54" s="157"/>
      <c r="D54" s="157"/>
      <c r="E54" s="157"/>
      <c r="F54" s="157"/>
      <c r="G54" s="157"/>
      <c r="H54" s="157"/>
      <c r="I54" s="157"/>
      <c r="J54" s="157"/>
      <c r="K54" s="157"/>
      <c r="L54" s="157"/>
      <c r="M54" s="157"/>
      <c r="N54" s="157"/>
      <c r="O54" s="157"/>
      <c r="P54" s="157"/>
      <c r="Q54" s="157"/>
      <c r="R54" s="157"/>
      <c r="S54" s="157"/>
      <c r="T54" s="157"/>
      <c r="U54" s="157"/>
      <c r="V54" s="157"/>
      <c r="W54" s="157"/>
      <c r="X54" s="157"/>
      <c r="Y54" s="157"/>
      <c r="Z54" s="157"/>
      <c r="AA54" s="430"/>
    </row>
    <row r="55" spans="1:30" ht="15.95" customHeight="1" x14ac:dyDescent="0.3">
      <c r="A55" s="431">
        <v>2</v>
      </c>
      <c r="B55" s="157"/>
      <c r="C55" s="157"/>
      <c r="D55" s="157"/>
      <c r="E55" s="157"/>
      <c r="F55" s="157"/>
      <c r="G55" s="157"/>
      <c r="H55" s="157"/>
      <c r="I55" s="157"/>
      <c r="J55" s="157"/>
      <c r="K55" s="157"/>
      <c r="L55" s="157"/>
      <c r="M55" s="157"/>
      <c r="N55" s="157"/>
      <c r="O55" s="157"/>
      <c r="P55" s="157"/>
      <c r="Q55" s="157"/>
      <c r="R55" s="157"/>
      <c r="S55" s="157"/>
      <c r="T55" s="157"/>
      <c r="U55" s="157"/>
      <c r="V55" s="157"/>
      <c r="W55" s="157"/>
      <c r="X55" s="157"/>
      <c r="Y55" s="157"/>
      <c r="Z55" s="157"/>
      <c r="AA55" s="430"/>
    </row>
    <row r="56" spans="1:30" ht="15.95" customHeight="1" x14ac:dyDescent="0.3">
      <c r="A56" s="432"/>
      <c r="B56" s="157"/>
      <c r="C56" s="157"/>
      <c r="D56" s="157"/>
      <c r="E56" s="157"/>
      <c r="F56" s="157"/>
      <c r="G56" s="157"/>
      <c r="H56" s="157"/>
      <c r="I56" s="157"/>
      <c r="J56" s="157"/>
      <c r="K56" s="157"/>
      <c r="L56" s="157"/>
      <c r="M56" s="157"/>
      <c r="N56" s="157"/>
      <c r="O56" s="157"/>
      <c r="P56" s="157"/>
      <c r="Q56" s="157"/>
      <c r="R56" s="157"/>
      <c r="S56" s="157"/>
      <c r="T56" s="157"/>
      <c r="U56" s="157"/>
      <c r="V56" s="157"/>
      <c r="W56" s="157"/>
      <c r="X56" s="157"/>
      <c r="Y56" s="157"/>
      <c r="Z56" s="157"/>
      <c r="AA56" s="430"/>
    </row>
    <row r="57" spans="1:30" x14ac:dyDescent="0.3">
      <c r="A57" s="432"/>
      <c r="B57" s="157"/>
      <c r="C57" s="157"/>
      <c r="D57" s="157"/>
      <c r="E57" s="157"/>
      <c r="F57" s="157"/>
      <c r="G57" s="157"/>
      <c r="H57" s="157"/>
      <c r="I57" s="157"/>
      <c r="J57" s="157"/>
      <c r="K57" s="157"/>
      <c r="L57" s="157"/>
      <c r="M57" s="157"/>
      <c r="N57" s="157"/>
      <c r="O57" s="157"/>
      <c r="P57" s="157"/>
      <c r="Q57" s="157"/>
      <c r="R57" s="157"/>
      <c r="S57" s="157"/>
      <c r="T57" s="157"/>
      <c r="U57" s="157"/>
      <c r="V57" s="157"/>
      <c r="W57" s="157"/>
      <c r="X57" s="157"/>
      <c r="Y57" s="157"/>
      <c r="Z57" s="157"/>
      <c r="AA57" s="430"/>
    </row>
    <row r="58" spans="1:30" x14ac:dyDescent="0.3">
      <c r="A58" s="283"/>
      <c r="B58" s="49"/>
      <c r="C58" s="49"/>
      <c r="D58" s="419"/>
      <c r="E58" s="419"/>
      <c r="F58" s="419"/>
      <c r="G58" s="419"/>
      <c r="H58" s="49"/>
      <c r="I58" s="49"/>
      <c r="J58" s="49"/>
      <c r="K58" s="49"/>
      <c r="L58" s="870"/>
      <c r="M58" s="870"/>
      <c r="N58" s="870"/>
      <c r="O58" s="870"/>
      <c r="P58" s="870"/>
      <c r="Q58" s="870"/>
      <c r="R58" s="49"/>
      <c r="S58" s="49"/>
      <c r="T58" s="49"/>
      <c r="U58" s="419"/>
      <c r="V58" s="419"/>
      <c r="W58" s="419"/>
      <c r="X58" s="419"/>
      <c r="Y58" s="419"/>
      <c r="Z58" s="419"/>
      <c r="AA58" s="6"/>
    </row>
    <row r="59" spans="1:30" x14ac:dyDescent="0.3">
      <c r="A59" s="49" t="s">
        <v>146</v>
      </c>
      <c r="B59" s="49"/>
      <c r="C59" s="667" t="e">
        <f>VLOOKUP($F$15,CONTRA,18,FALSE)</f>
        <v>#N/A</v>
      </c>
      <c r="D59" s="667"/>
      <c r="E59" s="667"/>
      <c r="F59" s="667"/>
      <c r="G59" s="667"/>
      <c r="H59" s="667"/>
      <c r="I59" s="49"/>
      <c r="J59" s="49" t="s">
        <v>146</v>
      </c>
      <c r="K59" s="49"/>
      <c r="L59" s="433" t="e">
        <f>VLOOKUP($F$15,CONTRA,16,FALSE)</f>
        <v>#N/A</v>
      </c>
      <c r="M59" s="433"/>
      <c r="N59" s="433"/>
      <c r="O59" s="433"/>
      <c r="P59" s="433"/>
      <c r="Q59" s="433"/>
      <c r="R59" s="49"/>
      <c r="S59" s="49" t="s">
        <v>146</v>
      </c>
      <c r="T59" s="667" t="e">
        <f>VLOOKUP($F$15,CONTRA,9,FALSE)</f>
        <v>#N/A</v>
      </c>
      <c r="U59" s="667"/>
      <c r="V59" s="667"/>
      <c r="W59" s="667"/>
      <c r="X59" s="667"/>
      <c r="Y59" s="667"/>
      <c r="Z59" s="667"/>
      <c r="AA59" s="667"/>
      <c r="AB59" s="49"/>
      <c r="AC59" s="49"/>
      <c r="AD59" s="49"/>
    </row>
    <row r="60" spans="1:30" x14ac:dyDescent="0.3">
      <c r="A60" s="49" t="s">
        <v>837</v>
      </c>
      <c r="B60" s="49"/>
      <c r="C60" s="49"/>
      <c r="D60" s="49"/>
      <c r="E60" s="49"/>
      <c r="F60" s="49"/>
      <c r="G60" s="49"/>
      <c r="H60" s="49"/>
      <c r="I60" s="49"/>
      <c r="J60" s="49" t="s">
        <v>840</v>
      </c>
      <c r="K60" s="49"/>
      <c r="L60" s="49"/>
      <c r="M60" s="49"/>
      <c r="N60" s="49"/>
      <c r="O60" s="49"/>
      <c r="P60" s="49"/>
      <c r="Q60" s="49"/>
      <c r="R60" s="49"/>
      <c r="S60" s="49" t="s">
        <v>942</v>
      </c>
      <c r="T60" s="668" t="e">
        <f>VLOOKUP($F$15,CONTRA,10,FALSE)</f>
        <v>#N/A</v>
      </c>
      <c r="U60" s="668"/>
      <c r="V60" s="668"/>
      <c r="W60" s="668"/>
      <c r="X60" s="668"/>
      <c r="Y60" s="668"/>
      <c r="Z60" s="668"/>
      <c r="AA60" s="668"/>
      <c r="AB60" s="49"/>
      <c r="AC60" s="49"/>
      <c r="AD60" s="49"/>
    </row>
    <row r="61" spans="1:30" x14ac:dyDescent="0.3">
      <c r="A61" s="49" t="s">
        <v>199</v>
      </c>
      <c r="B61" s="49"/>
      <c r="C61" s="668" t="e">
        <f>VLOOKUP($F$15,CONTRA,20,FALSE)</f>
        <v>#N/A</v>
      </c>
      <c r="D61" s="668"/>
      <c r="E61" s="668"/>
      <c r="F61" s="668"/>
      <c r="G61" s="668"/>
      <c r="H61" s="668"/>
      <c r="I61" s="49"/>
      <c r="J61" s="49" t="s">
        <v>199</v>
      </c>
      <c r="K61" s="49"/>
      <c r="L61" s="668" t="e">
        <f>VLOOKUP($F$15,CONTRA,17,FALSE)</f>
        <v>#N/A</v>
      </c>
      <c r="M61" s="668"/>
      <c r="N61" s="668"/>
      <c r="O61" s="668"/>
      <c r="P61" s="668"/>
      <c r="Q61" s="668"/>
      <c r="R61" s="49"/>
      <c r="S61" s="49" t="s">
        <v>199</v>
      </c>
      <c r="T61" s="668" t="e">
        <f>VLOOKUP($F$15,CONTRA,11,FALSE)</f>
        <v>#N/A</v>
      </c>
      <c r="U61" s="668"/>
      <c r="V61" s="668"/>
      <c r="W61" s="668"/>
      <c r="X61" s="668"/>
      <c r="Y61" s="668"/>
      <c r="Z61" s="668"/>
      <c r="AA61" s="668"/>
      <c r="AB61" s="49"/>
      <c r="AC61" s="49"/>
      <c r="AD61" s="49"/>
    </row>
    <row r="62" spans="1:30" x14ac:dyDescent="0.3">
      <c r="A62" s="283"/>
      <c r="B62" s="49"/>
      <c r="C62" s="49"/>
      <c r="D62" s="49"/>
      <c r="E62" s="49"/>
      <c r="F62" s="49"/>
      <c r="G62" s="49"/>
      <c r="H62" s="49"/>
      <c r="I62" s="49"/>
      <c r="J62" s="49"/>
      <c r="K62" s="49"/>
      <c r="L62" s="49"/>
      <c r="M62" s="49"/>
      <c r="N62" s="49"/>
      <c r="O62" s="49"/>
      <c r="P62" s="49"/>
      <c r="Q62" s="49"/>
      <c r="R62" s="49"/>
      <c r="S62" s="49"/>
      <c r="T62" s="49"/>
      <c r="U62" s="49"/>
      <c r="V62" s="49"/>
      <c r="W62" s="49"/>
      <c r="X62" s="49"/>
      <c r="Y62" s="49"/>
      <c r="Z62" s="49"/>
      <c r="AA62" s="310"/>
    </row>
    <row r="63" spans="1:30" ht="17.25" thickBot="1" x14ac:dyDescent="0.35">
      <c r="A63" s="311"/>
      <c r="B63" s="6"/>
      <c r="C63" s="6"/>
      <c r="D63" s="6"/>
      <c r="E63" s="6"/>
      <c r="F63" s="6"/>
      <c r="G63" s="6"/>
      <c r="H63" s="6"/>
      <c r="I63" s="6"/>
      <c r="J63" s="6"/>
      <c r="K63" s="6"/>
      <c r="L63" s="6"/>
      <c r="M63" s="6"/>
      <c r="N63" s="6"/>
      <c r="O63" s="6"/>
      <c r="P63" s="6"/>
      <c r="Q63" s="6"/>
      <c r="R63" s="6"/>
      <c r="S63" s="6"/>
      <c r="T63" s="6"/>
      <c r="U63" s="6"/>
      <c r="V63" s="6"/>
      <c r="W63" s="6"/>
      <c r="X63" s="6"/>
      <c r="Y63" s="6"/>
      <c r="Z63" s="6"/>
      <c r="AA63" s="310"/>
    </row>
    <row r="64" spans="1:30" s="60" customFormat="1" ht="15.75" x14ac:dyDescent="0.25">
      <c r="A64" s="671" t="s">
        <v>215</v>
      </c>
      <c r="B64" s="672"/>
      <c r="C64" s="672"/>
      <c r="D64" s="672"/>
      <c r="E64" s="672"/>
      <c r="F64" s="672"/>
      <c r="G64" s="672"/>
      <c r="H64" s="672"/>
      <c r="I64" s="672"/>
      <c r="J64" s="671" t="s">
        <v>216</v>
      </c>
      <c r="K64" s="672"/>
      <c r="L64" s="672"/>
      <c r="M64" s="672"/>
      <c r="N64" s="672"/>
      <c r="O64" s="672"/>
      <c r="P64" s="672"/>
      <c r="Q64" s="672"/>
      <c r="R64" s="671" t="s">
        <v>218</v>
      </c>
      <c r="S64" s="672"/>
      <c r="T64" s="672"/>
      <c r="U64" s="672"/>
      <c r="V64" s="672"/>
      <c r="W64" s="672"/>
      <c r="X64" s="672"/>
      <c r="Y64" s="672"/>
      <c r="Z64" s="672"/>
      <c r="AA64" s="673"/>
    </row>
    <row r="65" spans="1:27" s="60" customFormat="1" thickBot="1" x14ac:dyDescent="0.3">
      <c r="A65" s="674" t="s">
        <v>862</v>
      </c>
      <c r="B65" s="675"/>
      <c r="C65" s="675"/>
      <c r="D65" s="675"/>
      <c r="E65" s="675"/>
      <c r="F65" s="675"/>
      <c r="G65" s="675"/>
      <c r="H65" s="675"/>
      <c r="I65" s="675"/>
      <c r="J65" s="674" t="s">
        <v>217</v>
      </c>
      <c r="K65" s="675"/>
      <c r="L65" s="675"/>
      <c r="M65" s="675"/>
      <c r="N65" s="675"/>
      <c r="O65" s="675"/>
      <c r="P65" s="675"/>
      <c r="Q65" s="675"/>
      <c r="R65" s="674" t="s">
        <v>219</v>
      </c>
      <c r="S65" s="675"/>
      <c r="T65" s="675"/>
      <c r="U65" s="675"/>
      <c r="V65" s="675"/>
      <c r="W65" s="675"/>
      <c r="X65" s="675"/>
      <c r="Y65" s="675"/>
      <c r="Z65" s="675"/>
      <c r="AA65" s="676"/>
    </row>
    <row r="66" spans="1:27" s="60" customFormat="1" ht="15.75" x14ac:dyDescent="0.25">
      <c r="A66" s="671" t="s">
        <v>220</v>
      </c>
      <c r="B66" s="672"/>
      <c r="C66" s="672"/>
      <c r="D66" s="672"/>
      <c r="E66" s="672"/>
      <c r="F66" s="672"/>
      <c r="G66" s="672"/>
      <c r="H66" s="672"/>
      <c r="I66" s="672"/>
      <c r="J66" s="671" t="s">
        <v>220</v>
      </c>
      <c r="K66" s="672"/>
      <c r="L66" s="672"/>
      <c r="M66" s="672"/>
      <c r="N66" s="672"/>
      <c r="O66" s="672"/>
      <c r="P66" s="672"/>
      <c r="Q66" s="672"/>
      <c r="R66" s="671" t="s">
        <v>220</v>
      </c>
      <c r="S66" s="672"/>
      <c r="T66" s="672"/>
      <c r="U66" s="672"/>
      <c r="V66" s="672"/>
      <c r="W66" s="672"/>
      <c r="X66" s="672"/>
      <c r="Y66" s="672"/>
      <c r="Z66" s="672"/>
      <c r="AA66" s="673"/>
    </row>
    <row r="67" spans="1:27" s="60" customFormat="1" thickBot="1" x14ac:dyDescent="0.3">
      <c r="A67" s="664" t="s">
        <v>863</v>
      </c>
      <c r="B67" s="665"/>
      <c r="C67" s="665"/>
      <c r="D67" s="665"/>
      <c r="E67" s="665"/>
      <c r="F67" s="665"/>
      <c r="G67" s="665"/>
      <c r="H67" s="665"/>
      <c r="I67" s="665"/>
      <c r="J67" s="664" t="s">
        <v>222</v>
      </c>
      <c r="K67" s="665"/>
      <c r="L67" s="665"/>
      <c r="M67" s="665"/>
      <c r="N67" s="665"/>
      <c r="O67" s="665"/>
      <c r="P67" s="665"/>
      <c r="Q67" s="665"/>
      <c r="R67" s="664" t="s">
        <v>223</v>
      </c>
      <c r="S67" s="665"/>
      <c r="T67" s="665"/>
      <c r="U67" s="665"/>
      <c r="V67" s="665"/>
      <c r="W67" s="665"/>
      <c r="X67" s="665"/>
      <c r="Y67" s="665"/>
      <c r="Z67" s="665"/>
      <c r="AA67" s="666"/>
    </row>
  </sheetData>
  <mergeCells count="263">
    <mergeCell ref="A5:AA5"/>
    <mergeCell ref="A6:E7"/>
    <mergeCell ref="F6:V6"/>
    <mergeCell ref="W6:Y7"/>
    <mergeCell ref="Z6:AA7"/>
    <mergeCell ref="F7:V7"/>
    <mergeCell ref="P1:AA4"/>
    <mergeCell ref="A3:E3"/>
    <mergeCell ref="F3:O3"/>
    <mergeCell ref="A4:E4"/>
    <mergeCell ref="F4:O4"/>
    <mergeCell ref="A8:AA8"/>
    <mergeCell ref="B9:O9"/>
    <mergeCell ref="P9:Y9"/>
    <mergeCell ref="Z9:AA10"/>
    <mergeCell ref="A10:E10"/>
    <mergeCell ref="F10:G10"/>
    <mergeCell ref="I10:J10"/>
    <mergeCell ref="M10:O10"/>
    <mergeCell ref="P10:S10"/>
    <mergeCell ref="T10:V10"/>
    <mergeCell ref="W10:Y10"/>
    <mergeCell ref="K10:L10"/>
    <mergeCell ref="A11:E11"/>
    <mergeCell ref="F11:O11"/>
    <mergeCell ref="P11:S11"/>
    <mergeCell ref="T11:AA11"/>
    <mergeCell ref="A12:E12"/>
    <mergeCell ref="F12:J12"/>
    <mergeCell ref="M12:O12"/>
    <mergeCell ref="P12:S12"/>
    <mergeCell ref="T12:AA12"/>
    <mergeCell ref="K12:L12"/>
    <mergeCell ref="A14:E14"/>
    <mergeCell ref="F14:O14"/>
    <mergeCell ref="P14:S14"/>
    <mergeCell ref="A13:E13"/>
    <mergeCell ref="F13:J13"/>
    <mergeCell ref="M13:O13"/>
    <mergeCell ref="P13:S13"/>
    <mergeCell ref="Z13:AA13"/>
    <mergeCell ref="K13:L13"/>
    <mergeCell ref="T13:U13"/>
    <mergeCell ref="V13:Y13"/>
    <mergeCell ref="T14:AA14"/>
    <mergeCell ref="A18:E18"/>
    <mergeCell ref="P18:S18"/>
    <mergeCell ref="T18:AA18"/>
    <mergeCell ref="T15:AA15"/>
    <mergeCell ref="A16:E16"/>
    <mergeCell ref="P16:S16"/>
    <mergeCell ref="T16:AA16"/>
    <mergeCell ref="A15:E15"/>
    <mergeCell ref="P15:S15"/>
    <mergeCell ref="F15:O15"/>
    <mergeCell ref="F16:O16"/>
    <mergeCell ref="A17:E17"/>
    <mergeCell ref="F17:O17"/>
    <mergeCell ref="P17:S17"/>
    <mergeCell ref="T17:AA17"/>
    <mergeCell ref="F18:O18"/>
    <mergeCell ref="A19:E19"/>
    <mergeCell ref="F19:J19"/>
    <mergeCell ref="K19:O19"/>
    <mergeCell ref="P19:S19"/>
    <mergeCell ref="T19:AA19"/>
    <mergeCell ref="A20:E20"/>
    <mergeCell ref="F20:J20"/>
    <mergeCell ref="M20:O20"/>
    <mergeCell ref="P20:S20"/>
    <mergeCell ref="T20:AA20"/>
    <mergeCell ref="K20:L20"/>
    <mergeCell ref="Y43:AA43"/>
    <mergeCell ref="A23:E23"/>
    <mergeCell ref="F23:AA23"/>
    <mergeCell ref="B24:AA24"/>
    <mergeCell ref="A21:E21"/>
    <mergeCell ref="F21:J21"/>
    <mergeCell ref="K21:O21"/>
    <mergeCell ref="P21:S21"/>
    <mergeCell ref="T21:AA21"/>
    <mergeCell ref="A22:E22"/>
    <mergeCell ref="B40:O40"/>
    <mergeCell ref="P40:R40"/>
    <mergeCell ref="S40:U40"/>
    <mergeCell ref="V40:X40"/>
    <mergeCell ref="Y40:AA40"/>
    <mergeCell ref="B41:O41"/>
    <mergeCell ref="P41:R41"/>
    <mergeCell ref="S41:U41"/>
    <mergeCell ref="V41:X41"/>
    <mergeCell ref="Y42:AA42"/>
    <mergeCell ref="B43:O43"/>
    <mergeCell ref="P43:R43"/>
    <mergeCell ref="S43:U43"/>
    <mergeCell ref="V43:X43"/>
    <mergeCell ref="S47:U47"/>
    <mergeCell ref="V47:X47"/>
    <mergeCell ref="P46:R46"/>
    <mergeCell ref="S46:U46"/>
    <mergeCell ref="V46:X46"/>
    <mergeCell ref="A66:I66"/>
    <mergeCell ref="J66:Q66"/>
    <mergeCell ref="R66:AA66"/>
    <mergeCell ref="A67:I67"/>
    <mergeCell ref="J67:Q67"/>
    <mergeCell ref="R67:AA67"/>
    <mergeCell ref="A51:E51"/>
    <mergeCell ref="F51:H51"/>
    <mergeCell ref="I51:N51"/>
    <mergeCell ref="O51:AA51"/>
    <mergeCell ref="C61:H61"/>
    <mergeCell ref="T61:AA61"/>
    <mergeCell ref="T60:AA60"/>
    <mergeCell ref="L61:Q61"/>
    <mergeCell ref="F22:O22"/>
    <mergeCell ref="P22:S22"/>
    <mergeCell ref="T22:AA22"/>
    <mergeCell ref="L58:Q58"/>
    <mergeCell ref="C59:H59"/>
    <mergeCell ref="T59:AA59"/>
    <mergeCell ref="Y47:AA47"/>
    <mergeCell ref="B48:O48"/>
    <mergeCell ref="P48:R48"/>
    <mergeCell ref="S48:U48"/>
    <mergeCell ref="V48:X48"/>
    <mergeCell ref="Y48:AA48"/>
    <mergeCell ref="Y41:AA41"/>
    <mergeCell ref="B42:O42"/>
    <mergeCell ref="P42:R42"/>
    <mergeCell ref="S42:U42"/>
    <mergeCell ref="V42:X42"/>
    <mergeCell ref="Y46:AA46"/>
    <mergeCell ref="P45:R45"/>
    <mergeCell ref="S45:U45"/>
    <mergeCell ref="V45:X45"/>
    <mergeCell ref="Y45:AA45"/>
    <mergeCell ref="P44:R44"/>
    <mergeCell ref="S44:U44"/>
    <mergeCell ref="A27:B27"/>
    <mergeCell ref="C27:D27"/>
    <mergeCell ref="E27:O27"/>
    <mergeCell ref="P27:Q27"/>
    <mergeCell ref="R27:S27"/>
    <mergeCell ref="T27:U27"/>
    <mergeCell ref="V27:W27"/>
    <mergeCell ref="X27:Y27"/>
    <mergeCell ref="Z27:AA27"/>
    <mergeCell ref="A25:B26"/>
    <mergeCell ref="C25:D26"/>
    <mergeCell ref="E25:O26"/>
    <mergeCell ref="P25:Q26"/>
    <mergeCell ref="R25:S26"/>
    <mergeCell ref="T25:Y25"/>
    <mergeCell ref="Z25:AA26"/>
    <mergeCell ref="T26:U26"/>
    <mergeCell ref="V26:W26"/>
    <mergeCell ref="X26:Y26"/>
    <mergeCell ref="P28:Q28"/>
    <mergeCell ref="R28:S28"/>
    <mergeCell ref="T28:U28"/>
    <mergeCell ref="V28:W28"/>
    <mergeCell ref="X28:Y28"/>
    <mergeCell ref="Z28:AA28"/>
    <mergeCell ref="A29:B29"/>
    <mergeCell ref="C29:D29"/>
    <mergeCell ref="E29:O29"/>
    <mergeCell ref="P29:Q29"/>
    <mergeCell ref="R29:S29"/>
    <mergeCell ref="T29:U29"/>
    <mergeCell ref="V29:W29"/>
    <mergeCell ref="X29:Y29"/>
    <mergeCell ref="Z29:AA29"/>
    <mergeCell ref="A28:B28"/>
    <mergeCell ref="C28:D28"/>
    <mergeCell ref="E28:O28"/>
    <mergeCell ref="A30:B30"/>
    <mergeCell ref="C30:D30"/>
    <mergeCell ref="E30:O30"/>
    <mergeCell ref="P30:Q30"/>
    <mergeCell ref="R30:S30"/>
    <mergeCell ref="T30:U30"/>
    <mergeCell ref="V30:W30"/>
    <mergeCell ref="X30:Y30"/>
    <mergeCell ref="Z30:AA30"/>
    <mergeCell ref="A31:B31"/>
    <mergeCell ref="C31:D31"/>
    <mergeCell ref="E31:O31"/>
    <mergeCell ref="P31:Q31"/>
    <mergeCell ref="R31:S31"/>
    <mergeCell ref="T31:U31"/>
    <mergeCell ref="V31:W31"/>
    <mergeCell ref="X31:Y31"/>
    <mergeCell ref="Z31:AA31"/>
    <mergeCell ref="A32:B32"/>
    <mergeCell ref="C32:D32"/>
    <mergeCell ref="E32:O32"/>
    <mergeCell ref="P32:Q32"/>
    <mergeCell ref="R32:S32"/>
    <mergeCell ref="T32:U32"/>
    <mergeCell ref="V32:W32"/>
    <mergeCell ref="X32:Y32"/>
    <mergeCell ref="Z32:AA32"/>
    <mergeCell ref="A33:B33"/>
    <mergeCell ref="C33:D33"/>
    <mergeCell ref="E33:O33"/>
    <mergeCell ref="P33:Q33"/>
    <mergeCell ref="R33:S33"/>
    <mergeCell ref="T33:U33"/>
    <mergeCell ref="V33:W33"/>
    <mergeCell ref="X33:Y33"/>
    <mergeCell ref="Z33:AA33"/>
    <mergeCell ref="A34:B34"/>
    <mergeCell ref="C34:D34"/>
    <mergeCell ref="E34:O34"/>
    <mergeCell ref="P34:Q34"/>
    <mergeCell ref="R34:S34"/>
    <mergeCell ref="T34:U34"/>
    <mergeCell ref="V34:W34"/>
    <mergeCell ref="X34:Y34"/>
    <mergeCell ref="Z34:AA34"/>
    <mergeCell ref="A35:B35"/>
    <mergeCell ref="C35:D35"/>
    <mergeCell ref="E35:O35"/>
    <mergeCell ref="P35:Q35"/>
    <mergeCell ref="R35:S35"/>
    <mergeCell ref="T35:U35"/>
    <mergeCell ref="V35:W35"/>
    <mergeCell ref="X35:Y35"/>
    <mergeCell ref="Z35:AA35"/>
    <mergeCell ref="A36:B36"/>
    <mergeCell ref="C36:D36"/>
    <mergeCell ref="E36:O36"/>
    <mergeCell ref="P36:Q36"/>
    <mergeCell ref="R36:S36"/>
    <mergeCell ref="T36:U36"/>
    <mergeCell ref="V36:W36"/>
    <mergeCell ref="X36:Y36"/>
    <mergeCell ref="Z36:AA36"/>
    <mergeCell ref="B39:AA39"/>
    <mergeCell ref="A38:AA38"/>
    <mergeCell ref="A64:I64"/>
    <mergeCell ref="J64:Q64"/>
    <mergeCell ref="R64:AA64"/>
    <mergeCell ref="A65:I65"/>
    <mergeCell ref="J65:Q65"/>
    <mergeCell ref="R65:AA65"/>
    <mergeCell ref="A37:B37"/>
    <mergeCell ref="C37:D37"/>
    <mergeCell ref="E37:O37"/>
    <mergeCell ref="P37:Q37"/>
    <mergeCell ref="R37:S37"/>
    <mergeCell ref="T37:U37"/>
    <mergeCell ref="V37:W37"/>
    <mergeCell ref="X37:Y37"/>
    <mergeCell ref="Z37:AA37"/>
    <mergeCell ref="V44:X44"/>
    <mergeCell ref="Y44:AA44"/>
    <mergeCell ref="B44:O44"/>
    <mergeCell ref="B45:O45"/>
    <mergeCell ref="B46:O46"/>
    <mergeCell ref="B47:O47"/>
    <mergeCell ref="P47:R47"/>
  </mergeCells>
  <pageMargins left="0.7" right="0.7" top="0.75" bottom="0.75" header="0.3" footer="0.3"/>
  <pageSetup scale="47" orientation="portrait" horizontalDpi="360" verticalDpi="36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400-000000000000}">
          <x14:formula1>
            <xm:f>BDC!$A$3:$A$30</xm:f>
          </x14:formula1>
          <xm:sqref>F15:O15</xm:sqref>
        </x14:dataValidation>
      </x14:dataValidations>
    </ext>
  </extLs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D67"/>
  <sheetViews>
    <sheetView view="pageBreakPreview" zoomScale="48" zoomScaleNormal="60" zoomScaleSheetLayoutView="48" zoomScalePageLayoutView="20" workbookViewId="0">
      <selection activeCell="A5" sqref="A5:AD5"/>
    </sheetView>
  </sheetViews>
  <sheetFormatPr baseColWidth="10" defaultColWidth="10.875" defaultRowHeight="16.5" x14ac:dyDescent="0.3"/>
  <cols>
    <col min="1" max="30" width="13" style="2" customWidth="1"/>
    <col min="31" max="16384" width="10.875" style="2"/>
  </cols>
  <sheetData>
    <row r="1" spans="1:30" x14ac:dyDescent="0.3">
      <c r="A1" s="625" t="s">
        <v>913</v>
      </c>
      <c r="B1" s="626"/>
      <c r="C1" s="626"/>
      <c r="D1" s="626"/>
      <c r="E1" s="626"/>
      <c r="F1" s="626"/>
      <c r="G1" s="626"/>
      <c r="H1" s="626"/>
      <c r="I1" s="626"/>
      <c r="J1" s="626"/>
      <c r="K1" s="626"/>
      <c r="L1" s="626"/>
      <c r="M1" s="626"/>
      <c r="N1" s="626"/>
      <c r="O1" s="626"/>
      <c r="P1" s="627"/>
      <c r="Q1" s="629"/>
      <c r="R1" s="629"/>
      <c r="S1" s="629"/>
      <c r="T1" s="629"/>
      <c r="U1" s="629"/>
      <c r="V1" s="629"/>
      <c r="W1" s="629"/>
      <c r="X1" s="629"/>
      <c r="Y1" s="629"/>
      <c r="Z1" s="629"/>
      <c r="AA1" s="629"/>
      <c r="AB1" s="629"/>
      <c r="AC1" s="629"/>
      <c r="AD1" s="630"/>
    </row>
    <row r="2" spans="1:30" x14ac:dyDescent="0.3">
      <c r="A2" s="634" t="s">
        <v>937</v>
      </c>
      <c r="B2" s="635"/>
      <c r="C2" s="635"/>
      <c r="D2" s="635"/>
      <c r="E2" s="635"/>
      <c r="F2" s="635"/>
      <c r="G2" s="635"/>
      <c r="H2" s="635"/>
      <c r="I2" s="635"/>
      <c r="J2" s="635"/>
      <c r="K2" s="635"/>
      <c r="L2" s="635"/>
      <c r="M2" s="635"/>
      <c r="N2" s="635"/>
      <c r="O2" s="635"/>
      <c r="P2" s="636"/>
      <c r="Q2" s="632"/>
      <c r="R2" s="632"/>
      <c r="S2" s="632"/>
      <c r="T2" s="632"/>
      <c r="U2" s="632"/>
      <c r="V2" s="632"/>
      <c r="W2" s="632"/>
      <c r="X2" s="632"/>
      <c r="Y2" s="632"/>
      <c r="Z2" s="632"/>
      <c r="AA2" s="632"/>
      <c r="AB2" s="632"/>
      <c r="AC2" s="632"/>
      <c r="AD2" s="633"/>
    </row>
    <row r="3" spans="1:30" x14ac:dyDescent="0.3">
      <c r="A3" s="634" t="s">
        <v>915</v>
      </c>
      <c r="B3" s="635"/>
      <c r="C3" s="635"/>
      <c r="D3" s="635"/>
      <c r="E3" s="635"/>
      <c r="F3" s="637"/>
      <c r="G3" s="637"/>
      <c r="H3" s="637"/>
      <c r="I3" s="637"/>
      <c r="J3" s="637"/>
      <c r="K3" s="637"/>
      <c r="L3" s="637"/>
      <c r="M3" s="637"/>
      <c r="N3" s="637"/>
      <c r="O3" s="637"/>
      <c r="P3" s="638"/>
      <c r="Q3" s="632"/>
      <c r="R3" s="632"/>
      <c r="S3" s="632"/>
      <c r="T3" s="632"/>
      <c r="U3" s="632"/>
      <c r="V3" s="632"/>
      <c r="W3" s="632"/>
      <c r="X3" s="632"/>
      <c r="Y3" s="632"/>
      <c r="Z3" s="632"/>
      <c r="AA3" s="632"/>
      <c r="AB3" s="632"/>
      <c r="AC3" s="632"/>
      <c r="AD3" s="633"/>
    </row>
    <row r="4" spans="1:30" x14ac:dyDescent="0.3">
      <c r="A4" s="639" t="s">
        <v>934</v>
      </c>
      <c r="B4" s="640"/>
      <c r="C4" s="640"/>
      <c r="D4" s="640"/>
      <c r="E4" s="640"/>
      <c r="F4" s="640"/>
      <c r="G4" s="640"/>
      <c r="H4" s="640"/>
      <c r="I4" s="640"/>
      <c r="J4" s="640"/>
      <c r="K4" s="640"/>
      <c r="L4" s="640"/>
      <c r="M4" s="640"/>
      <c r="N4" s="640"/>
      <c r="O4" s="640"/>
      <c r="P4" s="641"/>
      <c r="Q4" s="632"/>
      <c r="R4" s="632"/>
      <c r="S4" s="632"/>
      <c r="T4" s="632"/>
      <c r="U4" s="632"/>
      <c r="V4" s="632"/>
      <c r="W4" s="632"/>
      <c r="X4" s="632"/>
      <c r="Y4" s="632"/>
      <c r="Z4" s="632"/>
      <c r="AA4" s="632"/>
      <c r="AB4" s="632"/>
      <c r="AC4" s="632"/>
      <c r="AD4" s="633"/>
    </row>
    <row r="5" spans="1:30" x14ac:dyDescent="0.3">
      <c r="A5" s="615"/>
      <c r="B5" s="616"/>
      <c r="C5" s="616"/>
      <c r="D5" s="616"/>
      <c r="E5" s="616"/>
      <c r="F5" s="616"/>
      <c r="G5" s="616"/>
      <c r="H5" s="616"/>
      <c r="I5" s="616"/>
      <c r="J5" s="616"/>
      <c r="K5" s="616"/>
      <c r="L5" s="616"/>
      <c r="M5" s="616"/>
      <c r="N5" s="616"/>
      <c r="O5" s="616"/>
      <c r="P5" s="616"/>
      <c r="Q5" s="617"/>
      <c r="R5" s="617"/>
      <c r="S5" s="617"/>
      <c r="T5" s="617"/>
      <c r="U5" s="617"/>
      <c r="V5" s="617"/>
      <c r="W5" s="617"/>
      <c r="X5" s="617"/>
      <c r="Y5" s="617"/>
      <c r="Z5" s="617"/>
      <c r="AA5" s="617"/>
      <c r="AB5" s="617"/>
      <c r="AC5" s="617"/>
      <c r="AD5" s="618"/>
    </row>
    <row r="6" spans="1:30" ht="20.25" x14ac:dyDescent="0.3">
      <c r="A6" s="837" t="s">
        <v>5</v>
      </c>
      <c r="B6" s="793"/>
      <c r="C6" s="793"/>
      <c r="D6" s="793"/>
      <c r="E6" s="793"/>
      <c r="F6" s="794" t="s">
        <v>936</v>
      </c>
      <c r="G6" s="794"/>
      <c r="H6" s="794"/>
      <c r="I6" s="794"/>
      <c r="J6" s="794"/>
      <c r="K6" s="794"/>
      <c r="L6" s="794"/>
      <c r="M6" s="794"/>
      <c r="N6" s="794"/>
      <c r="O6" s="794"/>
      <c r="P6" s="794"/>
      <c r="Q6" s="794"/>
      <c r="R6" s="794"/>
      <c r="S6" s="794"/>
      <c r="T6" s="794"/>
      <c r="U6" s="794"/>
      <c r="V6" s="794"/>
      <c r="W6" s="794"/>
      <c r="X6" s="794"/>
      <c r="Y6" s="794"/>
      <c r="Z6" s="794"/>
      <c r="AA6" s="795" t="s">
        <v>143</v>
      </c>
      <c r="AB6" s="795"/>
      <c r="AC6" s="795"/>
      <c r="AD6" s="838">
        <v>9</v>
      </c>
    </row>
    <row r="7" spans="1:30" ht="20.25" x14ac:dyDescent="0.3">
      <c r="A7" s="837"/>
      <c r="B7" s="793"/>
      <c r="C7" s="793"/>
      <c r="D7" s="793"/>
      <c r="E7" s="793"/>
      <c r="F7" s="793" t="s">
        <v>107</v>
      </c>
      <c r="G7" s="793"/>
      <c r="H7" s="793"/>
      <c r="I7" s="793"/>
      <c r="J7" s="793"/>
      <c r="K7" s="793"/>
      <c r="L7" s="793"/>
      <c r="M7" s="793"/>
      <c r="N7" s="793"/>
      <c r="O7" s="793"/>
      <c r="P7" s="793"/>
      <c r="Q7" s="793"/>
      <c r="R7" s="793"/>
      <c r="S7" s="793"/>
      <c r="T7" s="793"/>
      <c r="U7" s="793"/>
      <c r="V7" s="793"/>
      <c r="W7" s="793"/>
      <c r="X7" s="793"/>
      <c r="Y7" s="793"/>
      <c r="Z7" s="793"/>
      <c r="AA7" s="795"/>
      <c r="AB7" s="795"/>
      <c r="AC7" s="795"/>
      <c r="AD7" s="838"/>
    </row>
    <row r="8" spans="1:30" ht="20.25" x14ac:dyDescent="0.3">
      <c r="A8" s="831"/>
      <c r="B8" s="789"/>
      <c r="C8" s="789"/>
      <c r="D8" s="789"/>
      <c r="E8" s="789"/>
      <c r="F8" s="789"/>
      <c r="G8" s="789"/>
      <c r="H8" s="789"/>
      <c r="I8" s="789"/>
      <c r="J8" s="789"/>
      <c r="K8" s="789"/>
      <c r="L8" s="789"/>
      <c r="M8" s="789"/>
      <c r="N8" s="789"/>
      <c r="O8" s="789"/>
      <c r="P8" s="789"/>
      <c r="Q8" s="789"/>
      <c r="R8" s="789"/>
      <c r="S8" s="789"/>
      <c r="T8" s="789"/>
      <c r="U8" s="789"/>
      <c r="V8" s="789"/>
      <c r="W8" s="789"/>
      <c r="X8" s="789"/>
      <c r="Y8" s="789"/>
      <c r="Z8" s="789"/>
      <c r="AA8" s="789"/>
      <c r="AB8" s="789"/>
      <c r="AC8" s="789"/>
      <c r="AD8" s="832"/>
    </row>
    <row r="9" spans="1:30" s="60" customFormat="1" ht="16.5" customHeight="1" x14ac:dyDescent="0.25">
      <c r="A9" s="247">
        <v>1</v>
      </c>
      <c r="B9" s="1091" t="s">
        <v>30</v>
      </c>
      <c r="C9" s="1091"/>
      <c r="D9" s="1091"/>
      <c r="E9" s="1091"/>
      <c r="F9" s="1091"/>
      <c r="G9" s="1091"/>
      <c r="H9" s="1091"/>
      <c r="I9" s="1091"/>
      <c r="J9" s="1091"/>
      <c r="K9" s="1091"/>
      <c r="L9" s="1091"/>
      <c r="M9" s="1091"/>
      <c r="N9" s="1091"/>
      <c r="O9" s="1091"/>
      <c r="P9" s="1091"/>
      <c r="Q9" s="1091"/>
      <c r="R9" s="1091"/>
      <c r="S9" s="1091"/>
      <c r="T9" s="1091"/>
      <c r="U9" s="1092"/>
      <c r="V9" s="1092"/>
      <c r="W9" s="1092"/>
      <c r="X9" s="1092"/>
      <c r="Y9" s="1092"/>
      <c r="Z9" s="1092"/>
      <c r="AA9" s="1092"/>
      <c r="AB9" s="470"/>
      <c r="AC9" s="1087">
        <f>VLOOKUP($E$15,CONTRA,6,FALSE)</f>
        <v>6</v>
      </c>
      <c r="AD9" s="1088"/>
    </row>
    <row r="10" spans="1:30" s="60" customFormat="1" ht="16.5" customHeight="1" x14ac:dyDescent="0.25">
      <c r="A10" s="986" t="s">
        <v>11</v>
      </c>
      <c r="B10" s="987"/>
      <c r="C10" s="987"/>
      <c r="D10" s="987"/>
      <c r="E10" s="1062">
        <f>VLOOKUP($E$15,CONTRA,2,FALSE)</f>
        <v>2</v>
      </c>
      <c r="F10" s="1062"/>
      <c r="G10" s="1062"/>
      <c r="H10" s="1062"/>
      <c r="I10" s="1073" t="s">
        <v>17</v>
      </c>
      <c r="J10" s="1075"/>
      <c r="K10" s="1062">
        <f>VLOOKUP($E$15,CONTRA,3,FALSE)</f>
        <v>3</v>
      </c>
      <c r="L10" s="1062"/>
      <c r="M10" s="1073" t="s">
        <v>18</v>
      </c>
      <c r="N10" s="1074"/>
      <c r="O10" s="1075"/>
      <c r="P10" s="1062">
        <f>VLOOKUP($E$15,CONTRA,4,FALSE)</f>
        <v>4</v>
      </c>
      <c r="Q10" s="1062"/>
      <c r="R10" s="1062"/>
      <c r="S10" s="1062"/>
      <c r="T10" s="1062"/>
      <c r="U10" s="987" t="s">
        <v>10</v>
      </c>
      <c r="V10" s="987"/>
      <c r="W10" s="987"/>
      <c r="X10" s="991">
        <f>VLOOKUP($E$15,CONTRA,5,FALSE)</f>
        <v>5</v>
      </c>
      <c r="Y10" s="992"/>
      <c r="Z10" s="998" t="s">
        <v>829</v>
      </c>
      <c r="AA10" s="998"/>
      <c r="AB10" s="471"/>
      <c r="AC10" s="1089"/>
      <c r="AD10" s="1090"/>
    </row>
    <row r="11" spans="1:30" s="60" customFormat="1" ht="18" x14ac:dyDescent="0.25">
      <c r="A11" s="986" t="s">
        <v>6</v>
      </c>
      <c r="B11" s="987"/>
      <c r="C11" s="987"/>
      <c r="D11" s="987"/>
      <c r="E11" s="1077">
        <f>VLOOKUP($E$15,CONTRA,7,FALSE)</f>
        <v>7</v>
      </c>
      <c r="F11" s="1077"/>
      <c r="G11" s="1077"/>
      <c r="H11" s="1077"/>
      <c r="I11" s="1077"/>
      <c r="J11" s="1077"/>
      <c r="K11" s="1077"/>
      <c r="L11" s="1077"/>
      <c r="M11" s="1077"/>
      <c r="N11" s="1077"/>
      <c r="O11" s="1077"/>
      <c r="P11" s="1077"/>
      <c r="Q11" s="1077"/>
      <c r="R11" s="1077"/>
      <c r="S11" s="1077"/>
      <c r="T11" s="1077"/>
      <c r="U11" s="987" t="s">
        <v>12</v>
      </c>
      <c r="V11" s="987"/>
      <c r="W11" s="987"/>
      <c r="X11" s="1077">
        <f>VLOOKUP($E$15,CONTRA,8,FALSE)</f>
        <v>8</v>
      </c>
      <c r="Y11" s="1077"/>
      <c r="Z11" s="1077"/>
      <c r="AA11" s="1077"/>
      <c r="AB11" s="1077"/>
      <c r="AC11" s="1077"/>
      <c r="AD11" s="1078"/>
    </row>
    <row r="12" spans="1:30" s="60" customFormat="1" ht="16.5" customHeight="1" x14ac:dyDescent="0.25">
      <c r="A12" s="1079" t="s">
        <v>8</v>
      </c>
      <c r="B12" s="1080"/>
      <c r="C12" s="1080"/>
      <c r="D12" s="1080"/>
      <c r="E12" s="1077">
        <f>VLOOKUP($E$15,CONTRA,9,FALSE)</f>
        <v>9</v>
      </c>
      <c r="F12" s="1077"/>
      <c r="G12" s="1077"/>
      <c r="H12" s="1077"/>
      <c r="I12" s="1077"/>
      <c r="J12" s="1077"/>
      <c r="K12" s="1077"/>
      <c r="L12" s="1077"/>
      <c r="M12" s="1073" t="s">
        <v>13</v>
      </c>
      <c r="N12" s="1074"/>
      <c r="O12" s="1075"/>
      <c r="P12" s="1077">
        <f>VLOOKUP($E$15,CONTRA,10,FALSE)</f>
        <v>10</v>
      </c>
      <c r="Q12" s="1077"/>
      <c r="R12" s="1077"/>
      <c r="S12" s="1077"/>
      <c r="T12" s="1077"/>
      <c r="U12" s="987" t="s">
        <v>9</v>
      </c>
      <c r="V12" s="987"/>
      <c r="W12" s="987"/>
      <c r="X12" s="1081">
        <f>VLOOKUP($E$15,CONTRA,11,FALSE)</f>
        <v>11</v>
      </c>
      <c r="Y12" s="1082"/>
      <c r="Z12" s="1082"/>
      <c r="AA12" s="1082"/>
      <c r="AB12" s="1082"/>
      <c r="AC12" s="1082"/>
      <c r="AD12" s="1083"/>
    </row>
    <row r="13" spans="1:30" s="60" customFormat="1" ht="61.5" customHeight="1" x14ac:dyDescent="0.25">
      <c r="A13" s="997" t="s">
        <v>807</v>
      </c>
      <c r="B13" s="998"/>
      <c r="C13" s="998"/>
      <c r="D13" s="998"/>
      <c r="E13" s="1077">
        <f>VLOOKUP($E$15,CONTRA,12,FALSE)</f>
        <v>12</v>
      </c>
      <c r="F13" s="1077"/>
      <c r="G13" s="1077"/>
      <c r="H13" s="1077"/>
      <c r="I13" s="1077"/>
      <c r="J13" s="1077"/>
      <c r="K13" s="1077"/>
      <c r="L13" s="1077"/>
      <c r="M13" s="1000" t="s">
        <v>826</v>
      </c>
      <c r="N13" s="1001"/>
      <c r="O13" s="1002"/>
      <c r="P13" s="1077">
        <f>VLOOKUP($E$15,CONTRA,13,FALSE)</f>
        <v>13</v>
      </c>
      <c r="Q13" s="1077"/>
      <c r="R13" s="1077"/>
      <c r="S13" s="1077"/>
      <c r="T13" s="1077"/>
      <c r="U13" s="1080" t="s">
        <v>820</v>
      </c>
      <c r="V13" s="1015"/>
      <c r="W13" s="1015"/>
      <c r="X13" s="437">
        <f>VLOOKUP($E$15,CONTRA,14,FALSE)</f>
        <v>14</v>
      </c>
      <c r="Y13" s="1882" t="str">
        <f>+Tabla2[[#Headers],[FECHA ACTA INICIO CONTRATO INTERVENTORIA O OFICIO DELEG]]</f>
        <v>FECHA ACTA INICIO CONTRATO INTERVENTORIA O OFICIO DELEG</v>
      </c>
      <c r="Z13" s="1882"/>
      <c r="AA13" s="1882"/>
      <c r="AB13" s="472"/>
      <c r="AC13" s="1007">
        <f>VLOOKUP($E$15,CONTRA,15,FALSE)</f>
        <v>15</v>
      </c>
      <c r="AD13" s="1011"/>
    </row>
    <row r="14" spans="1:30" s="60" customFormat="1" ht="18" x14ac:dyDescent="0.25">
      <c r="A14" s="1012" t="s">
        <v>825</v>
      </c>
      <c r="B14" s="1013"/>
      <c r="C14" s="1013"/>
      <c r="D14" s="1014"/>
      <c r="E14" s="1007">
        <f>VLOOKUP($E$15,CONTRA,16,FALSE)</f>
        <v>0</v>
      </c>
      <c r="F14" s="1008"/>
      <c r="G14" s="1008"/>
      <c r="H14" s="1008"/>
      <c r="I14" s="1008"/>
      <c r="J14" s="1008"/>
      <c r="K14" s="1008"/>
      <c r="L14" s="1008"/>
      <c r="M14" s="1008"/>
      <c r="N14" s="1008"/>
      <c r="O14" s="1008"/>
      <c r="P14" s="1008"/>
      <c r="Q14" s="1008"/>
      <c r="R14" s="1008"/>
      <c r="S14" s="1008"/>
      <c r="T14" s="1009"/>
      <c r="U14" s="1015" t="s">
        <v>9</v>
      </c>
      <c r="V14" s="1016"/>
      <c r="W14" s="1017"/>
      <c r="X14" s="991">
        <f>VLOOKUP($E$15,CONTRA,17,FALSE)</f>
        <v>16</v>
      </c>
      <c r="Y14" s="992"/>
      <c r="Z14" s="992"/>
      <c r="AA14" s="992"/>
      <c r="AB14" s="992"/>
      <c r="AC14" s="992"/>
      <c r="AD14" s="993"/>
    </row>
    <row r="15" spans="1:30" s="60" customFormat="1" ht="35.25" customHeight="1" x14ac:dyDescent="0.25">
      <c r="A15" s="986" t="s">
        <v>7</v>
      </c>
      <c r="B15" s="987"/>
      <c r="C15" s="987"/>
      <c r="D15" s="987"/>
      <c r="E15" s="988">
        <v>1</v>
      </c>
      <c r="F15" s="989"/>
      <c r="G15" s="989"/>
      <c r="H15" s="989"/>
      <c r="I15" s="989"/>
      <c r="J15" s="989"/>
      <c r="K15" s="989"/>
      <c r="L15" s="989"/>
      <c r="M15" s="989"/>
      <c r="N15" s="989"/>
      <c r="O15" s="989"/>
      <c r="P15" s="989"/>
      <c r="Q15" s="989"/>
      <c r="R15" s="989"/>
      <c r="S15" s="989"/>
      <c r="T15" s="990"/>
      <c r="U15" s="987" t="s">
        <v>824</v>
      </c>
      <c r="V15" s="987"/>
      <c r="W15" s="987"/>
      <c r="X15" s="991">
        <f>VLOOKUP($E$15,CONTRA,19,FALSE)</f>
        <v>0</v>
      </c>
      <c r="Y15" s="992"/>
      <c r="Z15" s="992"/>
      <c r="AA15" s="992"/>
      <c r="AB15" s="992"/>
      <c r="AC15" s="992"/>
      <c r="AD15" s="993"/>
    </row>
    <row r="16" spans="1:30" s="60" customFormat="1" ht="18" x14ac:dyDescent="0.25">
      <c r="A16" s="994" t="s">
        <v>823</v>
      </c>
      <c r="B16" s="995"/>
      <c r="C16" s="995"/>
      <c r="D16" s="996"/>
      <c r="E16" s="1007">
        <f>VLOOKUP($E$15,CONTRA,18,FALSE)</f>
        <v>0</v>
      </c>
      <c r="F16" s="1008"/>
      <c r="G16" s="1008"/>
      <c r="H16" s="1008"/>
      <c r="I16" s="1008"/>
      <c r="J16" s="1008"/>
      <c r="K16" s="1008"/>
      <c r="L16" s="1008"/>
      <c r="M16" s="1008"/>
      <c r="N16" s="1008"/>
      <c r="O16" s="1008"/>
      <c r="P16" s="1008"/>
      <c r="Q16" s="1008"/>
      <c r="R16" s="1008"/>
      <c r="S16" s="1008"/>
      <c r="T16" s="1009"/>
      <c r="U16" s="1010" t="s">
        <v>9</v>
      </c>
      <c r="V16" s="995"/>
      <c r="W16" s="996"/>
      <c r="X16" s="1007">
        <f>VLOOKUP($E$15,CONTRA,20,FALSE)</f>
        <v>17</v>
      </c>
      <c r="Y16" s="1008"/>
      <c r="Z16" s="1008"/>
      <c r="AA16" s="1008"/>
      <c r="AB16" s="1008"/>
      <c r="AC16" s="1008"/>
      <c r="AD16" s="1011"/>
    </row>
    <row r="17" spans="1:30" s="60" customFormat="1" ht="18" x14ac:dyDescent="0.25">
      <c r="A17" s="986" t="s">
        <v>21</v>
      </c>
      <c r="B17" s="987"/>
      <c r="C17" s="987"/>
      <c r="D17" s="987"/>
      <c r="E17" s="1020">
        <f>VLOOKUP($E$15,CONTRA,26,FALSE)</f>
        <v>24</v>
      </c>
      <c r="F17" s="1021"/>
      <c r="G17" s="1021"/>
      <c r="H17" s="1021"/>
      <c r="I17" s="1021"/>
      <c r="J17" s="1021"/>
      <c r="K17" s="1021"/>
      <c r="L17" s="1021"/>
      <c r="M17" s="1021"/>
      <c r="N17" s="1021"/>
      <c r="O17" s="1021"/>
      <c r="P17" s="1021"/>
      <c r="Q17" s="1021"/>
      <c r="R17" s="1021"/>
      <c r="S17" s="1021"/>
      <c r="T17" s="1022"/>
      <c r="U17" s="987" t="s">
        <v>811</v>
      </c>
      <c r="V17" s="987"/>
      <c r="W17" s="987"/>
      <c r="X17" s="1020">
        <f>VLOOKUP($E$15,CONTRA,27,FALSE)</f>
        <v>25</v>
      </c>
      <c r="Y17" s="1021"/>
      <c r="Z17" s="1021"/>
      <c r="AA17" s="1021"/>
      <c r="AB17" s="1021"/>
      <c r="AC17" s="1021"/>
      <c r="AD17" s="1023"/>
    </row>
    <row r="18" spans="1:30" s="60" customFormat="1" ht="18" x14ac:dyDescent="0.25">
      <c r="A18" s="994" t="s">
        <v>817</v>
      </c>
      <c r="B18" s="995"/>
      <c r="C18" s="995"/>
      <c r="D18" s="996"/>
      <c r="E18" s="991">
        <f>VLOOKUP($E$15,CONTRA,28,FALSE)</f>
        <v>0</v>
      </c>
      <c r="F18" s="992"/>
      <c r="G18" s="992"/>
      <c r="H18" s="992"/>
      <c r="I18" s="992"/>
      <c r="J18" s="992"/>
      <c r="K18" s="992"/>
      <c r="L18" s="992"/>
      <c r="M18" s="992"/>
      <c r="N18" s="992"/>
      <c r="O18" s="992"/>
      <c r="P18" s="992"/>
      <c r="Q18" s="992"/>
      <c r="R18" s="992"/>
      <c r="S18" s="992"/>
      <c r="T18" s="1024"/>
      <c r="U18" s="1010" t="s">
        <v>814</v>
      </c>
      <c r="V18" s="995"/>
      <c r="W18" s="996"/>
      <c r="X18" s="991">
        <f>VLOOKUP($E$15,CONTRA,29,FALSE)</f>
        <v>0</v>
      </c>
      <c r="Y18" s="992"/>
      <c r="Z18" s="992"/>
      <c r="AA18" s="992"/>
      <c r="AB18" s="992"/>
      <c r="AC18" s="992"/>
      <c r="AD18" s="993"/>
    </row>
    <row r="19" spans="1:30" s="60" customFormat="1" ht="18" x14ac:dyDescent="0.25">
      <c r="A19" s="986" t="s">
        <v>22</v>
      </c>
      <c r="B19" s="987"/>
      <c r="C19" s="987"/>
      <c r="D19" s="987"/>
      <c r="E19" s="1071">
        <f>VLOOKUP($E$15,CONTRA,30,FALSE)</f>
        <v>26</v>
      </c>
      <c r="F19" s="1071"/>
      <c r="G19" s="1071"/>
      <c r="H19" s="1071"/>
      <c r="I19" s="1071"/>
      <c r="J19" s="1071"/>
      <c r="K19" s="1071"/>
      <c r="L19" s="1071"/>
      <c r="M19" s="1062">
        <f>VLOOKUP($E$15,CONTRA,31,FALSE)</f>
        <v>0</v>
      </c>
      <c r="N19" s="1062"/>
      <c r="O19" s="1062"/>
      <c r="P19" s="1062"/>
      <c r="Q19" s="1062"/>
      <c r="R19" s="1062"/>
      <c r="S19" s="1062"/>
      <c r="T19" s="1062"/>
      <c r="U19" s="987" t="s">
        <v>810</v>
      </c>
      <c r="V19" s="987"/>
      <c r="W19" s="987"/>
      <c r="X19" s="1062">
        <f>VLOOKUP($E$15,CONTRA,32,FALSE)</f>
        <v>27</v>
      </c>
      <c r="Y19" s="1062"/>
      <c r="Z19" s="1062"/>
      <c r="AA19" s="1062"/>
      <c r="AB19" s="1062"/>
      <c r="AC19" s="1062"/>
      <c r="AD19" s="1072"/>
    </row>
    <row r="20" spans="1:30" s="60" customFormat="1" ht="18" x14ac:dyDescent="0.25">
      <c r="A20" s="986" t="s">
        <v>23</v>
      </c>
      <c r="B20" s="987"/>
      <c r="C20" s="987"/>
      <c r="D20" s="987"/>
      <c r="E20" s="1071">
        <f>VLOOKUP($E$15,CONTRA,33,FALSE)</f>
        <v>28</v>
      </c>
      <c r="F20" s="1071"/>
      <c r="G20" s="1071"/>
      <c r="H20" s="1071"/>
      <c r="I20" s="1071"/>
      <c r="J20" s="1071"/>
      <c r="K20" s="1071"/>
      <c r="L20" s="1071"/>
      <c r="M20" s="1073" t="s">
        <v>0</v>
      </c>
      <c r="N20" s="1074"/>
      <c r="O20" s="1075"/>
      <c r="P20" s="1076">
        <f>VLOOKUP($E$15,CONTRA,34,FALSE)</f>
        <v>29</v>
      </c>
      <c r="Q20" s="1076"/>
      <c r="R20" s="1076"/>
      <c r="S20" s="1076"/>
      <c r="T20" s="1076"/>
      <c r="U20" s="987" t="s">
        <v>815</v>
      </c>
      <c r="V20" s="987"/>
      <c r="W20" s="987"/>
      <c r="X20" s="1062">
        <f>VLOOKUP($E$15,CONTRA,35,FALSE)</f>
        <v>0</v>
      </c>
      <c r="Y20" s="1062"/>
      <c r="Z20" s="1062"/>
      <c r="AA20" s="1062"/>
      <c r="AB20" s="1062"/>
      <c r="AC20" s="1062"/>
      <c r="AD20" s="1072"/>
    </row>
    <row r="21" spans="1:30" s="60" customFormat="1" ht="18" x14ac:dyDescent="0.25">
      <c r="A21" s="986" t="s">
        <v>24</v>
      </c>
      <c r="B21" s="987"/>
      <c r="C21" s="987"/>
      <c r="D21" s="987"/>
      <c r="E21" s="1060">
        <f>SUM(E19:L20)</f>
        <v>54</v>
      </c>
      <c r="F21" s="1061"/>
      <c r="G21" s="1061"/>
      <c r="H21" s="992"/>
      <c r="I21" s="992"/>
      <c r="J21" s="992"/>
      <c r="K21" s="992"/>
      <c r="L21" s="1024"/>
      <c r="M21" s="1062"/>
      <c r="N21" s="1062"/>
      <c r="O21" s="1062"/>
      <c r="P21" s="1062"/>
      <c r="Q21" s="1062"/>
      <c r="R21" s="1062"/>
      <c r="S21" s="1062"/>
      <c r="T21" s="1062"/>
      <c r="U21" s="987" t="s">
        <v>25</v>
      </c>
      <c r="V21" s="987"/>
      <c r="W21" s="987"/>
      <c r="X21" s="991">
        <f>+X19+X20</f>
        <v>27</v>
      </c>
      <c r="Y21" s="992"/>
      <c r="Z21" s="992"/>
      <c r="AA21" s="992"/>
      <c r="AB21" s="992"/>
      <c r="AC21" s="992"/>
      <c r="AD21" s="993"/>
    </row>
    <row r="22" spans="1:30" s="60" customFormat="1" ht="18" x14ac:dyDescent="0.25">
      <c r="A22" s="1063" t="s">
        <v>19</v>
      </c>
      <c r="B22" s="1064"/>
      <c r="C22" s="1064"/>
      <c r="D22" s="1064"/>
      <c r="E22" s="1065">
        <f>VLOOKUP($E$15,CONTRA,36,FALSE)</f>
        <v>30</v>
      </c>
      <c r="F22" s="1066"/>
      <c r="G22" s="1066"/>
      <c r="H22" s="1066"/>
      <c r="I22" s="1066"/>
      <c r="J22" s="1066"/>
      <c r="K22" s="1066"/>
      <c r="L22" s="1066"/>
      <c r="M22" s="1066"/>
      <c r="N22" s="1066"/>
      <c r="O22" s="1066"/>
      <c r="P22" s="1066"/>
      <c r="Q22" s="1066"/>
      <c r="R22" s="1066"/>
      <c r="S22" s="1066"/>
      <c r="T22" s="1067"/>
      <c r="U22" s="987" t="s">
        <v>812</v>
      </c>
      <c r="V22" s="987"/>
      <c r="W22" s="987"/>
      <c r="X22" s="1020">
        <f>VLOOKUP($E$15,CONTRA,38,FALSE)</f>
        <v>0</v>
      </c>
      <c r="Y22" s="1021"/>
      <c r="Z22" s="1021"/>
      <c r="AA22" s="1021"/>
      <c r="AB22" s="1021"/>
      <c r="AC22" s="1021"/>
      <c r="AD22" s="1023"/>
    </row>
    <row r="23" spans="1:30" s="60" customFormat="1" ht="18" x14ac:dyDescent="0.25">
      <c r="A23" s="1063" t="s">
        <v>20</v>
      </c>
      <c r="B23" s="1064"/>
      <c r="C23" s="1064"/>
      <c r="D23" s="1064"/>
      <c r="E23" s="1068">
        <f>VLOOKUP($E$15,CONTRA,37,FALSE)</f>
        <v>31</v>
      </c>
      <c r="F23" s="1069"/>
      <c r="G23" s="1069"/>
      <c r="H23" s="1069"/>
      <c r="I23" s="1069"/>
      <c r="J23" s="1069"/>
      <c r="K23" s="1069"/>
      <c r="L23" s="1069"/>
      <c r="M23" s="1069"/>
      <c r="N23" s="1069"/>
      <c r="O23" s="1069"/>
      <c r="P23" s="1069"/>
      <c r="Q23" s="1069"/>
      <c r="R23" s="1069"/>
      <c r="S23" s="1069"/>
      <c r="T23" s="1069"/>
      <c r="U23" s="1069"/>
      <c r="V23" s="1069"/>
      <c r="W23" s="1069"/>
      <c r="X23" s="1069"/>
      <c r="Y23" s="1069"/>
      <c r="Z23" s="1069"/>
      <c r="AA23" s="1069"/>
      <c r="AB23" s="1069"/>
      <c r="AC23" s="1069"/>
      <c r="AD23" s="1070"/>
    </row>
    <row r="24" spans="1:30" ht="20.25" x14ac:dyDescent="0.3">
      <c r="A24" s="258">
        <v>2</v>
      </c>
      <c r="B24" s="783" t="s">
        <v>774</v>
      </c>
      <c r="C24" s="784"/>
      <c r="D24" s="784"/>
      <c r="E24" s="784"/>
      <c r="F24" s="784"/>
      <c r="G24" s="784"/>
      <c r="H24" s="784"/>
      <c r="I24" s="784"/>
      <c r="J24" s="784"/>
      <c r="K24" s="784"/>
      <c r="L24" s="784"/>
      <c r="M24" s="784"/>
      <c r="N24" s="784"/>
      <c r="O24" s="784"/>
      <c r="P24" s="784"/>
      <c r="Q24" s="784"/>
      <c r="R24" s="784"/>
      <c r="S24" s="784"/>
      <c r="T24" s="784"/>
      <c r="U24" s="784"/>
      <c r="V24" s="784"/>
      <c r="W24" s="784"/>
      <c r="X24" s="784"/>
      <c r="Y24" s="784"/>
      <c r="Z24" s="784"/>
      <c r="AA24" s="784"/>
      <c r="AB24" s="784"/>
      <c r="AC24" s="784"/>
      <c r="AD24" s="825"/>
    </row>
    <row r="25" spans="1:30" ht="20.25" x14ac:dyDescent="0.3">
      <c r="A25" s="259"/>
      <c r="B25" s="260"/>
      <c r="C25" s="260"/>
      <c r="D25" s="260"/>
      <c r="E25" s="260"/>
      <c r="F25" s="260"/>
      <c r="G25" s="260"/>
      <c r="H25" s="260"/>
      <c r="I25" s="260"/>
      <c r="J25" s="260"/>
      <c r="K25" s="260"/>
      <c r="L25" s="260"/>
      <c r="M25" s="260"/>
      <c r="N25" s="260"/>
      <c r="O25" s="260"/>
      <c r="P25" s="260"/>
      <c r="Q25" s="260"/>
      <c r="R25" s="260"/>
      <c r="S25" s="260"/>
      <c r="T25" s="260"/>
      <c r="U25" s="260"/>
      <c r="V25" s="260"/>
      <c r="W25" s="260"/>
      <c r="X25" s="260"/>
      <c r="Y25" s="260"/>
      <c r="Z25" s="260"/>
      <c r="AA25" s="260"/>
      <c r="AB25" s="260"/>
      <c r="AC25" s="260"/>
      <c r="AD25" s="261"/>
    </row>
    <row r="26" spans="1:30" s="191" customFormat="1" ht="18" customHeight="1" x14ac:dyDescent="0.25">
      <c r="A26" s="1894" t="s">
        <v>769</v>
      </c>
      <c r="B26" s="1895"/>
      <c r="C26" s="1895"/>
      <c r="D26" s="1895"/>
      <c r="E26" s="1895"/>
      <c r="F26" s="1895"/>
      <c r="G26" s="1895"/>
      <c r="H26" s="1895"/>
      <c r="I26" s="1895"/>
      <c r="J26" s="1895"/>
      <c r="K26" s="1895"/>
      <c r="L26" s="1895"/>
      <c r="M26" s="1895"/>
      <c r="N26" s="1895"/>
      <c r="O26" s="1895"/>
      <c r="P26" s="1895"/>
      <c r="Q26" s="1895"/>
      <c r="R26" s="1895"/>
      <c r="S26" s="1895"/>
      <c r="T26" s="1895"/>
      <c r="U26" s="1895"/>
      <c r="V26" s="264"/>
      <c r="W26" s="262"/>
      <c r="X26" s="1889">
        <v>1</v>
      </c>
      <c r="Y26" s="1891"/>
      <c r="Z26" s="263"/>
      <c r="AA26" s="263"/>
      <c r="AB26" s="1890"/>
      <c r="AC26" s="1891"/>
      <c r="AD26" s="266"/>
    </row>
    <row r="27" spans="1:30" s="191" customFormat="1" ht="20.25" x14ac:dyDescent="0.25">
      <c r="A27" s="1896"/>
      <c r="B27" s="1891"/>
      <c r="C27" s="264"/>
      <c r="D27" s="264"/>
      <c r="E27" s="264"/>
      <c r="F27" s="263"/>
      <c r="G27" s="263"/>
      <c r="H27" s="263"/>
      <c r="I27" s="263"/>
      <c r="J27" s="263"/>
      <c r="K27" s="263"/>
      <c r="L27" s="263"/>
      <c r="M27" s="263"/>
      <c r="N27" s="263"/>
      <c r="O27" s="263"/>
      <c r="P27" s="263"/>
      <c r="Q27" s="263"/>
      <c r="R27" s="263"/>
      <c r="S27" s="263"/>
      <c r="T27" s="263"/>
      <c r="U27" s="263"/>
      <c r="V27" s="263"/>
      <c r="W27" s="263"/>
      <c r="X27" s="265"/>
      <c r="Y27" s="265"/>
      <c r="Z27" s="263"/>
      <c r="AA27" s="263"/>
      <c r="AB27" s="265"/>
      <c r="AC27" s="265"/>
      <c r="AD27" s="266"/>
    </row>
    <row r="28" spans="1:30" s="192" customFormat="1" ht="15.75" customHeight="1" x14ac:dyDescent="0.2">
      <c r="A28" s="1897" t="s">
        <v>770</v>
      </c>
      <c r="B28" s="1898"/>
      <c r="C28" s="1898"/>
      <c r="D28" s="1898"/>
      <c r="E28" s="1898"/>
      <c r="F28" s="1898"/>
      <c r="G28" s="1898"/>
      <c r="H28" s="1898"/>
      <c r="I28" s="1898"/>
      <c r="J28" s="1898"/>
      <c r="K28" s="1898"/>
      <c r="L28" s="1898"/>
      <c r="M28" s="1898"/>
      <c r="N28" s="1898"/>
      <c r="O28" s="1898"/>
      <c r="P28" s="1898"/>
      <c r="Q28" s="1898"/>
      <c r="R28" s="1898"/>
      <c r="S28" s="1898"/>
      <c r="T28" s="1898"/>
      <c r="U28" s="1898"/>
      <c r="V28" s="1898"/>
      <c r="W28" s="1898"/>
      <c r="X28" s="1898"/>
      <c r="Y28" s="1898"/>
      <c r="Z28" s="1898"/>
      <c r="AA28" s="1898"/>
      <c r="AB28" s="1898"/>
      <c r="AC28" s="1898"/>
      <c r="AD28" s="1899"/>
    </row>
    <row r="29" spans="1:30" s="192" customFormat="1" ht="15.75" customHeight="1" x14ac:dyDescent="0.2">
      <c r="A29" s="1872"/>
      <c r="B29" s="1873"/>
      <c r="C29" s="1873"/>
      <c r="D29" s="267"/>
      <c r="E29" s="267"/>
      <c r="F29" s="267"/>
      <c r="G29" s="267"/>
      <c r="H29" s="267"/>
      <c r="I29" s="267"/>
      <c r="J29" s="267"/>
      <c r="K29" s="267"/>
      <c r="L29" s="267"/>
      <c r="M29" s="267"/>
      <c r="N29" s="267"/>
      <c r="O29" s="267"/>
      <c r="P29" s="267"/>
      <c r="Q29" s="267"/>
      <c r="R29" s="267"/>
      <c r="S29" s="267"/>
      <c r="T29" s="267"/>
      <c r="U29" s="267"/>
      <c r="V29" s="267"/>
      <c r="W29" s="267"/>
      <c r="X29" s="267"/>
      <c r="Y29" s="267"/>
      <c r="Z29" s="267"/>
      <c r="AA29" s="267"/>
      <c r="AB29" s="267"/>
      <c r="AC29" s="267"/>
      <c r="AD29" s="268"/>
    </row>
    <row r="30" spans="1:30" s="192" customFormat="1" ht="20.25" x14ac:dyDescent="0.2">
      <c r="A30" s="269"/>
      <c r="B30" s="264"/>
      <c r="C30" s="264"/>
      <c r="D30" s="264"/>
      <c r="E30" s="264"/>
      <c r="F30" s="263"/>
      <c r="G30" s="263"/>
      <c r="H30" s="263"/>
      <c r="I30" s="263"/>
      <c r="J30" s="263"/>
      <c r="K30" s="263"/>
      <c r="L30" s="263"/>
      <c r="M30" s="263"/>
      <c r="N30" s="263"/>
      <c r="O30" s="263"/>
      <c r="P30" s="263"/>
      <c r="Q30" s="263"/>
      <c r="R30" s="263"/>
      <c r="S30" s="263"/>
      <c r="T30" s="263"/>
      <c r="U30" s="263"/>
      <c r="V30" s="263"/>
      <c r="W30" s="263"/>
      <c r="X30" s="263"/>
      <c r="Y30" s="263"/>
      <c r="Z30" s="263"/>
      <c r="AA30" s="263"/>
      <c r="AB30" s="270"/>
      <c r="AC30" s="270"/>
      <c r="AD30" s="271"/>
    </row>
    <row r="31" spans="1:30" s="192" customFormat="1" ht="20.25" x14ac:dyDescent="0.2">
      <c r="A31" s="269" t="s">
        <v>771</v>
      </c>
      <c r="B31" s="272"/>
      <c r="C31" s="272"/>
      <c r="D31" s="272"/>
      <c r="E31" s="272"/>
      <c r="F31" s="273"/>
      <c r="G31" s="273"/>
      <c r="H31" s="273"/>
      <c r="I31" s="273"/>
      <c r="J31" s="273"/>
      <c r="K31" s="273"/>
      <c r="L31" s="273"/>
      <c r="M31" s="273"/>
      <c r="N31" s="273"/>
      <c r="O31" s="273"/>
      <c r="P31" s="273"/>
      <c r="Q31" s="1900"/>
      <c r="R31" s="1900"/>
      <c r="S31" s="263"/>
      <c r="T31" s="273"/>
      <c r="U31" s="273"/>
      <c r="V31" s="273"/>
      <c r="W31" s="273"/>
      <c r="X31" s="273"/>
      <c r="Y31" s="273"/>
      <c r="Z31" s="273"/>
      <c r="AA31" s="273"/>
      <c r="AB31" s="270"/>
      <c r="AC31" s="270"/>
      <c r="AD31" s="271"/>
    </row>
    <row r="32" spans="1:30" s="192" customFormat="1" ht="20.25" x14ac:dyDescent="0.2">
      <c r="A32" s="1901" t="s">
        <v>268</v>
      </c>
      <c r="B32" s="1877"/>
      <c r="C32" s="1878" t="s">
        <v>292</v>
      </c>
      <c r="D32" s="1902"/>
      <c r="E32" s="1902"/>
      <c r="F32" s="1902"/>
      <c r="G32" s="1902"/>
      <c r="H32" s="1902"/>
      <c r="I32" s="1902"/>
      <c r="J32" s="1902"/>
      <c r="K32" s="1902"/>
      <c r="L32" s="1902"/>
      <c r="M32" s="1902"/>
      <c r="N32" s="1902"/>
      <c r="O32" s="1902"/>
      <c r="P32" s="1902"/>
      <c r="Q32" s="1902"/>
      <c r="R32" s="1902"/>
      <c r="S32" s="1902"/>
      <c r="T32" s="1902"/>
      <c r="U32" s="1879"/>
      <c r="V32" s="443"/>
      <c r="W32" s="1877" t="s">
        <v>92</v>
      </c>
      <c r="X32" s="1877"/>
      <c r="Y32" s="1877" t="s">
        <v>351</v>
      </c>
      <c r="Z32" s="1877"/>
      <c r="AA32" s="1878" t="s">
        <v>274</v>
      </c>
      <c r="AB32" s="1879"/>
      <c r="AC32" s="1903" t="s">
        <v>275</v>
      </c>
      <c r="AD32" s="1886"/>
    </row>
    <row r="33" spans="1:30" s="192" customFormat="1" ht="20.25" x14ac:dyDescent="0.2">
      <c r="A33" s="1887">
        <v>1</v>
      </c>
      <c r="B33" s="1888"/>
      <c r="C33" s="1889"/>
      <c r="D33" s="1890"/>
      <c r="E33" s="1890"/>
      <c r="F33" s="1890"/>
      <c r="G33" s="1890"/>
      <c r="H33" s="1890"/>
      <c r="I33" s="1890"/>
      <c r="J33" s="1890"/>
      <c r="K33" s="1890"/>
      <c r="L33" s="1890"/>
      <c r="M33" s="1890"/>
      <c r="N33" s="1890"/>
      <c r="O33" s="1890"/>
      <c r="P33" s="1890"/>
      <c r="Q33" s="1890"/>
      <c r="R33" s="1890"/>
      <c r="S33" s="1890"/>
      <c r="T33" s="1890"/>
      <c r="U33" s="1891"/>
      <c r="V33" s="445"/>
      <c r="W33" s="1877"/>
      <c r="X33" s="1877"/>
      <c r="Y33" s="1892">
        <v>10</v>
      </c>
      <c r="Z33" s="1892"/>
      <c r="AA33" s="1880">
        <v>5</v>
      </c>
      <c r="AB33" s="1893"/>
      <c r="AC33" s="1880">
        <f t="shared" ref="AC33:AC38" si="0">+Y33*AA33</f>
        <v>50</v>
      </c>
      <c r="AD33" s="1881"/>
    </row>
    <row r="34" spans="1:30" s="192" customFormat="1" ht="20.25" x14ac:dyDescent="0.2">
      <c r="A34" s="1887">
        <v>2</v>
      </c>
      <c r="B34" s="1888"/>
      <c r="C34" s="1889"/>
      <c r="D34" s="1890"/>
      <c r="E34" s="1890"/>
      <c r="F34" s="1890"/>
      <c r="G34" s="1890"/>
      <c r="H34" s="1890"/>
      <c r="I34" s="1890"/>
      <c r="J34" s="1890"/>
      <c r="K34" s="1890"/>
      <c r="L34" s="1890"/>
      <c r="M34" s="1890"/>
      <c r="N34" s="1890"/>
      <c r="O34" s="1890"/>
      <c r="P34" s="1890"/>
      <c r="Q34" s="1890"/>
      <c r="R34" s="1890"/>
      <c r="S34" s="1890"/>
      <c r="T34" s="1890"/>
      <c r="U34" s="1891"/>
      <c r="V34" s="445"/>
      <c r="W34" s="1877"/>
      <c r="X34" s="1877"/>
      <c r="Y34" s="1892">
        <v>20</v>
      </c>
      <c r="Z34" s="1892"/>
      <c r="AA34" s="1880">
        <v>7</v>
      </c>
      <c r="AB34" s="1893"/>
      <c r="AC34" s="1880">
        <f t="shared" si="0"/>
        <v>140</v>
      </c>
      <c r="AD34" s="1881"/>
    </row>
    <row r="35" spans="1:30" s="192" customFormat="1" ht="20.25" x14ac:dyDescent="0.2">
      <c r="A35" s="1887">
        <v>3</v>
      </c>
      <c r="B35" s="1888"/>
      <c r="C35" s="1889"/>
      <c r="D35" s="1890"/>
      <c r="E35" s="1890"/>
      <c r="F35" s="1890"/>
      <c r="G35" s="1890"/>
      <c r="H35" s="1890"/>
      <c r="I35" s="1890"/>
      <c r="J35" s="1890"/>
      <c r="K35" s="1890"/>
      <c r="L35" s="1890"/>
      <c r="M35" s="1890"/>
      <c r="N35" s="1890"/>
      <c r="O35" s="1890"/>
      <c r="P35" s="1890"/>
      <c r="Q35" s="1890"/>
      <c r="R35" s="1890"/>
      <c r="S35" s="1890"/>
      <c r="T35" s="1890"/>
      <c r="U35" s="1891"/>
      <c r="V35" s="444"/>
      <c r="W35" s="1878"/>
      <c r="X35" s="1879"/>
      <c r="Y35" s="1880">
        <v>30</v>
      </c>
      <c r="Z35" s="1893"/>
      <c r="AA35" s="1880">
        <v>9</v>
      </c>
      <c r="AB35" s="1893"/>
      <c r="AC35" s="1880">
        <f t="shared" si="0"/>
        <v>270</v>
      </c>
      <c r="AD35" s="1881"/>
    </row>
    <row r="36" spans="1:30" s="192" customFormat="1" ht="20.25" x14ac:dyDescent="0.2">
      <c r="A36" s="1887">
        <v>4</v>
      </c>
      <c r="B36" s="1888"/>
      <c r="C36" s="1889"/>
      <c r="D36" s="1890"/>
      <c r="E36" s="1890"/>
      <c r="F36" s="1890"/>
      <c r="G36" s="1890"/>
      <c r="H36" s="1890"/>
      <c r="I36" s="1890"/>
      <c r="J36" s="1890"/>
      <c r="K36" s="1890"/>
      <c r="L36" s="1890"/>
      <c r="M36" s="1890"/>
      <c r="N36" s="1890"/>
      <c r="O36" s="1890"/>
      <c r="P36" s="1890"/>
      <c r="Q36" s="1890"/>
      <c r="R36" s="1890"/>
      <c r="S36" s="1890"/>
      <c r="T36" s="1890"/>
      <c r="U36" s="1891"/>
      <c r="V36" s="445"/>
      <c r="W36" s="1877"/>
      <c r="X36" s="1877"/>
      <c r="Y36" s="1892">
        <v>40</v>
      </c>
      <c r="Z36" s="1892"/>
      <c r="AA36" s="1880">
        <v>12</v>
      </c>
      <c r="AB36" s="1893"/>
      <c r="AC36" s="1880">
        <f t="shared" si="0"/>
        <v>480</v>
      </c>
      <c r="AD36" s="1881"/>
    </row>
    <row r="37" spans="1:30" s="192" customFormat="1" ht="20.25" x14ac:dyDescent="0.2">
      <c r="A37" s="1887">
        <v>5</v>
      </c>
      <c r="B37" s="1888"/>
      <c r="C37" s="1889"/>
      <c r="D37" s="1890"/>
      <c r="E37" s="1890"/>
      <c r="F37" s="1890"/>
      <c r="G37" s="1890"/>
      <c r="H37" s="1890"/>
      <c r="I37" s="1890"/>
      <c r="J37" s="1890"/>
      <c r="K37" s="1890"/>
      <c r="L37" s="1890"/>
      <c r="M37" s="1890"/>
      <c r="N37" s="1890"/>
      <c r="O37" s="1890"/>
      <c r="P37" s="1890"/>
      <c r="Q37" s="1890"/>
      <c r="R37" s="1890"/>
      <c r="S37" s="1890"/>
      <c r="T37" s="1890"/>
      <c r="U37" s="1891"/>
      <c r="V37" s="445"/>
      <c r="W37" s="1877"/>
      <c r="X37" s="1877"/>
      <c r="Y37" s="1892">
        <v>50</v>
      </c>
      <c r="Z37" s="1892"/>
      <c r="AA37" s="1880">
        <v>13</v>
      </c>
      <c r="AB37" s="1893"/>
      <c r="AC37" s="1880">
        <f t="shared" si="0"/>
        <v>650</v>
      </c>
      <c r="AD37" s="1881"/>
    </row>
    <row r="38" spans="1:30" s="192" customFormat="1" ht="20.25" x14ac:dyDescent="0.2">
      <c r="A38" s="1887">
        <v>6</v>
      </c>
      <c r="B38" s="1888"/>
      <c r="C38" s="1889"/>
      <c r="D38" s="1890"/>
      <c r="E38" s="1890"/>
      <c r="F38" s="1890"/>
      <c r="G38" s="1890"/>
      <c r="H38" s="1890"/>
      <c r="I38" s="1890"/>
      <c r="J38" s="1890"/>
      <c r="K38" s="1890"/>
      <c r="L38" s="1890"/>
      <c r="M38" s="1890"/>
      <c r="N38" s="1890"/>
      <c r="O38" s="1890"/>
      <c r="P38" s="1890"/>
      <c r="Q38" s="1890"/>
      <c r="R38" s="1890"/>
      <c r="S38" s="1890"/>
      <c r="T38" s="1890"/>
      <c r="U38" s="1891"/>
      <c r="V38" s="445"/>
      <c r="W38" s="1877"/>
      <c r="X38" s="1877"/>
      <c r="Y38" s="1892">
        <v>60</v>
      </c>
      <c r="Z38" s="1892"/>
      <c r="AA38" s="1880">
        <v>15</v>
      </c>
      <c r="AB38" s="1893"/>
      <c r="AC38" s="1880">
        <f t="shared" si="0"/>
        <v>900</v>
      </c>
      <c r="AD38" s="1881"/>
    </row>
    <row r="39" spans="1:30" s="192" customFormat="1" ht="20.25" x14ac:dyDescent="0.2">
      <c r="A39" s="1874" t="s">
        <v>352</v>
      </c>
      <c r="B39" s="1875"/>
      <c r="C39" s="1875"/>
      <c r="D39" s="1875"/>
      <c r="E39" s="1875"/>
      <c r="F39" s="1875"/>
      <c r="G39" s="1875"/>
      <c r="H39" s="1875"/>
      <c r="I39" s="1875"/>
      <c r="J39" s="1875"/>
      <c r="K39" s="1875"/>
      <c r="L39" s="1875"/>
      <c r="M39" s="1875"/>
      <c r="N39" s="1875"/>
      <c r="O39" s="1875"/>
      <c r="P39" s="1875"/>
      <c r="Q39" s="1875"/>
      <c r="R39" s="1875"/>
      <c r="S39" s="1875"/>
      <c r="T39" s="1875"/>
      <c r="U39" s="1876"/>
      <c r="V39" s="442"/>
      <c r="W39" s="1877"/>
      <c r="X39" s="1877"/>
      <c r="Y39" s="1877"/>
      <c r="Z39" s="1877"/>
      <c r="AA39" s="1878"/>
      <c r="AB39" s="1879"/>
      <c r="AC39" s="1885">
        <f>SUM(AC33:AD38)</f>
        <v>2490</v>
      </c>
      <c r="AD39" s="1886"/>
    </row>
    <row r="40" spans="1:30" s="192" customFormat="1" ht="20.25" x14ac:dyDescent="0.2">
      <c r="A40" s="1874" t="s">
        <v>281</v>
      </c>
      <c r="B40" s="1875"/>
      <c r="C40" s="1875"/>
      <c r="D40" s="1875"/>
      <c r="E40" s="1875"/>
      <c r="F40" s="1875"/>
      <c r="G40" s="1875"/>
      <c r="H40" s="1875"/>
      <c r="I40" s="1875"/>
      <c r="J40" s="1875"/>
      <c r="K40" s="1875"/>
      <c r="L40" s="1875"/>
      <c r="M40" s="1875"/>
      <c r="N40" s="1875"/>
      <c r="O40" s="1875"/>
      <c r="P40" s="1875"/>
      <c r="Q40" s="1875"/>
      <c r="R40" s="1875"/>
      <c r="S40" s="1875"/>
      <c r="T40" s="1875"/>
      <c r="U40" s="1876"/>
      <c r="V40" s="442"/>
      <c r="W40" s="1877"/>
      <c r="X40" s="1877"/>
      <c r="Y40" s="1877"/>
      <c r="Z40" s="1877"/>
      <c r="AA40" s="1883">
        <v>0.15</v>
      </c>
      <c r="AB40" s="1884"/>
      <c r="AC40" s="1880" t="e">
        <f>+AA40*$AC$32</f>
        <v>#VALUE!</v>
      </c>
      <c r="AD40" s="1881"/>
    </row>
    <row r="41" spans="1:30" s="192" customFormat="1" ht="20.25" x14ac:dyDescent="0.2">
      <c r="A41" s="1874" t="s">
        <v>282</v>
      </c>
      <c r="B41" s="1875"/>
      <c r="C41" s="1875"/>
      <c r="D41" s="1875"/>
      <c r="E41" s="1875"/>
      <c r="F41" s="1875"/>
      <c r="G41" s="1875"/>
      <c r="H41" s="1875"/>
      <c r="I41" s="1875"/>
      <c r="J41" s="1875"/>
      <c r="K41" s="1875"/>
      <c r="L41" s="1875"/>
      <c r="M41" s="1875"/>
      <c r="N41" s="1875"/>
      <c r="O41" s="1875"/>
      <c r="P41" s="1875"/>
      <c r="Q41" s="1875"/>
      <c r="R41" s="1875"/>
      <c r="S41" s="1875"/>
      <c r="T41" s="1875"/>
      <c r="U41" s="1876"/>
      <c r="V41" s="442"/>
      <c r="W41" s="1877"/>
      <c r="X41" s="1877"/>
      <c r="Y41" s="1877"/>
      <c r="Z41" s="1877"/>
      <c r="AA41" s="1883">
        <v>0.05</v>
      </c>
      <c r="AB41" s="1884"/>
      <c r="AC41" s="1880" t="e">
        <f>+AA41*$AC$32</f>
        <v>#VALUE!</v>
      </c>
      <c r="AD41" s="1881"/>
    </row>
    <row r="42" spans="1:30" s="192" customFormat="1" ht="20.25" x14ac:dyDescent="0.2">
      <c r="A42" s="1874" t="s">
        <v>283</v>
      </c>
      <c r="B42" s="1875"/>
      <c r="C42" s="1875"/>
      <c r="D42" s="1875"/>
      <c r="E42" s="1875"/>
      <c r="F42" s="1875"/>
      <c r="G42" s="1875"/>
      <c r="H42" s="1875"/>
      <c r="I42" s="1875"/>
      <c r="J42" s="1875"/>
      <c r="K42" s="1875"/>
      <c r="L42" s="1875"/>
      <c r="M42" s="1875"/>
      <c r="N42" s="1875"/>
      <c r="O42" s="1875"/>
      <c r="P42" s="1875"/>
      <c r="Q42" s="1875"/>
      <c r="R42" s="1875"/>
      <c r="S42" s="1875"/>
      <c r="T42" s="1875"/>
      <c r="U42" s="1876"/>
      <c r="V42" s="442"/>
      <c r="W42" s="1877"/>
      <c r="X42" s="1877"/>
      <c r="Y42" s="1877"/>
      <c r="Z42" s="1877"/>
      <c r="AA42" s="1883">
        <v>0.05</v>
      </c>
      <c r="AB42" s="1884"/>
      <c r="AC42" s="1880" t="e">
        <f>+AA42*$AC$32</f>
        <v>#VALUE!</v>
      </c>
      <c r="AD42" s="1881"/>
    </row>
    <row r="43" spans="1:30" s="192" customFormat="1" ht="20.25" x14ac:dyDescent="0.2">
      <c r="A43" s="1874" t="s">
        <v>772</v>
      </c>
      <c r="B43" s="1875"/>
      <c r="C43" s="1875"/>
      <c r="D43" s="1875"/>
      <c r="E43" s="1875"/>
      <c r="F43" s="1875"/>
      <c r="G43" s="1875"/>
      <c r="H43" s="1875"/>
      <c r="I43" s="1875"/>
      <c r="J43" s="1875"/>
      <c r="K43" s="1875"/>
      <c r="L43" s="1875"/>
      <c r="M43" s="1875"/>
      <c r="N43" s="1875"/>
      <c r="O43" s="1875"/>
      <c r="P43" s="1875"/>
      <c r="Q43" s="1875"/>
      <c r="R43" s="1875"/>
      <c r="S43" s="1875"/>
      <c r="T43" s="1875"/>
      <c r="U43" s="1876"/>
      <c r="V43" s="442"/>
      <c r="W43" s="1877"/>
      <c r="X43" s="1877"/>
      <c r="Y43" s="1877"/>
      <c r="Z43" s="1877"/>
      <c r="AA43" s="1883">
        <v>0.16</v>
      </c>
      <c r="AB43" s="1884"/>
      <c r="AC43" s="1880" t="e">
        <f>+AA43*AC42</f>
        <v>#VALUE!</v>
      </c>
      <c r="AD43" s="1881"/>
    </row>
    <row r="44" spans="1:30" s="192" customFormat="1" ht="20.25" x14ac:dyDescent="0.2">
      <c r="A44" s="1874" t="s">
        <v>354</v>
      </c>
      <c r="B44" s="1875"/>
      <c r="C44" s="1875"/>
      <c r="D44" s="1875"/>
      <c r="E44" s="1875"/>
      <c r="F44" s="1875"/>
      <c r="G44" s="1875"/>
      <c r="H44" s="1875"/>
      <c r="I44" s="1875"/>
      <c r="J44" s="1875"/>
      <c r="K44" s="1875"/>
      <c r="L44" s="1875"/>
      <c r="M44" s="1875"/>
      <c r="N44" s="1875"/>
      <c r="O44" s="1875"/>
      <c r="P44" s="1875"/>
      <c r="Q44" s="1875"/>
      <c r="R44" s="1875"/>
      <c r="S44" s="1875"/>
      <c r="T44" s="1875"/>
      <c r="U44" s="1876"/>
      <c r="V44" s="442"/>
      <c r="W44" s="1877"/>
      <c r="X44" s="1877"/>
      <c r="Y44" s="1877"/>
      <c r="Z44" s="1877"/>
      <c r="AA44" s="1878"/>
      <c r="AB44" s="1879"/>
      <c r="AC44" s="1880" t="e">
        <f>SUM(AC39:AD43)</f>
        <v>#VALUE!</v>
      </c>
      <c r="AD44" s="1881"/>
    </row>
    <row r="45" spans="1:30" s="192" customFormat="1" ht="20.25" x14ac:dyDescent="0.2">
      <c r="A45" s="1874" t="s">
        <v>355</v>
      </c>
      <c r="B45" s="1875"/>
      <c r="C45" s="1875"/>
      <c r="D45" s="1875"/>
      <c r="E45" s="1875"/>
      <c r="F45" s="1875"/>
      <c r="G45" s="1875"/>
      <c r="H45" s="1875"/>
      <c r="I45" s="1875"/>
      <c r="J45" s="1875"/>
      <c r="K45" s="1875"/>
      <c r="L45" s="1875"/>
      <c r="M45" s="1875"/>
      <c r="N45" s="1875"/>
      <c r="O45" s="1875"/>
      <c r="P45" s="1875"/>
      <c r="Q45" s="1875"/>
      <c r="R45" s="1875"/>
      <c r="S45" s="1875"/>
      <c r="T45" s="1875"/>
      <c r="U45" s="1876"/>
      <c r="V45" s="442"/>
      <c r="W45" s="1877"/>
      <c r="X45" s="1877"/>
      <c r="Y45" s="1877"/>
      <c r="Z45" s="1877"/>
      <c r="AA45" s="1878"/>
      <c r="AB45" s="1879"/>
      <c r="AC45" s="1880"/>
      <c r="AD45" s="1881"/>
    </row>
    <row r="46" spans="1:30" s="192" customFormat="1" ht="20.25" x14ac:dyDescent="0.2">
      <c r="A46" s="1874" t="s">
        <v>356</v>
      </c>
      <c r="B46" s="1875"/>
      <c r="C46" s="1875"/>
      <c r="D46" s="1875"/>
      <c r="E46" s="1875"/>
      <c r="F46" s="1875"/>
      <c r="G46" s="1875"/>
      <c r="H46" s="1875"/>
      <c r="I46" s="1875"/>
      <c r="J46" s="1875"/>
      <c r="K46" s="1875"/>
      <c r="L46" s="1875"/>
      <c r="M46" s="1875"/>
      <c r="N46" s="1875"/>
      <c r="O46" s="1875"/>
      <c r="P46" s="1875"/>
      <c r="Q46" s="1875"/>
      <c r="R46" s="1875"/>
      <c r="S46" s="1875"/>
      <c r="T46" s="1875"/>
      <c r="U46" s="1876"/>
      <c r="V46" s="442"/>
      <c r="W46" s="1877"/>
      <c r="X46" s="1877"/>
      <c r="Y46" s="1877"/>
      <c r="Z46" s="1877"/>
      <c r="AA46" s="1878"/>
      <c r="AB46" s="1879"/>
      <c r="AC46" s="1880" t="e">
        <f>+AC44+AC45</f>
        <v>#VALUE!</v>
      </c>
      <c r="AD46" s="1881"/>
    </row>
    <row r="47" spans="1:30" s="192" customFormat="1" ht="20.25" x14ac:dyDescent="0.2">
      <c r="A47" s="269"/>
      <c r="B47" s="264"/>
      <c r="C47" s="264"/>
      <c r="D47" s="264"/>
      <c r="E47" s="264"/>
      <c r="F47" s="263"/>
      <c r="G47" s="263"/>
      <c r="H47" s="263"/>
      <c r="I47" s="263"/>
      <c r="J47" s="263"/>
      <c r="K47" s="263"/>
      <c r="L47" s="263"/>
      <c r="M47" s="263"/>
      <c r="N47" s="263"/>
      <c r="O47" s="263"/>
      <c r="P47" s="263"/>
      <c r="Q47" s="263"/>
      <c r="R47" s="263"/>
      <c r="S47" s="263"/>
      <c r="T47" s="263"/>
      <c r="U47" s="263"/>
      <c r="V47" s="263"/>
      <c r="W47" s="263"/>
      <c r="X47" s="263"/>
      <c r="Y47" s="263"/>
      <c r="Z47" s="263"/>
      <c r="AA47" s="263"/>
      <c r="AB47" s="270"/>
      <c r="AC47" s="270"/>
      <c r="AD47" s="271"/>
    </row>
    <row r="48" spans="1:30" s="192" customFormat="1" ht="18" customHeight="1" x14ac:dyDescent="0.2">
      <c r="A48" s="1897" t="s">
        <v>804</v>
      </c>
      <c r="B48" s="1898"/>
      <c r="C48" s="1898"/>
      <c r="D48" s="1898"/>
      <c r="E48" s="1898"/>
      <c r="F48" s="1898"/>
      <c r="G48" s="1898"/>
      <c r="H48" s="1898"/>
      <c r="I48" s="1898"/>
      <c r="J48" s="1898"/>
      <c r="K48" s="1898"/>
      <c r="L48" s="1898"/>
      <c r="M48" s="1898"/>
      <c r="N48" s="1898"/>
      <c r="O48" s="1898"/>
      <c r="P48" s="1898"/>
      <c r="Q48" s="1898"/>
      <c r="R48" s="1898"/>
      <c r="S48" s="1898"/>
      <c r="T48" s="1898"/>
      <c r="U48" s="1898"/>
      <c r="V48" s="1898"/>
      <c r="W48" s="1898"/>
      <c r="X48" s="1898"/>
      <c r="Y48" s="1898"/>
      <c r="Z48" s="1898"/>
      <c r="AA48" s="1898"/>
      <c r="AB48" s="1898"/>
      <c r="AC48" s="1898"/>
      <c r="AD48" s="1899"/>
    </row>
    <row r="49" spans="1:30" s="192" customFormat="1" ht="20.25" x14ac:dyDescent="0.2">
      <c r="A49" s="269"/>
      <c r="B49" s="264"/>
      <c r="C49" s="264"/>
      <c r="D49" s="264"/>
      <c r="E49" s="264"/>
      <c r="F49" s="263"/>
      <c r="G49" s="263"/>
      <c r="H49" s="263"/>
      <c r="I49" s="263"/>
      <c r="J49" s="263"/>
      <c r="K49" s="263"/>
      <c r="L49" s="263"/>
      <c r="M49" s="263"/>
      <c r="N49" s="263"/>
      <c r="O49" s="263"/>
      <c r="P49" s="263"/>
      <c r="Q49" s="263"/>
      <c r="R49" s="263"/>
      <c r="S49" s="263"/>
      <c r="T49" s="263"/>
      <c r="U49" s="263"/>
      <c r="V49" s="263"/>
      <c r="W49" s="263"/>
      <c r="X49" s="263"/>
      <c r="Y49" s="263"/>
      <c r="Z49" s="263"/>
      <c r="AA49" s="263"/>
      <c r="AB49" s="270"/>
      <c r="AC49" s="270"/>
      <c r="AD49" s="271"/>
    </row>
    <row r="50" spans="1:30" s="192" customFormat="1" ht="15.75" customHeight="1" x14ac:dyDescent="0.2">
      <c r="A50" s="1897" t="s">
        <v>773</v>
      </c>
      <c r="B50" s="1898"/>
      <c r="C50" s="1898"/>
      <c r="D50" s="1898"/>
      <c r="E50" s="1898"/>
      <c r="F50" s="1898"/>
      <c r="G50" s="1898"/>
      <c r="H50" s="1898"/>
      <c r="I50" s="1898"/>
      <c r="J50" s="1898"/>
      <c r="K50" s="1898"/>
      <c r="L50" s="1898"/>
      <c r="M50" s="1898"/>
      <c r="N50" s="1898"/>
      <c r="O50" s="1898"/>
      <c r="P50" s="1898"/>
      <c r="Q50" s="1898"/>
      <c r="R50" s="1898"/>
      <c r="S50" s="1898"/>
      <c r="T50" s="1898"/>
      <c r="U50" s="1898"/>
      <c r="V50" s="1898"/>
      <c r="W50" s="1898"/>
      <c r="X50" s="1898"/>
      <c r="Y50" s="1898"/>
      <c r="Z50" s="1898"/>
      <c r="AA50" s="1898"/>
      <c r="AB50" s="1898"/>
      <c r="AC50" s="1898"/>
      <c r="AD50" s="1899"/>
    </row>
    <row r="51" spans="1:30" s="192" customFormat="1" ht="20.25" x14ac:dyDescent="0.2">
      <c r="A51" s="274"/>
      <c r="B51" s="267"/>
      <c r="C51" s="267"/>
      <c r="D51" s="267"/>
      <c r="E51" s="267"/>
      <c r="F51" s="267"/>
      <c r="G51" s="267"/>
      <c r="H51" s="267"/>
      <c r="I51" s="267"/>
      <c r="J51" s="267"/>
      <c r="K51" s="267"/>
      <c r="L51" s="267"/>
      <c r="M51" s="267"/>
      <c r="N51" s="267"/>
      <c r="O51" s="267"/>
      <c r="P51" s="267"/>
      <c r="Q51" s="267"/>
      <c r="R51" s="267"/>
      <c r="S51" s="267"/>
      <c r="T51" s="267"/>
      <c r="U51" s="267"/>
      <c r="V51" s="267"/>
      <c r="W51" s="267"/>
      <c r="X51" s="267"/>
      <c r="Y51" s="267"/>
      <c r="Z51" s="267"/>
      <c r="AA51" s="267"/>
      <c r="AB51" s="267"/>
      <c r="AC51" s="267"/>
      <c r="AD51" s="268"/>
    </row>
    <row r="52" spans="1:30" s="192" customFormat="1" ht="20.25" x14ac:dyDescent="0.2">
      <c r="A52" s="274"/>
      <c r="B52" s="267"/>
      <c r="C52" s="267"/>
      <c r="D52" s="267"/>
      <c r="E52" s="267"/>
      <c r="F52" s="267"/>
      <c r="G52" s="267"/>
      <c r="H52" s="267"/>
      <c r="I52" s="267"/>
      <c r="J52" s="267"/>
      <c r="K52" s="267"/>
      <c r="L52" s="267"/>
      <c r="M52" s="267"/>
      <c r="N52" s="267"/>
      <c r="O52" s="267"/>
      <c r="P52" s="267"/>
      <c r="Q52" s="267"/>
      <c r="R52" s="267"/>
      <c r="S52" s="267"/>
      <c r="T52" s="267"/>
      <c r="U52" s="267"/>
      <c r="V52" s="267"/>
      <c r="W52" s="267"/>
      <c r="X52" s="267"/>
      <c r="Y52" s="267"/>
      <c r="Z52" s="267"/>
      <c r="AA52" s="267"/>
      <c r="AB52" s="267"/>
      <c r="AC52" s="267"/>
      <c r="AD52" s="268"/>
    </row>
    <row r="53" spans="1:30" s="192" customFormat="1" ht="23.25" x14ac:dyDescent="0.2">
      <c r="A53" s="274"/>
      <c r="B53" s="267"/>
      <c r="C53" s="267"/>
      <c r="D53" s="475"/>
      <c r="E53" s="475"/>
      <c r="F53" s="475"/>
      <c r="G53" s="475"/>
      <c r="H53" s="475"/>
      <c r="I53" s="475"/>
      <c r="J53" s="475"/>
      <c r="K53" s="475"/>
      <c r="L53" s="475"/>
      <c r="M53" s="475"/>
      <c r="N53" s="475"/>
      <c r="O53" s="475"/>
      <c r="P53" s="475"/>
      <c r="Q53" s="475"/>
      <c r="R53" s="475"/>
      <c r="S53" s="475"/>
      <c r="T53" s="475"/>
      <c r="U53" s="475"/>
      <c r="V53" s="475"/>
      <c r="W53" s="475"/>
      <c r="X53" s="475"/>
      <c r="Y53" s="475"/>
      <c r="Z53" s="475"/>
      <c r="AA53" s="475"/>
      <c r="AB53" s="267"/>
      <c r="AC53" s="267"/>
      <c r="AD53" s="268"/>
    </row>
    <row r="54" spans="1:30" s="192" customFormat="1" ht="23.25" x14ac:dyDescent="0.2">
      <c r="A54" s="274"/>
      <c r="B54" s="267"/>
      <c r="C54" s="267"/>
      <c r="D54" s="475"/>
      <c r="E54" s="475"/>
      <c r="F54" s="475"/>
      <c r="G54" s="475"/>
      <c r="H54" s="475"/>
      <c r="I54" s="475"/>
      <c r="J54" s="475"/>
      <c r="K54" s="475"/>
      <c r="L54" s="475"/>
      <c r="M54" s="475"/>
      <c r="N54" s="475"/>
      <c r="O54" s="475"/>
      <c r="P54" s="475"/>
      <c r="Q54" s="475"/>
      <c r="R54" s="475"/>
      <c r="S54" s="475"/>
      <c r="T54" s="475"/>
      <c r="U54" s="475"/>
      <c r="V54" s="475"/>
      <c r="W54" s="475"/>
      <c r="X54" s="475"/>
      <c r="Y54" s="475"/>
      <c r="Z54" s="475"/>
      <c r="AA54" s="475"/>
      <c r="AB54" s="267"/>
      <c r="AC54" s="267"/>
      <c r="AD54" s="268"/>
    </row>
    <row r="55" spans="1:30" s="192" customFormat="1" ht="23.25" x14ac:dyDescent="0.35">
      <c r="A55" s="274"/>
      <c r="B55" s="267"/>
      <c r="C55" s="267"/>
      <c r="D55" s="475"/>
      <c r="E55" s="278"/>
      <c r="F55" s="278"/>
      <c r="G55" s="461"/>
      <c r="H55" s="461"/>
      <c r="I55" s="461"/>
      <c r="J55" s="461"/>
      <c r="K55" s="461"/>
      <c r="L55" s="277"/>
      <c r="M55" s="277"/>
      <c r="N55" s="277"/>
      <c r="O55" s="277"/>
      <c r="P55" s="277"/>
      <c r="Q55" s="278"/>
      <c r="R55" s="278"/>
      <c r="S55" s="278"/>
      <c r="T55" s="278"/>
      <c r="U55" s="278"/>
      <c r="V55" s="278"/>
      <c r="W55" s="278"/>
      <c r="X55" s="278"/>
      <c r="Y55" s="278"/>
      <c r="Z55" s="475"/>
      <c r="AA55" s="475"/>
      <c r="AB55" s="267"/>
      <c r="AC55" s="267"/>
      <c r="AD55" s="268"/>
    </row>
    <row r="56" spans="1:30" s="192" customFormat="1" ht="23.25" x14ac:dyDescent="0.35">
      <c r="A56" s="274"/>
      <c r="B56" s="267"/>
      <c r="C56" s="267"/>
      <c r="D56" s="475"/>
      <c r="E56" s="278" t="s">
        <v>146</v>
      </c>
      <c r="F56" s="278"/>
      <c r="G56" s="1160">
        <f>VLOOKUP($E$15,CONTRA,18,FALSE)</f>
        <v>0</v>
      </c>
      <c r="H56" s="1160"/>
      <c r="I56" s="1160"/>
      <c r="J56" s="1160"/>
      <c r="K56" s="1160"/>
      <c r="L56" s="1160"/>
      <c r="M56" s="277"/>
      <c r="N56" s="277"/>
      <c r="O56" s="277"/>
      <c r="P56" s="277"/>
      <c r="Q56" s="278" t="s">
        <v>146</v>
      </c>
      <c r="R56" s="278"/>
      <c r="S56" s="1160">
        <f>VLOOKUP($E$15,CONTRA,16,FALSE)</f>
        <v>0</v>
      </c>
      <c r="T56" s="1160"/>
      <c r="U56" s="1160"/>
      <c r="V56" s="1160"/>
      <c r="W56" s="1160"/>
      <c r="X56" s="1160"/>
      <c r="Y56" s="1160"/>
      <c r="Z56" s="475"/>
      <c r="AA56" s="475"/>
      <c r="AB56" s="267"/>
      <c r="AC56" s="267"/>
      <c r="AD56" s="268"/>
    </row>
    <row r="57" spans="1:30" s="192" customFormat="1" ht="23.25" x14ac:dyDescent="0.35">
      <c r="A57" s="274"/>
      <c r="B57" s="267"/>
      <c r="C57" s="267"/>
      <c r="D57" s="475"/>
      <c r="E57" s="278" t="s">
        <v>837</v>
      </c>
      <c r="F57" s="278"/>
      <c r="G57" s="278"/>
      <c r="H57" s="278"/>
      <c r="I57" s="278"/>
      <c r="J57" s="278"/>
      <c r="K57" s="278"/>
      <c r="L57" s="278"/>
      <c r="M57" s="277"/>
      <c r="N57" s="277"/>
      <c r="O57" s="277"/>
      <c r="P57" s="277"/>
      <c r="Q57" s="278" t="s">
        <v>840</v>
      </c>
      <c r="R57" s="278"/>
      <c r="S57" s="278"/>
      <c r="T57" s="278"/>
      <c r="U57" s="278"/>
      <c r="V57" s="278"/>
      <c r="W57" s="278"/>
      <c r="X57" s="278"/>
      <c r="Y57" s="278"/>
      <c r="Z57" s="475"/>
      <c r="AA57" s="475"/>
      <c r="AB57" s="267"/>
      <c r="AC57" s="267"/>
      <c r="AD57" s="268"/>
    </row>
    <row r="58" spans="1:30" s="192" customFormat="1" ht="23.25" x14ac:dyDescent="0.35">
      <c r="A58" s="278"/>
      <c r="B58" s="278"/>
      <c r="C58" s="278"/>
      <c r="D58" s="278"/>
      <c r="E58" s="278" t="s">
        <v>199</v>
      </c>
      <c r="F58" s="278"/>
      <c r="G58" s="1159">
        <f>VLOOKUP($E$15,CONTRA,20,FALSE)</f>
        <v>17</v>
      </c>
      <c r="H58" s="1159"/>
      <c r="I58" s="1159"/>
      <c r="J58" s="1159"/>
      <c r="K58" s="1159"/>
      <c r="L58" s="1159"/>
      <c r="M58" s="277"/>
      <c r="N58" s="277"/>
      <c r="O58" s="277"/>
      <c r="P58" s="277"/>
      <c r="Q58" s="278" t="s">
        <v>199</v>
      </c>
      <c r="R58" s="278"/>
      <c r="S58" s="1159">
        <f>VLOOKUP($E$15,CONTRA,17,FALSE)</f>
        <v>16</v>
      </c>
      <c r="T58" s="1159"/>
      <c r="U58" s="1159"/>
      <c r="V58" s="1159"/>
      <c r="W58" s="1159"/>
      <c r="X58" s="1159"/>
      <c r="Y58" s="1159"/>
      <c r="Z58" s="278"/>
      <c r="AA58" s="278"/>
      <c r="AB58" s="278"/>
      <c r="AC58" s="267"/>
      <c r="AD58" s="267"/>
    </row>
    <row r="59" spans="1:30" s="192" customFormat="1" ht="23.25" x14ac:dyDescent="0.35">
      <c r="A59" s="278"/>
      <c r="C59" s="278"/>
      <c r="D59" s="474"/>
      <c r="E59" s="474"/>
      <c r="F59" s="474"/>
      <c r="G59" s="474"/>
      <c r="H59" s="474"/>
      <c r="I59" s="446"/>
      <c r="J59" s="476"/>
      <c r="K59" s="278"/>
      <c r="L59" s="277"/>
      <c r="M59" s="278"/>
      <c r="N59" s="278"/>
      <c r="O59" s="278"/>
      <c r="P59" s="278"/>
      <c r="Q59" s="278"/>
      <c r="R59" s="278"/>
      <c r="S59" s="476"/>
      <c r="T59" s="278"/>
      <c r="U59" s="476"/>
      <c r="V59" s="476"/>
      <c r="W59" s="476"/>
      <c r="X59" s="278"/>
      <c r="Y59" s="278"/>
      <c r="Z59" s="278"/>
      <c r="AA59" s="278"/>
      <c r="AB59" s="278"/>
      <c r="AC59" s="278"/>
      <c r="AD59" s="278"/>
    </row>
    <row r="60" spans="1:30" s="192" customFormat="1" ht="23.25" x14ac:dyDescent="0.35">
      <c r="A60" s="278"/>
      <c r="C60" s="278"/>
      <c r="E60" s="278"/>
      <c r="F60" s="278"/>
      <c r="G60" s="278"/>
      <c r="H60" s="278"/>
      <c r="I60" s="278"/>
      <c r="K60" s="278"/>
      <c r="L60" s="277"/>
      <c r="M60" s="278"/>
      <c r="N60" s="278"/>
      <c r="O60" s="278"/>
      <c r="P60" s="278"/>
      <c r="Q60" s="278"/>
      <c r="R60" s="278"/>
      <c r="T60" s="278"/>
      <c r="AC60" s="270"/>
      <c r="AD60" s="473"/>
    </row>
    <row r="61" spans="1:30" s="192" customFormat="1" ht="23.25" x14ac:dyDescent="0.35">
      <c r="A61" s="278"/>
      <c r="C61" s="278"/>
      <c r="D61" s="474"/>
      <c r="E61" s="474"/>
      <c r="F61" s="474"/>
      <c r="G61" s="474"/>
      <c r="H61" s="474"/>
      <c r="I61" s="474"/>
      <c r="K61" s="278"/>
      <c r="L61" s="277"/>
      <c r="M61" s="278"/>
      <c r="N61" s="278"/>
      <c r="O61" s="278"/>
      <c r="P61" s="278"/>
      <c r="Q61" s="278"/>
      <c r="R61" s="278"/>
      <c r="T61" s="278"/>
      <c r="X61" s="278"/>
      <c r="Y61" s="278"/>
      <c r="Z61" s="278"/>
      <c r="AA61" s="278"/>
      <c r="AB61" s="278"/>
      <c r="AC61" s="278"/>
      <c r="AD61" s="278"/>
    </row>
    <row r="62" spans="1:30" s="192" customFormat="1" ht="23.25" x14ac:dyDescent="0.35">
      <c r="A62" s="278"/>
      <c r="C62" s="278"/>
      <c r="D62" s="447"/>
      <c r="E62" s="447"/>
      <c r="F62" s="447"/>
      <c r="G62" s="447"/>
      <c r="H62" s="447"/>
      <c r="I62" s="447"/>
      <c r="K62" s="278"/>
      <c r="L62" s="277"/>
      <c r="M62" s="446"/>
      <c r="N62" s="446"/>
      <c r="O62" s="446"/>
      <c r="P62" s="446"/>
      <c r="Q62" s="446"/>
      <c r="R62" s="446"/>
      <c r="T62" s="49"/>
      <c r="AC62" s="276"/>
      <c r="AD62" s="276"/>
    </row>
    <row r="63" spans="1:30" ht="21" thickBot="1" x14ac:dyDescent="0.35">
      <c r="A63" s="259"/>
      <c r="B63" s="260"/>
      <c r="C63" s="260"/>
      <c r="D63" s="260"/>
      <c r="E63" s="260"/>
      <c r="F63" s="260"/>
      <c r="G63" s="260"/>
      <c r="H63" s="260"/>
      <c r="I63" s="260"/>
      <c r="J63" s="260"/>
      <c r="K63" s="260"/>
      <c r="L63" s="260"/>
      <c r="M63" s="260"/>
      <c r="N63" s="260"/>
      <c r="O63" s="260"/>
      <c r="P63" s="260"/>
      <c r="Q63" s="260"/>
      <c r="R63" s="260"/>
      <c r="S63" s="260"/>
      <c r="T63" s="260"/>
      <c r="U63" s="260"/>
      <c r="V63" s="260"/>
      <c r="W63" s="260"/>
      <c r="X63" s="260"/>
      <c r="Y63" s="260"/>
      <c r="Z63" s="260"/>
      <c r="AA63" s="260"/>
      <c r="AB63" s="260"/>
      <c r="AC63" s="260"/>
      <c r="AD63" s="261"/>
    </row>
    <row r="64" spans="1:30" ht="16.5" customHeight="1" x14ac:dyDescent="0.3">
      <c r="A64" s="1108" t="s">
        <v>215</v>
      </c>
      <c r="B64" s="1109"/>
      <c r="C64" s="1109"/>
      <c r="D64" s="1109"/>
      <c r="E64" s="1109"/>
      <c r="F64" s="1109"/>
      <c r="G64" s="1109"/>
      <c r="H64" s="1109"/>
      <c r="I64" s="1109"/>
      <c r="J64" s="1109"/>
      <c r="K64" s="1108" t="s">
        <v>216</v>
      </c>
      <c r="L64" s="1109"/>
      <c r="M64" s="1109"/>
      <c r="N64" s="1109"/>
      <c r="O64" s="1109"/>
      <c r="P64" s="1109"/>
      <c r="Q64" s="1109"/>
      <c r="R64" s="1109"/>
      <c r="S64" s="1110"/>
      <c r="T64" s="1109" t="s">
        <v>218</v>
      </c>
      <c r="U64" s="1109"/>
      <c r="V64" s="1109"/>
      <c r="W64" s="1109"/>
      <c r="X64" s="1109"/>
      <c r="Y64" s="1109"/>
      <c r="Z64" s="1109"/>
      <c r="AA64" s="1109"/>
      <c r="AB64" s="1109"/>
      <c r="AC64" s="1109"/>
      <c r="AD64" s="1110"/>
    </row>
    <row r="65" spans="1:30" ht="17.25" customHeight="1" thickBot="1" x14ac:dyDescent="0.35">
      <c r="A65" s="1111" t="s">
        <v>864</v>
      </c>
      <c r="B65" s="1112"/>
      <c r="C65" s="1112"/>
      <c r="D65" s="1112"/>
      <c r="E65" s="1112"/>
      <c r="F65" s="1112"/>
      <c r="G65" s="1112"/>
      <c r="H65" s="1112"/>
      <c r="I65" s="1112"/>
      <c r="J65" s="1112"/>
      <c r="K65" s="1111" t="s">
        <v>217</v>
      </c>
      <c r="L65" s="1112"/>
      <c r="M65" s="1112"/>
      <c r="N65" s="1115"/>
      <c r="O65" s="1115"/>
      <c r="P65" s="1112"/>
      <c r="Q65" s="1112"/>
      <c r="R65" s="1112"/>
      <c r="S65" s="1116"/>
      <c r="T65" s="1112" t="s">
        <v>219</v>
      </c>
      <c r="U65" s="1112"/>
      <c r="V65" s="1112"/>
      <c r="W65" s="1112"/>
      <c r="X65" s="1115"/>
      <c r="Y65" s="1115"/>
      <c r="Z65" s="1112"/>
      <c r="AA65" s="1112"/>
      <c r="AB65" s="1115"/>
      <c r="AC65" s="1112"/>
      <c r="AD65" s="1113"/>
    </row>
    <row r="66" spans="1:30" ht="16.5" customHeight="1" x14ac:dyDescent="0.3">
      <c r="A66" s="1108" t="s">
        <v>220</v>
      </c>
      <c r="B66" s="1109"/>
      <c r="C66" s="1109"/>
      <c r="D66" s="1109"/>
      <c r="E66" s="1109"/>
      <c r="F66" s="1109"/>
      <c r="G66" s="1109"/>
      <c r="H66" s="1109"/>
      <c r="I66" s="1109"/>
      <c r="J66" s="1109"/>
      <c r="K66" s="1108" t="s">
        <v>220</v>
      </c>
      <c r="L66" s="1109"/>
      <c r="M66" s="1109"/>
      <c r="N66" s="1109"/>
      <c r="O66" s="1109"/>
      <c r="P66" s="1109"/>
      <c r="Q66" s="1109"/>
      <c r="R66" s="1109"/>
      <c r="S66" s="1110"/>
      <c r="T66" s="1109" t="s">
        <v>220</v>
      </c>
      <c r="U66" s="1109"/>
      <c r="V66" s="1109"/>
      <c r="W66" s="1109"/>
      <c r="X66" s="1109"/>
      <c r="Y66" s="1109"/>
      <c r="Z66" s="1109"/>
      <c r="AA66" s="1109"/>
      <c r="AB66" s="1109"/>
      <c r="AC66" s="1109"/>
      <c r="AD66" s="1110"/>
    </row>
    <row r="67" spans="1:30" ht="17.25" customHeight="1" thickBot="1" x14ac:dyDescent="0.35">
      <c r="A67" s="1111" t="s">
        <v>866</v>
      </c>
      <c r="B67" s="1112"/>
      <c r="C67" s="1112"/>
      <c r="D67" s="1112"/>
      <c r="E67" s="1112"/>
      <c r="F67" s="1112"/>
      <c r="G67" s="1112"/>
      <c r="H67" s="1112"/>
      <c r="I67" s="1112"/>
      <c r="J67" s="1112"/>
      <c r="K67" s="1111" t="s">
        <v>222</v>
      </c>
      <c r="L67" s="1112"/>
      <c r="M67" s="1112"/>
      <c r="N67" s="1112"/>
      <c r="O67" s="1112"/>
      <c r="P67" s="1112"/>
      <c r="Q67" s="1112"/>
      <c r="R67" s="1112"/>
      <c r="S67" s="1113"/>
      <c r="T67" s="1112" t="s">
        <v>223</v>
      </c>
      <c r="U67" s="1112"/>
      <c r="V67" s="1112"/>
      <c r="W67" s="1112"/>
      <c r="X67" s="1112"/>
      <c r="Y67" s="1112"/>
      <c r="Z67" s="1112"/>
      <c r="AA67" s="1112"/>
      <c r="AB67" s="1112"/>
      <c r="AC67" s="1112"/>
      <c r="AD67" s="1113"/>
    </row>
  </sheetData>
  <mergeCells count="195">
    <mergeCell ref="A5:AD5"/>
    <mergeCell ref="A6:E7"/>
    <mergeCell ref="F6:Z6"/>
    <mergeCell ref="AA6:AC7"/>
    <mergeCell ref="AD6:AD7"/>
    <mergeCell ref="F7:Z7"/>
    <mergeCell ref="A8:AD8"/>
    <mergeCell ref="K10:L10"/>
    <mergeCell ref="B9:T9"/>
    <mergeCell ref="U9:AA9"/>
    <mergeCell ref="AC9:AD10"/>
    <mergeCell ref="A10:D10"/>
    <mergeCell ref="E10:H10"/>
    <mergeCell ref="I10:J10"/>
    <mergeCell ref="M10:O10"/>
    <mergeCell ref="P10:T10"/>
    <mergeCell ref="U10:W10"/>
    <mergeCell ref="X10:Y10"/>
    <mergeCell ref="Z10:AA10"/>
    <mergeCell ref="A1:E1"/>
    <mergeCell ref="F1:P1"/>
    <mergeCell ref="Q1:AD4"/>
    <mergeCell ref="A2:E2"/>
    <mergeCell ref="F2:P2"/>
    <mergeCell ref="A3:E3"/>
    <mergeCell ref="F3:P3"/>
    <mergeCell ref="A4:E4"/>
    <mergeCell ref="F4:P4"/>
    <mergeCell ref="A19:D19"/>
    <mergeCell ref="E19:L19"/>
    <mergeCell ref="M19:T19"/>
    <mergeCell ref="U19:W19"/>
    <mergeCell ref="X19:AD19"/>
    <mergeCell ref="A20:D20"/>
    <mergeCell ref="E20:L20"/>
    <mergeCell ref="M20:O20"/>
    <mergeCell ref="P20:T20"/>
    <mergeCell ref="U20:W20"/>
    <mergeCell ref="X20:AD20"/>
    <mergeCell ref="B24:AD24"/>
    <mergeCell ref="A21:D21"/>
    <mergeCell ref="E21:L21"/>
    <mergeCell ref="M21:T21"/>
    <mergeCell ref="U21:W21"/>
    <mergeCell ref="X21:AD21"/>
    <mergeCell ref="A22:D22"/>
    <mergeCell ref="E22:T22"/>
    <mergeCell ref="U22:W22"/>
    <mergeCell ref="X22:AD22"/>
    <mergeCell ref="A23:D23"/>
    <mergeCell ref="E23:AD23"/>
    <mergeCell ref="A50:AD50"/>
    <mergeCell ref="A66:J66"/>
    <mergeCell ref="K66:S66"/>
    <mergeCell ref="T66:AD66"/>
    <mergeCell ref="A67:J67"/>
    <mergeCell ref="K67:S67"/>
    <mergeCell ref="T67:AD67"/>
    <mergeCell ref="A64:J64"/>
    <mergeCell ref="K64:S64"/>
    <mergeCell ref="T64:AD64"/>
    <mergeCell ref="A65:J65"/>
    <mergeCell ref="K65:S65"/>
    <mergeCell ref="T65:AD65"/>
    <mergeCell ref="G56:L56"/>
    <mergeCell ref="S56:Y56"/>
    <mergeCell ref="G58:L58"/>
    <mergeCell ref="S58:Y58"/>
    <mergeCell ref="A26:U26"/>
    <mergeCell ref="X26:Y26"/>
    <mergeCell ref="AB26:AC26"/>
    <mergeCell ref="A27:B27"/>
    <mergeCell ref="A28:AD28"/>
    <mergeCell ref="Q31:R31"/>
    <mergeCell ref="A32:B32"/>
    <mergeCell ref="A48:AD48"/>
    <mergeCell ref="AC33:AD33"/>
    <mergeCell ref="A34:B34"/>
    <mergeCell ref="C34:U34"/>
    <mergeCell ref="W34:X34"/>
    <mergeCell ref="Y34:Z34"/>
    <mergeCell ref="AA34:AB34"/>
    <mergeCell ref="AC34:AD34"/>
    <mergeCell ref="C32:U32"/>
    <mergeCell ref="W32:X32"/>
    <mergeCell ref="Y32:Z32"/>
    <mergeCell ref="AA32:AB32"/>
    <mergeCell ref="AC32:AD32"/>
    <mergeCell ref="A33:B33"/>
    <mergeCell ref="C33:U33"/>
    <mergeCell ref="W33:X33"/>
    <mergeCell ref="Y33:Z33"/>
    <mergeCell ref="AA33:AB33"/>
    <mergeCell ref="A36:B36"/>
    <mergeCell ref="C36:U36"/>
    <mergeCell ref="W36:X36"/>
    <mergeCell ref="Y36:Z36"/>
    <mergeCell ref="AA36:AB36"/>
    <mergeCell ref="AC36:AD36"/>
    <mergeCell ref="A35:B35"/>
    <mergeCell ref="C35:U35"/>
    <mergeCell ref="W35:X35"/>
    <mergeCell ref="Y35:Z35"/>
    <mergeCell ref="AA35:AB35"/>
    <mergeCell ref="AC35:AD35"/>
    <mergeCell ref="A38:B38"/>
    <mergeCell ref="C38:U38"/>
    <mergeCell ref="W38:X38"/>
    <mergeCell ref="Y38:Z38"/>
    <mergeCell ref="AA38:AB38"/>
    <mergeCell ref="AC38:AD38"/>
    <mergeCell ref="A37:B37"/>
    <mergeCell ref="C37:U37"/>
    <mergeCell ref="W37:X37"/>
    <mergeCell ref="Y37:Z37"/>
    <mergeCell ref="AA37:AB37"/>
    <mergeCell ref="AC37:AD37"/>
    <mergeCell ref="A39:U39"/>
    <mergeCell ref="W39:X39"/>
    <mergeCell ref="Y39:Z39"/>
    <mergeCell ref="AA39:AB39"/>
    <mergeCell ref="AC39:AD39"/>
    <mergeCell ref="A40:U40"/>
    <mergeCell ref="W40:X40"/>
    <mergeCell ref="Y40:Z40"/>
    <mergeCell ref="AA40:AB40"/>
    <mergeCell ref="AC40:AD40"/>
    <mergeCell ref="A41:U41"/>
    <mergeCell ref="W41:X41"/>
    <mergeCell ref="Y41:Z41"/>
    <mergeCell ref="AA41:AB41"/>
    <mergeCell ref="AC41:AD41"/>
    <mergeCell ref="A42:U42"/>
    <mergeCell ref="W42:X42"/>
    <mergeCell ref="Y42:Z42"/>
    <mergeCell ref="AA42:AB42"/>
    <mergeCell ref="AC42:AD42"/>
    <mergeCell ref="W43:X43"/>
    <mergeCell ref="Y43:Z43"/>
    <mergeCell ref="AA43:AB43"/>
    <mergeCell ref="AC43:AD43"/>
    <mergeCell ref="A44:U44"/>
    <mergeCell ref="W44:X44"/>
    <mergeCell ref="Y44:Z44"/>
    <mergeCell ref="AA44:AB44"/>
    <mergeCell ref="AC44:AD44"/>
    <mergeCell ref="A11:D11"/>
    <mergeCell ref="E11:T11"/>
    <mergeCell ref="U11:W11"/>
    <mergeCell ref="X11:AD11"/>
    <mergeCell ref="A12:D12"/>
    <mergeCell ref="E12:L12"/>
    <mergeCell ref="M12:O12"/>
    <mergeCell ref="P12:T12"/>
    <mergeCell ref="U12:W12"/>
    <mergeCell ref="X12:AD12"/>
    <mergeCell ref="P13:T13"/>
    <mergeCell ref="U13:W13"/>
    <mergeCell ref="Y13:AA13"/>
    <mergeCell ref="AC13:AD13"/>
    <mergeCell ref="A14:D14"/>
    <mergeCell ref="E14:T14"/>
    <mergeCell ref="U14:W14"/>
    <mergeCell ref="X14:AD14"/>
    <mergeCell ref="A15:D15"/>
    <mergeCell ref="E15:T15"/>
    <mergeCell ref="U15:W15"/>
    <mergeCell ref="X15:AD15"/>
    <mergeCell ref="A13:D13"/>
    <mergeCell ref="E13:L13"/>
    <mergeCell ref="M13:O13"/>
    <mergeCell ref="A29:C29"/>
    <mergeCell ref="A45:U45"/>
    <mergeCell ref="W45:X45"/>
    <mergeCell ref="Y45:Z45"/>
    <mergeCell ref="AA45:AB45"/>
    <mergeCell ref="AC45:AD45"/>
    <mergeCell ref="A46:U46"/>
    <mergeCell ref="W46:X46"/>
    <mergeCell ref="A16:D16"/>
    <mergeCell ref="E16:T16"/>
    <mergeCell ref="U16:W16"/>
    <mergeCell ref="X16:AD16"/>
    <mergeCell ref="A17:D17"/>
    <mergeCell ref="E17:T17"/>
    <mergeCell ref="U17:W17"/>
    <mergeCell ref="X17:AD17"/>
    <mergeCell ref="A18:D18"/>
    <mergeCell ref="E18:T18"/>
    <mergeCell ref="U18:W18"/>
    <mergeCell ref="X18:AD18"/>
    <mergeCell ref="Y46:Z46"/>
    <mergeCell ref="AA46:AB46"/>
    <mergeCell ref="AC46:AD46"/>
    <mergeCell ref="A43:U43"/>
  </mergeCells>
  <dataValidations count="3">
    <dataValidation type="list" allowBlank="1" showInputMessage="1" showErrorMessage="1" sqref="X26:Y27" xr:uid="{00000000-0002-0000-1500-000000000000}">
      <formula1>$A$65427:$A$65457</formula1>
    </dataValidation>
    <dataValidation type="list" allowBlank="1" showInputMessage="1" showErrorMessage="1" sqref="A27:B27" xr:uid="{00000000-0002-0000-1500-000001000000}">
      <formula1>"0"</formula1>
    </dataValidation>
    <dataValidation type="list" allowBlank="1" showInputMessage="1" showErrorMessage="1" sqref="AB26:AC27" xr:uid="{00000000-0002-0000-1500-000002000000}">
      <formula1>$B$65427:$B$65438</formula1>
    </dataValidation>
  </dataValidations>
  <pageMargins left="0.7" right="0.7" top="0.75" bottom="0.75" header="0.3" footer="0.3"/>
  <pageSetup scale="28" orientation="landscape" horizontalDpi="360" verticalDpi="360"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500-000003000000}">
          <x14:formula1>
            <xm:f>BDC!$A$3:$A$30</xm:f>
          </x14:formula1>
          <xm:sqref>E15:T15</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F77"/>
  <sheetViews>
    <sheetView view="pageBreakPreview" zoomScale="73" zoomScaleNormal="70" zoomScaleSheetLayoutView="73" zoomScalePageLayoutView="30" workbookViewId="0"/>
  </sheetViews>
  <sheetFormatPr baseColWidth="10" defaultColWidth="10.875" defaultRowHeight="16.5" x14ac:dyDescent="0.3"/>
  <cols>
    <col min="1" max="3" width="5" style="2" customWidth="1"/>
    <col min="4" max="4" width="22.125" style="2" customWidth="1"/>
    <col min="5" max="5" width="8.5" style="2" customWidth="1"/>
    <col min="6" max="24" width="12.5" style="2" customWidth="1"/>
    <col min="25" max="25" width="8.625" style="2" customWidth="1"/>
    <col min="26" max="26" width="7.625" style="2" customWidth="1"/>
    <col min="27" max="27" width="9.625" style="2" customWidth="1"/>
    <col min="28" max="16384" width="10.875" style="2"/>
  </cols>
  <sheetData>
    <row r="1" spans="1:32" ht="18.75" x14ac:dyDescent="0.3">
      <c r="A1" s="537" t="s">
        <v>925</v>
      </c>
      <c r="B1" s="538"/>
      <c r="C1" s="538"/>
      <c r="D1" s="538"/>
      <c r="E1" s="538"/>
      <c r="F1" s="539"/>
      <c r="G1" s="539"/>
      <c r="H1" s="539"/>
      <c r="I1" s="539"/>
      <c r="J1" s="539"/>
      <c r="K1" s="539"/>
      <c r="L1" s="539"/>
      <c r="M1" s="539"/>
      <c r="N1" s="539"/>
      <c r="O1" s="540"/>
      <c r="P1" s="1929"/>
      <c r="Q1" s="1930"/>
      <c r="R1" s="1930"/>
      <c r="S1" s="1930"/>
      <c r="T1" s="1930"/>
      <c r="U1" s="1930"/>
      <c r="V1" s="1930"/>
      <c r="W1" s="1930"/>
      <c r="X1" s="1930"/>
      <c r="Y1" s="1930"/>
      <c r="Z1" s="1930"/>
      <c r="AA1" s="1931"/>
      <c r="AB1" s="60"/>
      <c r="AC1" s="60"/>
      <c r="AD1" s="60"/>
      <c r="AE1" s="60"/>
      <c r="AF1" s="60"/>
    </row>
    <row r="2" spans="1:32" ht="18.75" x14ac:dyDescent="0.3">
      <c r="A2" s="542" t="s">
        <v>938</v>
      </c>
      <c r="B2" s="543"/>
      <c r="C2" s="543"/>
      <c r="D2" s="543"/>
      <c r="E2" s="543"/>
      <c r="F2" s="257"/>
      <c r="G2" s="257"/>
      <c r="H2" s="257"/>
      <c r="I2" s="257"/>
      <c r="J2" s="257"/>
      <c r="K2" s="257"/>
      <c r="L2" s="257"/>
      <c r="M2" s="257"/>
      <c r="N2" s="257"/>
      <c r="O2" s="541"/>
      <c r="P2" s="1024"/>
      <c r="Q2" s="1062"/>
      <c r="R2" s="1062"/>
      <c r="S2" s="1062"/>
      <c r="T2" s="1062"/>
      <c r="U2" s="1062"/>
      <c r="V2" s="1062"/>
      <c r="W2" s="1062"/>
      <c r="X2" s="1062"/>
      <c r="Y2" s="1062"/>
      <c r="Z2" s="1062"/>
      <c r="AA2" s="1072"/>
      <c r="AB2" s="60"/>
      <c r="AC2" s="60"/>
      <c r="AD2" s="60"/>
      <c r="AE2" s="60"/>
      <c r="AF2" s="60"/>
    </row>
    <row r="3" spans="1:32" ht="18.75" x14ac:dyDescent="0.3">
      <c r="A3" s="1932" t="s">
        <v>915</v>
      </c>
      <c r="B3" s="1933"/>
      <c r="C3" s="1933"/>
      <c r="D3" s="1933"/>
      <c r="E3" s="1933"/>
      <c r="F3" s="1934"/>
      <c r="G3" s="1934"/>
      <c r="H3" s="1934"/>
      <c r="I3" s="1934"/>
      <c r="J3" s="1934"/>
      <c r="K3" s="1934"/>
      <c r="L3" s="1934"/>
      <c r="M3" s="1934"/>
      <c r="N3" s="1934"/>
      <c r="O3" s="1935"/>
      <c r="P3" s="1024"/>
      <c r="Q3" s="1062"/>
      <c r="R3" s="1062"/>
      <c r="S3" s="1062"/>
      <c r="T3" s="1062"/>
      <c r="U3" s="1062"/>
      <c r="V3" s="1062"/>
      <c r="W3" s="1062"/>
      <c r="X3" s="1062"/>
      <c r="Y3" s="1062"/>
      <c r="Z3" s="1062"/>
      <c r="AA3" s="1072"/>
      <c r="AB3" s="60"/>
      <c r="AC3" s="60"/>
      <c r="AD3" s="60"/>
      <c r="AE3" s="60"/>
      <c r="AF3" s="60"/>
    </row>
    <row r="4" spans="1:32" ht="18.75" x14ac:dyDescent="0.3">
      <c r="A4" s="1936" t="s">
        <v>928</v>
      </c>
      <c r="B4" s="1937"/>
      <c r="C4" s="1937"/>
      <c r="D4" s="1937"/>
      <c r="E4" s="1937"/>
      <c r="F4" s="1937"/>
      <c r="G4" s="1937"/>
      <c r="H4" s="1937"/>
      <c r="I4" s="1937"/>
      <c r="J4" s="1937"/>
      <c r="K4" s="1937"/>
      <c r="L4" s="1937"/>
      <c r="M4" s="1937"/>
      <c r="N4" s="1937"/>
      <c r="O4" s="1938"/>
      <c r="P4" s="1024"/>
      <c r="Q4" s="1062"/>
      <c r="R4" s="1062"/>
      <c r="S4" s="1062"/>
      <c r="T4" s="1062"/>
      <c r="U4" s="1062"/>
      <c r="V4" s="1062"/>
      <c r="W4" s="1062"/>
      <c r="X4" s="1062"/>
      <c r="Y4" s="1062"/>
      <c r="Z4" s="1062"/>
      <c r="AA4" s="1072"/>
      <c r="AB4" s="60"/>
      <c r="AC4" s="60"/>
      <c r="AD4" s="60"/>
      <c r="AE4" s="60"/>
      <c r="AF4" s="60"/>
    </row>
    <row r="5" spans="1:32" ht="18.75" x14ac:dyDescent="0.3">
      <c r="A5" s="1925"/>
      <c r="B5" s="1926"/>
      <c r="C5" s="1926"/>
      <c r="D5" s="1926"/>
      <c r="E5" s="1926"/>
      <c r="F5" s="1926"/>
      <c r="G5" s="1926"/>
      <c r="H5" s="1926"/>
      <c r="I5" s="1926"/>
      <c r="J5" s="1926"/>
      <c r="K5" s="1926"/>
      <c r="L5" s="1926"/>
      <c r="M5" s="1926"/>
      <c r="N5" s="1926"/>
      <c r="O5" s="1926"/>
      <c r="P5" s="1927"/>
      <c r="Q5" s="1927"/>
      <c r="R5" s="1927"/>
      <c r="S5" s="1927"/>
      <c r="T5" s="1927"/>
      <c r="U5" s="1927"/>
      <c r="V5" s="1927"/>
      <c r="W5" s="1927"/>
      <c r="X5" s="1927"/>
      <c r="Y5" s="1927"/>
      <c r="Z5" s="1927"/>
      <c r="AA5" s="1928"/>
      <c r="AB5" s="60"/>
      <c r="AC5" s="60"/>
      <c r="AD5" s="60"/>
      <c r="AE5" s="60"/>
      <c r="AF5" s="60"/>
    </row>
    <row r="6" spans="1:32" ht="18.75" x14ac:dyDescent="0.3">
      <c r="A6" s="1093" t="s">
        <v>5</v>
      </c>
      <c r="B6" s="1094"/>
      <c r="C6" s="1094"/>
      <c r="D6" s="1094"/>
      <c r="E6" s="1094"/>
      <c r="F6" s="621" t="s">
        <v>463</v>
      </c>
      <c r="G6" s="621"/>
      <c r="H6" s="621"/>
      <c r="I6" s="621"/>
      <c r="J6" s="621"/>
      <c r="K6" s="621"/>
      <c r="L6" s="621"/>
      <c r="M6" s="621"/>
      <c r="N6" s="621"/>
      <c r="O6" s="621"/>
      <c r="P6" s="621"/>
      <c r="Q6" s="621"/>
      <c r="R6" s="621"/>
      <c r="S6" s="621"/>
      <c r="T6" s="621"/>
      <c r="U6" s="621"/>
      <c r="V6" s="621"/>
      <c r="W6" s="1095" t="s">
        <v>143</v>
      </c>
      <c r="X6" s="1095"/>
      <c r="Y6" s="1095"/>
      <c r="Z6" s="796">
        <v>10</v>
      </c>
      <c r="AA6" s="838"/>
      <c r="AB6" s="60"/>
      <c r="AC6" s="60"/>
      <c r="AD6" s="60"/>
      <c r="AE6" s="60"/>
      <c r="AF6" s="60"/>
    </row>
    <row r="7" spans="1:32" ht="18.75" x14ac:dyDescent="0.3">
      <c r="A7" s="1093"/>
      <c r="B7" s="1094"/>
      <c r="C7" s="1094"/>
      <c r="D7" s="1094"/>
      <c r="E7" s="1094"/>
      <c r="F7" s="1094" t="s">
        <v>107</v>
      </c>
      <c r="G7" s="1094"/>
      <c r="H7" s="1094"/>
      <c r="I7" s="1094"/>
      <c r="J7" s="1094"/>
      <c r="K7" s="1094"/>
      <c r="L7" s="1094"/>
      <c r="M7" s="1094"/>
      <c r="N7" s="1094"/>
      <c r="O7" s="1094"/>
      <c r="P7" s="1094"/>
      <c r="Q7" s="1094"/>
      <c r="R7" s="1094"/>
      <c r="S7" s="1094"/>
      <c r="T7" s="1094"/>
      <c r="U7" s="1094"/>
      <c r="V7" s="1094"/>
      <c r="W7" s="1095"/>
      <c r="X7" s="1095"/>
      <c r="Y7" s="1095"/>
      <c r="Z7" s="796"/>
      <c r="AA7" s="838"/>
      <c r="AB7" s="60"/>
      <c r="AC7" s="60"/>
      <c r="AD7" s="60"/>
      <c r="AE7" s="60"/>
      <c r="AF7" s="60"/>
    </row>
    <row r="8" spans="1:32" ht="18.75" x14ac:dyDescent="0.3">
      <c r="A8" s="1084"/>
      <c r="B8" s="1085"/>
      <c r="C8" s="1085"/>
      <c r="D8" s="1085"/>
      <c r="E8" s="1085"/>
      <c r="F8" s="1085"/>
      <c r="G8" s="1085"/>
      <c r="H8" s="1085"/>
      <c r="I8" s="1085"/>
      <c r="J8" s="1085"/>
      <c r="K8" s="1085"/>
      <c r="L8" s="1085"/>
      <c r="M8" s="1085"/>
      <c r="N8" s="1085"/>
      <c r="O8" s="1085"/>
      <c r="P8" s="1085"/>
      <c r="Q8" s="1085"/>
      <c r="R8" s="1085"/>
      <c r="S8" s="1085"/>
      <c r="T8" s="1085"/>
      <c r="U8" s="1085"/>
      <c r="V8" s="1085"/>
      <c r="W8" s="1085"/>
      <c r="X8" s="1085"/>
      <c r="Y8" s="1085"/>
      <c r="Z8" s="1085"/>
      <c r="AA8" s="1086"/>
      <c r="AB8" s="60"/>
      <c r="AC8" s="60"/>
      <c r="AD8" s="60"/>
      <c r="AE8" s="60"/>
      <c r="AF8" s="60"/>
    </row>
    <row r="9" spans="1:32" ht="16.5" customHeight="1" x14ac:dyDescent="0.3">
      <c r="A9" s="195">
        <v>1</v>
      </c>
      <c r="B9" s="609" t="s">
        <v>30</v>
      </c>
      <c r="C9" s="609"/>
      <c r="D9" s="609"/>
      <c r="E9" s="609"/>
      <c r="F9" s="609"/>
      <c r="G9" s="609"/>
      <c r="H9" s="609"/>
      <c r="I9" s="609"/>
      <c r="J9" s="609"/>
      <c r="K9" s="609"/>
      <c r="L9" s="609"/>
      <c r="M9" s="609"/>
      <c r="N9" s="609"/>
      <c r="O9" s="609"/>
      <c r="P9" s="610"/>
      <c r="Q9" s="610"/>
      <c r="R9" s="610"/>
      <c r="S9" s="610"/>
      <c r="T9" s="610"/>
      <c r="U9" s="610"/>
      <c r="V9" s="610"/>
      <c r="W9" s="610"/>
      <c r="X9" s="610"/>
      <c r="Y9" s="610"/>
      <c r="Z9" s="611">
        <f>VLOOKUP($F$15,CONTRA,6,FALSE)</f>
        <v>6</v>
      </c>
      <c r="AA9" s="612"/>
    </row>
    <row r="10" spans="1:32" ht="16.5" customHeight="1" x14ac:dyDescent="0.3">
      <c r="A10" s="563" t="s">
        <v>11</v>
      </c>
      <c r="B10" s="564"/>
      <c r="C10" s="564"/>
      <c r="D10" s="564"/>
      <c r="E10" s="564"/>
      <c r="F10" s="566">
        <f>VLOOKUP($F$15,CONTRA,2,FALSE)</f>
        <v>2</v>
      </c>
      <c r="G10" s="566"/>
      <c r="H10" s="55" t="s">
        <v>17</v>
      </c>
      <c r="I10" s="566">
        <f>VLOOKUP($F$15,CONTRA,3,FALSE)</f>
        <v>3</v>
      </c>
      <c r="J10" s="566"/>
      <c r="K10" s="576" t="s">
        <v>18</v>
      </c>
      <c r="L10" s="577"/>
      <c r="M10" s="566">
        <f>VLOOKUP($F$15,CONTRA,4,FALSE)</f>
        <v>4</v>
      </c>
      <c r="N10" s="566"/>
      <c r="O10" s="566"/>
      <c r="P10" s="564" t="s">
        <v>10</v>
      </c>
      <c r="Q10" s="564"/>
      <c r="R10" s="564"/>
      <c r="S10" s="564"/>
      <c r="T10" s="595">
        <f>VLOOKUP($F$15,CONTRA,5,FALSE)</f>
        <v>5</v>
      </c>
      <c r="U10" s="595"/>
      <c r="V10" s="595"/>
      <c r="W10" s="594" t="s">
        <v>829</v>
      </c>
      <c r="X10" s="594"/>
      <c r="Y10" s="594"/>
      <c r="Z10" s="613"/>
      <c r="AA10" s="614"/>
    </row>
    <row r="11" spans="1:32" x14ac:dyDescent="0.3">
      <c r="A11" s="563" t="s">
        <v>6</v>
      </c>
      <c r="B11" s="564"/>
      <c r="C11" s="564"/>
      <c r="D11" s="564"/>
      <c r="E11" s="564"/>
      <c r="F11" s="595">
        <f>VLOOKUP($F$15,CONTRA,7,FALSE)</f>
        <v>7</v>
      </c>
      <c r="G11" s="595"/>
      <c r="H11" s="595"/>
      <c r="I11" s="595"/>
      <c r="J11" s="595"/>
      <c r="K11" s="595"/>
      <c r="L11" s="595"/>
      <c r="M11" s="595"/>
      <c r="N11" s="595"/>
      <c r="O11" s="595"/>
      <c r="P11" s="564" t="s">
        <v>12</v>
      </c>
      <c r="Q11" s="564"/>
      <c r="R11" s="564"/>
      <c r="S11" s="564"/>
      <c r="T11" s="595">
        <f>VLOOKUP($F$15,CONTRA,8,FALSE)</f>
        <v>8</v>
      </c>
      <c r="U11" s="595"/>
      <c r="V11" s="595"/>
      <c r="W11" s="595"/>
      <c r="X11" s="595"/>
      <c r="Y11" s="595"/>
      <c r="Z11" s="595"/>
      <c r="AA11" s="599"/>
    </row>
    <row r="12" spans="1:32" ht="16.5" customHeight="1" x14ac:dyDescent="0.3">
      <c r="A12" s="602" t="s">
        <v>8</v>
      </c>
      <c r="B12" s="598"/>
      <c r="C12" s="598"/>
      <c r="D12" s="598"/>
      <c r="E12" s="598"/>
      <c r="F12" s="595">
        <f>VLOOKUP($F$15,CONTRA,9,FALSE)</f>
        <v>9</v>
      </c>
      <c r="G12" s="595"/>
      <c r="H12" s="595"/>
      <c r="I12" s="595"/>
      <c r="J12" s="595"/>
      <c r="K12" s="576" t="s">
        <v>13</v>
      </c>
      <c r="L12" s="577"/>
      <c r="M12" s="595">
        <f>VLOOKUP($F$15,CONTRA,10,FALSE)</f>
        <v>10</v>
      </c>
      <c r="N12" s="595"/>
      <c r="O12" s="595"/>
      <c r="P12" s="564" t="s">
        <v>9</v>
      </c>
      <c r="Q12" s="564"/>
      <c r="R12" s="564"/>
      <c r="S12" s="564"/>
      <c r="T12" s="603">
        <f>VLOOKUP($F$15,CONTRA,11,FALSE)</f>
        <v>11</v>
      </c>
      <c r="U12" s="603"/>
      <c r="V12" s="604"/>
      <c r="W12" s="604"/>
      <c r="X12" s="604"/>
      <c r="Y12" s="604"/>
      <c r="Z12" s="604"/>
      <c r="AA12" s="605"/>
    </row>
    <row r="13" spans="1:32" ht="33" customHeight="1" x14ac:dyDescent="0.3">
      <c r="A13" s="593" t="s">
        <v>807</v>
      </c>
      <c r="B13" s="594"/>
      <c r="C13" s="594"/>
      <c r="D13" s="594"/>
      <c r="E13" s="594"/>
      <c r="F13" s="595">
        <f>VLOOKUP($F$15,CONTRA,12,FALSE)</f>
        <v>12</v>
      </c>
      <c r="G13" s="595"/>
      <c r="H13" s="595"/>
      <c r="I13" s="595"/>
      <c r="J13" s="595"/>
      <c r="K13" s="596" t="s">
        <v>826</v>
      </c>
      <c r="L13" s="597"/>
      <c r="M13" s="595">
        <f>VLOOKUP($F$15,CONTRA,13,FALSE)</f>
        <v>13</v>
      </c>
      <c r="N13" s="595"/>
      <c r="O13" s="595"/>
      <c r="P13" s="598" t="str">
        <f>+BDC!N2</f>
        <v xml:space="preserve"> N° CONTRATO INTERVENTORÍA O DELEGACIÓN </v>
      </c>
      <c r="Q13" s="598"/>
      <c r="R13" s="598"/>
      <c r="S13" s="590"/>
      <c r="T13" s="566">
        <f>VLOOKUP($F$15,CONTRA,14,FALSE)</f>
        <v>14</v>
      </c>
      <c r="U13" s="566"/>
      <c r="V13" s="600" t="str">
        <f>+Tabla2[[#Headers],[FECHA ACTA INICIO CONTRATO INTERVENTORIA O OFICIO DELEG]]</f>
        <v>FECHA ACTA INICIO CONTRATO INTERVENTORIA O OFICIO DELEG</v>
      </c>
      <c r="W13" s="600"/>
      <c r="X13" s="600"/>
      <c r="Y13" s="601"/>
      <c r="Z13" s="583">
        <f>VLOOKUP($F$15,CONTRA,15,FALSE)</f>
        <v>15</v>
      </c>
      <c r="AA13" s="586"/>
    </row>
    <row r="14" spans="1:32" x14ac:dyDescent="0.3">
      <c r="A14" s="587" t="s">
        <v>825</v>
      </c>
      <c r="B14" s="588"/>
      <c r="C14" s="588"/>
      <c r="D14" s="588"/>
      <c r="E14" s="589"/>
      <c r="F14" s="583" t="str">
        <f>VLOOKUP($F$15,BDC!A2:BA18,16,FALSE)</f>
        <v>XXX</v>
      </c>
      <c r="G14" s="584"/>
      <c r="H14" s="584"/>
      <c r="I14" s="584"/>
      <c r="J14" s="584"/>
      <c r="K14" s="584"/>
      <c r="L14" s="584"/>
      <c r="M14" s="584"/>
      <c r="N14" s="584"/>
      <c r="O14" s="585"/>
      <c r="P14" s="590" t="s">
        <v>9</v>
      </c>
      <c r="Q14" s="591"/>
      <c r="R14" s="591"/>
      <c r="S14" s="592"/>
      <c r="T14" s="552" t="str">
        <f>VLOOKUP($F$15,BDC!A2:BA18,17,FALSE)</f>
        <v>XXX</v>
      </c>
      <c r="U14" s="553"/>
      <c r="V14" s="553"/>
      <c r="W14" s="553"/>
      <c r="X14" s="553"/>
      <c r="Y14" s="553"/>
      <c r="Z14" s="553"/>
      <c r="AA14" s="567"/>
    </row>
    <row r="15" spans="1:32" ht="35.25" customHeight="1" x14ac:dyDescent="0.3">
      <c r="A15" s="563" t="s">
        <v>7</v>
      </c>
      <c r="B15" s="564"/>
      <c r="C15" s="564"/>
      <c r="D15" s="564"/>
      <c r="E15" s="564"/>
      <c r="F15" s="580">
        <v>1</v>
      </c>
      <c r="G15" s="581"/>
      <c r="H15" s="581"/>
      <c r="I15" s="581"/>
      <c r="J15" s="581"/>
      <c r="K15" s="581"/>
      <c r="L15" s="581"/>
      <c r="M15" s="581"/>
      <c r="N15" s="581"/>
      <c r="O15" s="582"/>
      <c r="P15" s="564" t="s">
        <v>824</v>
      </c>
      <c r="Q15" s="564"/>
      <c r="R15" s="564"/>
      <c r="S15" s="564"/>
      <c r="T15" s="552" t="str">
        <f>VLOOKUP($F$15,BDC!A3:BA19,19,FALSE)</f>
        <v>XXX</v>
      </c>
      <c r="U15" s="553"/>
      <c r="V15" s="553"/>
      <c r="W15" s="553"/>
      <c r="X15" s="553"/>
      <c r="Y15" s="553"/>
      <c r="Z15" s="553"/>
      <c r="AA15" s="567"/>
    </row>
    <row r="16" spans="1:32" x14ac:dyDescent="0.3">
      <c r="A16" s="551" t="s">
        <v>823</v>
      </c>
      <c r="B16" s="546"/>
      <c r="C16" s="546"/>
      <c r="D16" s="546"/>
      <c r="E16" s="547"/>
      <c r="F16" s="583" t="str">
        <f>VLOOKUP($F$15,BDC!A2:BA18,18,FALSE)</f>
        <v>XXX</v>
      </c>
      <c r="G16" s="584"/>
      <c r="H16" s="584"/>
      <c r="I16" s="584"/>
      <c r="J16" s="584"/>
      <c r="K16" s="584"/>
      <c r="L16" s="584"/>
      <c r="M16" s="584"/>
      <c r="N16" s="584"/>
      <c r="O16" s="585"/>
      <c r="P16" s="545" t="s">
        <v>9</v>
      </c>
      <c r="Q16" s="546"/>
      <c r="R16" s="546"/>
      <c r="S16" s="547"/>
      <c r="T16" s="583" t="str">
        <f>VLOOKUP($F$15,BDC!A3:BA19,20,FALSE)</f>
        <v>XXX</v>
      </c>
      <c r="U16" s="584"/>
      <c r="V16" s="584"/>
      <c r="W16" s="584"/>
      <c r="X16" s="584"/>
      <c r="Y16" s="584"/>
      <c r="Z16" s="584"/>
      <c r="AA16" s="586"/>
    </row>
    <row r="17" spans="1:32" x14ac:dyDescent="0.3">
      <c r="A17" s="563" t="s">
        <v>21</v>
      </c>
      <c r="B17" s="564"/>
      <c r="C17" s="564"/>
      <c r="D17" s="564"/>
      <c r="E17" s="564"/>
      <c r="F17" s="568" t="str">
        <f>VLOOKUP($F$15,BDC!A2:BA18,26,FALSE)</f>
        <v>XXX</v>
      </c>
      <c r="G17" s="569"/>
      <c r="H17" s="569"/>
      <c r="I17" s="569"/>
      <c r="J17" s="569"/>
      <c r="K17" s="569"/>
      <c r="L17" s="569"/>
      <c r="M17" s="569"/>
      <c r="N17" s="569"/>
      <c r="O17" s="579"/>
      <c r="P17" s="564" t="s">
        <v>811</v>
      </c>
      <c r="Q17" s="564"/>
      <c r="R17" s="564"/>
      <c r="S17" s="564"/>
      <c r="T17" s="568">
        <f>VLOOKUP($F$15,CONTRA,27,FALSE)</f>
        <v>25</v>
      </c>
      <c r="U17" s="569"/>
      <c r="V17" s="569"/>
      <c r="W17" s="569"/>
      <c r="X17" s="569"/>
      <c r="Y17" s="569"/>
      <c r="Z17" s="569"/>
      <c r="AA17" s="570"/>
    </row>
    <row r="18" spans="1:32" x14ac:dyDescent="0.3">
      <c r="A18" s="551" t="s">
        <v>817</v>
      </c>
      <c r="B18" s="546"/>
      <c r="C18" s="546"/>
      <c r="D18" s="546"/>
      <c r="E18" s="547"/>
      <c r="F18" s="552">
        <f>VLOOKUP($F$15,CONTRA,28,FALSE)</f>
        <v>0</v>
      </c>
      <c r="G18" s="553"/>
      <c r="H18" s="553"/>
      <c r="I18" s="553"/>
      <c r="J18" s="553"/>
      <c r="K18" s="553"/>
      <c r="L18" s="553"/>
      <c r="M18" s="553"/>
      <c r="N18" s="553"/>
      <c r="O18" s="554"/>
      <c r="P18" s="545" t="s">
        <v>814</v>
      </c>
      <c r="Q18" s="546"/>
      <c r="R18" s="546"/>
      <c r="S18" s="547"/>
      <c r="T18" s="552">
        <f>VLOOKUP($F$15,CONTRA,29,FALSE)</f>
        <v>0</v>
      </c>
      <c r="U18" s="553"/>
      <c r="V18" s="553"/>
      <c r="W18" s="553"/>
      <c r="X18" s="553"/>
      <c r="Y18" s="553"/>
      <c r="Z18" s="553"/>
      <c r="AA18" s="567"/>
    </row>
    <row r="19" spans="1:32" x14ac:dyDescent="0.3">
      <c r="A19" s="563" t="s">
        <v>22</v>
      </c>
      <c r="B19" s="564"/>
      <c r="C19" s="564"/>
      <c r="D19" s="564"/>
      <c r="E19" s="564"/>
      <c r="F19" s="575">
        <f>VLOOKUP($F$15,CONTRA,30,FALSE)</f>
        <v>26</v>
      </c>
      <c r="G19" s="575"/>
      <c r="H19" s="575"/>
      <c r="I19" s="575"/>
      <c r="J19" s="575"/>
      <c r="K19" s="566">
        <f>VLOOKUP($F$15,CONTRA,31,FALSE)</f>
        <v>0</v>
      </c>
      <c r="L19" s="566"/>
      <c r="M19" s="566"/>
      <c r="N19" s="566"/>
      <c r="O19" s="566"/>
      <c r="P19" s="564" t="s">
        <v>810</v>
      </c>
      <c r="Q19" s="564"/>
      <c r="R19" s="564"/>
      <c r="S19" s="564"/>
      <c r="T19" s="566">
        <f>VLOOKUP($F$15,CONTRA,32,FALSE)</f>
        <v>27</v>
      </c>
      <c r="U19" s="566"/>
      <c r="V19" s="566"/>
      <c r="W19" s="566"/>
      <c r="X19" s="566"/>
      <c r="Y19" s="566"/>
      <c r="Z19" s="566"/>
      <c r="AA19" s="574"/>
    </row>
    <row r="20" spans="1:32" x14ac:dyDescent="0.3">
      <c r="A20" s="563" t="s">
        <v>23</v>
      </c>
      <c r="B20" s="564"/>
      <c r="C20" s="564"/>
      <c r="D20" s="564"/>
      <c r="E20" s="564"/>
      <c r="F20" s="575">
        <f>VLOOKUP($F$15,CONTRA,33,FALSE)</f>
        <v>28</v>
      </c>
      <c r="G20" s="575"/>
      <c r="H20" s="575"/>
      <c r="I20" s="575"/>
      <c r="J20" s="575"/>
      <c r="K20" s="576" t="s">
        <v>0</v>
      </c>
      <c r="L20" s="577"/>
      <c r="M20" s="578">
        <f>VLOOKUP($F$15,CONTRA,34,FALSE)</f>
        <v>29</v>
      </c>
      <c r="N20" s="578"/>
      <c r="O20" s="578"/>
      <c r="P20" s="564" t="s">
        <v>815</v>
      </c>
      <c r="Q20" s="564"/>
      <c r="R20" s="564"/>
      <c r="S20" s="564"/>
      <c r="T20" s="566">
        <f>VLOOKUP($F$15,CONTRA,35,FALSE)</f>
        <v>0</v>
      </c>
      <c r="U20" s="566"/>
      <c r="V20" s="566"/>
      <c r="W20" s="566"/>
      <c r="X20" s="566"/>
      <c r="Y20" s="566"/>
      <c r="Z20" s="566"/>
      <c r="AA20" s="574"/>
    </row>
    <row r="21" spans="1:32" x14ac:dyDescent="0.3">
      <c r="A21" s="563" t="s">
        <v>24</v>
      </c>
      <c r="B21" s="564"/>
      <c r="C21" s="564"/>
      <c r="D21" s="564"/>
      <c r="E21" s="564"/>
      <c r="F21" s="565">
        <f>SUM(F19:J20)</f>
        <v>54</v>
      </c>
      <c r="G21" s="553"/>
      <c r="H21" s="553"/>
      <c r="I21" s="553"/>
      <c r="J21" s="554"/>
      <c r="K21" s="566"/>
      <c r="L21" s="566"/>
      <c r="M21" s="566"/>
      <c r="N21" s="566"/>
      <c r="O21" s="566"/>
      <c r="P21" s="564" t="s">
        <v>25</v>
      </c>
      <c r="Q21" s="564"/>
      <c r="R21" s="564"/>
      <c r="S21" s="564"/>
      <c r="T21" s="552">
        <f>+T19+T20</f>
        <v>27</v>
      </c>
      <c r="U21" s="553"/>
      <c r="V21" s="553"/>
      <c r="W21" s="553"/>
      <c r="X21" s="553"/>
      <c r="Y21" s="553"/>
      <c r="Z21" s="553"/>
      <c r="AA21" s="567"/>
    </row>
    <row r="22" spans="1:32" x14ac:dyDescent="0.3">
      <c r="A22" s="558" t="s">
        <v>19</v>
      </c>
      <c r="B22" s="559"/>
      <c r="C22" s="559"/>
      <c r="D22" s="559"/>
      <c r="E22" s="559"/>
      <c r="F22" s="571">
        <f>VLOOKUP($F$15,CONTRA,36,FALSE)</f>
        <v>30</v>
      </c>
      <c r="G22" s="572"/>
      <c r="H22" s="572"/>
      <c r="I22" s="572"/>
      <c r="J22" s="572"/>
      <c r="K22" s="572"/>
      <c r="L22" s="572"/>
      <c r="M22" s="572"/>
      <c r="N22" s="572"/>
      <c r="O22" s="573"/>
      <c r="P22" s="564" t="s">
        <v>812</v>
      </c>
      <c r="Q22" s="564"/>
      <c r="R22" s="564"/>
      <c r="S22" s="564"/>
      <c r="T22" s="568">
        <f>VLOOKUP($F$15,BDC!1:1048576,38,FALSE)</f>
        <v>0</v>
      </c>
      <c r="U22" s="569"/>
      <c r="V22" s="569"/>
      <c r="W22" s="569"/>
      <c r="X22" s="569"/>
      <c r="Y22" s="569"/>
      <c r="Z22" s="569"/>
      <c r="AA22" s="570"/>
    </row>
    <row r="23" spans="1:32" x14ac:dyDescent="0.3">
      <c r="A23" s="558" t="s">
        <v>20</v>
      </c>
      <c r="B23" s="559"/>
      <c r="C23" s="559"/>
      <c r="D23" s="559"/>
      <c r="E23" s="559"/>
      <c r="F23" s="560">
        <f>VLOOKUP($F$15,CONTRA,37,FALSE)</f>
        <v>31</v>
      </c>
      <c r="G23" s="561"/>
      <c r="H23" s="561"/>
      <c r="I23" s="561"/>
      <c r="J23" s="561"/>
      <c r="K23" s="561"/>
      <c r="L23" s="561"/>
      <c r="M23" s="561"/>
      <c r="N23" s="561"/>
      <c r="O23" s="561"/>
      <c r="P23" s="561"/>
      <c r="Q23" s="561"/>
      <c r="R23" s="561"/>
      <c r="S23" s="561"/>
      <c r="T23" s="561"/>
      <c r="U23" s="561"/>
      <c r="V23" s="561"/>
      <c r="W23" s="561"/>
      <c r="X23" s="561"/>
      <c r="Y23" s="561"/>
      <c r="Z23" s="561"/>
      <c r="AA23" s="562"/>
    </row>
    <row r="24" spans="1:32" ht="18.75" x14ac:dyDescent="0.3">
      <c r="A24" s="247">
        <v>2</v>
      </c>
      <c r="B24" s="1922" t="s">
        <v>479</v>
      </c>
      <c r="C24" s="1923"/>
      <c r="D24" s="1923"/>
      <c r="E24" s="1923"/>
      <c r="F24" s="1923"/>
      <c r="G24" s="1923"/>
      <c r="H24" s="1923"/>
      <c r="I24" s="1923"/>
      <c r="J24" s="1923"/>
      <c r="K24" s="1923"/>
      <c r="L24" s="1923"/>
      <c r="M24" s="1923"/>
      <c r="N24" s="1923"/>
      <c r="O24" s="1923"/>
      <c r="P24" s="1923"/>
      <c r="Q24" s="1124"/>
      <c r="R24" s="1124"/>
      <c r="S24" s="1124"/>
      <c r="T24" s="1124"/>
      <c r="U24" s="1124"/>
      <c r="V24" s="1923"/>
      <c r="W24" s="1923"/>
      <c r="X24" s="1923"/>
      <c r="Y24" s="1923"/>
      <c r="Z24" s="1923"/>
      <c r="AA24" s="1924"/>
      <c r="AB24" s="60"/>
      <c r="AC24" s="60"/>
      <c r="AD24" s="60"/>
      <c r="AE24" s="60"/>
      <c r="AF24" s="60"/>
    </row>
    <row r="25" spans="1:32" ht="18.75" x14ac:dyDescent="0.3">
      <c r="A25" s="248"/>
      <c r="B25" s="249"/>
      <c r="C25" s="249"/>
      <c r="D25" s="249"/>
      <c r="E25" s="249"/>
      <c r="F25" s="249"/>
      <c r="G25" s="249"/>
      <c r="H25" s="249"/>
      <c r="I25" s="249"/>
      <c r="J25" s="249"/>
      <c r="K25" s="249"/>
      <c r="L25" s="249"/>
      <c r="M25" s="249"/>
      <c r="N25" s="249"/>
      <c r="O25" s="249"/>
      <c r="P25" s="249"/>
      <c r="Q25" s="249"/>
      <c r="R25" s="249"/>
      <c r="S25" s="249"/>
      <c r="T25" s="249"/>
      <c r="U25" s="249"/>
      <c r="V25" s="249"/>
      <c r="W25" s="249"/>
      <c r="X25" s="249"/>
      <c r="Y25" s="249"/>
      <c r="Z25" s="249"/>
      <c r="AA25" s="250"/>
      <c r="AB25" s="60"/>
      <c r="AC25" s="60"/>
      <c r="AD25" s="60"/>
      <c r="AE25" s="60"/>
      <c r="AF25" s="60"/>
    </row>
    <row r="26" spans="1:32" ht="27.75" customHeight="1" x14ac:dyDescent="0.3">
      <c r="A26" s="1913" t="s">
        <v>464</v>
      </c>
      <c r="B26" s="1904"/>
      <c r="C26" s="1904"/>
      <c r="D26" s="381" t="s">
        <v>322</v>
      </c>
      <c r="E26" s="249"/>
      <c r="F26" s="1904" t="s">
        <v>323</v>
      </c>
      <c r="G26" s="1904"/>
      <c r="H26" s="1904"/>
      <c r="I26" s="1904"/>
      <c r="J26" s="1904" t="s">
        <v>322</v>
      </c>
      <c r="K26" s="1904"/>
      <c r="L26" s="249"/>
      <c r="M26" s="1904" t="s">
        <v>465</v>
      </c>
      <c r="N26" s="1904"/>
      <c r="O26" s="1904"/>
      <c r="P26" s="1904"/>
      <c r="Q26" s="1904" t="s">
        <v>28</v>
      </c>
      <c r="R26" s="1904"/>
      <c r="S26" s="249"/>
      <c r="T26" s="1904" t="s">
        <v>325</v>
      </c>
      <c r="U26" s="1904"/>
      <c r="V26" s="1904"/>
      <c r="W26" s="1904"/>
      <c r="X26" s="1904"/>
      <c r="Y26" s="1904"/>
      <c r="Z26" s="1904"/>
      <c r="AA26" s="1905"/>
      <c r="AB26" s="60"/>
      <c r="AC26" s="60"/>
      <c r="AD26" s="60"/>
      <c r="AE26" s="60"/>
      <c r="AF26" s="60"/>
    </row>
    <row r="27" spans="1:32" ht="27.75" customHeight="1" x14ac:dyDescent="0.3">
      <c r="A27" s="1913">
        <v>1</v>
      </c>
      <c r="B27" s="1904"/>
      <c r="C27" s="1904"/>
      <c r="D27" s="381"/>
      <c r="E27" s="249"/>
      <c r="F27" s="1904">
        <v>1</v>
      </c>
      <c r="G27" s="1904"/>
      <c r="H27" s="1904"/>
      <c r="I27" s="1904"/>
      <c r="J27" s="1904"/>
      <c r="K27" s="1904"/>
      <c r="L27" s="249"/>
      <c r="M27" s="1904"/>
      <c r="N27" s="1904"/>
      <c r="O27" s="1904"/>
      <c r="P27" s="1904"/>
      <c r="Q27" s="1904"/>
      <c r="R27" s="1904"/>
      <c r="S27" s="249"/>
      <c r="T27" s="1919" t="s">
        <v>326</v>
      </c>
      <c r="U27" s="1920"/>
      <c r="V27" s="1920"/>
      <c r="W27" s="1920"/>
      <c r="X27" s="1921"/>
      <c r="Y27" s="1904"/>
      <c r="Z27" s="1904"/>
      <c r="AA27" s="1905"/>
      <c r="AB27" s="60"/>
      <c r="AC27" s="60"/>
      <c r="AD27" s="60"/>
      <c r="AE27" s="60"/>
      <c r="AF27" s="60"/>
    </row>
    <row r="28" spans="1:32" ht="27.75" customHeight="1" x14ac:dyDescent="0.3">
      <c r="A28" s="1913">
        <v>2</v>
      </c>
      <c r="B28" s="1904"/>
      <c r="C28" s="1904"/>
      <c r="D28" s="381"/>
      <c r="E28" s="249"/>
      <c r="F28" s="1904">
        <v>2</v>
      </c>
      <c r="G28" s="1904"/>
      <c r="H28" s="1904"/>
      <c r="I28" s="1904"/>
      <c r="J28" s="1904"/>
      <c r="K28" s="1904"/>
      <c r="L28" s="249"/>
      <c r="M28" s="1904"/>
      <c r="N28" s="1904"/>
      <c r="O28" s="1904"/>
      <c r="P28" s="1904"/>
      <c r="Q28" s="1904"/>
      <c r="R28" s="1904"/>
      <c r="S28" s="249"/>
      <c r="T28" s="1919" t="s">
        <v>327</v>
      </c>
      <c r="U28" s="1920"/>
      <c r="V28" s="1920"/>
      <c r="W28" s="1920"/>
      <c r="X28" s="1921"/>
      <c r="Y28" s="1904"/>
      <c r="Z28" s="1904"/>
      <c r="AA28" s="1905"/>
      <c r="AB28" s="60"/>
      <c r="AC28" s="60"/>
      <c r="AD28" s="60"/>
      <c r="AE28" s="60"/>
      <c r="AF28" s="60"/>
    </row>
    <row r="29" spans="1:32" ht="27.75" customHeight="1" x14ac:dyDescent="0.3">
      <c r="A29" s="1913">
        <v>3</v>
      </c>
      <c r="B29" s="1904"/>
      <c r="C29" s="1904"/>
      <c r="D29" s="381"/>
      <c r="E29" s="249"/>
      <c r="F29" s="1904">
        <v>3</v>
      </c>
      <c r="G29" s="1904"/>
      <c r="H29" s="1904"/>
      <c r="I29" s="1904"/>
      <c r="J29" s="1904"/>
      <c r="K29" s="1904"/>
      <c r="L29" s="249"/>
      <c r="M29" s="1904"/>
      <c r="N29" s="1904"/>
      <c r="O29" s="1904"/>
      <c r="P29" s="1904"/>
      <c r="Q29" s="1904"/>
      <c r="R29" s="1904"/>
      <c r="S29" s="249"/>
      <c r="T29" s="249"/>
      <c r="U29" s="249"/>
      <c r="V29" s="249"/>
      <c r="W29" s="249"/>
      <c r="X29" s="249"/>
      <c r="Y29" s="249"/>
      <c r="Z29" s="249"/>
      <c r="AA29" s="250"/>
      <c r="AB29" s="60"/>
      <c r="AC29" s="60"/>
      <c r="AD29" s="60"/>
      <c r="AE29" s="60"/>
      <c r="AF29" s="60"/>
    </row>
    <row r="30" spans="1:32" ht="27.75" customHeight="1" x14ac:dyDescent="0.3">
      <c r="A30" s="1913">
        <v>4</v>
      </c>
      <c r="B30" s="1904"/>
      <c r="C30" s="1904"/>
      <c r="D30" s="381"/>
      <c r="E30" s="249"/>
      <c r="F30" s="1904">
        <v>4</v>
      </c>
      <c r="G30" s="1904"/>
      <c r="H30" s="1904"/>
      <c r="I30" s="1904"/>
      <c r="J30" s="1904"/>
      <c r="K30" s="1904"/>
      <c r="L30" s="249"/>
      <c r="M30" s="1904"/>
      <c r="N30" s="1904"/>
      <c r="O30" s="1904"/>
      <c r="P30" s="1904"/>
      <c r="Q30" s="1904"/>
      <c r="R30" s="1904"/>
      <c r="S30" s="249"/>
      <c r="T30" s="249"/>
      <c r="U30" s="249"/>
      <c r="V30" s="249"/>
      <c r="W30" s="249"/>
      <c r="X30" s="249"/>
      <c r="Y30" s="249"/>
      <c r="Z30" s="249"/>
      <c r="AA30" s="250"/>
      <c r="AB30" s="60"/>
      <c r="AC30" s="60"/>
      <c r="AD30" s="60"/>
      <c r="AE30" s="60"/>
      <c r="AF30" s="60"/>
    </row>
    <row r="31" spans="1:32" ht="18.75" x14ac:dyDescent="0.3">
      <c r="A31" s="248"/>
      <c r="B31" s="249"/>
      <c r="C31" s="249"/>
      <c r="D31" s="249"/>
      <c r="E31" s="249"/>
      <c r="F31" s="249"/>
      <c r="G31" s="249"/>
      <c r="H31" s="249"/>
      <c r="I31" s="249"/>
      <c r="J31" s="249"/>
      <c r="K31" s="249"/>
      <c r="L31" s="249"/>
      <c r="M31" s="249"/>
      <c r="N31" s="249"/>
      <c r="O31" s="249"/>
      <c r="P31" s="249"/>
      <c r="Q31" s="249"/>
      <c r="R31" s="249"/>
      <c r="S31" s="249"/>
      <c r="T31" s="249"/>
      <c r="U31" s="249"/>
      <c r="V31" s="249"/>
      <c r="W31" s="249"/>
      <c r="X31" s="249"/>
      <c r="Y31" s="249"/>
      <c r="Z31" s="249"/>
      <c r="AA31" s="250"/>
      <c r="AB31" s="60"/>
      <c r="AC31" s="60"/>
      <c r="AD31" s="60"/>
      <c r="AE31" s="60"/>
      <c r="AF31" s="60"/>
    </row>
    <row r="32" spans="1:32" ht="18.75" x14ac:dyDescent="0.3">
      <c r="A32" s="248"/>
      <c r="B32" s="249"/>
      <c r="C32" s="249"/>
      <c r="D32" s="249"/>
      <c r="E32" s="249"/>
      <c r="F32" s="249"/>
      <c r="G32" s="249"/>
      <c r="H32" s="249"/>
      <c r="I32" s="249"/>
      <c r="J32" s="249"/>
      <c r="K32" s="249"/>
      <c r="L32" s="249"/>
      <c r="M32" s="249"/>
      <c r="N32" s="249"/>
      <c r="O32" s="249"/>
      <c r="P32" s="249"/>
      <c r="Q32" s="249"/>
      <c r="R32" s="249"/>
      <c r="S32" s="249"/>
      <c r="T32" s="249"/>
      <c r="U32" s="249"/>
      <c r="V32" s="249"/>
      <c r="W32" s="249"/>
      <c r="X32" s="249"/>
      <c r="Y32" s="249"/>
      <c r="Z32" s="249"/>
      <c r="AA32" s="250"/>
      <c r="AB32" s="60"/>
      <c r="AC32" s="60"/>
      <c r="AD32" s="60"/>
      <c r="AE32" s="60"/>
      <c r="AF32" s="60"/>
    </row>
    <row r="33" spans="1:32" ht="18" x14ac:dyDescent="0.3">
      <c r="A33" s="1914" t="s">
        <v>466</v>
      </c>
      <c r="B33" s="1915"/>
      <c r="C33" s="1915"/>
      <c r="D33" s="1915"/>
      <c r="E33" s="1915"/>
      <c r="F33" s="1915"/>
      <c r="G33" s="1915"/>
      <c r="H33" s="1915"/>
      <c r="I33" s="1915"/>
      <c r="J33" s="1915"/>
      <c r="K33" s="1915"/>
      <c r="L33" s="1915"/>
      <c r="M33" s="1916"/>
      <c r="N33" s="1917"/>
      <c r="O33" s="251" t="s">
        <v>329</v>
      </c>
      <c r="P33" s="251"/>
      <c r="Q33" s="251"/>
      <c r="R33" s="1916"/>
      <c r="S33" s="1918"/>
      <c r="T33" s="1917"/>
      <c r="U33" s="251" t="s">
        <v>467</v>
      </c>
      <c r="V33" s="251"/>
      <c r="W33" s="1916"/>
      <c r="X33" s="1917"/>
      <c r="Y33" s="251"/>
      <c r="Z33" s="251"/>
      <c r="AA33" s="382"/>
      <c r="AB33" s="60"/>
      <c r="AC33" s="60"/>
      <c r="AD33" s="60"/>
      <c r="AE33" s="60"/>
      <c r="AF33" s="76"/>
    </row>
    <row r="34" spans="1:32" ht="18" x14ac:dyDescent="0.3">
      <c r="A34" s="383"/>
      <c r="B34" s="253"/>
      <c r="C34" s="253"/>
      <c r="D34" s="253"/>
      <c r="E34" s="253"/>
      <c r="F34" s="253"/>
      <c r="G34" s="253"/>
      <c r="H34" s="253"/>
      <c r="I34" s="253"/>
      <c r="J34" s="253"/>
      <c r="K34" s="253"/>
      <c r="L34" s="253"/>
      <c r="M34" s="253"/>
      <c r="N34" s="253"/>
      <c r="O34" s="251"/>
      <c r="P34" s="251"/>
      <c r="Q34" s="251"/>
      <c r="R34" s="253"/>
      <c r="S34" s="253"/>
      <c r="T34" s="253"/>
      <c r="U34" s="251"/>
      <c r="V34" s="251"/>
      <c r="W34" s="253"/>
      <c r="X34" s="253"/>
      <c r="Y34" s="251"/>
      <c r="Z34" s="251"/>
      <c r="AA34" s="382"/>
      <c r="AB34" s="60"/>
      <c r="AC34" s="60"/>
      <c r="AD34" s="60"/>
      <c r="AE34" s="60"/>
      <c r="AF34" s="76"/>
    </row>
    <row r="35" spans="1:32" ht="24" customHeight="1" x14ac:dyDescent="0.3">
      <c r="A35" s="1913" t="s">
        <v>268</v>
      </c>
      <c r="B35" s="1904"/>
      <c r="C35" s="1904"/>
      <c r="D35" s="1904" t="s">
        <v>292</v>
      </c>
      <c r="E35" s="1904"/>
      <c r="F35" s="1904"/>
      <c r="G35" s="1904"/>
      <c r="H35" s="1904"/>
      <c r="I35" s="381" t="s">
        <v>92</v>
      </c>
      <c r="J35" s="381" t="s">
        <v>468</v>
      </c>
      <c r="K35" s="381" t="s">
        <v>469</v>
      </c>
      <c r="L35" s="1904" t="s">
        <v>27</v>
      </c>
      <c r="M35" s="1904"/>
      <c r="N35" s="1904"/>
      <c r="O35" s="1904"/>
      <c r="P35" s="1904"/>
      <c r="Q35" s="1904"/>
      <c r="R35" s="1904"/>
      <c r="S35" s="1904"/>
      <c r="T35" s="1904" t="s">
        <v>470</v>
      </c>
      <c r="U35" s="1904"/>
      <c r="V35" s="1904"/>
      <c r="W35" s="1904"/>
      <c r="X35" s="1904"/>
      <c r="Y35" s="1904" t="s">
        <v>471</v>
      </c>
      <c r="Z35" s="1904"/>
      <c r="AA35" s="1905"/>
      <c r="AB35" s="60"/>
      <c r="AC35" s="60"/>
      <c r="AD35" s="60"/>
      <c r="AE35" s="60"/>
      <c r="AF35" s="60"/>
    </row>
    <row r="36" spans="1:32" ht="24" customHeight="1" x14ac:dyDescent="0.3">
      <c r="A36" s="1913"/>
      <c r="B36" s="1904"/>
      <c r="C36" s="1904"/>
      <c r="D36" s="1904"/>
      <c r="E36" s="1904"/>
      <c r="F36" s="1904"/>
      <c r="G36" s="1904"/>
      <c r="H36" s="1904"/>
      <c r="I36" s="381"/>
      <c r="J36" s="381"/>
      <c r="K36" s="381"/>
      <c r="L36" s="1904"/>
      <c r="M36" s="1904"/>
      <c r="N36" s="1904"/>
      <c r="O36" s="1904"/>
      <c r="P36" s="1904"/>
      <c r="Q36" s="1904"/>
      <c r="R36" s="1904"/>
      <c r="S36" s="1904"/>
      <c r="T36" s="1904"/>
      <c r="U36" s="1904"/>
      <c r="V36" s="1904"/>
      <c r="W36" s="1904"/>
      <c r="X36" s="1904"/>
      <c r="Y36" s="1904"/>
      <c r="Z36" s="1904"/>
      <c r="AA36" s="1905"/>
      <c r="AB36" s="60"/>
      <c r="AC36" s="60"/>
      <c r="AD36" s="60"/>
      <c r="AE36" s="60"/>
      <c r="AF36" s="60"/>
    </row>
    <row r="37" spans="1:32" ht="24" customHeight="1" x14ac:dyDescent="0.3">
      <c r="A37" s="1913"/>
      <c r="B37" s="1904"/>
      <c r="C37" s="1904"/>
      <c r="D37" s="1904"/>
      <c r="E37" s="1904"/>
      <c r="F37" s="1904"/>
      <c r="G37" s="1904"/>
      <c r="H37" s="1904"/>
      <c r="I37" s="381"/>
      <c r="J37" s="381"/>
      <c r="K37" s="381"/>
      <c r="L37" s="1904"/>
      <c r="M37" s="1904"/>
      <c r="N37" s="1904"/>
      <c r="O37" s="1904"/>
      <c r="P37" s="1904"/>
      <c r="Q37" s="1904"/>
      <c r="R37" s="1904"/>
      <c r="S37" s="1904"/>
      <c r="T37" s="1904"/>
      <c r="U37" s="1904"/>
      <c r="V37" s="1904"/>
      <c r="W37" s="1904"/>
      <c r="X37" s="1904"/>
      <c r="Y37" s="1904"/>
      <c r="Z37" s="1904"/>
      <c r="AA37" s="1905"/>
      <c r="AB37" s="60"/>
      <c r="AC37" s="60"/>
      <c r="AD37" s="60"/>
      <c r="AE37" s="60"/>
      <c r="AF37" s="60"/>
    </row>
    <row r="38" spans="1:32" ht="24" customHeight="1" x14ac:dyDescent="0.3">
      <c r="A38" s="1913"/>
      <c r="B38" s="1904"/>
      <c r="C38" s="1904"/>
      <c r="D38" s="1904"/>
      <c r="E38" s="1904"/>
      <c r="F38" s="1904"/>
      <c r="G38" s="1904"/>
      <c r="H38" s="1904"/>
      <c r="I38" s="381"/>
      <c r="J38" s="381"/>
      <c r="K38" s="381"/>
      <c r="L38" s="1904"/>
      <c r="M38" s="1904"/>
      <c r="N38" s="1904"/>
      <c r="O38" s="1904"/>
      <c r="P38" s="1904"/>
      <c r="Q38" s="1904"/>
      <c r="R38" s="1904"/>
      <c r="S38" s="1904"/>
      <c r="T38" s="1904"/>
      <c r="U38" s="1904"/>
      <c r="V38" s="1904"/>
      <c r="W38" s="1904"/>
      <c r="X38" s="1904"/>
      <c r="Y38" s="1904"/>
      <c r="Z38" s="1904"/>
      <c r="AA38" s="1905"/>
      <c r="AB38" s="60"/>
      <c r="AC38" s="60"/>
      <c r="AD38" s="60"/>
      <c r="AE38" s="60"/>
      <c r="AF38" s="60"/>
    </row>
    <row r="39" spans="1:32" ht="24" customHeight="1" x14ac:dyDescent="0.3">
      <c r="A39" s="1913"/>
      <c r="B39" s="1904"/>
      <c r="C39" s="1904"/>
      <c r="D39" s="1904"/>
      <c r="E39" s="1904"/>
      <c r="F39" s="1904"/>
      <c r="G39" s="1904"/>
      <c r="H39" s="1904"/>
      <c r="I39" s="381"/>
      <c r="J39" s="381"/>
      <c r="K39" s="381"/>
      <c r="L39" s="1904"/>
      <c r="M39" s="1904"/>
      <c r="N39" s="1904"/>
      <c r="O39" s="1904"/>
      <c r="P39" s="1904"/>
      <c r="Q39" s="1904"/>
      <c r="R39" s="1904"/>
      <c r="S39" s="1904"/>
      <c r="T39" s="1904"/>
      <c r="U39" s="1904"/>
      <c r="V39" s="1904"/>
      <c r="W39" s="1904"/>
      <c r="X39" s="1904"/>
      <c r="Y39" s="1904"/>
      <c r="Z39" s="1904"/>
      <c r="AA39" s="1905"/>
      <c r="AB39" s="60"/>
      <c r="AC39" s="60"/>
      <c r="AD39" s="60"/>
      <c r="AE39" s="60"/>
      <c r="AF39" s="60"/>
    </row>
    <row r="40" spans="1:32" ht="24" customHeight="1" x14ac:dyDescent="0.3">
      <c r="A40" s="1913"/>
      <c r="B40" s="1904"/>
      <c r="C40" s="1904"/>
      <c r="D40" s="1904"/>
      <c r="E40" s="1904"/>
      <c r="F40" s="1904"/>
      <c r="G40" s="1904"/>
      <c r="H40" s="1904"/>
      <c r="I40" s="381"/>
      <c r="J40" s="381"/>
      <c r="K40" s="381"/>
      <c r="L40" s="1904"/>
      <c r="M40" s="1904"/>
      <c r="N40" s="1904"/>
      <c r="O40" s="1904"/>
      <c r="P40" s="1904"/>
      <c r="Q40" s="1904"/>
      <c r="R40" s="1904"/>
      <c r="S40" s="1904"/>
      <c r="T40" s="1904"/>
      <c r="U40" s="1904"/>
      <c r="V40" s="1904"/>
      <c r="W40" s="1904"/>
      <c r="X40" s="1904"/>
      <c r="Y40" s="1904"/>
      <c r="Z40" s="1904"/>
      <c r="AA40" s="1905"/>
      <c r="AB40" s="60"/>
      <c r="AC40" s="60"/>
      <c r="AD40" s="60"/>
      <c r="AE40" s="60"/>
      <c r="AF40" s="60"/>
    </row>
    <row r="41" spans="1:32" ht="24" customHeight="1" x14ac:dyDescent="0.3">
      <c r="A41" s="1913"/>
      <c r="B41" s="1904"/>
      <c r="C41" s="1904"/>
      <c r="D41" s="1904"/>
      <c r="E41" s="1904"/>
      <c r="F41" s="1904"/>
      <c r="G41" s="1904"/>
      <c r="H41" s="1904"/>
      <c r="I41" s="381"/>
      <c r="J41" s="381"/>
      <c r="K41" s="381"/>
      <c r="L41" s="1904"/>
      <c r="M41" s="1904"/>
      <c r="N41" s="1904"/>
      <c r="O41" s="1904"/>
      <c r="P41" s="1904"/>
      <c r="Q41" s="1904"/>
      <c r="R41" s="1904"/>
      <c r="S41" s="1904"/>
      <c r="T41" s="1904"/>
      <c r="U41" s="1904"/>
      <c r="V41" s="1904"/>
      <c r="W41" s="1904"/>
      <c r="X41" s="1904"/>
      <c r="Y41" s="1904"/>
      <c r="Z41" s="1904"/>
      <c r="AA41" s="1905"/>
      <c r="AB41" s="60"/>
      <c r="AC41" s="60"/>
      <c r="AD41" s="60"/>
      <c r="AE41" s="60"/>
      <c r="AF41" s="60"/>
    </row>
    <row r="42" spans="1:32" ht="24" customHeight="1" x14ac:dyDescent="0.3">
      <c r="A42" s="1913"/>
      <c r="B42" s="1904"/>
      <c r="C42" s="1904"/>
      <c r="D42" s="1904"/>
      <c r="E42" s="1904"/>
      <c r="F42" s="1904"/>
      <c r="G42" s="1904"/>
      <c r="H42" s="1904"/>
      <c r="I42" s="381"/>
      <c r="J42" s="381"/>
      <c r="K42" s="381"/>
      <c r="L42" s="1904"/>
      <c r="M42" s="1904"/>
      <c r="N42" s="1904"/>
      <c r="O42" s="1904"/>
      <c r="P42" s="1904"/>
      <c r="Q42" s="1904"/>
      <c r="R42" s="1904"/>
      <c r="S42" s="1904"/>
      <c r="T42" s="1904"/>
      <c r="U42" s="1904"/>
      <c r="V42" s="1904"/>
      <c r="W42" s="1904"/>
      <c r="X42" s="1904"/>
      <c r="Y42" s="1904"/>
      <c r="Z42" s="1904"/>
      <c r="AA42" s="1905"/>
      <c r="AB42" s="60"/>
      <c r="AC42" s="60"/>
      <c r="AD42" s="60"/>
      <c r="AE42" s="60"/>
      <c r="AF42" s="60"/>
    </row>
    <row r="43" spans="1:32" ht="24" customHeight="1" x14ac:dyDescent="0.3">
      <c r="A43" s="1913"/>
      <c r="B43" s="1904"/>
      <c r="C43" s="1904"/>
      <c r="D43" s="1904"/>
      <c r="E43" s="1904"/>
      <c r="F43" s="1904"/>
      <c r="G43" s="1904"/>
      <c r="H43" s="1904"/>
      <c r="I43" s="381"/>
      <c r="J43" s="381"/>
      <c r="K43" s="381"/>
      <c r="L43" s="1904"/>
      <c r="M43" s="1904"/>
      <c r="N43" s="1904"/>
      <c r="O43" s="1904"/>
      <c r="P43" s="1904"/>
      <c r="Q43" s="1904"/>
      <c r="R43" s="1904"/>
      <c r="S43" s="1904"/>
      <c r="T43" s="1904"/>
      <c r="U43" s="1904"/>
      <c r="V43" s="1904"/>
      <c r="W43" s="1904"/>
      <c r="X43" s="1904"/>
      <c r="Y43" s="1904"/>
      <c r="Z43" s="1904"/>
      <c r="AA43" s="1905"/>
      <c r="AB43" s="60"/>
      <c r="AC43" s="60"/>
      <c r="AD43" s="60"/>
      <c r="AE43" s="60"/>
      <c r="AF43" s="60"/>
    </row>
    <row r="44" spans="1:32" ht="24" customHeight="1" x14ac:dyDescent="0.3">
      <c r="A44" s="1913"/>
      <c r="B44" s="1904"/>
      <c r="C44" s="1904"/>
      <c r="D44" s="1904"/>
      <c r="E44" s="1904"/>
      <c r="F44" s="1904"/>
      <c r="G44" s="1904"/>
      <c r="H44" s="1904"/>
      <c r="I44" s="381"/>
      <c r="J44" s="381"/>
      <c r="K44" s="381"/>
      <c r="L44" s="1904"/>
      <c r="M44" s="1904"/>
      <c r="N44" s="1904"/>
      <c r="O44" s="1904"/>
      <c r="P44" s="1904"/>
      <c r="Q44" s="1904"/>
      <c r="R44" s="1904"/>
      <c r="S44" s="1904"/>
      <c r="T44" s="1904"/>
      <c r="U44" s="1904"/>
      <c r="V44" s="1904"/>
      <c r="W44" s="1904"/>
      <c r="X44" s="1904"/>
      <c r="Y44" s="1904"/>
      <c r="Z44" s="1904"/>
      <c r="AA44" s="1905"/>
      <c r="AB44" s="60"/>
      <c r="AC44" s="60"/>
      <c r="AD44" s="60"/>
      <c r="AE44" s="60"/>
      <c r="AF44" s="60"/>
    </row>
    <row r="45" spans="1:32" ht="18.75" x14ac:dyDescent="0.3">
      <c r="A45" s="248"/>
      <c r="B45" s="249"/>
      <c r="C45" s="249"/>
      <c r="D45" s="249"/>
      <c r="E45" s="249"/>
      <c r="F45" s="249"/>
      <c r="G45" s="249"/>
      <c r="H45" s="249"/>
      <c r="I45" s="249"/>
      <c r="J45" s="249"/>
      <c r="K45" s="249"/>
      <c r="L45" s="249"/>
      <c r="M45" s="249"/>
      <c r="N45" s="249"/>
      <c r="O45" s="249"/>
      <c r="P45" s="249"/>
      <c r="Q45" s="249"/>
      <c r="R45" s="249"/>
      <c r="S45" s="249"/>
      <c r="T45" s="249"/>
      <c r="U45" s="249"/>
      <c r="V45" s="249"/>
      <c r="W45" s="249"/>
      <c r="X45" s="249"/>
      <c r="Y45" s="249"/>
      <c r="Z45" s="249"/>
      <c r="AA45" s="250"/>
      <c r="AB45" s="60"/>
      <c r="AC45" s="60"/>
      <c r="AD45" s="60"/>
      <c r="AE45" s="60"/>
      <c r="AF45" s="60"/>
    </row>
    <row r="46" spans="1:32" ht="18.75" x14ac:dyDescent="0.3">
      <c r="A46" s="254" t="s">
        <v>472</v>
      </c>
      <c r="B46" s="255"/>
      <c r="C46" s="255"/>
      <c r="D46" s="255"/>
      <c r="E46" s="255"/>
      <c r="F46" s="255"/>
      <c r="G46" s="256"/>
      <c r="H46" s="256"/>
      <c r="I46" s="256"/>
      <c r="J46" s="256"/>
      <c r="K46" s="256"/>
      <c r="L46" s="256"/>
      <c r="M46" s="1910" t="s">
        <v>478</v>
      </c>
      <c r="N46" s="1910"/>
      <c r="O46" s="1910"/>
      <c r="P46" s="1911"/>
      <c r="Q46" s="251" t="s">
        <v>473</v>
      </c>
      <c r="R46" s="251"/>
      <c r="S46" s="251"/>
      <c r="T46" s="251"/>
      <c r="U46" s="251"/>
      <c r="V46" s="251"/>
      <c r="W46" s="251"/>
      <c r="X46" s="249"/>
      <c r="Y46" s="249"/>
      <c r="Z46" s="249"/>
      <c r="AA46" s="250"/>
      <c r="AB46" s="76"/>
      <c r="AC46" s="76"/>
      <c r="AD46" s="76"/>
      <c r="AE46" s="76"/>
      <c r="AF46" s="76"/>
    </row>
    <row r="47" spans="1:32" ht="18.75" x14ac:dyDescent="0.3">
      <c r="A47" s="254"/>
      <c r="B47" s="252"/>
      <c r="C47" s="252"/>
      <c r="D47" s="252"/>
      <c r="E47" s="252"/>
      <c r="F47" s="252"/>
      <c r="G47" s="251"/>
      <c r="H47" s="251"/>
      <c r="I47" s="251"/>
      <c r="J47" s="251"/>
      <c r="K47" s="251"/>
      <c r="L47" s="251"/>
      <c r="M47" s="251"/>
      <c r="N47" s="251"/>
      <c r="O47" s="251"/>
      <c r="P47" s="251"/>
      <c r="Q47" s="251"/>
      <c r="R47" s="251"/>
      <c r="S47" s="251"/>
      <c r="T47" s="251"/>
      <c r="U47" s="251"/>
      <c r="V47" s="251"/>
      <c r="W47" s="251"/>
      <c r="X47" s="249"/>
      <c r="Y47" s="249"/>
      <c r="Z47" s="249"/>
      <c r="AA47" s="250"/>
      <c r="AB47" s="76"/>
      <c r="AC47" s="81"/>
      <c r="AD47" s="81"/>
      <c r="AE47" s="130"/>
      <c r="AF47" s="130"/>
    </row>
    <row r="48" spans="1:32" ht="18.75" x14ac:dyDescent="0.3">
      <c r="A48" s="254" t="s">
        <v>474</v>
      </c>
      <c r="B48" s="252"/>
      <c r="C48" s="252"/>
      <c r="D48" s="252"/>
      <c r="E48" s="252"/>
      <c r="F48" s="252"/>
      <c r="G48" s="251"/>
      <c r="H48" s="251"/>
      <c r="I48" s="251"/>
      <c r="J48" s="251"/>
      <c r="K48" s="251"/>
      <c r="L48" s="251"/>
      <c r="M48" s="251"/>
      <c r="N48" s="251"/>
      <c r="O48" s="251"/>
      <c r="P48" s="251"/>
      <c r="Q48" s="251"/>
      <c r="R48" s="251"/>
      <c r="S48" s="251"/>
      <c r="T48" s="251"/>
      <c r="U48" s="251"/>
      <c r="V48" s="251"/>
      <c r="W48" s="251"/>
      <c r="X48" s="249"/>
      <c r="Y48" s="249"/>
      <c r="Z48" s="249"/>
      <c r="AA48" s="250"/>
      <c r="AB48" s="76"/>
      <c r="AC48" s="81"/>
      <c r="AD48" s="81"/>
      <c r="AE48" s="130"/>
      <c r="AF48" s="130"/>
    </row>
    <row r="49" spans="1:32" ht="18.75" x14ac:dyDescent="0.3">
      <c r="A49" s="254" t="s">
        <v>475</v>
      </c>
      <c r="B49" s="252"/>
      <c r="C49" s="252"/>
      <c r="D49" s="252"/>
      <c r="E49" s="252"/>
      <c r="F49" s="252"/>
      <c r="G49" s="251"/>
      <c r="H49" s="251"/>
      <c r="I49" s="251"/>
      <c r="J49" s="251"/>
      <c r="K49" s="249"/>
      <c r="L49" s="251"/>
      <c r="M49" s="384"/>
      <c r="N49" s="385" t="s">
        <v>333</v>
      </c>
      <c r="O49" s="384"/>
      <c r="P49" s="386"/>
      <c r="Q49" s="1912" t="s">
        <v>333</v>
      </c>
      <c r="R49" s="1912"/>
      <c r="S49" s="384"/>
      <c r="T49" s="384"/>
      <c r="U49" s="251"/>
      <c r="V49" s="251"/>
      <c r="W49" s="251"/>
      <c r="X49" s="251"/>
      <c r="Y49" s="249"/>
      <c r="Z49" s="249"/>
      <c r="AA49" s="250"/>
      <c r="AB49" s="76"/>
      <c r="AC49" s="81"/>
      <c r="AD49" s="81"/>
      <c r="AE49" s="130"/>
      <c r="AF49" s="130"/>
    </row>
    <row r="50" spans="1:32" ht="18.75" x14ac:dyDescent="0.3">
      <c r="A50" s="254"/>
      <c r="B50" s="252"/>
      <c r="C50" s="252"/>
      <c r="D50" s="252"/>
      <c r="E50" s="252"/>
      <c r="F50" s="252"/>
      <c r="G50" s="251"/>
      <c r="H50" s="251"/>
      <c r="I50" s="251"/>
      <c r="J50" s="251"/>
      <c r="K50" s="249"/>
      <c r="L50" s="251"/>
      <c r="M50" s="387" t="s">
        <v>415</v>
      </c>
      <c r="N50" s="294"/>
      <c r="O50" s="1909" t="s">
        <v>416</v>
      </c>
      <c r="P50" s="1909"/>
      <c r="Q50" s="294"/>
      <c r="R50" s="294"/>
      <c r="S50" s="1909" t="s">
        <v>417</v>
      </c>
      <c r="T50" s="1909"/>
      <c r="U50" s="251"/>
      <c r="V50" s="251"/>
      <c r="W50" s="251"/>
      <c r="X50" s="251"/>
      <c r="Y50" s="249"/>
      <c r="Z50" s="249"/>
      <c r="AA50" s="250"/>
      <c r="AB50" s="76"/>
      <c r="AC50" s="81"/>
      <c r="AD50" s="81"/>
      <c r="AE50" s="130"/>
      <c r="AF50" s="130"/>
    </row>
    <row r="51" spans="1:32" ht="18.75" x14ac:dyDescent="0.3">
      <c r="A51" s="254"/>
      <c r="B51" s="252"/>
      <c r="C51" s="252"/>
      <c r="D51" s="252"/>
      <c r="E51" s="252"/>
      <c r="F51" s="252"/>
      <c r="G51" s="251"/>
      <c r="H51" s="251"/>
      <c r="I51" s="251"/>
      <c r="J51" s="251"/>
      <c r="K51" s="249"/>
      <c r="L51" s="251"/>
      <c r="M51" s="388"/>
      <c r="N51" s="294"/>
      <c r="O51" s="388"/>
      <c r="P51" s="388"/>
      <c r="Q51" s="294"/>
      <c r="R51" s="294"/>
      <c r="S51" s="388"/>
      <c r="T51" s="388"/>
      <c r="U51" s="251"/>
      <c r="V51" s="251"/>
      <c r="W51" s="251"/>
      <c r="X51" s="251"/>
      <c r="Y51" s="249"/>
      <c r="Z51" s="249"/>
      <c r="AA51" s="250"/>
      <c r="AB51" s="76"/>
      <c r="AC51" s="81"/>
      <c r="AD51" s="81"/>
      <c r="AE51" s="130"/>
      <c r="AF51" s="130"/>
    </row>
    <row r="52" spans="1:32" ht="18.75" x14ac:dyDescent="0.3">
      <c r="A52" s="254" t="s">
        <v>476</v>
      </c>
      <c r="B52" s="251"/>
      <c r="C52" s="251"/>
      <c r="D52" s="251"/>
      <c r="E52" s="251"/>
      <c r="F52" s="251"/>
      <c r="G52" s="251"/>
      <c r="H52" s="251"/>
      <c r="I52" s="251"/>
      <c r="J52" s="249"/>
      <c r="K52" s="249"/>
      <c r="L52" s="251"/>
      <c r="M52" s="384"/>
      <c r="N52" s="385" t="s">
        <v>333</v>
      </c>
      <c r="O52" s="384"/>
      <c r="P52" s="386"/>
      <c r="Q52" s="1912" t="s">
        <v>333</v>
      </c>
      <c r="R52" s="1912"/>
      <c r="S52" s="384"/>
      <c r="T52" s="384"/>
      <c r="U52" s="251"/>
      <c r="V52" s="251"/>
      <c r="W52" s="251"/>
      <c r="X52" s="251"/>
      <c r="Y52" s="249"/>
      <c r="Z52" s="249"/>
      <c r="AA52" s="250"/>
      <c r="AB52" s="76"/>
      <c r="AC52" s="76"/>
      <c r="AD52" s="76"/>
      <c r="AE52" s="76"/>
      <c r="AF52" s="76"/>
    </row>
    <row r="53" spans="1:32" ht="18.75" x14ac:dyDescent="0.3">
      <c r="A53" s="254"/>
      <c r="B53" s="255"/>
      <c r="C53" s="255"/>
      <c r="D53" s="255"/>
      <c r="E53" s="255"/>
      <c r="F53" s="255"/>
      <c r="G53" s="256"/>
      <c r="H53" s="256"/>
      <c r="I53" s="256"/>
      <c r="J53" s="256"/>
      <c r="K53" s="256"/>
      <c r="L53" s="256"/>
      <c r="M53" s="387" t="s">
        <v>415</v>
      </c>
      <c r="N53" s="294"/>
      <c r="O53" s="1909" t="s">
        <v>416</v>
      </c>
      <c r="P53" s="1909"/>
      <c r="Q53" s="294"/>
      <c r="R53" s="294"/>
      <c r="S53" s="1909" t="s">
        <v>417</v>
      </c>
      <c r="T53" s="1909"/>
      <c r="U53" s="251"/>
      <c r="V53" s="251"/>
      <c r="W53" s="251"/>
      <c r="X53" s="249"/>
      <c r="Y53" s="249"/>
      <c r="Z53" s="249"/>
      <c r="AA53" s="250"/>
      <c r="AB53" s="76"/>
      <c r="AC53" s="76"/>
      <c r="AD53" s="76"/>
      <c r="AE53" s="76"/>
      <c r="AF53" s="76"/>
    </row>
    <row r="54" spans="1:32" ht="16.5" customHeight="1" x14ac:dyDescent="0.3">
      <c r="A54" s="1906" t="s">
        <v>477</v>
      </c>
      <c r="B54" s="1907"/>
      <c r="C54" s="1907"/>
      <c r="D54" s="1907"/>
      <c r="E54" s="1907"/>
      <c r="F54" s="1907"/>
      <c r="G54" s="1907"/>
      <c r="H54" s="1907"/>
      <c r="I54" s="1907"/>
      <c r="J54" s="1907"/>
      <c r="K54" s="1907"/>
      <c r="L54" s="1907"/>
      <c r="M54" s="1907"/>
      <c r="N54" s="1907"/>
      <c r="O54" s="1907"/>
      <c r="P54" s="1907"/>
      <c r="Q54" s="1907"/>
      <c r="R54" s="1907"/>
      <c r="S54" s="1907"/>
      <c r="T54" s="1907"/>
      <c r="U54" s="1907"/>
      <c r="V54" s="1907"/>
      <c r="W54" s="1907"/>
      <c r="X54" s="1907"/>
      <c r="Y54" s="1907"/>
      <c r="Z54" s="1907"/>
      <c r="AA54" s="1908"/>
      <c r="AB54" s="128"/>
      <c r="AC54" s="128"/>
      <c r="AD54" s="128"/>
      <c r="AE54" s="128"/>
      <c r="AF54" s="128"/>
    </row>
    <row r="55" spans="1:32" x14ac:dyDescent="0.3">
      <c r="A55" s="1906"/>
      <c r="B55" s="1907"/>
      <c r="C55" s="1907"/>
      <c r="D55" s="1907"/>
      <c r="E55" s="1907"/>
      <c r="F55" s="1907"/>
      <c r="G55" s="1907"/>
      <c r="H55" s="1907"/>
      <c r="I55" s="1907"/>
      <c r="J55" s="1907"/>
      <c r="K55" s="1907"/>
      <c r="L55" s="1907"/>
      <c r="M55" s="1907"/>
      <c r="N55" s="1907"/>
      <c r="O55" s="1907"/>
      <c r="P55" s="1907"/>
      <c r="Q55" s="1907"/>
      <c r="R55" s="1907"/>
      <c r="S55" s="1907"/>
      <c r="T55" s="1907"/>
      <c r="U55" s="1907"/>
      <c r="V55" s="1907"/>
      <c r="W55" s="1907"/>
      <c r="X55" s="1907"/>
      <c r="Y55" s="1907"/>
      <c r="Z55" s="1907"/>
      <c r="AA55" s="1908"/>
      <c r="AB55" s="60"/>
      <c r="AC55" s="60"/>
      <c r="AD55" s="60"/>
      <c r="AE55" s="60"/>
      <c r="AF55" s="60"/>
    </row>
    <row r="56" spans="1:32" x14ac:dyDescent="0.3">
      <c r="A56" s="1906"/>
      <c r="B56" s="1907"/>
      <c r="C56" s="1907"/>
      <c r="D56" s="1907"/>
      <c r="E56" s="1907"/>
      <c r="F56" s="1907"/>
      <c r="G56" s="1907"/>
      <c r="H56" s="1907"/>
      <c r="I56" s="1907"/>
      <c r="J56" s="1907"/>
      <c r="K56" s="1907"/>
      <c r="L56" s="1907"/>
      <c r="M56" s="1907"/>
      <c r="N56" s="1907"/>
      <c r="O56" s="1907"/>
      <c r="P56" s="1907"/>
      <c r="Q56" s="1907"/>
      <c r="R56" s="1907"/>
      <c r="S56" s="1907"/>
      <c r="T56" s="1907"/>
      <c r="U56" s="1907"/>
      <c r="V56" s="1907"/>
      <c r="W56" s="1907"/>
      <c r="X56" s="1907"/>
      <c r="Y56" s="1907"/>
      <c r="Z56" s="1907"/>
      <c r="AA56" s="1908"/>
      <c r="AB56" s="60"/>
      <c r="AC56" s="60"/>
      <c r="AD56" s="60"/>
      <c r="AE56" s="60"/>
      <c r="AF56" s="60"/>
    </row>
    <row r="57" spans="1:32" ht="18" x14ac:dyDescent="0.3">
      <c r="A57" s="389"/>
      <c r="B57" s="390"/>
      <c r="C57" s="390"/>
      <c r="D57" s="390"/>
      <c r="E57" s="390"/>
      <c r="F57" s="390"/>
      <c r="G57" s="390"/>
      <c r="H57" s="390"/>
      <c r="I57" s="390"/>
      <c r="J57" s="390"/>
      <c r="K57" s="390"/>
      <c r="L57" s="390"/>
      <c r="M57" s="390"/>
      <c r="N57" s="390"/>
      <c r="O57" s="390"/>
      <c r="P57" s="390"/>
      <c r="Q57" s="390"/>
      <c r="R57" s="390"/>
      <c r="S57" s="390"/>
      <c r="T57" s="390"/>
      <c r="U57" s="390"/>
      <c r="V57" s="390"/>
      <c r="W57" s="390"/>
      <c r="X57" s="390"/>
      <c r="Y57" s="390"/>
      <c r="Z57" s="390"/>
      <c r="AA57" s="391"/>
      <c r="AB57" s="60"/>
      <c r="AC57" s="60"/>
      <c r="AD57" s="60"/>
      <c r="AE57" s="60"/>
      <c r="AF57" s="60"/>
    </row>
    <row r="58" spans="1:32" ht="16.5" customHeight="1" x14ac:dyDescent="0.3">
      <c r="A58" s="248"/>
      <c r="B58" s="249"/>
      <c r="C58" s="249"/>
      <c r="D58" s="249"/>
      <c r="E58" s="249"/>
      <c r="F58" s="249"/>
      <c r="G58" s="249"/>
      <c r="H58" s="249"/>
      <c r="I58" s="249"/>
      <c r="J58" s="249"/>
      <c r="K58" s="249"/>
      <c r="L58" s="249"/>
      <c r="M58" s="249"/>
      <c r="N58" s="249"/>
      <c r="O58" s="249"/>
      <c r="P58" s="249"/>
      <c r="Q58" s="249"/>
      <c r="R58" s="249"/>
      <c r="S58" s="249"/>
      <c r="T58" s="249"/>
      <c r="U58" s="249"/>
      <c r="V58" s="249"/>
      <c r="W58" s="249"/>
      <c r="X58" s="249"/>
      <c r="Y58" s="249"/>
      <c r="Z58" s="249"/>
      <c r="AA58" s="250"/>
      <c r="AB58" s="60"/>
      <c r="AC58" s="60"/>
      <c r="AD58" s="60"/>
      <c r="AE58" s="60"/>
      <c r="AF58" s="60"/>
    </row>
    <row r="59" spans="1:32" ht="18.75" x14ac:dyDescent="0.3">
      <c r="A59" s="248"/>
      <c r="B59" s="249"/>
      <c r="C59" s="249"/>
      <c r="D59" s="249"/>
      <c r="E59" s="249"/>
      <c r="F59" s="249"/>
      <c r="G59" s="249"/>
      <c r="H59" s="249"/>
      <c r="I59" s="249"/>
      <c r="J59" s="249"/>
      <c r="K59" s="249"/>
      <c r="L59" s="249"/>
      <c r="M59" s="249"/>
      <c r="N59" s="249"/>
      <c r="O59" s="249"/>
      <c r="P59" s="249"/>
      <c r="Q59" s="249"/>
      <c r="R59" s="249"/>
      <c r="S59" s="249"/>
      <c r="T59" s="249"/>
      <c r="U59" s="249"/>
      <c r="V59" s="249"/>
      <c r="W59" s="249"/>
      <c r="X59" s="249"/>
      <c r="Y59" s="249"/>
      <c r="Z59" s="249"/>
      <c r="AA59" s="250"/>
      <c r="AB59" s="60"/>
      <c r="AC59" s="60"/>
      <c r="AD59" s="60"/>
      <c r="AE59" s="60"/>
      <c r="AF59" s="60"/>
    </row>
    <row r="60" spans="1:32" ht="23.25" x14ac:dyDescent="0.35">
      <c r="A60" s="248"/>
      <c r="B60" s="249"/>
      <c r="C60" s="277"/>
      <c r="D60" s="278"/>
      <c r="E60" s="278"/>
      <c r="F60" s="461"/>
      <c r="G60" s="461"/>
      <c r="H60" s="461"/>
      <c r="I60" s="461"/>
      <c r="J60" s="461"/>
      <c r="K60" s="277"/>
      <c r="L60" s="277"/>
      <c r="M60" s="277"/>
      <c r="N60" s="277"/>
      <c r="O60" s="277"/>
      <c r="P60" s="277"/>
      <c r="Q60" s="278"/>
      <c r="R60" s="278"/>
      <c r="S60" s="278"/>
      <c r="T60" s="278"/>
      <c r="U60" s="278"/>
      <c r="V60" s="278"/>
      <c r="W60" s="278"/>
      <c r="X60" s="278"/>
      <c r="Y60" s="278"/>
      <c r="Z60" s="257"/>
      <c r="AA60" s="392"/>
    </row>
    <row r="61" spans="1:32" ht="23.25" x14ac:dyDescent="0.35">
      <c r="A61" s="248"/>
      <c r="B61" s="249"/>
      <c r="C61" s="277"/>
      <c r="D61" s="278" t="s">
        <v>146</v>
      </c>
      <c r="E61" s="278"/>
      <c r="F61" s="1160">
        <f>VLOOKUP($F$15,CONTRA,18,FALSE)</f>
        <v>0</v>
      </c>
      <c r="G61" s="1160"/>
      <c r="H61" s="1160"/>
      <c r="I61" s="1160"/>
      <c r="J61" s="1160"/>
      <c r="K61" s="1160"/>
      <c r="L61" s="277"/>
      <c r="M61" s="277"/>
      <c r="N61" s="277"/>
      <c r="O61" s="277"/>
      <c r="P61" s="277"/>
      <c r="Q61" s="278" t="s">
        <v>146</v>
      </c>
      <c r="R61" s="278"/>
      <c r="S61" s="1160">
        <f>VLOOKUP($F$15,CONTRA,16,FALSE)</f>
        <v>0</v>
      </c>
      <c r="T61" s="1160"/>
      <c r="U61" s="1160"/>
      <c r="V61" s="1160"/>
      <c r="W61" s="1160"/>
      <c r="X61" s="1160"/>
      <c r="Y61" s="278"/>
      <c r="Z61" s="257"/>
      <c r="AA61" s="392"/>
    </row>
    <row r="62" spans="1:32" ht="23.25" x14ac:dyDescent="0.35">
      <c r="A62" s="248"/>
      <c r="B62" s="249"/>
      <c r="C62" s="277"/>
      <c r="D62" s="278" t="s">
        <v>837</v>
      </c>
      <c r="E62" s="278"/>
      <c r="F62" s="278"/>
      <c r="G62" s="278"/>
      <c r="H62" s="278"/>
      <c r="I62" s="278"/>
      <c r="J62" s="278"/>
      <c r="K62" s="278"/>
      <c r="L62" s="277"/>
      <c r="M62" s="277"/>
      <c r="N62" s="277"/>
      <c r="O62" s="277"/>
      <c r="P62" s="277"/>
      <c r="Q62" s="278" t="s">
        <v>840</v>
      </c>
      <c r="R62" s="278"/>
      <c r="S62" s="278"/>
      <c r="T62" s="278"/>
      <c r="U62" s="278"/>
      <c r="V62" s="278"/>
      <c r="W62" s="278"/>
      <c r="X62" s="278"/>
      <c r="Y62" s="278"/>
      <c r="Z62" s="257"/>
      <c r="AA62" s="392"/>
    </row>
    <row r="63" spans="1:32" ht="23.25" x14ac:dyDescent="0.35">
      <c r="A63" s="248"/>
      <c r="B63" s="249"/>
      <c r="C63" s="277"/>
      <c r="D63" s="278" t="s">
        <v>199</v>
      </c>
      <c r="E63" s="278"/>
      <c r="F63" s="1159">
        <f>VLOOKUP($F$15,CONTRA,20,FALSE)</f>
        <v>17</v>
      </c>
      <c r="G63" s="1159"/>
      <c r="H63" s="1159"/>
      <c r="I63" s="1159"/>
      <c r="J63" s="1159"/>
      <c r="K63" s="1159"/>
      <c r="L63" s="277"/>
      <c r="M63" s="277"/>
      <c r="N63" s="277"/>
      <c r="O63" s="277"/>
      <c r="P63" s="277"/>
      <c r="Q63" s="278" t="s">
        <v>199</v>
      </c>
      <c r="R63" s="278"/>
      <c r="S63" s="1159">
        <f>VLOOKUP($F$15,CONTRA,17,FALSE)</f>
        <v>16</v>
      </c>
      <c r="T63" s="1159"/>
      <c r="U63" s="1159"/>
      <c r="V63" s="1159"/>
      <c r="W63" s="1159"/>
      <c r="X63" s="1159"/>
      <c r="Y63" s="278"/>
      <c r="Z63" s="257"/>
      <c r="AA63" s="392"/>
    </row>
    <row r="64" spans="1:32" ht="23.25" x14ac:dyDescent="0.35">
      <c r="A64" s="248"/>
      <c r="B64" s="249"/>
      <c r="C64" s="277"/>
      <c r="D64" s="278"/>
      <c r="E64" s="278"/>
      <c r="F64" s="278"/>
      <c r="G64" s="446"/>
      <c r="H64" s="446"/>
      <c r="I64" s="446"/>
      <c r="J64" s="446"/>
      <c r="K64" s="277"/>
      <c r="L64" s="277"/>
      <c r="M64" s="277"/>
      <c r="N64" s="277"/>
      <c r="O64" s="277"/>
      <c r="P64" s="277"/>
      <c r="Q64" s="278"/>
      <c r="R64" s="278"/>
      <c r="S64" s="278"/>
      <c r="T64" s="278"/>
      <c r="U64" s="278"/>
      <c r="V64" s="278"/>
      <c r="W64" s="278"/>
      <c r="X64" s="278"/>
      <c r="Y64" s="278"/>
      <c r="Z64" s="257"/>
      <c r="AA64" s="392"/>
    </row>
    <row r="65" spans="1:27" ht="23.25" x14ac:dyDescent="0.35">
      <c r="A65" s="248"/>
      <c r="B65" s="249"/>
      <c r="C65" s="277"/>
      <c r="D65" s="278"/>
      <c r="E65" s="278"/>
      <c r="F65" s="278"/>
      <c r="G65" s="446"/>
      <c r="H65" s="446"/>
      <c r="I65" s="446"/>
      <c r="J65" s="446"/>
      <c r="K65" s="277"/>
      <c r="L65" s="277"/>
      <c r="M65" s="277"/>
      <c r="N65" s="277"/>
      <c r="O65" s="277"/>
      <c r="P65" s="277"/>
      <c r="Q65" s="277"/>
      <c r="R65" s="278"/>
      <c r="S65" s="278"/>
      <c r="T65" s="278"/>
      <c r="U65" s="446"/>
      <c r="V65" s="446"/>
      <c r="W65" s="446"/>
      <c r="X65" s="446"/>
      <c r="Y65" s="446"/>
      <c r="Z65" s="423"/>
      <c r="AA65" s="392"/>
    </row>
    <row r="66" spans="1:27" ht="23.25" x14ac:dyDescent="0.35">
      <c r="A66" s="248"/>
      <c r="B66" s="249"/>
      <c r="C66" s="277"/>
      <c r="D66" s="278"/>
      <c r="E66" s="278"/>
      <c r="F66" s="278"/>
      <c r="G66" s="446"/>
      <c r="H66" s="446"/>
      <c r="I66" s="446"/>
      <c r="J66" s="446"/>
      <c r="K66" s="277"/>
      <c r="L66" s="277"/>
      <c r="M66" s="277"/>
      <c r="N66" s="277"/>
      <c r="O66" s="277"/>
      <c r="P66" s="277"/>
      <c r="Q66" s="277"/>
      <c r="R66" s="278"/>
      <c r="S66" s="278"/>
      <c r="T66" s="278"/>
      <c r="U66" s="446"/>
      <c r="V66" s="446"/>
      <c r="W66" s="446"/>
      <c r="X66" s="446"/>
      <c r="Y66" s="446"/>
      <c r="Z66" s="423"/>
      <c r="AA66" s="392"/>
    </row>
    <row r="67" spans="1:27" ht="23.25" x14ac:dyDescent="0.35">
      <c r="A67" s="248"/>
      <c r="B67" s="249"/>
      <c r="C67" s="277"/>
      <c r="D67" s="278"/>
      <c r="E67" s="278"/>
      <c r="F67" s="278"/>
      <c r="G67" s="446"/>
      <c r="H67" s="446"/>
      <c r="I67" s="446"/>
      <c r="J67" s="446"/>
      <c r="K67" s="277"/>
      <c r="L67" s="277"/>
      <c r="M67" s="277"/>
      <c r="N67" s="277"/>
      <c r="O67" s="277"/>
      <c r="P67" s="277"/>
      <c r="Q67" s="277"/>
      <c r="R67" s="278"/>
      <c r="S67" s="278"/>
      <c r="T67" s="278"/>
      <c r="U67" s="446"/>
      <c r="V67" s="446"/>
      <c r="W67" s="446"/>
      <c r="X67" s="446"/>
      <c r="Y67" s="446"/>
      <c r="Z67" s="423"/>
      <c r="AA67" s="392"/>
    </row>
    <row r="68" spans="1:27" ht="23.25" x14ac:dyDescent="0.35">
      <c r="A68" s="248"/>
      <c r="B68" s="249"/>
      <c r="C68" s="277"/>
      <c r="D68" s="278"/>
      <c r="E68" s="278"/>
      <c r="F68" s="278"/>
      <c r="G68" s="446"/>
      <c r="H68" s="446"/>
      <c r="I68" s="446"/>
      <c r="J68" s="446"/>
      <c r="K68" s="277"/>
      <c r="L68" s="277"/>
      <c r="M68" s="277"/>
      <c r="N68" s="277"/>
      <c r="O68" s="277"/>
      <c r="P68" s="277"/>
      <c r="Q68" s="277"/>
      <c r="R68" s="278"/>
      <c r="S68" s="278"/>
      <c r="T68" s="278"/>
      <c r="U68" s="446"/>
      <c r="V68" s="446"/>
      <c r="W68" s="446"/>
      <c r="X68" s="446"/>
      <c r="Y68" s="446"/>
      <c r="Z68" s="423"/>
      <c r="AA68" s="392"/>
    </row>
    <row r="69" spans="1:27" ht="23.25" x14ac:dyDescent="0.35">
      <c r="A69" s="248"/>
      <c r="B69" s="249"/>
      <c r="C69" s="277"/>
      <c r="D69" s="278"/>
      <c r="E69" s="278"/>
      <c r="F69" s="278"/>
      <c r="G69" s="446"/>
      <c r="H69" s="446"/>
      <c r="I69" s="446"/>
      <c r="J69" s="446"/>
      <c r="K69" s="277"/>
      <c r="L69" s="277"/>
      <c r="M69" s="277"/>
      <c r="N69" s="277"/>
      <c r="O69" s="277"/>
      <c r="P69" s="277"/>
      <c r="Q69" s="277"/>
      <c r="R69" s="278"/>
      <c r="S69" s="278"/>
      <c r="T69" s="278"/>
      <c r="U69" s="446"/>
      <c r="V69" s="446"/>
      <c r="W69" s="446"/>
      <c r="X69" s="446"/>
      <c r="Y69" s="446"/>
      <c r="Z69" s="423"/>
      <c r="AA69" s="392"/>
    </row>
    <row r="70" spans="1:27" ht="18.75" x14ac:dyDescent="0.3">
      <c r="A70" s="248"/>
      <c r="B70" s="249"/>
      <c r="C70" s="249"/>
      <c r="D70" s="257"/>
      <c r="E70" s="257"/>
      <c r="F70" s="257"/>
      <c r="G70" s="423"/>
      <c r="H70" s="423"/>
      <c r="I70" s="423"/>
      <c r="J70" s="423"/>
      <c r="K70" s="249"/>
      <c r="L70" s="249"/>
      <c r="M70" s="249"/>
      <c r="N70" s="249"/>
      <c r="O70" s="249"/>
      <c r="P70" s="249"/>
      <c r="Q70" s="249"/>
      <c r="R70" s="257"/>
      <c r="S70" s="257"/>
      <c r="T70" s="257"/>
      <c r="U70" s="423"/>
      <c r="V70" s="423"/>
      <c r="W70" s="423"/>
      <c r="X70" s="423"/>
      <c r="Y70" s="423"/>
      <c r="Z70" s="423"/>
      <c r="AA70" s="392"/>
    </row>
    <row r="71" spans="1:27" ht="18.75" x14ac:dyDescent="0.3">
      <c r="A71" s="248"/>
      <c r="B71" s="249"/>
      <c r="C71" s="249"/>
      <c r="D71" s="257"/>
      <c r="E71" s="257"/>
      <c r="F71" s="257"/>
      <c r="G71" s="423"/>
      <c r="H71" s="423"/>
      <c r="I71" s="423"/>
      <c r="J71" s="423"/>
      <c r="K71" s="249"/>
      <c r="L71" s="249"/>
      <c r="M71" s="249"/>
      <c r="N71" s="249"/>
      <c r="O71" s="249"/>
      <c r="P71" s="249"/>
      <c r="Q71" s="249"/>
      <c r="R71" s="257"/>
      <c r="S71" s="257"/>
      <c r="T71" s="257"/>
      <c r="U71" s="423"/>
      <c r="V71" s="423"/>
      <c r="W71" s="423"/>
      <c r="X71" s="423"/>
      <c r="Y71" s="423"/>
      <c r="Z71" s="423"/>
      <c r="AA71" s="392"/>
    </row>
    <row r="72" spans="1:27" ht="18.75" x14ac:dyDescent="0.3">
      <c r="A72" s="248"/>
      <c r="B72" s="249"/>
      <c r="C72" s="249"/>
      <c r="D72" s="257"/>
      <c r="E72" s="257"/>
      <c r="F72" s="257"/>
      <c r="G72" s="423"/>
      <c r="H72" s="423"/>
      <c r="I72" s="423"/>
      <c r="J72" s="423"/>
      <c r="K72" s="249"/>
      <c r="L72" s="249"/>
      <c r="M72" s="249"/>
      <c r="N72" s="249"/>
      <c r="O72" s="249"/>
      <c r="P72" s="249"/>
      <c r="Q72" s="249"/>
      <c r="R72" s="257"/>
      <c r="S72" s="257"/>
      <c r="T72" s="257"/>
      <c r="U72" s="423"/>
      <c r="V72" s="423"/>
      <c r="W72" s="423"/>
      <c r="X72" s="423"/>
      <c r="Y72" s="423"/>
      <c r="Z72" s="423"/>
      <c r="AA72" s="392"/>
    </row>
    <row r="73" spans="1:27" ht="19.5" thickBot="1" x14ac:dyDescent="0.35">
      <c r="A73" s="295"/>
      <c r="B73" s="257"/>
      <c r="C73" s="257"/>
      <c r="D73" s="257"/>
      <c r="E73" s="257"/>
      <c r="F73" s="257"/>
      <c r="G73" s="257"/>
      <c r="H73" s="257"/>
      <c r="I73" s="257"/>
      <c r="J73" s="257"/>
      <c r="K73" s="257"/>
      <c r="L73" s="257"/>
      <c r="M73" s="257"/>
      <c r="N73" s="257"/>
      <c r="O73" s="257"/>
      <c r="P73" s="257"/>
      <c r="Q73" s="257"/>
      <c r="R73" s="257"/>
      <c r="S73" s="257"/>
      <c r="T73" s="257"/>
      <c r="U73" s="257"/>
      <c r="V73" s="257"/>
      <c r="W73" s="257"/>
      <c r="X73" s="257"/>
      <c r="Y73" s="257"/>
      <c r="Z73" s="257"/>
      <c r="AA73" s="392"/>
    </row>
    <row r="74" spans="1:27" ht="16.5" customHeight="1" x14ac:dyDescent="0.3">
      <c r="A74" s="671" t="s">
        <v>215</v>
      </c>
      <c r="B74" s="672"/>
      <c r="C74" s="672"/>
      <c r="D74" s="672"/>
      <c r="E74" s="672"/>
      <c r="F74" s="672"/>
      <c r="G74" s="672"/>
      <c r="H74" s="672"/>
      <c r="I74" s="672"/>
      <c r="J74" s="671" t="s">
        <v>216</v>
      </c>
      <c r="K74" s="672"/>
      <c r="L74" s="672"/>
      <c r="M74" s="672"/>
      <c r="N74" s="672"/>
      <c r="O74" s="672"/>
      <c r="P74" s="672"/>
      <c r="Q74" s="672"/>
      <c r="R74" s="671" t="s">
        <v>218</v>
      </c>
      <c r="S74" s="672"/>
      <c r="T74" s="672"/>
      <c r="U74" s="672"/>
      <c r="V74" s="672"/>
      <c r="W74" s="672"/>
      <c r="X74" s="672"/>
      <c r="Y74" s="672"/>
      <c r="Z74" s="672"/>
      <c r="AA74" s="673"/>
    </row>
    <row r="75" spans="1:27" ht="16.5" customHeight="1" thickBot="1" x14ac:dyDescent="0.35">
      <c r="A75" s="674" t="s">
        <v>862</v>
      </c>
      <c r="B75" s="675"/>
      <c r="C75" s="675"/>
      <c r="D75" s="675"/>
      <c r="E75" s="675"/>
      <c r="F75" s="675"/>
      <c r="G75" s="675"/>
      <c r="H75" s="675"/>
      <c r="I75" s="675"/>
      <c r="J75" s="674" t="s">
        <v>217</v>
      </c>
      <c r="K75" s="675"/>
      <c r="L75" s="675"/>
      <c r="M75" s="675"/>
      <c r="N75" s="675"/>
      <c r="O75" s="675"/>
      <c r="P75" s="675"/>
      <c r="Q75" s="675"/>
      <c r="R75" s="674" t="s">
        <v>219</v>
      </c>
      <c r="S75" s="675"/>
      <c r="T75" s="675"/>
      <c r="U75" s="675"/>
      <c r="V75" s="675"/>
      <c r="W75" s="675"/>
      <c r="X75" s="675"/>
      <c r="Y75" s="675"/>
      <c r="Z75" s="675"/>
      <c r="AA75" s="676"/>
    </row>
    <row r="76" spans="1:27" ht="16.5" customHeight="1" x14ac:dyDescent="0.3">
      <c r="A76" s="671" t="s">
        <v>220</v>
      </c>
      <c r="B76" s="672"/>
      <c r="C76" s="672"/>
      <c r="D76" s="672"/>
      <c r="E76" s="672"/>
      <c r="F76" s="672"/>
      <c r="G76" s="672"/>
      <c r="H76" s="672"/>
      <c r="I76" s="672"/>
      <c r="J76" s="671" t="s">
        <v>220</v>
      </c>
      <c r="K76" s="672"/>
      <c r="L76" s="672"/>
      <c r="M76" s="672"/>
      <c r="N76" s="672"/>
      <c r="O76" s="672"/>
      <c r="P76" s="672"/>
      <c r="Q76" s="672"/>
      <c r="R76" s="671" t="s">
        <v>220</v>
      </c>
      <c r="S76" s="672"/>
      <c r="T76" s="672"/>
      <c r="U76" s="672"/>
      <c r="V76" s="672"/>
      <c r="W76" s="672"/>
      <c r="X76" s="672"/>
      <c r="Y76" s="672"/>
      <c r="Z76" s="672"/>
      <c r="AA76" s="673"/>
    </row>
    <row r="77" spans="1:27" ht="17.25" customHeight="1" thickBot="1" x14ac:dyDescent="0.35">
      <c r="A77" s="664" t="s">
        <v>863</v>
      </c>
      <c r="B77" s="665"/>
      <c r="C77" s="665"/>
      <c r="D77" s="665"/>
      <c r="E77" s="665"/>
      <c r="F77" s="665"/>
      <c r="G77" s="665"/>
      <c r="H77" s="665"/>
      <c r="I77" s="665"/>
      <c r="J77" s="664" t="s">
        <v>222</v>
      </c>
      <c r="K77" s="665"/>
      <c r="L77" s="665"/>
      <c r="M77" s="665"/>
      <c r="N77" s="665"/>
      <c r="O77" s="665"/>
      <c r="P77" s="665"/>
      <c r="Q77" s="665"/>
      <c r="R77" s="664" t="s">
        <v>223</v>
      </c>
      <c r="S77" s="665"/>
      <c r="T77" s="665"/>
      <c r="U77" s="665"/>
      <c r="V77" s="665"/>
      <c r="W77" s="665"/>
      <c r="X77" s="665"/>
      <c r="Y77" s="665"/>
      <c r="Z77" s="665"/>
      <c r="AA77" s="666"/>
    </row>
  </sheetData>
  <mergeCells count="193">
    <mergeCell ref="A5:AA5"/>
    <mergeCell ref="A6:E7"/>
    <mergeCell ref="F6:V6"/>
    <mergeCell ref="W6:Y7"/>
    <mergeCell ref="Z6:AA7"/>
    <mergeCell ref="F7:V7"/>
    <mergeCell ref="P1:AA4"/>
    <mergeCell ref="A3:E3"/>
    <mergeCell ref="F3:O3"/>
    <mergeCell ref="A4:E4"/>
    <mergeCell ref="F4:O4"/>
    <mergeCell ref="A8:AA8"/>
    <mergeCell ref="B9:O9"/>
    <mergeCell ref="P9:Y9"/>
    <mergeCell ref="Z9:AA10"/>
    <mergeCell ref="A10:E10"/>
    <mergeCell ref="F10:G10"/>
    <mergeCell ref="I10:J10"/>
    <mergeCell ref="M10:O10"/>
    <mergeCell ref="P10:S10"/>
    <mergeCell ref="T10:V10"/>
    <mergeCell ref="W10:Y10"/>
    <mergeCell ref="K10:L10"/>
    <mergeCell ref="A11:E11"/>
    <mergeCell ref="F11:O11"/>
    <mergeCell ref="P11:S11"/>
    <mergeCell ref="T11:AA11"/>
    <mergeCell ref="A12:E12"/>
    <mergeCell ref="F12:J12"/>
    <mergeCell ref="M12:O12"/>
    <mergeCell ref="P12:S12"/>
    <mergeCell ref="T12:AA12"/>
    <mergeCell ref="K12:L12"/>
    <mergeCell ref="A14:E14"/>
    <mergeCell ref="F14:O14"/>
    <mergeCell ref="P14:S14"/>
    <mergeCell ref="A13:E13"/>
    <mergeCell ref="F13:J13"/>
    <mergeCell ref="M13:O13"/>
    <mergeCell ref="P13:S13"/>
    <mergeCell ref="Z13:AA13"/>
    <mergeCell ref="K13:L13"/>
    <mergeCell ref="A18:E18"/>
    <mergeCell ref="P18:S18"/>
    <mergeCell ref="T18:AA18"/>
    <mergeCell ref="T15:AA15"/>
    <mergeCell ref="A16:E16"/>
    <mergeCell ref="P16:S16"/>
    <mergeCell ref="T16:AA16"/>
    <mergeCell ref="A15:E15"/>
    <mergeCell ref="P15:S15"/>
    <mergeCell ref="A17:E17"/>
    <mergeCell ref="L35:S35"/>
    <mergeCell ref="Y38:AA38"/>
    <mergeCell ref="A19:E19"/>
    <mergeCell ref="F19:J19"/>
    <mergeCell ref="K19:O19"/>
    <mergeCell ref="P19:S19"/>
    <mergeCell ref="T19:AA19"/>
    <mergeCell ref="A20:E20"/>
    <mergeCell ref="F20:J20"/>
    <mergeCell ref="M20:O20"/>
    <mergeCell ref="P20:S20"/>
    <mergeCell ref="T20:AA20"/>
    <mergeCell ref="K20:L20"/>
    <mergeCell ref="T36:X36"/>
    <mergeCell ref="Q30:R30"/>
    <mergeCell ref="T27:X27"/>
    <mergeCell ref="A22:E22"/>
    <mergeCell ref="A23:E23"/>
    <mergeCell ref="F23:AA23"/>
    <mergeCell ref="B24:AA24"/>
    <mergeCell ref="T26:X26"/>
    <mergeCell ref="Y26:AA26"/>
    <mergeCell ref="T28:X28"/>
    <mergeCell ref="Q27:R27"/>
    <mergeCell ref="Y41:AA41"/>
    <mergeCell ref="D41:H41"/>
    <mergeCell ref="L40:S40"/>
    <mergeCell ref="T40:X40"/>
    <mergeCell ref="Y40:AA40"/>
    <mergeCell ref="D40:H40"/>
    <mergeCell ref="A21:E21"/>
    <mergeCell ref="F21:J21"/>
    <mergeCell ref="K21:O21"/>
    <mergeCell ref="P21:S21"/>
    <mergeCell ref="T21:AA21"/>
    <mergeCell ref="J29:K29"/>
    <mergeCell ref="J30:K30"/>
    <mergeCell ref="M27:P27"/>
    <mergeCell ref="M28:P28"/>
    <mergeCell ref="W33:X33"/>
    <mergeCell ref="M33:N33"/>
    <mergeCell ref="R33:T33"/>
    <mergeCell ref="Y36:AA36"/>
    <mergeCell ref="Y37:AA37"/>
    <mergeCell ref="Y35:AA35"/>
    <mergeCell ref="T35:X35"/>
    <mergeCell ref="Y27:AA27"/>
    <mergeCell ref="Y28:AA28"/>
    <mergeCell ref="A26:C26"/>
    <mergeCell ref="F26:I26"/>
    <mergeCell ref="M26:P26"/>
    <mergeCell ref="J26:K26"/>
    <mergeCell ref="Q26:R26"/>
    <mergeCell ref="J28:K28"/>
    <mergeCell ref="L36:S36"/>
    <mergeCell ref="A37:C37"/>
    <mergeCell ref="A38:C38"/>
    <mergeCell ref="D36:H36"/>
    <mergeCell ref="D37:H37"/>
    <mergeCell ref="D38:H38"/>
    <mergeCell ref="Q28:R28"/>
    <mergeCell ref="Q29:R29"/>
    <mergeCell ref="J27:K27"/>
    <mergeCell ref="L37:S37"/>
    <mergeCell ref="A33:L33"/>
    <mergeCell ref="M29:P29"/>
    <mergeCell ref="M30:P30"/>
    <mergeCell ref="A35:C35"/>
    <mergeCell ref="A27:C27"/>
    <mergeCell ref="A28:C28"/>
    <mergeCell ref="A29:C29"/>
    <mergeCell ref="A30:C30"/>
    <mergeCell ref="F27:I27"/>
    <mergeCell ref="F28:I28"/>
    <mergeCell ref="F29:I29"/>
    <mergeCell ref="F30:I30"/>
    <mergeCell ref="A36:C36"/>
    <mergeCell ref="D35:H35"/>
    <mergeCell ref="Y43:AA43"/>
    <mergeCell ref="L44:S44"/>
    <mergeCell ref="T44:X44"/>
    <mergeCell ref="Y44:AA44"/>
    <mergeCell ref="L39:S39"/>
    <mergeCell ref="T39:X39"/>
    <mergeCell ref="Y39:AA39"/>
    <mergeCell ref="D42:H42"/>
    <mergeCell ref="D43:H43"/>
    <mergeCell ref="D44:H44"/>
    <mergeCell ref="A39:C39"/>
    <mergeCell ref="A40:C40"/>
    <mergeCell ref="A41:C41"/>
    <mergeCell ref="A42:C42"/>
    <mergeCell ref="A43:C43"/>
    <mergeCell ref="A44:C44"/>
    <mergeCell ref="T37:X37"/>
    <mergeCell ref="L38:S38"/>
    <mergeCell ref="M46:P46"/>
    <mergeCell ref="L42:S42"/>
    <mergeCell ref="T42:X42"/>
    <mergeCell ref="L41:S41"/>
    <mergeCell ref="T41:X41"/>
    <mergeCell ref="Q49:R49"/>
    <mergeCell ref="O50:P50"/>
    <mergeCell ref="S50:T50"/>
    <mergeCell ref="Q52:R52"/>
    <mergeCell ref="T38:X38"/>
    <mergeCell ref="F61:K61"/>
    <mergeCell ref="F63:K63"/>
    <mergeCell ref="T13:U13"/>
    <mergeCell ref="V13:Y13"/>
    <mergeCell ref="T14:AA14"/>
    <mergeCell ref="F15:O15"/>
    <mergeCell ref="F16:O16"/>
    <mergeCell ref="F17:O17"/>
    <mergeCell ref="P17:S17"/>
    <mergeCell ref="T17:AA17"/>
    <mergeCell ref="F18:O18"/>
    <mergeCell ref="F22:O22"/>
    <mergeCell ref="P22:S22"/>
    <mergeCell ref="T22:AA22"/>
    <mergeCell ref="S63:X63"/>
    <mergeCell ref="S61:X61"/>
    <mergeCell ref="D39:H39"/>
    <mergeCell ref="Y42:AA42"/>
    <mergeCell ref="L43:S43"/>
    <mergeCell ref="T43:X43"/>
    <mergeCell ref="A54:AA56"/>
    <mergeCell ref="O53:P53"/>
    <mergeCell ref="S53:T53"/>
    <mergeCell ref="A77:I77"/>
    <mergeCell ref="J77:Q77"/>
    <mergeCell ref="R77:AA77"/>
    <mergeCell ref="A74:I74"/>
    <mergeCell ref="J74:Q74"/>
    <mergeCell ref="R74:AA74"/>
    <mergeCell ref="A75:I75"/>
    <mergeCell ref="J75:Q75"/>
    <mergeCell ref="R75:AA75"/>
    <mergeCell ref="A76:I76"/>
    <mergeCell ref="J76:Q76"/>
    <mergeCell ref="R76:AA76"/>
  </mergeCells>
  <dataValidations count="3">
    <dataValidation type="list" allowBlank="1" showInputMessage="1" showErrorMessage="1" sqref="M33:N34" xr:uid="{00000000-0002-0000-1600-000000000000}">
      <formula1>$A$65507:$A$65537</formula1>
    </dataValidation>
    <dataValidation type="list" allowBlank="1" showInputMessage="1" showErrorMessage="1" sqref="R33:T34" xr:uid="{00000000-0002-0000-1600-000001000000}">
      <formula1>$B$65507:$B$65518</formula1>
    </dataValidation>
    <dataValidation type="list" allowBlank="1" showInputMessage="1" showErrorMessage="1" sqref="W33:X34" xr:uid="{00000000-0002-0000-1600-000002000000}">
      <formula1>$C$65507:$C$65518</formula1>
    </dataValidation>
  </dataValidations>
  <pageMargins left="0.7" right="0.7" top="0.75" bottom="0.75" header="0.3" footer="0.3"/>
  <pageSetup scale="31" orientation="landscape" horizontalDpi="360" verticalDpi="360" r:id="rId1"/>
  <rowBreaks count="1" manualBreakCount="1">
    <brk id="77" max="26" man="1"/>
  </rowBreaks>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600-000003000000}">
          <x14:formula1>
            <xm:f>BDC!$A$3:$A$30</xm:f>
          </x14:formula1>
          <xm:sqref>F15:O15</xm:sqref>
        </x14:dataValidation>
      </x14:dataValidations>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D240"/>
  <sheetViews>
    <sheetView view="pageBreakPreview" zoomScaleNormal="100" zoomScaleSheetLayoutView="100" zoomScalePageLayoutView="60" workbookViewId="0">
      <selection activeCell="H83" sqref="H83:U83"/>
    </sheetView>
  </sheetViews>
  <sheetFormatPr baseColWidth="10" defaultColWidth="10.875" defaultRowHeight="16.5" x14ac:dyDescent="0.3"/>
  <cols>
    <col min="1" max="1" width="8.625" style="2" customWidth="1"/>
    <col min="2" max="2" width="6.375" style="2" customWidth="1"/>
    <col min="3" max="3" width="5" style="2" customWidth="1"/>
    <col min="4" max="4" width="7.75" style="2" customWidth="1"/>
    <col min="5" max="5" width="8.5" style="2" customWidth="1"/>
    <col min="6" max="7" width="5" style="2" customWidth="1"/>
    <col min="8" max="8" width="9.625" style="2" customWidth="1"/>
    <col min="9" max="10" width="5" style="2" customWidth="1"/>
    <col min="11" max="11" width="7.5" style="2" customWidth="1"/>
    <col min="12" max="12" width="15.875" style="2" customWidth="1"/>
    <col min="13" max="14" width="5" style="2" customWidth="1"/>
    <col min="15" max="15" width="8" style="2" customWidth="1"/>
    <col min="16" max="18" width="5" style="2" customWidth="1"/>
    <col min="19" max="19" width="10.375" style="2" customWidth="1"/>
    <col min="20" max="24" width="5" style="2" customWidth="1"/>
    <col min="25" max="25" width="8.625" style="2" customWidth="1"/>
    <col min="26" max="27" width="5" style="2" customWidth="1"/>
    <col min="28" max="16384" width="10.875" style="2"/>
  </cols>
  <sheetData>
    <row r="1" spans="1:27" ht="17.25" customHeight="1" x14ac:dyDescent="0.3">
      <c r="A1" s="505" t="s">
        <v>939</v>
      </c>
      <c r="B1" s="506"/>
      <c r="C1" s="506"/>
      <c r="D1" s="506"/>
      <c r="E1" s="506"/>
      <c r="F1" s="507"/>
      <c r="G1" s="507"/>
      <c r="H1" s="507"/>
      <c r="I1" s="507"/>
      <c r="J1" s="507"/>
      <c r="K1" s="507"/>
      <c r="L1" s="507"/>
      <c r="M1" s="507"/>
      <c r="N1" s="507"/>
      <c r="O1" s="508"/>
      <c r="P1" s="628"/>
      <c r="Q1" s="629"/>
      <c r="R1" s="629"/>
      <c r="S1" s="629"/>
      <c r="T1" s="629"/>
      <c r="U1" s="629"/>
      <c r="V1" s="629"/>
      <c r="W1" s="629"/>
      <c r="X1" s="629"/>
      <c r="Y1" s="629"/>
      <c r="Z1" s="629"/>
      <c r="AA1" s="630"/>
    </row>
    <row r="2" spans="1:27" x14ac:dyDescent="0.3">
      <c r="A2" s="2017" t="s">
        <v>940</v>
      </c>
      <c r="B2" s="2018"/>
      <c r="C2" s="2018"/>
      <c r="D2" s="2018"/>
      <c r="E2" s="2018"/>
      <c r="F2" s="635"/>
      <c r="G2" s="635"/>
      <c r="H2" s="635"/>
      <c r="I2" s="635"/>
      <c r="J2" s="635"/>
      <c r="K2" s="635"/>
      <c r="L2" s="635"/>
      <c r="M2" s="635"/>
      <c r="N2" s="635"/>
      <c r="O2" s="636"/>
      <c r="P2" s="631"/>
      <c r="Q2" s="632"/>
      <c r="R2" s="632"/>
      <c r="S2" s="632"/>
      <c r="T2" s="632"/>
      <c r="U2" s="632"/>
      <c r="V2" s="632"/>
      <c r="W2" s="632"/>
      <c r="X2" s="632"/>
      <c r="Y2" s="632"/>
      <c r="Z2" s="632"/>
      <c r="AA2" s="633"/>
    </row>
    <row r="3" spans="1:27" x14ac:dyDescent="0.3">
      <c r="A3" s="634" t="s">
        <v>915</v>
      </c>
      <c r="B3" s="635"/>
      <c r="C3" s="635"/>
      <c r="D3" s="635"/>
      <c r="E3" s="635"/>
      <c r="F3" s="637"/>
      <c r="G3" s="637"/>
      <c r="H3" s="637"/>
      <c r="I3" s="637"/>
      <c r="J3" s="637"/>
      <c r="K3" s="637"/>
      <c r="L3" s="637"/>
      <c r="M3" s="637"/>
      <c r="N3" s="637"/>
      <c r="O3" s="638"/>
      <c r="P3" s="631"/>
      <c r="Q3" s="632"/>
      <c r="R3" s="632"/>
      <c r="S3" s="632"/>
      <c r="T3" s="632"/>
      <c r="U3" s="632"/>
      <c r="V3" s="632"/>
      <c r="W3" s="632"/>
      <c r="X3" s="632"/>
      <c r="Y3" s="632"/>
      <c r="Z3" s="632"/>
      <c r="AA3" s="633"/>
    </row>
    <row r="4" spans="1:27" x14ac:dyDescent="0.3">
      <c r="A4" s="639" t="s">
        <v>934</v>
      </c>
      <c r="B4" s="640"/>
      <c r="C4" s="640"/>
      <c r="D4" s="640"/>
      <c r="E4" s="640"/>
      <c r="F4" s="640"/>
      <c r="G4" s="640"/>
      <c r="H4" s="640"/>
      <c r="I4" s="640"/>
      <c r="J4" s="640"/>
      <c r="K4" s="640"/>
      <c r="L4" s="640"/>
      <c r="M4" s="640"/>
      <c r="N4" s="640"/>
      <c r="O4" s="641"/>
      <c r="P4" s="631"/>
      <c r="Q4" s="632"/>
      <c r="R4" s="632"/>
      <c r="S4" s="632"/>
      <c r="T4" s="632"/>
      <c r="U4" s="632"/>
      <c r="V4" s="632"/>
      <c r="W4" s="632"/>
      <c r="X4" s="632"/>
      <c r="Y4" s="632"/>
      <c r="Z4" s="632"/>
      <c r="AA4" s="633"/>
    </row>
    <row r="5" spans="1:27" x14ac:dyDescent="0.3">
      <c r="A5" s="615"/>
      <c r="B5" s="616"/>
      <c r="C5" s="616"/>
      <c r="D5" s="616"/>
      <c r="E5" s="616"/>
      <c r="F5" s="616"/>
      <c r="G5" s="616"/>
      <c r="H5" s="616"/>
      <c r="I5" s="616"/>
      <c r="J5" s="616"/>
      <c r="K5" s="616"/>
      <c r="L5" s="616"/>
      <c r="M5" s="616"/>
      <c r="N5" s="616"/>
      <c r="O5" s="616"/>
      <c r="P5" s="617"/>
      <c r="Q5" s="617"/>
      <c r="R5" s="617"/>
      <c r="S5" s="617"/>
      <c r="T5" s="617"/>
      <c r="U5" s="617"/>
      <c r="V5" s="617"/>
      <c r="W5" s="617"/>
      <c r="X5" s="617"/>
      <c r="Y5" s="617"/>
      <c r="Z5" s="617"/>
      <c r="AA5" s="618"/>
    </row>
    <row r="6" spans="1:27" ht="18.75" x14ac:dyDescent="0.3">
      <c r="A6" s="619" t="s">
        <v>5</v>
      </c>
      <c r="B6" s="620"/>
      <c r="C6" s="620"/>
      <c r="D6" s="620"/>
      <c r="E6" s="620"/>
      <c r="F6" s="621" t="s">
        <v>602</v>
      </c>
      <c r="G6" s="621"/>
      <c r="H6" s="621"/>
      <c r="I6" s="621"/>
      <c r="J6" s="621"/>
      <c r="K6" s="621"/>
      <c r="L6" s="621"/>
      <c r="M6" s="621"/>
      <c r="N6" s="621"/>
      <c r="O6" s="621"/>
      <c r="P6" s="621"/>
      <c r="Q6" s="621"/>
      <c r="R6" s="621"/>
      <c r="S6" s="621"/>
      <c r="T6" s="621"/>
      <c r="U6" s="621"/>
      <c r="V6" s="621"/>
      <c r="W6" s="622" t="s">
        <v>143</v>
      </c>
      <c r="X6" s="622"/>
      <c r="Y6" s="622"/>
      <c r="Z6" s="623">
        <v>11</v>
      </c>
      <c r="AA6" s="624"/>
    </row>
    <row r="7" spans="1:27" x14ac:dyDescent="0.3">
      <c r="A7" s="619"/>
      <c r="B7" s="620"/>
      <c r="C7" s="620"/>
      <c r="D7" s="620"/>
      <c r="E7" s="620"/>
      <c r="F7" s="620" t="s">
        <v>107</v>
      </c>
      <c r="G7" s="620"/>
      <c r="H7" s="620"/>
      <c r="I7" s="620"/>
      <c r="J7" s="620"/>
      <c r="K7" s="620"/>
      <c r="L7" s="620"/>
      <c r="M7" s="620"/>
      <c r="N7" s="620"/>
      <c r="O7" s="620"/>
      <c r="P7" s="620"/>
      <c r="Q7" s="620"/>
      <c r="R7" s="620"/>
      <c r="S7" s="620"/>
      <c r="T7" s="620"/>
      <c r="U7" s="620"/>
      <c r="V7" s="620"/>
      <c r="W7" s="622"/>
      <c r="X7" s="622"/>
      <c r="Y7" s="622"/>
      <c r="Z7" s="623"/>
      <c r="AA7" s="624"/>
    </row>
    <row r="8" spans="1:27" x14ac:dyDescent="0.3">
      <c r="A8" s="606"/>
      <c r="B8" s="607"/>
      <c r="C8" s="607"/>
      <c r="D8" s="607"/>
      <c r="E8" s="607"/>
      <c r="F8" s="607"/>
      <c r="G8" s="607"/>
      <c r="H8" s="607"/>
      <c r="I8" s="607"/>
      <c r="J8" s="607"/>
      <c r="K8" s="607"/>
      <c r="L8" s="607"/>
      <c r="M8" s="607"/>
      <c r="N8" s="607"/>
      <c r="O8" s="607"/>
      <c r="P8" s="607"/>
      <c r="Q8" s="607"/>
      <c r="R8" s="607"/>
      <c r="S8" s="607"/>
      <c r="T8" s="607"/>
      <c r="U8" s="607"/>
      <c r="V8" s="607"/>
      <c r="W8" s="607"/>
      <c r="X8" s="607"/>
      <c r="Y8" s="607"/>
      <c r="Z8" s="607"/>
      <c r="AA8" s="608"/>
    </row>
    <row r="9" spans="1:27" ht="16.5" customHeight="1" x14ac:dyDescent="0.3">
      <c r="A9" s="457">
        <v>1</v>
      </c>
      <c r="B9" s="875" t="s">
        <v>30</v>
      </c>
      <c r="C9" s="876"/>
      <c r="D9" s="876"/>
      <c r="E9" s="876"/>
      <c r="F9" s="876"/>
      <c r="G9" s="876"/>
      <c r="H9" s="876"/>
      <c r="I9" s="876"/>
      <c r="J9" s="876"/>
      <c r="K9" s="876"/>
      <c r="L9" s="876"/>
      <c r="M9" s="876"/>
      <c r="N9" s="876"/>
      <c r="O9" s="877"/>
      <c r="P9" s="878"/>
      <c r="Q9" s="879"/>
      <c r="R9" s="879"/>
      <c r="S9" s="879"/>
      <c r="T9" s="879"/>
      <c r="U9" s="879"/>
      <c r="V9" s="879"/>
      <c r="W9" s="879"/>
      <c r="X9" s="879"/>
      <c r="Y9" s="880"/>
      <c r="Z9" s="881" t="e">
        <f>VLOOKUP($F$15,CONTRA,6,FALSE)</f>
        <v>#N/A</v>
      </c>
      <c r="AA9" s="882"/>
    </row>
    <row r="10" spans="1:27" ht="16.5" customHeight="1" x14ac:dyDescent="0.3">
      <c r="A10" s="885" t="s">
        <v>11</v>
      </c>
      <c r="B10" s="886"/>
      <c r="C10" s="886"/>
      <c r="D10" s="886"/>
      <c r="E10" s="887"/>
      <c r="F10" s="888" t="e">
        <f>VLOOKUP($F$15,CONTRA,2,FALSE)</f>
        <v>#N/A</v>
      </c>
      <c r="G10" s="889"/>
      <c r="H10" s="459" t="s">
        <v>17</v>
      </c>
      <c r="I10" s="888" t="e">
        <f>VLOOKUP($F$15,CONTRA,3,FALSE)</f>
        <v>#N/A</v>
      </c>
      <c r="J10" s="889"/>
      <c r="K10" s="898" t="s">
        <v>18</v>
      </c>
      <c r="L10" s="899"/>
      <c r="M10" s="888" t="e">
        <f>VLOOKUP($F$15,CONTRA,4,FALSE)</f>
        <v>#N/A</v>
      </c>
      <c r="N10" s="890"/>
      <c r="O10" s="889"/>
      <c r="P10" s="891" t="s">
        <v>10</v>
      </c>
      <c r="Q10" s="886"/>
      <c r="R10" s="886"/>
      <c r="S10" s="887"/>
      <c r="T10" s="892" t="e">
        <f>VLOOKUP($F$15,CONTRA,5,FALSE)</f>
        <v>#N/A</v>
      </c>
      <c r="U10" s="893"/>
      <c r="V10" s="894"/>
      <c r="W10" s="895" t="s">
        <v>829</v>
      </c>
      <c r="X10" s="896"/>
      <c r="Y10" s="897"/>
      <c r="Z10" s="883"/>
      <c r="AA10" s="884"/>
    </row>
    <row r="11" spans="1:27" x14ac:dyDescent="0.3">
      <c r="A11" s="885" t="s">
        <v>6</v>
      </c>
      <c r="B11" s="886"/>
      <c r="C11" s="886"/>
      <c r="D11" s="886"/>
      <c r="E11" s="887"/>
      <c r="F11" s="892" t="e">
        <f>VLOOKUP($F$15,CONTRA,7,FALSE)</f>
        <v>#N/A</v>
      </c>
      <c r="G11" s="893"/>
      <c r="H11" s="893"/>
      <c r="I11" s="893"/>
      <c r="J11" s="893"/>
      <c r="K11" s="893"/>
      <c r="L11" s="893"/>
      <c r="M11" s="893"/>
      <c r="N11" s="893"/>
      <c r="O11" s="894"/>
      <c r="P11" s="891" t="s">
        <v>12</v>
      </c>
      <c r="Q11" s="886"/>
      <c r="R11" s="886"/>
      <c r="S11" s="887"/>
      <c r="T11" s="892" t="e">
        <f>VLOOKUP($F$15,CONTRA,8,FALSE)</f>
        <v>#N/A</v>
      </c>
      <c r="U11" s="893"/>
      <c r="V11" s="893"/>
      <c r="W11" s="893"/>
      <c r="X11" s="893"/>
      <c r="Y11" s="893"/>
      <c r="Z11" s="893"/>
      <c r="AA11" s="900"/>
    </row>
    <row r="12" spans="1:27" ht="16.5" customHeight="1" x14ac:dyDescent="0.3">
      <c r="A12" s="901" t="s">
        <v>8</v>
      </c>
      <c r="B12" s="857"/>
      <c r="C12" s="857"/>
      <c r="D12" s="857"/>
      <c r="E12" s="858"/>
      <c r="F12" s="892" t="e">
        <f>VLOOKUP($F$15,CONTRA,9,FALSE)</f>
        <v>#N/A</v>
      </c>
      <c r="G12" s="893"/>
      <c r="H12" s="893"/>
      <c r="I12" s="893"/>
      <c r="J12" s="894"/>
      <c r="K12" s="898" t="s">
        <v>13</v>
      </c>
      <c r="L12" s="899"/>
      <c r="M12" s="892" t="e">
        <f>VLOOKUP($F$15,CONTRA,10,FALSE)</f>
        <v>#N/A</v>
      </c>
      <c r="N12" s="893"/>
      <c r="O12" s="894"/>
      <c r="P12" s="891" t="s">
        <v>9</v>
      </c>
      <c r="Q12" s="886"/>
      <c r="R12" s="886"/>
      <c r="S12" s="887"/>
      <c r="T12" s="902" t="e">
        <f>VLOOKUP($F$15,CONTRA,11,FALSE)</f>
        <v>#N/A</v>
      </c>
      <c r="U12" s="903"/>
      <c r="V12" s="903"/>
      <c r="W12" s="903"/>
      <c r="X12" s="903"/>
      <c r="Y12" s="903"/>
      <c r="Z12" s="903"/>
      <c r="AA12" s="904"/>
    </row>
    <row r="13" spans="1:27" ht="42.75" customHeight="1" x14ac:dyDescent="0.3">
      <c r="A13" s="911" t="s">
        <v>807</v>
      </c>
      <c r="B13" s="896"/>
      <c r="C13" s="896"/>
      <c r="D13" s="896"/>
      <c r="E13" s="897"/>
      <c r="F13" s="892" t="e">
        <f>VLOOKUP($F$15,CONTRA,12,FALSE)</f>
        <v>#N/A</v>
      </c>
      <c r="G13" s="893"/>
      <c r="H13" s="893"/>
      <c r="I13" s="893"/>
      <c r="J13" s="894"/>
      <c r="K13" s="918" t="s">
        <v>826</v>
      </c>
      <c r="L13" s="919"/>
      <c r="M13" s="892" t="e">
        <f>VLOOKUP($F$15,CONTRA,13,FALSE)</f>
        <v>#N/A</v>
      </c>
      <c r="N13" s="893"/>
      <c r="O13" s="894"/>
      <c r="P13" s="856" t="s">
        <v>820</v>
      </c>
      <c r="Q13" s="857"/>
      <c r="R13" s="857"/>
      <c r="S13" s="858"/>
      <c r="T13" s="888" t="e">
        <f>VLOOKUP($F$15,CONTRA,14,FALSE)</f>
        <v>#N/A</v>
      </c>
      <c r="U13" s="889"/>
      <c r="V13" s="2016" t="str">
        <f>+Tabla2[[#Headers],[FECHA ACTA INICIO CONTRATO INTERVENTORIA O OFICIO DELEG]]</f>
        <v>FECHA ACTA INICIO CONTRATO INTERVENTORIA O OFICIO DELEG</v>
      </c>
      <c r="W13" s="1781"/>
      <c r="X13" s="1781"/>
      <c r="Y13" s="1782"/>
      <c r="Z13" s="908" t="e">
        <f>VLOOKUP($F$15,CONTRA,15,FALSE)</f>
        <v>#N/A</v>
      </c>
      <c r="AA13" s="926"/>
    </row>
    <row r="14" spans="1:27" ht="26.25" customHeight="1" x14ac:dyDescent="0.3">
      <c r="A14" s="905" t="s">
        <v>825</v>
      </c>
      <c r="B14" s="906"/>
      <c r="C14" s="906"/>
      <c r="D14" s="906"/>
      <c r="E14" s="907"/>
      <c r="F14" s="908" t="e">
        <f>VLOOKUP($F$15,BDC!A2:BA18,16,FALSE)</f>
        <v>#N/A</v>
      </c>
      <c r="G14" s="909"/>
      <c r="H14" s="909"/>
      <c r="I14" s="909"/>
      <c r="J14" s="909"/>
      <c r="K14" s="909"/>
      <c r="L14" s="909"/>
      <c r="M14" s="909"/>
      <c r="N14" s="909"/>
      <c r="O14" s="910"/>
      <c r="P14" s="856" t="s">
        <v>9</v>
      </c>
      <c r="Q14" s="857"/>
      <c r="R14" s="857"/>
      <c r="S14" s="858"/>
      <c r="T14" s="888" t="e">
        <f>VLOOKUP($F$15,BDC!A2:BA18,17,FALSE)</f>
        <v>#N/A</v>
      </c>
      <c r="U14" s="890"/>
      <c r="V14" s="890"/>
      <c r="W14" s="890"/>
      <c r="X14" s="890"/>
      <c r="Y14" s="890"/>
      <c r="Z14" s="890"/>
      <c r="AA14" s="925"/>
    </row>
    <row r="15" spans="1:27" ht="35.25" customHeight="1" x14ac:dyDescent="0.3">
      <c r="A15" s="885" t="s">
        <v>7</v>
      </c>
      <c r="B15" s="886"/>
      <c r="C15" s="886"/>
      <c r="D15" s="886"/>
      <c r="E15" s="887"/>
      <c r="F15" s="927" t="s">
        <v>835</v>
      </c>
      <c r="G15" s="928"/>
      <c r="H15" s="928"/>
      <c r="I15" s="928"/>
      <c r="J15" s="928"/>
      <c r="K15" s="928"/>
      <c r="L15" s="928"/>
      <c r="M15" s="928"/>
      <c r="N15" s="928"/>
      <c r="O15" s="929"/>
      <c r="P15" s="891" t="s">
        <v>824</v>
      </c>
      <c r="Q15" s="886"/>
      <c r="R15" s="886"/>
      <c r="S15" s="887"/>
      <c r="T15" s="888" t="e">
        <f>VLOOKUP($F$15,BDC!A3:BA19,19,FALSE)</f>
        <v>#N/A</v>
      </c>
      <c r="U15" s="890"/>
      <c r="V15" s="890"/>
      <c r="W15" s="890"/>
      <c r="X15" s="890"/>
      <c r="Y15" s="890"/>
      <c r="Z15" s="890"/>
      <c r="AA15" s="925"/>
    </row>
    <row r="16" spans="1:27" x14ac:dyDescent="0.3">
      <c r="A16" s="885" t="s">
        <v>823</v>
      </c>
      <c r="B16" s="886"/>
      <c r="C16" s="886"/>
      <c r="D16" s="886"/>
      <c r="E16" s="887"/>
      <c r="F16" s="908" t="e">
        <f>VLOOKUP($F$15,BDC!A2:BA18,18,FALSE)</f>
        <v>#N/A</v>
      </c>
      <c r="G16" s="909"/>
      <c r="H16" s="909"/>
      <c r="I16" s="909"/>
      <c r="J16" s="909"/>
      <c r="K16" s="909"/>
      <c r="L16" s="909"/>
      <c r="M16" s="909"/>
      <c r="N16" s="909"/>
      <c r="O16" s="910"/>
      <c r="P16" s="891" t="s">
        <v>9</v>
      </c>
      <c r="Q16" s="886"/>
      <c r="R16" s="886"/>
      <c r="S16" s="887"/>
      <c r="T16" s="908" t="e">
        <f>VLOOKUP($F$15,BDC!A3:BA19,20,FALSE)</f>
        <v>#N/A</v>
      </c>
      <c r="U16" s="909"/>
      <c r="V16" s="909"/>
      <c r="W16" s="909"/>
      <c r="X16" s="909"/>
      <c r="Y16" s="909"/>
      <c r="Z16" s="909"/>
      <c r="AA16" s="926"/>
    </row>
    <row r="17" spans="1:27" ht="32.25" customHeight="1" x14ac:dyDescent="0.3">
      <c r="A17" s="885" t="s">
        <v>21</v>
      </c>
      <c r="B17" s="886"/>
      <c r="C17" s="886"/>
      <c r="D17" s="886"/>
      <c r="E17" s="887"/>
      <c r="F17" s="859" t="e">
        <f>VLOOKUP($F$15,BDC!A2:BA18,26,FALSE)</f>
        <v>#N/A</v>
      </c>
      <c r="G17" s="860"/>
      <c r="H17" s="860"/>
      <c r="I17" s="860"/>
      <c r="J17" s="860"/>
      <c r="K17" s="860"/>
      <c r="L17" s="860"/>
      <c r="M17" s="860"/>
      <c r="N17" s="860"/>
      <c r="O17" s="930"/>
      <c r="P17" s="856" t="s">
        <v>811</v>
      </c>
      <c r="Q17" s="857"/>
      <c r="R17" s="857"/>
      <c r="S17" s="858"/>
      <c r="T17" s="859" t="e">
        <f>VLOOKUP($F$15,CONTRA,27,FALSE)</f>
        <v>#N/A</v>
      </c>
      <c r="U17" s="860"/>
      <c r="V17" s="860"/>
      <c r="W17" s="860"/>
      <c r="X17" s="860"/>
      <c r="Y17" s="860"/>
      <c r="Z17" s="860"/>
      <c r="AA17" s="861"/>
    </row>
    <row r="18" spans="1:27" x14ac:dyDescent="0.3">
      <c r="A18" s="885" t="s">
        <v>817</v>
      </c>
      <c r="B18" s="886"/>
      <c r="C18" s="886"/>
      <c r="D18" s="886"/>
      <c r="E18" s="887"/>
      <c r="F18" s="888" t="e">
        <f>VLOOKUP($F$15,CONTRA,28,FALSE)</f>
        <v>#N/A</v>
      </c>
      <c r="G18" s="890"/>
      <c r="H18" s="890"/>
      <c r="I18" s="890"/>
      <c r="J18" s="890"/>
      <c r="K18" s="890"/>
      <c r="L18" s="890"/>
      <c r="M18" s="890"/>
      <c r="N18" s="890"/>
      <c r="O18" s="889"/>
      <c r="P18" s="891" t="s">
        <v>814</v>
      </c>
      <c r="Q18" s="886"/>
      <c r="R18" s="886"/>
      <c r="S18" s="887"/>
      <c r="T18" s="888" t="e">
        <f>VLOOKUP($F$15,CONTRA,29,FALSE)</f>
        <v>#N/A</v>
      </c>
      <c r="U18" s="890"/>
      <c r="V18" s="890"/>
      <c r="W18" s="890"/>
      <c r="X18" s="890"/>
      <c r="Y18" s="890"/>
      <c r="Z18" s="890"/>
      <c r="AA18" s="925"/>
    </row>
    <row r="19" spans="1:27" x14ac:dyDescent="0.3">
      <c r="A19" s="885" t="s">
        <v>22</v>
      </c>
      <c r="B19" s="886"/>
      <c r="C19" s="886"/>
      <c r="D19" s="886"/>
      <c r="E19" s="887"/>
      <c r="F19" s="931" t="e">
        <f>VLOOKUP($F$15,CONTRA,30,FALSE)</f>
        <v>#N/A</v>
      </c>
      <c r="G19" s="932"/>
      <c r="H19" s="932"/>
      <c r="I19" s="932"/>
      <c r="J19" s="933"/>
      <c r="K19" s="888" t="e">
        <f>VLOOKUP($F$15,CONTRA,31,FALSE)</f>
        <v>#N/A</v>
      </c>
      <c r="L19" s="890"/>
      <c r="M19" s="890"/>
      <c r="N19" s="890"/>
      <c r="O19" s="889"/>
      <c r="P19" s="891" t="s">
        <v>810</v>
      </c>
      <c r="Q19" s="886"/>
      <c r="R19" s="886"/>
      <c r="S19" s="887"/>
      <c r="T19" s="888" t="e">
        <f>VLOOKUP($F$15,CONTRA,32,FALSE)</f>
        <v>#N/A</v>
      </c>
      <c r="U19" s="890"/>
      <c r="V19" s="890"/>
      <c r="W19" s="890"/>
      <c r="X19" s="890"/>
      <c r="Y19" s="890"/>
      <c r="Z19" s="890"/>
      <c r="AA19" s="925"/>
    </row>
    <row r="20" spans="1:27" x14ac:dyDescent="0.3">
      <c r="A20" s="885" t="s">
        <v>23</v>
      </c>
      <c r="B20" s="886"/>
      <c r="C20" s="886"/>
      <c r="D20" s="886"/>
      <c r="E20" s="887"/>
      <c r="F20" s="931" t="e">
        <f>VLOOKUP($F$15,CONTRA,33,FALSE)</f>
        <v>#N/A</v>
      </c>
      <c r="G20" s="932"/>
      <c r="H20" s="932"/>
      <c r="I20" s="932"/>
      <c r="J20" s="933"/>
      <c r="K20" s="898" t="s">
        <v>0</v>
      </c>
      <c r="L20" s="899"/>
      <c r="M20" s="934" t="e">
        <f>VLOOKUP($F$15,CONTRA,34,FALSE)</f>
        <v>#N/A</v>
      </c>
      <c r="N20" s="935"/>
      <c r="O20" s="936"/>
      <c r="P20" s="891" t="s">
        <v>815</v>
      </c>
      <c r="Q20" s="886"/>
      <c r="R20" s="886"/>
      <c r="S20" s="887"/>
      <c r="T20" s="888" t="e">
        <f>VLOOKUP($F$15,CONTRA,35,FALSE)</f>
        <v>#N/A</v>
      </c>
      <c r="U20" s="890"/>
      <c r="V20" s="890"/>
      <c r="W20" s="890"/>
      <c r="X20" s="890"/>
      <c r="Y20" s="890"/>
      <c r="Z20" s="890"/>
      <c r="AA20" s="925"/>
    </row>
    <row r="21" spans="1:27" x14ac:dyDescent="0.3">
      <c r="A21" s="885" t="s">
        <v>24</v>
      </c>
      <c r="B21" s="886"/>
      <c r="C21" s="886"/>
      <c r="D21" s="886"/>
      <c r="E21" s="887"/>
      <c r="F21" s="931" t="e">
        <f>SUM(F19:J20)</f>
        <v>#N/A</v>
      </c>
      <c r="G21" s="932"/>
      <c r="H21" s="932"/>
      <c r="I21" s="932"/>
      <c r="J21" s="933"/>
      <c r="K21" s="888"/>
      <c r="L21" s="890"/>
      <c r="M21" s="890"/>
      <c r="N21" s="890"/>
      <c r="O21" s="889"/>
      <c r="P21" s="891" t="s">
        <v>25</v>
      </c>
      <c r="Q21" s="886"/>
      <c r="R21" s="886"/>
      <c r="S21" s="887"/>
      <c r="T21" s="888" t="e">
        <f>+T19+T20</f>
        <v>#N/A</v>
      </c>
      <c r="U21" s="890"/>
      <c r="V21" s="890"/>
      <c r="W21" s="890"/>
      <c r="X21" s="890"/>
      <c r="Y21" s="890"/>
      <c r="Z21" s="890"/>
      <c r="AA21" s="925"/>
    </row>
    <row r="22" spans="1:27" ht="31.5" customHeight="1" x14ac:dyDescent="0.3">
      <c r="A22" s="938" t="s">
        <v>19</v>
      </c>
      <c r="B22" s="939"/>
      <c r="C22" s="939"/>
      <c r="D22" s="939"/>
      <c r="E22" s="940"/>
      <c r="F22" s="853" t="e">
        <f>VLOOKUP($F$15,CONTRA,36,FALSE)</f>
        <v>#N/A</v>
      </c>
      <c r="G22" s="854"/>
      <c r="H22" s="854"/>
      <c r="I22" s="854"/>
      <c r="J22" s="854"/>
      <c r="K22" s="854"/>
      <c r="L22" s="854"/>
      <c r="M22" s="854"/>
      <c r="N22" s="854"/>
      <c r="O22" s="855"/>
      <c r="P22" s="856" t="s">
        <v>812</v>
      </c>
      <c r="Q22" s="857"/>
      <c r="R22" s="857"/>
      <c r="S22" s="858"/>
      <c r="T22" s="859" t="e">
        <f>VLOOKUP($F$15,BDC!1:1048576,38,FALSE)</f>
        <v>#N/A</v>
      </c>
      <c r="U22" s="860"/>
      <c r="V22" s="860"/>
      <c r="W22" s="860"/>
      <c r="X22" s="860"/>
      <c r="Y22" s="860"/>
      <c r="Z22" s="860"/>
      <c r="AA22" s="861"/>
    </row>
    <row r="23" spans="1:27" ht="16.5" customHeight="1" x14ac:dyDescent="0.3">
      <c r="A23" s="938" t="s">
        <v>20</v>
      </c>
      <c r="B23" s="939"/>
      <c r="C23" s="939"/>
      <c r="D23" s="939"/>
      <c r="E23" s="940"/>
      <c r="F23" s="698" t="e">
        <f>VLOOKUP($F$15,CONTRA,37,FALSE)</f>
        <v>#N/A</v>
      </c>
      <c r="G23" s="699"/>
      <c r="H23" s="699"/>
      <c r="I23" s="699"/>
      <c r="J23" s="699"/>
      <c r="K23" s="699"/>
      <c r="L23" s="699"/>
      <c r="M23" s="699"/>
      <c r="N23" s="699"/>
      <c r="O23" s="699"/>
      <c r="P23" s="699"/>
      <c r="Q23" s="699"/>
      <c r="R23" s="699"/>
      <c r="S23" s="699"/>
      <c r="T23" s="699"/>
      <c r="U23" s="699"/>
      <c r="V23" s="699"/>
      <c r="W23" s="699"/>
      <c r="X23" s="699"/>
      <c r="Y23" s="699"/>
      <c r="Z23" s="699"/>
      <c r="AA23" s="700"/>
    </row>
    <row r="24" spans="1:27" x14ac:dyDescent="0.3">
      <c r="A24" s="282">
        <v>2</v>
      </c>
      <c r="B24" s="752" t="s">
        <v>603</v>
      </c>
      <c r="C24" s="753"/>
      <c r="D24" s="753"/>
      <c r="E24" s="753"/>
      <c r="F24" s="753"/>
      <c r="G24" s="753"/>
      <c r="H24" s="753"/>
      <c r="I24" s="753"/>
      <c r="J24" s="753"/>
      <c r="K24" s="753"/>
      <c r="L24" s="753"/>
      <c r="M24" s="753"/>
      <c r="N24" s="753"/>
      <c r="O24" s="753"/>
      <c r="P24" s="753"/>
      <c r="Q24" s="753"/>
      <c r="R24" s="753"/>
      <c r="S24" s="753"/>
      <c r="T24" s="753"/>
      <c r="U24" s="753"/>
      <c r="V24" s="753"/>
      <c r="W24" s="753"/>
      <c r="X24" s="753"/>
      <c r="Y24" s="753"/>
      <c r="Z24" s="753"/>
      <c r="AA24" s="754"/>
    </row>
    <row r="25" spans="1:27" x14ac:dyDescent="0.3">
      <c r="A25" s="397"/>
      <c r="B25" s="131"/>
      <c r="C25" s="131"/>
      <c r="D25" s="131"/>
      <c r="E25" s="131"/>
      <c r="F25" s="131"/>
      <c r="G25" s="131"/>
      <c r="H25" s="131"/>
      <c r="I25" s="131"/>
      <c r="J25" s="131"/>
      <c r="K25" s="131"/>
      <c r="L25" s="131"/>
      <c r="M25" s="131"/>
      <c r="N25" s="131"/>
      <c r="O25" s="131"/>
      <c r="P25" s="131"/>
      <c r="Q25" s="131"/>
      <c r="R25" s="131"/>
      <c r="S25" s="131"/>
      <c r="T25" s="131"/>
      <c r="U25" s="131"/>
      <c r="V25" s="2008" t="s">
        <v>0</v>
      </c>
      <c r="W25" s="2008"/>
      <c r="X25" s="2009"/>
      <c r="Y25" s="135"/>
      <c r="Z25" s="135"/>
      <c r="AA25" s="398"/>
    </row>
    <row r="26" spans="1:27" x14ac:dyDescent="0.3">
      <c r="A26" s="292"/>
      <c r="V26" s="136"/>
      <c r="W26" s="136"/>
      <c r="X26" s="136"/>
      <c r="Y26" s="136" t="s">
        <v>415</v>
      </c>
      <c r="Z26" s="136" t="s">
        <v>416</v>
      </c>
      <c r="AA26" s="399" t="s">
        <v>417</v>
      </c>
    </row>
    <row r="27" spans="1:27" ht="16.5" customHeight="1" x14ac:dyDescent="0.3">
      <c r="A27" s="2010" t="s">
        <v>481</v>
      </c>
      <c r="B27" s="2011"/>
      <c r="C27" s="2011"/>
      <c r="D27" s="2011"/>
      <c r="E27" s="2011"/>
      <c r="F27" s="2011"/>
      <c r="G27" s="2011"/>
      <c r="H27" s="2011"/>
      <c r="I27" s="2011"/>
      <c r="J27" s="2011"/>
      <c r="K27" s="2011"/>
      <c r="L27" s="2011"/>
      <c r="M27" s="2011"/>
      <c r="N27" s="2011"/>
      <c r="O27" s="2011"/>
      <c r="P27" s="2011"/>
      <c r="Q27" s="2011"/>
      <c r="R27" s="2011"/>
      <c r="S27" s="2011"/>
      <c r="T27" s="2011"/>
      <c r="U27" s="2011"/>
      <c r="V27" s="2011"/>
      <c r="W27" s="2011"/>
      <c r="X27" s="2011"/>
      <c r="Y27" s="2011"/>
      <c r="Z27" s="2011"/>
      <c r="AA27" s="2012"/>
    </row>
    <row r="28" spans="1:27" x14ac:dyDescent="0.3">
      <c r="A28" s="400"/>
      <c r="B28" s="137"/>
      <c r="C28" s="137"/>
      <c r="D28" s="137"/>
      <c r="E28" s="137"/>
      <c r="F28" s="137"/>
      <c r="G28" s="137"/>
      <c r="H28" s="137"/>
      <c r="I28" s="137"/>
      <c r="J28" s="137"/>
      <c r="K28" s="137"/>
      <c r="L28" s="137"/>
      <c r="AA28" s="293"/>
    </row>
    <row r="29" spans="1:27" ht="35.25" customHeight="1" x14ac:dyDescent="0.3">
      <c r="A29" s="1753" t="s">
        <v>635</v>
      </c>
      <c r="B29" s="1754"/>
      <c r="C29" s="1754"/>
      <c r="D29" s="1754"/>
      <c r="E29" s="1754"/>
      <c r="F29" s="1754"/>
      <c r="G29" s="1754"/>
      <c r="H29" s="1754"/>
      <c r="I29" s="1754"/>
      <c r="J29" s="1754"/>
      <c r="K29" s="1754"/>
      <c r="L29" s="1754"/>
      <c r="M29" s="1754"/>
      <c r="N29" s="1754"/>
      <c r="O29" s="1754"/>
      <c r="P29" s="1754"/>
      <c r="Q29" s="1754"/>
      <c r="R29" s="1754"/>
      <c r="S29" s="1754"/>
      <c r="T29" s="1754"/>
      <c r="U29" s="1754"/>
      <c r="V29" s="1754"/>
      <c r="W29" s="1754"/>
      <c r="X29" s="1754"/>
      <c r="Y29" s="1754"/>
      <c r="Z29" s="1754"/>
      <c r="AA29" s="1792"/>
    </row>
    <row r="30" spans="1:27" ht="26.25" customHeight="1" x14ac:dyDescent="0.3">
      <c r="A30" s="1753" t="s">
        <v>482</v>
      </c>
      <c r="B30" s="1754"/>
      <c r="C30" s="1754"/>
      <c r="D30" s="1754"/>
      <c r="E30" s="1754"/>
      <c r="F30" s="1754"/>
      <c r="G30" s="1754"/>
      <c r="H30" s="1754"/>
      <c r="I30" s="1754"/>
      <c r="J30" s="1754"/>
      <c r="K30" s="1754"/>
      <c r="L30" s="1754"/>
      <c r="M30" s="1754"/>
      <c r="N30" s="1754"/>
      <c r="O30" s="1754"/>
      <c r="P30" s="1754"/>
      <c r="Q30" s="1754"/>
      <c r="R30" s="1754"/>
      <c r="S30" s="1754"/>
      <c r="T30" s="1754"/>
      <c r="U30" s="1754"/>
      <c r="V30" s="1754"/>
      <c r="W30" s="1754"/>
      <c r="X30" s="1754"/>
      <c r="Y30" s="1754"/>
      <c r="Z30" s="1754"/>
      <c r="AA30" s="1792"/>
    </row>
    <row r="31" spans="1:27" ht="36" customHeight="1" x14ac:dyDescent="0.3">
      <c r="A31" s="1753" t="s">
        <v>483</v>
      </c>
      <c r="B31" s="1754"/>
      <c r="C31" s="1754"/>
      <c r="D31" s="1754"/>
      <c r="E31" s="1754"/>
      <c r="F31" s="1754"/>
      <c r="G31" s="1754"/>
      <c r="H31" s="1754"/>
      <c r="I31" s="1754"/>
      <c r="J31" s="1754"/>
      <c r="K31" s="1754"/>
      <c r="L31" s="1754"/>
      <c r="M31" s="1754"/>
      <c r="N31" s="1754"/>
      <c r="O31" s="1754"/>
      <c r="P31" s="1754"/>
      <c r="Q31" s="1754"/>
      <c r="R31" s="1754"/>
      <c r="S31" s="1754"/>
      <c r="T31" s="1754"/>
      <c r="U31" s="1754"/>
      <c r="V31" s="1754"/>
      <c r="W31" s="1754"/>
      <c r="X31" s="1754"/>
      <c r="Y31" s="1754"/>
      <c r="Z31" s="1754"/>
      <c r="AA31" s="1792"/>
    </row>
    <row r="32" spans="1:27" ht="24" customHeight="1" x14ac:dyDescent="0.3">
      <c r="A32" s="1753" t="s">
        <v>484</v>
      </c>
      <c r="B32" s="1754"/>
      <c r="C32" s="1754"/>
      <c r="D32" s="1754"/>
      <c r="E32" s="1754"/>
      <c r="F32" s="1754"/>
      <c r="G32" s="1754"/>
      <c r="H32" s="1754"/>
      <c r="I32" s="1754"/>
      <c r="J32" s="1754"/>
      <c r="K32" s="1754"/>
      <c r="L32" s="1754"/>
      <c r="M32" s="1754"/>
      <c r="N32" s="1754"/>
      <c r="O32" s="1754"/>
      <c r="P32" s="1754"/>
      <c r="Q32" s="1754"/>
      <c r="R32" s="1754"/>
      <c r="S32" s="1754"/>
      <c r="T32" s="1754"/>
      <c r="U32" s="1754"/>
      <c r="V32" s="1754"/>
      <c r="W32" s="1754"/>
      <c r="X32" s="1754"/>
      <c r="Y32" s="1754"/>
      <c r="Z32" s="1754"/>
      <c r="AA32" s="1792"/>
    </row>
    <row r="33" spans="1:27" x14ac:dyDescent="0.3">
      <c r="A33" s="401"/>
      <c r="B33" s="92"/>
      <c r="C33" s="92"/>
      <c r="D33" s="92"/>
      <c r="E33" s="92"/>
      <c r="F33" s="92"/>
      <c r="G33" s="92"/>
      <c r="H33" s="92"/>
      <c r="I33" s="92"/>
      <c r="J33" s="92"/>
      <c r="K33" s="92"/>
      <c r="L33" s="92"/>
      <c r="M33" s="92"/>
      <c r="N33" s="138"/>
      <c r="O33" s="138"/>
      <c r="P33" s="138"/>
      <c r="Q33" s="138"/>
      <c r="R33" s="138"/>
      <c r="S33" s="138"/>
      <c r="T33" s="92"/>
      <c r="U33" s="92"/>
      <c r="V33" s="92"/>
      <c r="W33" s="92"/>
      <c r="X33" s="92"/>
      <c r="Y33" s="92"/>
      <c r="Z33" s="92"/>
      <c r="AA33" s="402"/>
    </row>
    <row r="34" spans="1:27" x14ac:dyDescent="0.3">
      <c r="A34" s="403">
        <v>3</v>
      </c>
      <c r="B34" s="2013" t="s">
        <v>485</v>
      </c>
      <c r="C34" s="2014"/>
      <c r="D34" s="2014"/>
      <c r="E34" s="2014"/>
      <c r="F34" s="2014"/>
      <c r="G34" s="2014"/>
      <c r="H34" s="2014"/>
      <c r="I34" s="2014"/>
      <c r="J34" s="2014"/>
      <c r="K34" s="2014"/>
      <c r="L34" s="2014"/>
      <c r="M34" s="2014"/>
      <c r="N34" s="2014"/>
      <c r="O34" s="2014"/>
      <c r="P34" s="2014"/>
      <c r="Q34" s="2014"/>
      <c r="R34" s="2014"/>
      <c r="S34" s="2014"/>
      <c r="T34" s="2014"/>
      <c r="U34" s="2014"/>
      <c r="V34" s="2014"/>
      <c r="W34" s="2014"/>
      <c r="X34" s="2014"/>
      <c r="Y34" s="2014"/>
      <c r="Z34" s="2014"/>
      <c r="AA34" s="2015"/>
    </row>
    <row r="35" spans="1:27" x14ac:dyDescent="0.3">
      <c r="A35" s="1964" t="s">
        <v>486</v>
      </c>
      <c r="B35" s="1942"/>
      <c r="C35" s="1942"/>
      <c r="D35" s="1942"/>
      <c r="E35" s="1942"/>
      <c r="F35" s="1942"/>
      <c r="G35" s="1942"/>
      <c r="H35" s="1942" t="s">
        <v>487</v>
      </c>
      <c r="I35" s="1942"/>
      <c r="J35" s="1942"/>
      <c r="K35" s="1942"/>
      <c r="L35" s="1942"/>
      <c r="M35" s="1942"/>
      <c r="N35" s="1942" t="s">
        <v>487</v>
      </c>
      <c r="O35" s="1942"/>
      <c r="P35" s="1942"/>
      <c r="Q35" s="1942"/>
      <c r="R35" s="1942"/>
      <c r="S35" s="1942"/>
      <c r="T35" s="1942"/>
      <c r="U35" s="1942" t="s">
        <v>488</v>
      </c>
      <c r="V35" s="1942"/>
      <c r="W35" s="1942"/>
      <c r="X35" s="1942"/>
      <c r="Y35" s="1942"/>
      <c r="Z35" s="1942"/>
      <c r="AA35" s="1943"/>
    </row>
    <row r="36" spans="1:27" x14ac:dyDescent="0.3">
      <c r="A36" s="1964"/>
      <c r="B36" s="1942"/>
      <c r="C36" s="1942"/>
      <c r="D36" s="1942"/>
      <c r="E36" s="1942"/>
      <c r="F36" s="1942"/>
      <c r="G36" s="1942"/>
      <c r="H36" s="1942"/>
      <c r="I36" s="1942"/>
      <c r="J36" s="1942"/>
      <c r="K36" s="1942"/>
      <c r="L36" s="1942"/>
      <c r="M36" s="1942"/>
      <c r="N36" s="1942"/>
      <c r="O36" s="1942"/>
      <c r="P36" s="1942"/>
      <c r="Q36" s="1942"/>
      <c r="R36" s="1942"/>
      <c r="S36" s="1942"/>
      <c r="T36" s="1942"/>
      <c r="U36" s="1942"/>
      <c r="V36" s="1942"/>
      <c r="W36" s="1942"/>
      <c r="X36" s="1942"/>
      <c r="Y36" s="1942"/>
      <c r="Z36" s="1942"/>
      <c r="AA36" s="1943"/>
    </row>
    <row r="37" spans="1:27" x14ac:dyDescent="0.3">
      <c r="A37" s="1964"/>
      <c r="B37" s="1942"/>
      <c r="C37" s="1942"/>
      <c r="D37" s="1942"/>
      <c r="E37" s="1942"/>
      <c r="F37" s="1942"/>
      <c r="G37" s="1942"/>
      <c r="H37" s="1942"/>
      <c r="I37" s="1942"/>
      <c r="J37" s="1942"/>
      <c r="K37" s="1942"/>
      <c r="L37" s="1942"/>
      <c r="M37" s="1942"/>
      <c r="N37" s="1942"/>
      <c r="O37" s="1942"/>
      <c r="P37" s="1942"/>
      <c r="Q37" s="1942"/>
      <c r="R37" s="1942"/>
      <c r="S37" s="1942"/>
      <c r="T37" s="1942"/>
      <c r="U37" s="1942"/>
      <c r="V37" s="1942"/>
      <c r="W37" s="1942"/>
      <c r="X37" s="1942"/>
      <c r="Y37" s="1942"/>
      <c r="Z37" s="1942"/>
      <c r="AA37" s="1943"/>
    </row>
    <row r="38" spans="1:27" x14ac:dyDescent="0.3">
      <c r="A38" s="1964"/>
      <c r="B38" s="1942"/>
      <c r="C38" s="1942"/>
      <c r="D38" s="1942"/>
      <c r="E38" s="1942"/>
      <c r="F38" s="1942"/>
      <c r="G38" s="1942"/>
      <c r="H38" s="1942"/>
      <c r="I38" s="1942"/>
      <c r="J38" s="1942"/>
      <c r="K38" s="1942"/>
      <c r="L38" s="1942"/>
      <c r="M38" s="1942"/>
      <c r="N38" s="1942"/>
      <c r="O38" s="1942"/>
      <c r="P38" s="1942"/>
      <c r="Q38" s="1942"/>
      <c r="R38" s="1942"/>
      <c r="S38" s="1942"/>
      <c r="T38" s="1942"/>
      <c r="U38" s="1942"/>
      <c r="V38" s="1942"/>
      <c r="W38" s="1942"/>
      <c r="X38" s="1942"/>
      <c r="Y38" s="1942"/>
      <c r="Z38" s="1942"/>
      <c r="AA38" s="1943"/>
    </row>
    <row r="39" spans="1:27" x14ac:dyDescent="0.3">
      <c r="A39" s="1964"/>
      <c r="B39" s="1942"/>
      <c r="C39" s="1942"/>
      <c r="D39" s="1942"/>
      <c r="E39" s="1942"/>
      <c r="F39" s="1942"/>
      <c r="G39" s="1942"/>
      <c r="H39" s="1942"/>
      <c r="I39" s="1942"/>
      <c r="J39" s="1942"/>
      <c r="K39" s="1942"/>
      <c r="L39" s="1942"/>
      <c r="M39" s="1942"/>
      <c r="N39" s="1942"/>
      <c r="O39" s="1942"/>
      <c r="P39" s="1942"/>
      <c r="Q39" s="1942"/>
      <c r="R39" s="1942"/>
      <c r="S39" s="1942"/>
      <c r="T39" s="1942"/>
      <c r="U39" s="1942"/>
      <c r="V39" s="1942"/>
      <c r="W39" s="1942"/>
      <c r="X39" s="1942"/>
      <c r="Y39" s="1942"/>
      <c r="Z39" s="1942"/>
      <c r="AA39" s="1943"/>
    </row>
    <row r="40" spans="1:27" x14ac:dyDescent="0.3">
      <c r="A40" s="292"/>
      <c r="AA40" s="293"/>
    </row>
    <row r="41" spans="1:27" ht="17.25" thickBot="1" x14ac:dyDescent="0.35">
      <c r="A41" s="282">
        <v>4</v>
      </c>
      <c r="B41" s="752" t="s">
        <v>489</v>
      </c>
      <c r="C41" s="753"/>
      <c r="D41" s="753"/>
      <c r="E41" s="753"/>
      <c r="F41" s="753"/>
      <c r="G41" s="753"/>
      <c r="H41" s="753"/>
      <c r="I41" s="753"/>
      <c r="J41" s="753"/>
      <c r="K41" s="753"/>
      <c r="L41" s="753"/>
      <c r="M41" s="753"/>
      <c r="N41" s="753"/>
      <c r="O41" s="753"/>
      <c r="P41" s="753"/>
      <c r="Q41" s="753"/>
      <c r="R41" s="753"/>
      <c r="S41" s="753"/>
      <c r="T41" s="753"/>
      <c r="U41" s="753"/>
      <c r="V41" s="753"/>
      <c r="W41" s="753"/>
      <c r="X41" s="753"/>
      <c r="Y41" s="753"/>
      <c r="Z41" s="753"/>
      <c r="AA41" s="754"/>
    </row>
    <row r="42" spans="1:27" x14ac:dyDescent="0.3">
      <c r="A42" s="2004" t="s">
        <v>430</v>
      </c>
      <c r="B42" s="1992"/>
      <c r="C42" s="1992"/>
      <c r="D42" s="1992"/>
      <c r="E42" s="1993"/>
      <c r="F42" s="2004" t="s">
        <v>431</v>
      </c>
      <c r="G42" s="1992"/>
      <c r="H42" s="1992"/>
      <c r="I42" s="1992"/>
      <c r="J42" s="2005"/>
      <c r="K42" s="2004" t="s">
        <v>0</v>
      </c>
      <c r="L42" s="1992"/>
      <c r="M42" s="2005"/>
      <c r="N42" s="1991" t="s">
        <v>432</v>
      </c>
      <c r="O42" s="1992"/>
      <c r="P42" s="1992"/>
      <c r="Q42" s="1992"/>
      <c r="R42" s="1992"/>
      <c r="S42" s="1992"/>
      <c r="T42" s="1992"/>
      <c r="U42" s="1993"/>
      <c r="V42" s="1998" t="s">
        <v>490</v>
      </c>
      <c r="W42" s="1999"/>
      <c r="X42" s="1999"/>
      <c r="Y42" s="1999"/>
      <c r="Z42" s="1999"/>
      <c r="AA42" s="2000"/>
    </row>
    <row r="43" spans="1:27" ht="17.25" thickBot="1" x14ac:dyDescent="0.35">
      <c r="A43" s="2006"/>
      <c r="B43" s="1995"/>
      <c r="C43" s="1995"/>
      <c r="D43" s="1995"/>
      <c r="E43" s="1996"/>
      <c r="F43" s="2006"/>
      <c r="G43" s="1995"/>
      <c r="H43" s="1995"/>
      <c r="I43" s="1995"/>
      <c r="J43" s="2007"/>
      <c r="K43" s="2006"/>
      <c r="L43" s="1995"/>
      <c r="M43" s="2007"/>
      <c r="N43" s="1994" t="s">
        <v>433</v>
      </c>
      <c r="O43" s="1995"/>
      <c r="P43" s="1995"/>
      <c r="Q43" s="1995"/>
      <c r="R43" s="1995" t="s">
        <v>434</v>
      </c>
      <c r="S43" s="1995"/>
      <c r="T43" s="1995"/>
      <c r="U43" s="1996"/>
      <c r="V43" s="2001"/>
      <c r="W43" s="2002"/>
      <c r="X43" s="2002"/>
      <c r="Y43" s="2002"/>
      <c r="Z43" s="2002"/>
      <c r="AA43" s="2003"/>
    </row>
    <row r="44" spans="1:27" x14ac:dyDescent="0.3">
      <c r="A44" s="1997"/>
      <c r="B44" s="1987"/>
      <c r="C44" s="1987"/>
      <c r="D44" s="1987"/>
      <c r="E44" s="1987"/>
      <c r="F44" s="1987"/>
      <c r="G44" s="1987"/>
      <c r="H44" s="1987"/>
      <c r="I44" s="1987"/>
      <c r="J44" s="1987"/>
      <c r="K44" s="1987"/>
      <c r="L44" s="1987"/>
      <c r="M44" s="1987"/>
      <c r="N44" s="1987"/>
      <c r="O44" s="1987"/>
      <c r="P44" s="1987"/>
      <c r="Q44" s="1987"/>
      <c r="R44" s="1987"/>
      <c r="S44" s="1987"/>
      <c r="T44" s="1987"/>
      <c r="U44" s="1987"/>
      <c r="V44" s="1987"/>
      <c r="W44" s="1987"/>
      <c r="X44" s="1987"/>
      <c r="Y44" s="1987"/>
      <c r="Z44" s="1987"/>
      <c r="AA44" s="1988"/>
    </row>
    <row r="45" spans="1:27" x14ac:dyDescent="0.3">
      <c r="A45" s="937"/>
      <c r="B45" s="868"/>
      <c r="C45" s="868"/>
      <c r="D45" s="868"/>
      <c r="E45" s="868"/>
      <c r="F45" s="868"/>
      <c r="G45" s="868"/>
      <c r="H45" s="868"/>
      <c r="I45" s="868"/>
      <c r="J45" s="868"/>
      <c r="K45" s="868"/>
      <c r="L45" s="868"/>
      <c r="M45" s="868"/>
      <c r="N45" s="868"/>
      <c r="O45" s="868"/>
      <c r="P45" s="868"/>
      <c r="Q45" s="868"/>
      <c r="R45" s="868"/>
      <c r="S45" s="868"/>
      <c r="T45" s="868"/>
      <c r="U45" s="868"/>
      <c r="V45" s="868"/>
      <c r="W45" s="868"/>
      <c r="X45" s="868"/>
      <c r="Y45" s="868"/>
      <c r="Z45" s="868"/>
      <c r="AA45" s="869"/>
    </row>
    <row r="46" spans="1:27" x14ac:dyDescent="0.3">
      <c r="A46" s="937"/>
      <c r="B46" s="868"/>
      <c r="C46" s="868"/>
      <c r="D46" s="868"/>
      <c r="E46" s="868"/>
      <c r="F46" s="868"/>
      <c r="G46" s="868"/>
      <c r="H46" s="868"/>
      <c r="I46" s="868"/>
      <c r="J46" s="868"/>
      <c r="K46" s="868"/>
      <c r="L46" s="868"/>
      <c r="M46" s="868"/>
      <c r="N46" s="868"/>
      <c r="O46" s="868"/>
      <c r="P46" s="868"/>
      <c r="Q46" s="868"/>
      <c r="R46" s="868"/>
      <c r="S46" s="868"/>
      <c r="T46" s="868"/>
      <c r="U46" s="868"/>
      <c r="V46" s="868"/>
      <c r="W46" s="868"/>
      <c r="X46" s="868"/>
      <c r="Y46" s="868"/>
      <c r="Z46" s="868"/>
      <c r="AA46" s="869"/>
    </row>
    <row r="47" spans="1:27" x14ac:dyDescent="0.3">
      <c r="A47" s="937"/>
      <c r="B47" s="868"/>
      <c r="C47" s="868"/>
      <c r="D47" s="868"/>
      <c r="E47" s="868"/>
      <c r="F47" s="868"/>
      <c r="G47" s="868"/>
      <c r="H47" s="868"/>
      <c r="I47" s="868"/>
      <c r="J47" s="868"/>
      <c r="K47" s="868"/>
      <c r="L47" s="868"/>
      <c r="M47" s="868"/>
      <c r="N47" s="868"/>
      <c r="O47" s="868"/>
      <c r="P47" s="868"/>
      <c r="Q47" s="868"/>
      <c r="R47" s="868"/>
      <c r="S47" s="868"/>
      <c r="T47" s="868"/>
      <c r="U47" s="868"/>
      <c r="V47" s="868"/>
      <c r="W47" s="868"/>
      <c r="X47" s="868"/>
      <c r="Y47" s="868"/>
      <c r="Z47" s="868"/>
      <c r="AA47" s="869"/>
    </row>
    <row r="48" spans="1:27" x14ac:dyDescent="0.3">
      <c r="A48" s="937"/>
      <c r="B48" s="868"/>
      <c r="C48" s="868"/>
      <c r="D48" s="868"/>
      <c r="E48" s="868"/>
      <c r="F48" s="868"/>
      <c r="G48" s="868"/>
      <c r="H48" s="868"/>
      <c r="I48" s="868"/>
      <c r="J48" s="868"/>
      <c r="K48" s="868"/>
      <c r="L48" s="868"/>
      <c r="M48" s="868"/>
      <c r="N48" s="868"/>
      <c r="O48" s="868"/>
      <c r="P48" s="868"/>
      <c r="Q48" s="868"/>
      <c r="R48" s="868"/>
      <c r="S48" s="868"/>
      <c r="T48" s="868"/>
      <c r="U48" s="868"/>
      <c r="V48" s="868"/>
      <c r="W48" s="868"/>
      <c r="X48" s="868"/>
      <c r="Y48" s="868"/>
      <c r="Z48" s="868"/>
      <c r="AA48" s="869"/>
    </row>
    <row r="49" spans="1:27" x14ac:dyDescent="0.3">
      <c r="A49" s="937"/>
      <c r="B49" s="868"/>
      <c r="C49" s="868"/>
      <c r="D49" s="868"/>
      <c r="E49" s="868"/>
      <c r="F49" s="868"/>
      <c r="G49" s="868"/>
      <c r="H49" s="868"/>
      <c r="I49" s="868"/>
      <c r="J49" s="868"/>
      <c r="K49" s="868"/>
      <c r="L49" s="868"/>
      <c r="M49" s="868"/>
      <c r="N49" s="868"/>
      <c r="O49" s="868"/>
      <c r="P49" s="868"/>
      <c r="Q49" s="868"/>
      <c r="R49" s="868"/>
      <c r="S49" s="868"/>
      <c r="T49" s="868"/>
      <c r="U49" s="868"/>
      <c r="V49" s="868"/>
      <c r="W49" s="868"/>
      <c r="X49" s="868"/>
      <c r="Y49" s="868"/>
      <c r="Z49" s="868"/>
      <c r="AA49" s="869"/>
    </row>
    <row r="50" spans="1:27" x14ac:dyDescent="0.3">
      <c r="A50" s="292"/>
      <c r="AA50" s="293"/>
    </row>
    <row r="51" spans="1:27" x14ac:dyDescent="0.3">
      <c r="A51" s="292"/>
      <c r="AA51" s="293"/>
    </row>
    <row r="52" spans="1:27" x14ac:dyDescent="0.3">
      <c r="A52" s="94" t="s">
        <v>636</v>
      </c>
      <c r="F52" s="1989"/>
      <c r="G52" s="1989"/>
      <c r="H52" s="1989"/>
      <c r="AA52" s="293"/>
    </row>
    <row r="53" spans="1:27" x14ac:dyDescent="0.3">
      <c r="A53" s="292"/>
      <c r="F53" s="1990" t="s">
        <v>491</v>
      </c>
      <c r="G53" s="1990"/>
      <c r="H53" s="1990"/>
      <c r="AA53" s="293"/>
    </row>
    <row r="54" spans="1:27" x14ac:dyDescent="0.3">
      <c r="A54" s="292"/>
      <c r="AA54" s="293"/>
    </row>
    <row r="55" spans="1:27" x14ac:dyDescent="0.3">
      <c r="A55" s="282">
        <v>5</v>
      </c>
      <c r="B55" s="752" t="s">
        <v>492</v>
      </c>
      <c r="C55" s="753"/>
      <c r="D55" s="753"/>
      <c r="E55" s="753"/>
      <c r="F55" s="753"/>
      <c r="G55" s="753"/>
      <c r="H55" s="753"/>
      <c r="I55" s="753"/>
      <c r="J55" s="753"/>
      <c r="K55" s="753"/>
      <c r="L55" s="753"/>
      <c r="M55" s="753"/>
      <c r="N55" s="753"/>
      <c r="O55" s="753"/>
      <c r="P55" s="753"/>
      <c r="Q55" s="753"/>
      <c r="R55" s="753"/>
      <c r="S55" s="753"/>
      <c r="T55" s="753"/>
      <c r="U55" s="753"/>
      <c r="V55" s="753"/>
      <c r="W55" s="753"/>
      <c r="X55" s="753"/>
      <c r="Y55" s="753"/>
      <c r="Z55" s="753"/>
      <c r="AA55" s="754"/>
    </row>
    <row r="56" spans="1:27" x14ac:dyDescent="0.3">
      <c r="A56" s="292"/>
      <c r="AA56" s="293"/>
    </row>
    <row r="57" spans="1:27" x14ac:dyDescent="0.3">
      <c r="A57" s="292"/>
      <c r="AA57" s="293"/>
    </row>
    <row r="58" spans="1:27" x14ac:dyDescent="0.3">
      <c r="A58" s="139" t="s">
        <v>637</v>
      </c>
      <c r="B58" s="140"/>
      <c r="H58" s="188" t="s">
        <v>496</v>
      </c>
      <c r="I58" s="140"/>
      <c r="AA58" s="293"/>
    </row>
    <row r="59" spans="1:27" x14ac:dyDescent="0.3">
      <c r="A59" s="141"/>
      <c r="B59" s="142"/>
      <c r="H59" s="142"/>
      <c r="I59" s="142"/>
      <c r="AA59" s="293"/>
    </row>
    <row r="60" spans="1:27" x14ac:dyDescent="0.3">
      <c r="A60" s="141"/>
      <c r="B60" s="188"/>
      <c r="H60" s="142"/>
      <c r="I60" s="142"/>
      <c r="AA60" s="293"/>
    </row>
    <row r="61" spans="1:27" x14ac:dyDescent="0.3">
      <c r="A61" s="139" t="s">
        <v>493</v>
      </c>
      <c r="B61" s="188"/>
      <c r="H61" s="1978">
        <v>0</v>
      </c>
      <c r="I61" s="1978"/>
      <c r="J61" s="1978"/>
      <c r="K61" s="1978"/>
      <c r="L61" s="1978"/>
      <c r="M61" s="1978"/>
      <c r="N61" s="1978"/>
      <c r="O61" s="1978"/>
      <c r="P61" s="1978"/>
      <c r="Q61" s="1978"/>
      <c r="R61" s="1978"/>
      <c r="S61" s="1978"/>
      <c r="T61" s="1978"/>
      <c r="U61" s="1978"/>
      <c r="AA61" s="293"/>
    </row>
    <row r="62" spans="1:27" x14ac:dyDescent="0.3">
      <c r="A62" s="139" t="s">
        <v>494</v>
      </c>
      <c r="B62" s="188"/>
      <c r="H62" s="1978">
        <v>0</v>
      </c>
      <c r="I62" s="1978"/>
      <c r="J62" s="1978"/>
      <c r="K62" s="1978"/>
      <c r="L62" s="1978"/>
      <c r="M62" s="1978"/>
      <c r="N62" s="1978"/>
      <c r="O62" s="1978"/>
      <c r="P62" s="1978"/>
      <c r="Q62" s="1978"/>
      <c r="R62" s="1978"/>
      <c r="S62" s="1978"/>
      <c r="T62" s="1978"/>
      <c r="U62" s="1978"/>
      <c r="AA62" s="293"/>
    </row>
    <row r="63" spans="1:27" x14ac:dyDescent="0.3">
      <c r="A63" s="139" t="s">
        <v>495</v>
      </c>
      <c r="B63" s="188"/>
      <c r="H63" s="1978">
        <v>0</v>
      </c>
      <c r="I63" s="1978"/>
      <c r="J63" s="1978"/>
      <c r="K63" s="1978"/>
      <c r="L63" s="1978"/>
      <c r="M63" s="1978"/>
      <c r="N63" s="1978"/>
      <c r="O63" s="1978"/>
      <c r="P63" s="1978"/>
      <c r="Q63" s="1978"/>
      <c r="R63" s="1978"/>
      <c r="S63" s="1978"/>
      <c r="T63" s="1978"/>
      <c r="U63" s="1978"/>
      <c r="AA63" s="293"/>
    </row>
    <row r="64" spans="1:27" x14ac:dyDescent="0.3">
      <c r="A64" s="292"/>
      <c r="AA64" s="293"/>
    </row>
    <row r="65" spans="1:27" x14ac:dyDescent="0.3">
      <c r="A65" s="1981" t="s">
        <v>497</v>
      </c>
      <c r="B65" s="1982"/>
      <c r="C65" s="1982"/>
      <c r="D65" s="1982"/>
      <c r="E65" s="1982"/>
      <c r="F65" s="1982"/>
      <c r="G65" s="1982"/>
      <c r="H65" s="1982"/>
      <c r="I65" s="1982"/>
      <c r="J65" s="1982"/>
      <c r="K65" s="1982"/>
      <c r="L65" s="1982"/>
      <c r="M65" s="1982"/>
      <c r="N65" s="1982"/>
      <c r="O65" s="1982"/>
      <c r="P65" s="1982"/>
      <c r="Q65" s="1982"/>
      <c r="R65" s="1982"/>
      <c r="S65" s="1982"/>
      <c r="T65" s="1982"/>
      <c r="U65" s="1982"/>
      <c r="V65" s="1982"/>
      <c r="W65" s="1982"/>
      <c r="X65" s="1982"/>
      <c r="Y65" s="1982"/>
      <c r="Z65" s="1982"/>
      <c r="AA65" s="1983"/>
    </row>
    <row r="66" spans="1:27" x14ac:dyDescent="0.3">
      <c r="A66" s="1981"/>
      <c r="B66" s="1982"/>
      <c r="C66" s="1982"/>
      <c r="D66" s="1982"/>
      <c r="E66" s="1982"/>
      <c r="F66" s="1982"/>
      <c r="G66" s="1982"/>
      <c r="H66" s="1982"/>
      <c r="I66" s="1982"/>
      <c r="J66" s="1982"/>
      <c r="K66" s="1982"/>
      <c r="L66" s="1982"/>
      <c r="M66" s="1982"/>
      <c r="N66" s="1982"/>
      <c r="O66" s="1982"/>
      <c r="P66" s="1982"/>
      <c r="Q66" s="1982"/>
      <c r="R66" s="1982"/>
      <c r="S66" s="1982"/>
      <c r="T66" s="1982"/>
      <c r="U66" s="1982"/>
      <c r="V66" s="1982"/>
      <c r="W66" s="1982"/>
      <c r="X66" s="1982"/>
      <c r="Y66" s="1982"/>
      <c r="Z66" s="1982"/>
      <c r="AA66" s="1983"/>
    </row>
    <row r="67" spans="1:27" x14ac:dyDescent="0.3">
      <c r="A67" s="1981"/>
      <c r="B67" s="1982"/>
      <c r="C67" s="1982"/>
      <c r="D67" s="1982"/>
      <c r="E67" s="1982"/>
      <c r="F67" s="1982"/>
      <c r="G67" s="1982"/>
      <c r="H67" s="1982"/>
      <c r="I67" s="1982"/>
      <c r="J67" s="1982"/>
      <c r="K67" s="1982"/>
      <c r="L67" s="1982"/>
      <c r="M67" s="1982"/>
      <c r="N67" s="1982"/>
      <c r="O67" s="1982"/>
      <c r="P67" s="1982"/>
      <c r="Q67" s="1982"/>
      <c r="R67" s="1982"/>
      <c r="S67" s="1982"/>
      <c r="T67" s="1982"/>
      <c r="U67" s="1982"/>
      <c r="V67" s="1982"/>
      <c r="W67" s="1982"/>
      <c r="X67" s="1982"/>
      <c r="Y67" s="1982"/>
      <c r="Z67" s="1982"/>
      <c r="AA67" s="1983"/>
    </row>
    <row r="68" spans="1:27" x14ac:dyDescent="0.3">
      <c r="A68" s="1981"/>
      <c r="B68" s="1982"/>
      <c r="C68" s="1982"/>
      <c r="D68" s="1982"/>
      <c r="E68" s="1982"/>
      <c r="F68" s="1982"/>
      <c r="G68" s="1982"/>
      <c r="H68" s="1982"/>
      <c r="I68" s="1982"/>
      <c r="J68" s="1982"/>
      <c r="K68" s="1982"/>
      <c r="L68" s="1982"/>
      <c r="M68" s="1982"/>
      <c r="N68" s="1982"/>
      <c r="O68" s="1982"/>
      <c r="P68" s="1982"/>
      <c r="Q68" s="1982"/>
      <c r="R68" s="1982"/>
      <c r="S68" s="1982"/>
      <c r="T68" s="1982"/>
      <c r="U68" s="1982"/>
      <c r="V68" s="1982"/>
      <c r="W68" s="1982"/>
      <c r="X68" s="1982"/>
      <c r="Y68" s="1982"/>
      <c r="Z68" s="1982"/>
      <c r="AA68" s="1983"/>
    </row>
    <row r="69" spans="1:27" x14ac:dyDescent="0.3">
      <c r="A69" s="1981"/>
      <c r="B69" s="1982"/>
      <c r="C69" s="1982"/>
      <c r="D69" s="1982"/>
      <c r="E69" s="1982"/>
      <c r="F69" s="1982"/>
      <c r="G69" s="1982"/>
      <c r="H69" s="1982"/>
      <c r="I69" s="1982"/>
      <c r="J69" s="1982"/>
      <c r="K69" s="1982"/>
      <c r="L69" s="1982"/>
      <c r="M69" s="1982"/>
      <c r="N69" s="1982"/>
      <c r="O69" s="1982"/>
      <c r="P69" s="1982"/>
      <c r="Q69" s="1982"/>
      <c r="R69" s="1982"/>
      <c r="S69" s="1982"/>
      <c r="T69" s="1982"/>
      <c r="U69" s="1982"/>
      <c r="V69" s="1982"/>
      <c r="W69" s="1982"/>
      <c r="X69" s="1982"/>
      <c r="Y69" s="1982"/>
      <c r="Z69" s="1982"/>
      <c r="AA69" s="1983"/>
    </row>
    <row r="70" spans="1:27" x14ac:dyDescent="0.3">
      <c r="A70" s="282">
        <v>6</v>
      </c>
      <c r="B70" s="752" t="s">
        <v>498</v>
      </c>
      <c r="C70" s="753"/>
      <c r="D70" s="753"/>
      <c r="E70" s="753"/>
      <c r="F70" s="753"/>
      <c r="G70" s="753"/>
      <c r="H70" s="753"/>
      <c r="I70" s="753"/>
      <c r="J70" s="753"/>
      <c r="K70" s="753"/>
      <c r="L70" s="753"/>
      <c r="M70" s="753"/>
      <c r="N70" s="753"/>
      <c r="O70" s="753"/>
      <c r="P70" s="753"/>
      <c r="Q70" s="753"/>
      <c r="R70" s="753"/>
      <c r="S70" s="753"/>
      <c r="T70" s="753"/>
      <c r="U70" s="753"/>
      <c r="V70" s="753"/>
      <c r="W70" s="753"/>
      <c r="X70" s="753"/>
      <c r="Y70" s="753"/>
      <c r="Z70" s="753"/>
      <c r="AA70" s="754"/>
    </row>
    <row r="71" spans="1:27" x14ac:dyDescent="0.3">
      <c r="A71" s="1984" t="s">
        <v>499</v>
      </c>
      <c r="B71" s="1985"/>
      <c r="C71" s="1985"/>
      <c r="D71" s="1985"/>
      <c r="E71" s="1985"/>
      <c r="F71" s="1985"/>
      <c r="G71" s="1985"/>
      <c r="H71" s="1985"/>
      <c r="I71" s="1985"/>
      <c r="J71" s="1985"/>
      <c r="K71" s="1985"/>
      <c r="L71" s="1985"/>
      <c r="M71" s="1985"/>
      <c r="N71" s="1985"/>
      <c r="O71" s="1985"/>
      <c r="P71" s="1985"/>
      <c r="Q71" s="1985"/>
      <c r="R71" s="1985"/>
      <c r="S71" s="1985"/>
      <c r="T71" s="1985"/>
      <c r="U71" s="1985"/>
      <c r="V71" s="1985"/>
      <c r="W71" s="1985"/>
      <c r="X71" s="1985"/>
      <c r="Y71" s="1985"/>
      <c r="Z71" s="1985"/>
      <c r="AA71" s="1986"/>
    </row>
    <row r="72" spans="1:27" x14ac:dyDescent="0.3">
      <c r="A72" s="292"/>
      <c r="AA72" s="293"/>
    </row>
    <row r="73" spans="1:27" x14ac:dyDescent="0.3">
      <c r="A73" s="141" t="s">
        <v>500</v>
      </c>
      <c r="H73" s="1978">
        <v>0</v>
      </c>
      <c r="I73" s="1978"/>
      <c r="J73" s="1978"/>
      <c r="K73" s="1978"/>
      <c r="L73" s="1978"/>
      <c r="M73" s="1978"/>
      <c r="N73" s="1978"/>
      <c r="O73" s="1978"/>
      <c r="P73" s="1978"/>
      <c r="Q73" s="1978"/>
      <c r="R73" s="1978"/>
      <c r="S73" s="1978"/>
      <c r="T73" s="1978"/>
      <c r="U73" s="1978"/>
      <c r="AA73" s="293"/>
    </row>
    <row r="74" spans="1:27" x14ac:dyDescent="0.3">
      <c r="A74" s="141" t="s">
        <v>501</v>
      </c>
      <c r="H74" s="1978">
        <v>0</v>
      </c>
      <c r="I74" s="1978"/>
      <c r="J74" s="1978"/>
      <c r="K74" s="1978"/>
      <c r="L74" s="1978"/>
      <c r="M74" s="1978"/>
      <c r="N74" s="1978"/>
      <c r="O74" s="1978"/>
      <c r="P74" s="1978"/>
      <c r="Q74" s="1978"/>
      <c r="R74" s="1978"/>
      <c r="S74" s="1978"/>
      <c r="T74" s="1978"/>
      <c r="U74" s="1978"/>
      <c r="AA74" s="293"/>
    </row>
    <row r="75" spans="1:27" x14ac:dyDescent="0.3">
      <c r="A75" s="143" t="s">
        <v>502</v>
      </c>
      <c r="H75" s="1979">
        <v>0</v>
      </c>
      <c r="I75" s="1979"/>
      <c r="J75" s="1979"/>
      <c r="K75" s="1979"/>
      <c r="L75" s="1979"/>
      <c r="M75" s="1979"/>
      <c r="N75" s="1979"/>
      <c r="O75" s="1979"/>
      <c r="P75" s="1979"/>
      <c r="Q75" s="1979"/>
      <c r="R75" s="1979"/>
      <c r="S75" s="1979"/>
      <c r="T75" s="1979"/>
      <c r="U75" s="1979"/>
      <c r="AA75" s="293"/>
    </row>
    <row r="76" spans="1:27" x14ac:dyDescent="0.3">
      <c r="A76" s="292"/>
      <c r="AA76" s="293"/>
    </row>
    <row r="77" spans="1:27" x14ac:dyDescent="0.3">
      <c r="A77" s="292"/>
      <c r="AA77" s="293"/>
    </row>
    <row r="78" spans="1:27" x14ac:dyDescent="0.3">
      <c r="A78" s="144" t="s">
        <v>503</v>
      </c>
      <c r="D78" s="2" t="s">
        <v>335</v>
      </c>
      <c r="H78" s="404" t="s">
        <v>504</v>
      </c>
      <c r="L78" s="2" t="s">
        <v>335</v>
      </c>
      <c r="S78" s="404" t="s">
        <v>505</v>
      </c>
      <c r="W78" s="2" t="s">
        <v>335</v>
      </c>
      <c r="AA78" s="293"/>
    </row>
    <row r="79" spans="1:27" x14ac:dyDescent="0.3">
      <c r="A79" s="292"/>
      <c r="AA79" s="293"/>
    </row>
    <row r="80" spans="1:27" x14ac:dyDescent="0.3">
      <c r="A80" s="282">
        <v>7</v>
      </c>
      <c r="B80" s="752" t="s">
        <v>506</v>
      </c>
      <c r="C80" s="753"/>
      <c r="D80" s="753"/>
      <c r="E80" s="753"/>
      <c r="F80" s="753"/>
      <c r="G80" s="753"/>
      <c r="H80" s="753"/>
      <c r="I80" s="753"/>
      <c r="J80" s="753"/>
      <c r="K80" s="753"/>
      <c r="L80" s="753"/>
      <c r="M80" s="753"/>
      <c r="N80" s="753"/>
      <c r="O80" s="753"/>
      <c r="P80" s="753"/>
      <c r="Q80" s="753"/>
      <c r="R80" s="753"/>
      <c r="S80" s="753"/>
      <c r="T80" s="753"/>
      <c r="U80" s="753"/>
      <c r="V80" s="753"/>
      <c r="W80" s="753"/>
      <c r="X80" s="753"/>
      <c r="Y80" s="753"/>
      <c r="Z80" s="753"/>
      <c r="AA80" s="754"/>
    </row>
    <row r="81" spans="1:27" x14ac:dyDescent="0.3">
      <c r="A81" s="292"/>
      <c r="AA81" s="293"/>
    </row>
    <row r="82" spans="1:27" x14ac:dyDescent="0.3">
      <c r="A82" s="141" t="s">
        <v>507</v>
      </c>
      <c r="H82" s="1978">
        <v>0</v>
      </c>
      <c r="I82" s="1978"/>
      <c r="J82" s="1978"/>
      <c r="K82" s="1978"/>
      <c r="L82" s="1978"/>
      <c r="M82" s="1978"/>
      <c r="N82" s="1978"/>
      <c r="O82" s="1978"/>
      <c r="P82" s="1978"/>
      <c r="Q82" s="1978"/>
      <c r="R82" s="1978"/>
      <c r="S82" s="1978"/>
      <c r="T82" s="1978"/>
      <c r="U82" s="1978"/>
      <c r="AA82" s="293"/>
    </row>
    <row r="83" spans="1:27" x14ac:dyDescent="0.3">
      <c r="A83" s="141" t="s">
        <v>508</v>
      </c>
      <c r="H83" s="1978">
        <v>0</v>
      </c>
      <c r="I83" s="1978"/>
      <c r="J83" s="1978"/>
      <c r="K83" s="1978"/>
      <c r="L83" s="1978"/>
      <c r="M83" s="1978"/>
      <c r="N83" s="1978"/>
      <c r="O83" s="1978"/>
      <c r="P83" s="1978"/>
      <c r="Q83" s="1978"/>
      <c r="R83" s="1978"/>
      <c r="S83" s="1978"/>
      <c r="T83" s="1978"/>
      <c r="U83" s="1978"/>
      <c r="AA83" s="293"/>
    </row>
    <row r="84" spans="1:27" x14ac:dyDescent="0.3">
      <c r="A84" s="143" t="s">
        <v>509</v>
      </c>
      <c r="H84" s="1979">
        <v>0</v>
      </c>
      <c r="I84" s="1979"/>
      <c r="J84" s="1979"/>
      <c r="K84" s="1979"/>
      <c r="L84" s="1979"/>
      <c r="M84" s="1979"/>
      <c r="N84" s="1979"/>
      <c r="O84" s="1979"/>
      <c r="P84" s="1979"/>
      <c r="Q84" s="1979"/>
      <c r="R84" s="1979"/>
      <c r="S84" s="1979"/>
      <c r="T84" s="1979"/>
      <c r="U84" s="1979"/>
      <c r="AA84" s="293"/>
    </row>
    <row r="85" spans="1:27" x14ac:dyDescent="0.3">
      <c r="A85" s="292"/>
      <c r="AA85" s="293"/>
    </row>
    <row r="86" spans="1:27" x14ac:dyDescent="0.3">
      <c r="A86" s="292"/>
      <c r="AA86" s="293"/>
    </row>
    <row r="87" spans="1:27" x14ac:dyDescent="0.3">
      <c r="A87" s="282">
        <v>8</v>
      </c>
      <c r="B87" s="752" t="s">
        <v>510</v>
      </c>
      <c r="C87" s="753"/>
      <c r="D87" s="753"/>
      <c r="E87" s="753"/>
      <c r="F87" s="753"/>
      <c r="G87" s="753"/>
      <c r="H87" s="753"/>
      <c r="I87" s="753"/>
      <c r="J87" s="753"/>
      <c r="K87" s="753"/>
      <c r="L87" s="753"/>
      <c r="M87" s="753"/>
      <c r="N87" s="753"/>
      <c r="O87" s="753"/>
      <c r="P87" s="753"/>
      <c r="Q87" s="753"/>
      <c r="R87" s="753"/>
      <c r="S87" s="753"/>
      <c r="T87" s="753"/>
      <c r="U87" s="753"/>
      <c r="V87" s="753"/>
      <c r="W87" s="753"/>
      <c r="X87" s="753"/>
      <c r="Y87" s="753"/>
      <c r="Z87" s="753"/>
      <c r="AA87" s="754"/>
    </row>
    <row r="88" spans="1:27" x14ac:dyDescent="0.3">
      <c r="A88" s="292"/>
      <c r="AA88" s="293"/>
    </row>
    <row r="89" spans="1:27" x14ac:dyDescent="0.3">
      <c r="A89" s="1976" t="s">
        <v>511</v>
      </c>
      <c r="B89" s="1977"/>
      <c r="C89" s="1977"/>
      <c r="D89" s="1977"/>
      <c r="E89" s="1977"/>
      <c r="F89" s="1977"/>
      <c r="G89" s="1977"/>
      <c r="H89" s="1977"/>
      <c r="I89" s="1955" t="s">
        <v>512</v>
      </c>
      <c r="J89" s="1955"/>
      <c r="K89" s="1955"/>
      <c r="L89" s="1955"/>
      <c r="M89" s="1955" t="s">
        <v>513</v>
      </c>
      <c r="N89" s="1955"/>
      <c r="O89" s="1955"/>
      <c r="P89" s="1955"/>
      <c r="Q89" s="1955"/>
      <c r="R89" s="1955" t="s">
        <v>275</v>
      </c>
      <c r="S89" s="1955"/>
      <c r="T89" s="1955"/>
      <c r="U89" s="1955"/>
      <c r="V89" s="1959" t="s">
        <v>514</v>
      </c>
      <c r="W89" s="1959"/>
      <c r="X89" s="1959"/>
      <c r="Y89" s="1959"/>
      <c r="Z89" s="1959"/>
      <c r="AA89" s="1980"/>
    </row>
    <row r="90" spans="1:27" x14ac:dyDescent="0.3">
      <c r="A90" s="1974" t="s">
        <v>515</v>
      </c>
      <c r="B90" s="1975"/>
      <c r="C90" s="1975"/>
      <c r="D90" s="1975"/>
      <c r="E90" s="1975"/>
      <c r="F90" s="1975"/>
      <c r="G90" s="1975"/>
      <c r="H90" s="1975"/>
      <c r="I90" s="868"/>
      <c r="J90" s="868"/>
      <c r="K90" s="868"/>
      <c r="L90" s="868"/>
      <c r="M90" s="868"/>
      <c r="N90" s="868"/>
      <c r="O90" s="868"/>
      <c r="P90" s="868"/>
      <c r="Q90" s="868"/>
      <c r="R90" s="868"/>
      <c r="S90" s="868"/>
      <c r="T90" s="868"/>
      <c r="U90" s="868"/>
      <c r="V90" s="868"/>
      <c r="W90" s="868"/>
      <c r="X90" s="868"/>
      <c r="Y90" s="868"/>
      <c r="Z90" s="868"/>
      <c r="AA90" s="869"/>
    </row>
    <row r="91" spans="1:27" x14ac:dyDescent="0.3">
      <c r="A91" s="1974" t="s">
        <v>516</v>
      </c>
      <c r="B91" s="1975"/>
      <c r="C91" s="1975"/>
      <c r="D91" s="1975"/>
      <c r="E91" s="1975"/>
      <c r="F91" s="1975"/>
      <c r="G91" s="1975"/>
      <c r="H91" s="1975"/>
      <c r="I91" s="868"/>
      <c r="J91" s="868"/>
      <c r="K91" s="868"/>
      <c r="L91" s="868"/>
      <c r="M91" s="868"/>
      <c r="N91" s="868"/>
      <c r="O91" s="868"/>
      <c r="P91" s="868"/>
      <c r="Q91" s="868"/>
      <c r="R91" s="868"/>
      <c r="S91" s="868"/>
      <c r="T91" s="868"/>
      <c r="U91" s="868"/>
      <c r="V91" s="868"/>
      <c r="W91" s="868"/>
      <c r="X91" s="868"/>
      <c r="Y91" s="868"/>
      <c r="Z91" s="868"/>
      <c r="AA91" s="869"/>
    </row>
    <row r="92" spans="1:27" x14ac:dyDescent="0.3">
      <c r="A92" s="1974" t="s">
        <v>517</v>
      </c>
      <c r="B92" s="1975"/>
      <c r="C92" s="1975"/>
      <c r="D92" s="1975"/>
      <c r="E92" s="1975"/>
      <c r="F92" s="1975"/>
      <c r="G92" s="1975"/>
      <c r="H92" s="1975"/>
      <c r="I92" s="868"/>
      <c r="J92" s="868"/>
      <c r="K92" s="868"/>
      <c r="L92" s="868"/>
      <c r="M92" s="868"/>
      <c r="N92" s="868"/>
      <c r="O92" s="868"/>
      <c r="P92" s="868"/>
      <c r="Q92" s="868"/>
      <c r="R92" s="868"/>
      <c r="S92" s="868"/>
      <c r="T92" s="868"/>
      <c r="U92" s="868"/>
      <c r="V92" s="868"/>
      <c r="W92" s="868"/>
      <c r="X92" s="868"/>
      <c r="Y92" s="868"/>
      <c r="Z92" s="868"/>
      <c r="AA92" s="869"/>
    </row>
    <row r="93" spans="1:27" x14ac:dyDescent="0.3">
      <c r="A93" s="1976" t="s">
        <v>506</v>
      </c>
      <c r="B93" s="1977"/>
      <c r="C93" s="1977"/>
      <c r="D93" s="1977"/>
      <c r="E93" s="1977"/>
      <c r="F93" s="1977"/>
      <c r="G93" s="1977"/>
      <c r="H93" s="1977"/>
      <c r="I93" s="868"/>
      <c r="J93" s="868"/>
      <c r="K93" s="868"/>
      <c r="L93" s="868"/>
      <c r="M93" s="868"/>
      <c r="N93" s="868"/>
      <c r="O93" s="868"/>
      <c r="P93" s="868"/>
      <c r="Q93" s="868"/>
      <c r="R93" s="868"/>
      <c r="S93" s="868"/>
      <c r="T93" s="868"/>
      <c r="U93" s="868"/>
      <c r="V93" s="868"/>
      <c r="W93" s="868"/>
      <c r="X93" s="868"/>
      <c r="Y93" s="868"/>
      <c r="Z93" s="868"/>
      <c r="AA93" s="869"/>
    </row>
    <row r="94" spans="1:27" x14ac:dyDescent="0.3">
      <c r="A94" s="292"/>
      <c r="AA94" s="293"/>
    </row>
    <row r="95" spans="1:27" x14ac:dyDescent="0.3">
      <c r="A95" s="282">
        <v>9</v>
      </c>
      <c r="B95" s="752" t="s">
        <v>518</v>
      </c>
      <c r="C95" s="753"/>
      <c r="D95" s="753"/>
      <c r="E95" s="753"/>
      <c r="F95" s="753"/>
      <c r="G95" s="753"/>
      <c r="H95" s="753"/>
      <c r="I95" s="753"/>
      <c r="J95" s="753"/>
      <c r="K95" s="753"/>
      <c r="L95" s="753"/>
      <c r="M95" s="753"/>
      <c r="N95" s="753"/>
      <c r="O95" s="753"/>
      <c r="P95" s="753"/>
      <c r="Q95" s="753"/>
      <c r="R95" s="753"/>
      <c r="S95" s="753"/>
      <c r="T95" s="753"/>
      <c r="U95" s="753"/>
      <c r="V95" s="753"/>
      <c r="W95" s="753"/>
      <c r="X95" s="753"/>
      <c r="Y95" s="753"/>
      <c r="Z95" s="753"/>
      <c r="AA95" s="754"/>
    </row>
    <row r="96" spans="1:27" x14ac:dyDescent="0.3">
      <c r="A96" s="292"/>
      <c r="AA96" s="293"/>
    </row>
    <row r="97" spans="1:27" x14ac:dyDescent="0.3">
      <c r="A97" s="1964" t="s">
        <v>486</v>
      </c>
      <c r="B97" s="1942"/>
      <c r="C97" s="1942"/>
      <c r="D97" s="1942"/>
      <c r="E97" s="1942"/>
      <c r="F97" s="1942"/>
      <c r="G97" s="1942"/>
      <c r="H97" s="1942" t="s">
        <v>28</v>
      </c>
      <c r="I97" s="1942"/>
      <c r="J97" s="1942"/>
      <c r="K97" s="1942"/>
      <c r="L97" s="1942"/>
      <c r="M97" s="1942"/>
      <c r="N97" s="1942" t="s">
        <v>519</v>
      </c>
      <c r="O97" s="1942"/>
      <c r="P97" s="1942"/>
      <c r="Q97" s="1942"/>
      <c r="R97" s="1942"/>
      <c r="S97" s="1942"/>
      <c r="T97" s="1942"/>
      <c r="U97" s="1942" t="s">
        <v>520</v>
      </c>
      <c r="V97" s="1942"/>
      <c r="W97" s="1942"/>
      <c r="X97" s="1942"/>
      <c r="Y97" s="1942"/>
      <c r="Z97" s="1942"/>
      <c r="AA97" s="1943"/>
    </row>
    <row r="98" spans="1:27" x14ac:dyDescent="0.3">
      <c r="A98" s="1964" t="s">
        <v>521</v>
      </c>
      <c r="B98" s="1942"/>
      <c r="C98" s="1942"/>
      <c r="D98" s="1942"/>
      <c r="E98" s="1942"/>
      <c r="F98" s="1942"/>
      <c r="G98" s="1942"/>
      <c r="H98" s="1942"/>
      <c r="I98" s="1942"/>
      <c r="J98" s="1942"/>
      <c r="K98" s="1942"/>
      <c r="L98" s="1942"/>
      <c r="M98" s="1942"/>
      <c r="N98" s="1942"/>
      <c r="O98" s="1942"/>
      <c r="P98" s="1942"/>
      <c r="Q98" s="1942"/>
      <c r="R98" s="1942"/>
      <c r="S98" s="1942"/>
      <c r="T98" s="1942"/>
      <c r="U98" s="1942"/>
      <c r="V98" s="1942"/>
      <c r="W98" s="1942"/>
      <c r="X98" s="1942"/>
      <c r="Y98" s="1942"/>
      <c r="Z98" s="1942"/>
      <c r="AA98" s="1943"/>
    </row>
    <row r="99" spans="1:27" x14ac:dyDescent="0.3">
      <c r="A99" s="1964" t="s">
        <v>522</v>
      </c>
      <c r="B99" s="1942"/>
      <c r="C99" s="1942"/>
      <c r="D99" s="1942"/>
      <c r="E99" s="1942"/>
      <c r="F99" s="1942"/>
      <c r="G99" s="1942"/>
      <c r="H99" s="1942"/>
      <c r="I99" s="1942"/>
      <c r="J99" s="1942"/>
      <c r="K99" s="1942"/>
      <c r="L99" s="1942"/>
      <c r="M99" s="1942"/>
      <c r="N99" s="1942"/>
      <c r="O99" s="1942"/>
      <c r="P99" s="1942"/>
      <c r="Q99" s="1942"/>
      <c r="R99" s="1942"/>
      <c r="S99" s="1942"/>
      <c r="T99" s="1942"/>
      <c r="U99" s="1942"/>
      <c r="V99" s="1942"/>
      <c r="W99" s="1942"/>
      <c r="X99" s="1942"/>
      <c r="Y99" s="1942"/>
      <c r="Z99" s="1942"/>
      <c r="AA99" s="1943"/>
    </row>
    <row r="100" spans="1:27" x14ac:dyDescent="0.3">
      <c r="A100" s="1964" t="s">
        <v>523</v>
      </c>
      <c r="B100" s="1942"/>
      <c r="C100" s="1942"/>
      <c r="D100" s="1942"/>
      <c r="E100" s="1942"/>
      <c r="F100" s="1942"/>
      <c r="G100" s="1942"/>
      <c r="H100" s="1942"/>
      <c r="I100" s="1942"/>
      <c r="J100" s="1942"/>
      <c r="K100" s="1942"/>
      <c r="L100" s="1942"/>
      <c r="M100" s="1942"/>
      <c r="N100" s="1942"/>
      <c r="O100" s="1942"/>
      <c r="P100" s="1942"/>
      <c r="Q100" s="1942"/>
      <c r="R100" s="1942"/>
      <c r="S100" s="1942"/>
      <c r="T100" s="1942"/>
      <c r="U100" s="1942"/>
      <c r="V100" s="1942"/>
      <c r="W100" s="1942"/>
      <c r="X100" s="1942"/>
      <c r="Y100" s="1942"/>
      <c r="Z100" s="1942"/>
      <c r="AA100" s="1943"/>
    </row>
    <row r="101" spans="1:27" x14ac:dyDescent="0.3">
      <c r="A101" s="1964" t="s">
        <v>524</v>
      </c>
      <c r="B101" s="1942"/>
      <c r="C101" s="1942"/>
      <c r="D101" s="1942"/>
      <c r="E101" s="1942"/>
      <c r="F101" s="1942"/>
      <c r="G101" s="1942"/>
      <c r="H101" s="1942"/>
      <c r="I101" s="1942"/>
      <c r="J101" s="1942"/>
      <c r="K101" s="1942"/>
      <c r="L101" s="1942"/>
      <c r="M101" s="1942"/>
      <c r="N101" s="1942"/>
      <c r="O101" s="1942"/>
      <c r="P101" s="1942"/>
      <c r="Q101" s="1942"/>
      <c r="R101" s="1942"/>
      <c r="S101" s="1942"/>
      <c r="T101" s="1942"/>
      <c r="U101" s="1942"/>
      <c r="V101" s="1942"/>
      <c r="W101" s="1942"/>
      <c r="X101" s="1942"/>
      <c r="Y101" s="1942"/>
      <c r="Z101" s="1942"/>
      <c r="AA101" s="1943"/>
    </row>
    <row r="102" spans="1:27" x14ac:dyDescent="0.3">
      <c r="A102" s="1964" t="s">
        <v>517</v>
      </c>
      <c r="B102" s="1942"/>
      <c r="C102" s="1942"/>
      <c r="D102" s="1942"/>
      <c r="E102" s="1942"/>
      <c r="F102" s="1942"/>
      <c r="G102" s="1942"/>
      <c r="H102" s="1942"/>
      <c r="I102" s="1942"/>
      <c r="J102" s="1942"/>
      <c r="K102" s="1942"/>
      <c r="L102" s="1942"/>
      <c r="M102" s="1942"/>
      <c r="N102" s="1942"/>
      <c r="O102" s="1942"/>
      <c r="P102" s="1942"/>
      <c r="Q102" s="1942"/>
      <c r="R102" s="1942"/>
      <c r="S102" s="1942"/>
      <c r="T102" s="1942"/>
      <c r="U102" s="1942"/>
      <c r="V102" s="1942"/>
      <c r="W102" s="1942"/>
      <c r="X102" s="1942"/>
      <c r="Y102" s="1942"/>
      <c r="Z102" s="1942"/>
      <c r="AA102" s="1943"/>
    </row>
    <row r="103" spans="1:27" ht="24.75" customHeight="1" x14ac:dyDescent="0.3">
      <c r="A103" s="1964" t="s">
        <v>525</v>
      </c>
      <c r="B103" s="1942"/>
      <c r="C103" s="1942"/>
      <c r="D103" s="1942"/>
      <c r="E103" s="1942"/>
      <c r="F103" s="1942"/>
      <c r="G103" s="1942"/>
      <c r="AA103" s="293"/>
    </row>
    <row r="104" spans="1:27" x14ac:dyDescent="0.3">
      <c r="A104" s="292"/>
      <c r="AA104" s="293"/>
    </row>
    <row r="105" spans="1:27" x14ac:dyDescent="0.3">
      <c r="A105" s="282">
        <v>10</v>
      </c>
      <c r="B105" s="752" t="s">
        <v>526</v>
      </c>
      <c r="C105" s="753"/>
      <c r="D105" s="753"/>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4"/>
    </row>
    <row r="106" spans="1:27" x14ac:dyDescent="0.3">
      <c r="A106" s="1954" t="s">
        <v>292</v>
      </c>
      <c r="B106" s="1955"/>
      <c r="C106" s="1955"/>
      <c r="D106" s="1955"/>
      <c r="E106" s="1955"/>
      <c r="F106" s="1955"/>
      <c r="G106" s="1955"/>
      <c r="H106" s="1955"/>
      <c r="I106" s="1955"/>
      <c r="J106" s="1955"/>
      <c r="K106" s="1955"/>
      <c r="L106" s="1955"/>
      <c r="M106" s="1955" t="s">
        <v>271</v>
      </c>
      <c r="N106" s="1955"/>
      <c r="O106" s="1955"/>
      <c r="P106" s="1955"/>
      <c r="Q106" s="1955"/>
      <c r="R106" s="1955"/>
      <c r="S106" s="1955"/>
      <c r="T106" s="1955"/>
      <c r="U106" s="1955"/>
      <c r="V106" s="1955"/>
      <c r="W106" s="1955"/>
      <c r="X106" s="1955"/>
      <c r="Y106" s="1955"/>
      <c r="Z106" s="1955"/>
      <c r="AA106" s="1960"/>
    </row>
    <row r="107" spans="1:27" x14ac:dyDescent="0.3">
      <c r="A107" s="1954"/>
      <c r="B107" s="1955"/>
      <c r="C107" s="1955"/>
      <c r="D107" s="1955"/>
      <c r="E107" s="1955"/>
      <c r="F107" s="1955"/>
      <c r="G107" s="1955"/>
      <c r="H107" s="1955"/>
      <c r="I107" s="1955"/>
      <c r="J107" s="1955"/>
      <c r="K107" s="1955"/>
      <c r="L107" s="1955"/>
      <c r="M107" s="1955" t="s">
        <v>249</v>
      </c>
      <c r="N107" s="1955"/>
      <c r="O107" s="1955"/>
      <c r="P107" s="1955"/>
      <c r="Q107" s="1955"/>
      <c r="R107" s="1955"/>
      <c r="S107" s="1955"/>
      <c r="T107" s="1955" t="s">
        <v>527</v>
      </c>
      <c r="U107" s="1955"/>
      <c r="V107" s="1955"/>
      <c r="W107" s="1955"/>
      <c r="X107" s="1955"/>
      <c r="Y107" s="1955"/>
      <c r="Z107" s="1955"/>
      <c r="AA107" s="1960"/>
    </row>
    <row r="108" spans="1:27" x14ac:dyDescent="0.3">
      <c r="A108" s="1974" t="s">
        <v>528</v>
      </c>
      <c r="B108" s="1975"/>
      <c r="C108" s="1975"/>
      <c r="D108" s="1975"/>
      <c r="E108" s="1975"/>
      <c r="F108" s="1975"/>
      <c r="G108" s="1975"/>
      <c r="H108" s="1975"/>
      <c r="I108" s="1975"/>
      <c r="J108" s="1975"/>
      <c r="K108" s="1975"/>
      <c r="L108" s="1975"/>
      <c r="M108" s="868"/>
      <c r="N108" s="868"/>
      <c r="O108" s="868"/>
      <c r="P108" s="868"/>
      <c r="Q108" s="868"/>
      <c r="R108" s="868"/>
      <c r="S108" s="868"/>
      <c r="T108" s="868"/>
      <c r="U108" s="868"/>
      <c r="V108" s="868"/>
      <c r="W108" s="868"/>
      <c r="X108" s="868"/>
      <c r="Y108" s="868"/>
      <c r="Z108" s="868"/>
      <c r="AA108" s="869"/>
    </row>
    <row r="109" spans="1:27" x14ac:dyDescent="0.3">
      <c r="A109" s="1974" t="s">
        <v>529</v>
      </c>
      <c r="B109" s="1975"/>
      <c r="C109" s="1975"/>
      <c r="D109" s="1975"/>
      <c r="E109" s="1975"/>
      <c r="F109" s="1975"/>
      <c r="G109" s="1975"/>
      <c r="H109" s="1975"/>
      <c r="I109" s="1975"/>
      <c r="J109" s="1975"/>
      <c r="K109" s="1975"/>
      <c r="L109" s="1975"/>
      <c r="M109" s="868"/>
      <c r="N109" s="868"/>
      <c r="O109" s="868"/>
      <c r="P109" s="868"/>
      <c r="Q109" s="868"/>
      <c r="R109" s="868"/>
      <c r="S109" s="868"/>
      <c r="T109" s="868"/>
      <c r="U109" s="868"/>
      <c r="V109" s="868"/>
      <c r="W109" s="868"/>
      <c r="X109" s="868"/>
      <c r="Y109" s="868"/>
      <c r="Z109" s="868"/>
      <c r="AA109" s="869"/>
    </row>
    <row r="110" spans="1:27" x14ac:dyDescent="0.3">
      <c r="A110" s="1974" t="s">
        <v>530</v>
      </c>
      <c r="B110" s="1975"/>
      <c r="C110" s="1975"/>
      <c r="D110" s="1975"/>
      <c r="E110" s="1975"/>
      <c r="F110" s="1975"/>
      <c r="G110" s="1975"/>
      <c r="H110" s="1975"/>
      <c r="I110" s="1975"/>
      <c r="J110" s="1975"/>
      <c r="K110" s="1975"/>
      <c r="L110" s="1975"/>
      <c r="M110" s="868"/>
      <c r="N110" s="868"/>
      <c r="O110" s="868"/>
      <c r="P110" s="868"/>
      <c r="Q110" s="868"/>
      <c r="R110" s="868"/>
      <c r="S110" s="868"/>
      <c r="T110" s="868"/>
      <c r="U110" s="868"/>
      <c r="V110" s="868"/>
      <c r="W110" s="868"/>
      <c r="X110" s="868"/>
      <c r="Y110" s="868"/>
      <c r="Z110" s="868"/>
      <c r="AA110" s="869"/>
    </row>
    <row r="111" spans="1:27" x14ac:dyDescent="0.3">
      <c r="A111" s="1974" t="s">
        <v>531</v>
      </c>
      <c r="B111" s="1975"/>
      <c r="C111" s="1975"/>
      <c r="D111" s="1975"/>
      <c r="E111" s="1975"/>
      <c r="F111" s="1975"/>
      <c r="G111" s="1975"/>
      <c r="H111" s="1975"/>
      <c r="I111" s="1975"/>
      <c r="J111" s="1975"/>
      <c r="K111" s="1975"/>
      <c r="L111" s="1975"/>
      <c r="M111" s="868"/>
      <c r="N111" s="868"/>
      <c r="O111" s="868"/>
      <c r="P111" s="868"/>
      <c r="Q111" s="868"/>
      <c r="R111" s="868"/>
      <c r="S111" s="868"/>
      <c r="T111" s="868"/>
      <c r="U111" s="868"/>
      <c r="V111" s="868"/>
      <c r="W111" s="868"/>
      <c r="X111" s="868"/>
      <c r="Y111" s="868"/>
      <c r="Z111" s="868"/>
      <c r="AA111" s="869"/>
    </row>
    <row r="112" spans="1:27" x14ac:dyDescent="0.3">
      <c r="A112" s="1974" t="s">
        <v>532</v>
      </c>
      <c r="B112" s="1975"/>
      <c r="C112" s="1975"/>
      <c r="D112" s="1975"/>
      <c r="E112" s="1975"/>
      <c r="F112" s="1975"/>
      <c r="G112" s="1975"/>
      <c r="H112" s="1975"/>
      <c r="I112" s="1975"/>
      <c r="J112" s="1975"/>
      <c r="K112" s="1975"/>
      <c r="L112" s="1975"/>
      <c r="M112" s="868"/>
      <c r="N112" s="868"/>
      <c r="O112" s="868"/>
      <c r="P112" s="868"/>
      <c r="Q112" s="868"/>
      <c r="R112" s="868"/>
      <c r="S112" s="868"/>
      <c r="T112" s="868"/>
      <c r="U112" s="868"/>
      <c r="V112" s="868"/>
      <c r="W112" s="868"/>
      <c r="X112" s="868"/>
      <c r="Y112" s="868"/>
      <c r="Z112" s="868"/>
      <c r="AA112" s="869"/>
    </row>
    <row r="113" spans="1:27" x14ac:dyDescent="0.3">
      <c r="A113" s="1974" t="s">
        <v>533</v>
      </c>
      <c r="B113" s="1975"/>
      <c r="C113" s="1975"/>
      <c r="D113" s="1975"/>
      <c r="E113" s="1975"/>
      <c r="F113" s="1975"/>
      <c r="G113" s="1975"/>
      <c r="H113" s="1975"/>
      <c r="I113" s="1975"/>
      <c r="J113" s="1975"/>
      <c r="K113" s="1975"/>
      <c r="L113" s="1975"/>
      <c r="M113" s="868"/>
      <c r="N113" s="868"/>
      <c r="O113" s="868"/>
      <c r="P113" s="868"/>
      <c r="Q113" s="868"/>
      <c r="R113" s="868"/>
      <c r="S113" s="868"/>
      <c r="T113" s="868"/>
      <c r="U113" s="868"/>
      <c r="V113" s="868"/>
      <c r="W113" s="868"/>
      <c r="X113" s="868"/>
      <c r="Y113" s="868"/>
      <c r="Z113" s="868"/>
      <c r="AA113" s="869"/>
    </row>
    <row r="114" spans="1:27" x14ac:dyDescent="0.3">
      <c r="A114" s="1974" t="s">
        <v>534</v>
      </c>
      <c r="B114" s="1975"/>
      <c r="C114" s="1975"/>
      <c r="D114" s="1975"/>
      <c r="E114" s="1975"/>
      <c r="F114" s="1975"/>
      <c r="G114" s="1975"/>
      <c r="H114" s="1975"/>
      <c r="I114" s="1975"/>
      <c r="J114" s="1975"/>
      <c r="K114" s="1975"/>
      <c r="L114" s="1975"/>
      <c r="M114" s="868"/>
      <c r="N114" s="868"/>
      <c r="O114" s="868"/>
      <c r="P114" s="868"/>
      <c r="Q114" s="868"/>
      <c r="R114" s="868"/>
      <c r="S114" s="868"/>
      <c r="T114" s="868"/>
      <c r="U114" s="868"/>
      <c r="V114" s="868"/>
      <c r="W114" s="868"/>
      <c r="X114" s="868"/>
      <c r="Y114" s="868"/>
      <c r="Z114" s="868"/>
      <c r="AA114" s="869"/>
    </row>
    <row r="115" spans="1:27" x14ac:dyDescent="0.3">
      <c r="A115" s="1974" t="s">
        <v>535</v>
      </c>
      <c r="B115" s="1975"/>
      <c r="C115" s="1975"/>
      <c r="D115" s="1975"/>
      <c r="E115" s="1975"/>
      <c r="F115" s="1975"/>
      <c r="G115" s="1975"/>
      <c r="H115" s="1975"/>
      <c r="I115" s="1975"/>
      <c r="J115" s="1975"/>
      <c r="K115" s="1975"/>
      <c r="L115" s="1975"/>
      <c r="M115" s="868"/>
      <c r="N115" s="868"/>
      <c r="O115" s="868"/>
      <c r="P115" s="868"/>
      <c r="Q115" s="868"/>
      <c r="R115" s="868"/>
      <c r="S115" s="868"/>
      <c r="T115" s="868"/>
      <c r="U115" s="868"/>
      <c r="V115" s="868"/>
      <c r="W115" s="868"/>
      <c r="X115" s="868"/>
      <c r="Y115" s="868"/>
      <c r="Z115" s="868"/>
      <c r="AA115" s="869"/>
    </row>
    <row r="116" spans="1:27" x14ac:dyDescent="0.3">
      <c r="A116" s="1974" t="s">
        <v>536</v>
      </c>
      <c r="B116" s="1975"/>
      <c r="C116" s="1975"/>
      <c r="D116" s="1975"/>
      <c r="E116" s="1975"/>
      <c r="F116" s="1975"/>
      <c r="G116" s="1975"/>
      <c r="H116" s="1975"/>
      <c r="I116" s="1975"/>
      <c r="J116" s="1975"/>
      <c r="K116" s="1975"/>
      <c r="L116" s="1975"/>
      <c r="M116" s="868"/>
      <c r="N116" s="868"/>
      <c r="O116" s="868"/>
      <c r="P116" s="868"/>
      <c r="Q116" s="868"/>
      <c r="R116" s="868"/>
      <c r="S116" s="868"/>
      <c r="T116" s="868"/>
      <c r="U116" s="868"/>
      <c r="V116" s="868"/>
      <c r="W116" s="868"/>
      <c r="X116" s="868"/>
      <c r="Y116" s="868"/>
      <c r="Z116" s="868"/>
      <c r="AA116" s="869"/>
    </row>
    <row r="117" spans="1:27" x14ac:dyDescent="0.3">
      <c r="A117" s="1976" t="s">
        <v>537</v>
      </c>
      <c r="B117" s="1977"/>
      <c r="C117" s="1977"/>
      <c r="D117" s="1977"/>
      <c r="E117" s="1977"/>
      <c r="F117" s="1977"/>
      <c r="G117" s="1977"/>
      <c r="H117" s="1977"/>
      <c r="I117" s="1977"/>
      <c r="J117" s="1977"/>
      <c r="K117" s="1977"/>
      <c r="L117" s="1977"/>
      <c r="M117" s="868"/>
      <c r="N117" s="868"/>
      <c r="O117" s="868"/>
      <c r="P117" s="868"/>
      <c r="Q117" s="868"/>
      <c r="R117" s="868"/>
      <c r="S117" s="868"/>
      <c r="T117" s="868"/>
      <c r="U117" s="868"/>
      <c r="V117" s="868"/>
      <c r="W117" s="868"/>
      <c r="X117" s="868"/>
      <c r="Y117" s="868"/>
      <c r="Z117" s="868"/>
      <c r="AA117" s="869"/>
    </row>
    <row r="118" spans="1:27" x14ac:dyDescent="0.3">
      <c r="A118" s="943"/>
      <c r="B118" s="866"/>
      <c r="C118" s="866"/>
      <c r="D118" s="866"/>
      <c r="E118" s="866"/>
      <c r="F118" s="866"/>
      <c r="G118" s="866"/>
      <c r="H118" s="866"/>
      <c r="I118" s="866"/>
      <c r="J118" s="866"/>
      <c r="K118" s="866"/>
      <c r="L118" s="866"/>
      <c r="M118" s="866"/>
      <c r="N118" s="866"/>
      <c r="O118" s="866"/>
      <c r="P118" s="866"/>
      <c r="Q118" s="866"/>
      <c r="R118" s="866"/>
      <c r="S118" s="866"/>
      <c r="T118" s="866"/>
      <c r="U118" s="866"/>
      <c r="V118" s="866"/>
      <c r="W118" s="866"/>
      <c r="X118" s="866"/>
      <c r="Y118" s="866"/>
      <c r="Z118" s="866"/>
      <c r="AA118" s="867"/>
    </row>
    <row r="119" spans="1:27" x14ac:dyDescent="0.3">
      <c r="A119" s="282">
        <v>11</v>
      </c>
      <c r="B119" s="752" t="s">
        <v>538</v>
      </c>
      <c r="C119" s="753"/>
      <c r="D119" s="753"/>
      <c r="E119" s="753"/>
      <c r="F119" s="753"/>
      <c r="G119" s="753"/>
      <c r="H119" s="753"/>
      <c r="I119" s="753"/>
      <c r="J119" s="753"/>
      <c r="K119" s="753"/>
      <c r="L119" s="753"/>
      <c r="M119" s="753"/>
      <c r="N119" s="753"/>
      <c r="O119" s="753"/>
      <c r="P119" s="753"/>
      <c r="Q119" s="753"/>
      <c r="R119" s="753"/>
      <c r="S119" s="753"/>
      <c r="T119" s="753"/>
      <c r="U119" s="753"/>
      <c r="V119" s="753"/>
      <c r="W119" s="753"/>
      <c r="X119" s="753"/>
      <c r="Y119" s="753"/>
      <c r="Z119" s="753"/>
      <c r="AA119" s="754"/>
    </row>
    <row r="120" spans="1:27" ht="31.5" customHeight="1" x14ac:dyDescent="0.3">
      <c r="A120" s="1973" t="s">
        <v>539</v>
      </c>
      <c r="B120" s="1971"/>
      <c r="C120" s="1971"/>
      <c r="D120" s="1971" t="s">
        <v>540</v>
      </c>
      <c r="E120" s="1971"/>
      <c r="F120" s="1971"/>
      <c r="G120" s="1971" t="s">
        <v>541</v>
      </c>
      <c r="H120" s="1971"/>
      <c r="I120" s="1971"/>
      <c r="J120" s="1971" t="s">
        <v>542</v>
      </c>
      <c r="K120" s="1971"/>
      <c r="L120" s="1971"/>
      <c r="M120" s="1971" t="s">
        <v>543</v>
      </c>
      <c r="N120" s="1971"/>
      <c r="O120" s="1971"/>
      <c r="P120" s="1971" t="s">
        <v>544</v>
      </c>
      <c r="Q120" s="1971"/>
      <c r="R120" s="1971"/>
      <c r="S120" s="1971"/>
      <c r="T120" s="1971" t="s">
        <v>545</v>
      </c>
      <c r="U120" s="1971"/>
      <c r="V120" s="1971"/>
      <c r="W120" s="1971"/>
      <c r="X120" s="1971" t="s">
        <v>546</v>
      </c>
      <c r="Y120" s="1971"/>
      <c r="Z120" s="1971"/>
      <c r="AA120" s="1972"/>
    </row>
    <row r="121" spans="1:27" x14ac:dyDescent="0.3">
      <c r="A121" s="1965"/>
      <c r="B121" s="1966"/>
      <c r="C121" s="1966"/>
      <c r="D121" s="1966"/>
      <c r="E121" s="1966"/>
      <c r="F121" s="1966"/>
      <c r="G121" s="1966"/>
      <c r="H121" s="1966"/>
      <c r="I121" s="1966"/>
      <c r="J121" s="1966"/>
      <c r="K121" s="1966"/>
      <c r="L121" s="1966"/>
      <c r="M121" s="1966"/>
      <c r="N121" s="1966"/>
      <c r="O121" s="1966"/>
      <c r="P121" s="1966"/>
      <c r="Q121" s="1966"/>
      <c r="R121" s="1966"/>
      <c r="S121" s="1966"/>
      <c r="T121" s="1966"/>
      <c r="U121" s="1966"/>
      <c r="V121" s="1966"/>
      <c r="W121" s="1966"/>
      <c r="X121" s="1966"/>
      <c r="Y121" s="1966"/>
      <c r="Z121" s="1966"/>
      <c r="AA121" s="1970"/>
    </row>
    <row r="122" spans="1:27" x14ac:dyDescent="0.3">
      <c r="A122" s="1965"/>
      <c r="B122" s="1966"/>
      <c r="C122" s="1966"/>
      <c r="D122" s="1966"/>
      <c r="E122" s="1966"/>
      <c r="F122" s="1966"/>
      <c r="G122" s="1966"/>
      <c r="H122" s="1966"/>
      <c r="I122" s="1966"/>
      <c r="J122" s="1966"/>
      <c r="K122" s="1966"/>
      <c r="L122" s="1966"/>
      <c r="M122" s="1966"/>
      <c r="N122" s="1966"/>
      <c r="O122" s="1966"/>
      <c r="P122" s="1966"/>
      <c r="Q122" s="1966"/>
      <c r="R122" s="1966"/>
      <c r="S122" s="1966"/>
      <c r="T122" s="1966"/>
      <c r="U122" s="1966"/>
      <c r="V122" s="1966"/>
      <c r="W122" s="1966"/>
      <c r="X122" s="1966"/>
      <c r="Y122" s="1966"/>
      <c r="Z122" s="1966"/>
      <c r="AA122" s="1970"/>
    </row>
    <row r="123" spans="1:27" x14ac:dyDescent="0.3">
      <c r="A123" s="1965"/>
      <c r="B123" s="1966"/>
      <c r="C123" s="1966"/>
      <c r="D123" s="1966"/>
      <c r="E123" s="1966"/>
      <c r="F123" s="1966"/>
      <c r="G123" s="1966"/>
      <c r="H123" s="1966"/>
      <c r="I123" s="1966"/>
      <c r="J123" s="1966"/>
      <c r="K123" s="1966"/>
      <c r="L123" s="1966"/>
      <c r="M123" s="1966"/>
      <c r="N123" s="1966"/>
      <c r="O123" s="1966"/>
      <c r="P123" s="1966"/>
      <c r="Q123" s="1966"/>
      <c r="R123" s="1966"/>
      <c r="S123" s="1966"/>
      <c r="T123" s="1966"/>
      <c r="U123" s="1966"/>
      <c r="V123" s="1966"/>
      <c r="W123" s="1966"/>
      <c r="X123" s="1966"/>
      <c r="Y123" s="1966"/>
      <c r="Z123" s="1966"/>
      <c r="AA123" s="1970"/>
    </row>
    <row r="124" spans="1:27" x14ac:dyDescent="0.3">
      <c r="A124" s="1965"/>
      <c r="B124" s="1966"/>
      <c r="C124" s="1966"/>
      <c r="D124" s="1966"/>
      <c r="E124" s="1966"/>
      <c r="F124" s="1966"/>
      <c r="G124" s="1966"/>
      <c r="H124" s="1966"/>
      <c r="I124" s="1966"/>
      <c r="J124" s="1966"/>
      <c r="K124" s="1966"/>
      <c r="L124" s="1966"/>
      <c r="M124" s="1966"/>
      <c r="N124" s="1966"/>
      <c r="O124" s="1966"/>
      <c r="P124" s="1966"/>
      <c r="Q124" s="1966"/>
      <c r="R124" s="1966"/>
      <c r="S124" s="1966"/>
      <c r="T124" s="1966"/>
      <c r="U124" s="1966"/>
      <c r="V124" s="1966"/>
      <c r="W124" s="1966"/>
      <c r="X124" s="1966"/>
      <c r="Y124" s="1966"/>
      <c r="Z124" s="1966"/>
      <c r="AA124" s="1970"/>
    </row>
    <row r="125" spans="1:27" x14ac:dyDescent="0.3">
      <c r="A125" s="1965" t="s">
        <v>547</v>
      </c>
      <c r="B125" s="1966"/>
      <c r="C125" s="1966"/>
      <c r="D125" s="1966"/>
      <c r="E125" s="1966"/>
      <c r="F125" s="1966"/>
      <c r="G125" s="1966"/>
      <c r="H125" s="1966"/>
      <c r="I125" s="1966"/>
      <c r="J125" s="1966"/>
      <c r="K125" s="1966"/>
      <c r="L125" s="1966"/>
      <c r="M125" s="1966"/>
      <c r="N125" s="1966"/>
      <c r="O125" s="1966"/>
      <c r="P125" s="1966"/>
      <c r="Q125" s="1966"/>
      <c r="R125" s="1966"/>
      <c r="S125" s="1966"/>
      <c r="T125" s="1966"/>
      <c r="U125" s="1966"/>
      <c r="V125" s="1966"/>
      <c r="W125" s="1966"/>
      <c r="X125" s="1966"/>
      <c r="Y125" s="1966"/>
      <c r="Z125" s="1966"/>
      <c r="AA125" s="1970"/>
    </row>
    <row r="126" spans="1:27" x14ac:dyDescent="0.3">
      <c r="A126" s="292"/>
      <c r="AA126" s="293"/>
    </row>
    <row r="127" spans="1:27" x14ac:dyDescent="0.3">
      <c r="A127" s="292" t="s">
        <v>497</v>
      </c>
      <c r="AA127" s="293"/>
    </row>
    <row r="128" spans="1:27" x14ac:dyDescent="0.3">
      <c r="A128" s="943"/>
      <c r="B128" s="866"/>
      <c r="C128" s="866"/>
      <c r="D128" s="866"/>
      <c r="E128" s="866"/>
      <c r="F128" s="866"/>
      <c r="G128" s="866"/>
      <c r="H128" s="866"/>
      <c r="I128" s="866"/>
      <c r="J128" s="866"/>
      <c r="K128" s="866"/>
      <c r="L128" s="866"/>
      <c r="M128" s="866"/>
      <c r="N128" s="866"/>
      <c r="O128" s="866"/>
      <c r="P128" s="866"/>
      <c r="Q128" s="866"/>
      <c r="R128" s="866"/>
      <c r="S128" s="866"/>
      <c r="T128" s="866"/>
      <c r="U128" s="866"/>
      <c r="V128" s="866"/>
      <c r="W128" s="866"/>
      <c r="X128" s="866"/>
      <c r="Y128" s="866"/>
      <c r="Z128" s="866"/>
      <c r="AA128" s="867"/>
    </row>
    <row r="129" spans="1:27" x14ac:dyDescent="0.3">
      <c r="A129" s="943"/>
      <c r="B129" s="866"/>
      <c r="C129" s="866"/>
      <c r="D129" s="866"/>
      <c r="E129" s="866"/>
      <c r="F129" s="866"/>
      <c r="G129" s="866"/>
      <c r="H129" s="866"/>
      <c r="I129" s="866"/>
      <c r="J129" s="866"/>
      <c r="K129" s="866"/>
      <c r="L129" s="866"/>
      <c r="M129" s="866"/>
      <c r="N129" s="866"/>
      <c r="O129" s="866"/>
      <c r="P129" s="866"/>
      <c r="Q129" s="866"/>
      <c r="R129" s="866"/>
      <c r="S129" s="866"/>
      <c r="T129" s="866"/>
      <c r="U129" s="866"/>
      <c r="V129" s="866"/>
      <c r="W129" s="866"/>
      <c r="X129" s="866"/>
      <c r="Y129" s="866"/>
      <c r="Z129" s="866"/>
      <c r="AA129" s="867"/>
    </row>
    <row r="130" spans="1:27" x14ac:dyDescent="0.3">
      <c r="A130" s="943"/>
      <c r="B130" s="866"/>
      <c r="C130" s="866"/>
      <c r="D130" s="866"/>
      <c r="E130" s="866"/>
      <c r="F130" s="866"/>
      <c r="G130" s="866"/>
      <c r="H130" s="866"/>
      <c r="I130" s="866"/>
      <c r="J130" s="866"/>
      <c r="K130" s="866"/>
      <c r="L130" s="866"/>
      <c r="M130" s="866"/>
      <c r="N130" s="866"/>
      <c r="O130" s="866"/>
      <c r="P130" s="866"/>
      <c r="Q130" s="866"/>
      <c r="R130" s="866"/>
      <c r="S130" s="866"/>
      <c r="T130" s="866"/>
      <c r="U130" s="866"/>
      <c r="V130" s="866"/>
      <c r="W130" s="866"/>
      <c r="X130" s="866"/>
      <c r="Y130" s="866"/>
      <c r="Z130" s="866"/>
      <c r="AA130" s="867"/>
    </row>
    <row r="131" spans="1:27" x14ac:dyDescent="0.3">
      <c r="A131" s="1967" t="s">
        <v>548</v>
      </c>
      <c r="B131" s="1968"/>
      <c r="C131" s="1968"/>
      <c r="D131" s="1968"/>
      <c r="E131" s="1968"/>
      <c r="F131" s="1968"/>
      <c r="G131" s="1968"/>
      <c r="H131" s="1968"/>
      <c r="I131" s="1968"/>
      <c r="J131" s="1968"/>
      <c r="K131" s="1968"/>
      <c r="L131" s="1968"/>
      <c r="M131" s="1968"/>
      <c r="N131" s="1968"/>
      <c r="O131" s="1968"/>
      <c r="P131" s="1968"/>
      <c r="Q131" s="1968"/>
      <c r="R131" s="1968"/>
      <c r="S131" s="1968"/>
      <c r="T131" s="1968"/>
      <c r="U131" s="1968"/>
      <c r="V131" s="1968"/>
      <c r="W131" s="1968"/>
      <c r="X131" s="1968"/>
      <c r="Y131" s="1968"/>
      <c r="Z131" s="1968"/>
      <c r="AA131" s="1969"/>
    </row>
    <row r="132" spans="1:27" x14ac:dyDescent="0.3">
      <c r="A132" s="292"/>
      <c r="AA132" s="293"/>
    </row>
    <row r="133" spans="1:27" ht="39.75" customHeight="1" x14ac:dyDescent="0.3">
      <c r="A133" s="405" t="s">
        <v>554</v>
      </c>
      <c r="B133" s="752" t="s">
        <v>553</v>
      </c>
      <c r="C133" s="753"/>
      <c r="D133" s="753"/>
      <c r="E133" s="753"/>
      <c r="F133" s="753"/>
      <c r="G133" s="753"/>
      <c r="H133" s="753"/>
      <c r="I133" s="753"/>
      <c r="J133" s="753"/>
      <c r="K133" s="753"/>
      <c r="L133" s="753"/>
      <c r="M133" s="753"/>
      <c r="N133" s="753"/>
      <c r="O133" s="753"/>
      <c r="P133" s="753"/>
      <c r="Q133" s="753"/>
      <c r="R133" s="753"/>
      <c r="S133" s="753"/>
      <c r="T133" s="753"/>
      <c r="U133" s="753"/>
      <c r="V133" s="753"/>
      <c r="W133" s="753"/>
      <c r="X133" s="753"/>
      <c r="Y133" s="753"/>
      <c r="Z133" s="753"/>
      <c r="AA133" s="754"/>
    </row>
    <row r="134" spans="1:27" x14ac:dyDescent="0.3">
      <c r="A134" s="292"/>
      <c r="AA134" s="293"/>
    </row>
    <row r="135" spans="1:27" ht="16.5" customHeight="1" x14ac:dyDescent="0.3">
      <c r="A135" s="1961" t="s">
        <v>549</v>
      </c>
      <c r="B135" s="1962"/>
      <c r="C135" s="1962"/>
      <c r="D135" s="1962"/>
      <c r="E135" s="1962"/>
      <c r="F135" s="1962"/>
      <c r="G135" s="1962"/>
      <c r="H135" s="1962"/>
      <c r="I135" s="1962"/>
      <c r="J135" s="1962"/>
      <c r="K135" s="1962"/>
      <c r="L135" s="1962"/>
      <c r="M135" s="1962"/>
      <c r="N135" s="1962"/>
      <c r="O135" s="1962"/>
      <c r="P135" s="1962"/>
      <c r="Q135" s="1962"/>
      <c r="R135" s="1962"/>
      <c r="S135" s="1962"/>
      <c r="T135" s="1962"/>
      <c r="U135" s="1962"/>
      <c r="V135" s="1962"/>
      <c r="W135" s="1962"/>
      <c r="X135" s="1962"/>
      <c r="Y135" s="1962"/>
      <c r="Z135" s="1962"/>
      <c r="AA135" s="1963"/>
    </row>
    <row r="136" spans="1:27" x14ac:dyDescent="0.3">
      <c r="A136" s="1961"/>
      <c r="B136" s="1962"/>
      <c r="C136" s="1962"/>
      <c r="D136" s="1962"/>
      <c r="E136" s="1962"/>
      <c r="F136" s="1962"/>
      <c r="G136" s="1962"/>
      <c r="H136" s="1962"/>
      <c r="I136" s="1962"/>
      <c r="J136" s="1962"/>
      <c r="K136" s="1962"/>
      <c r="L136" s="1962"/>
      <c r="M136" s="1962"/>
      <c r="N136" s="1962"/>
      <c r="O136" s="1962"/>
      <c r="P136" s="1962"/>
      <c r="Q136" s="1962"/>
      <c r="R136" s="1962"/>
      <c r="S136" s="1962"/>
      <c r="T136" s="1962"/>
      <c r="U136" s="1962"/>
      <c r="V136" s="1962"/>
      <c r="W136" s="1962"/>
      <c r="X136" s="1962"/>
      <c r="Y136" s="1962"/>
      <c r="Z136" s="1962"/>
      <c r="AA136" s="1963"/>
    </row>
    <row r="137" spans="1:27" x14ac:dyDescent="0.3">
      <c r="A137" s="1964" t="s">
        <v>511</v>
      </c>
      <c r="B137" s="1942"/>
      <c r="C137" s="1942"/>
      <c r="D137" s="1942"/>
      <c r="E137" s="1942"/>
      <c r="F137" s="1942"/>
      <c r="G137" s="1942"/>
      <c r="H137" s="1942" t="s">
        <v>28</v>
      </c>
      <c r="I137" s="1942"/>
      <c r="J137" s="1942"/>
      <c r="K137" s="1942"/>
      <c r="L137" s="1942"/>
      <c r="M137" s="1942"/>
      <c r="N137" s="1942" t="s">
        <v>519</v>
      </c>
      <c r="O137" s="1942"/>
      <c r="P137" s="1942"/>
      <c r="Q137" s="1942"/>
      <c r="R137" s="1942"/>
      <c r="S137" s="1942"/>
      <c r="T137" s="1942"/>
      <c r="U137" s="1942" t="s">
        <v>520</v>
      </c>
      <c r="V137" s="1942"/>
      <c r="W137" s="1942"/>
      <c r="X137" s="1942"/>
      <c r="Y137" s="1942"/>
      <c r="Z137" s="1942"/>
      <c r="AA137" s="1943"/>
    </row>
    <row r="138" spans="1:27" x14ac:dyDescent="0.3">
      <c r="A138" s="1956" t="s">
        <v>550</v>
      </c>
      <c r="B138" s="1957"/>
      <c r="C138" s="1957"/>
      <c r="D138" s="1957"/>
      <c r="E138" s="1957"/>
      <c r="F138" s="1957"/>
      <c r="G138" s="1957"/>
      <c r="H138" s="1942"/>
      <c r="I138" s="1942"/>
      <c r="J138" s="1942"/>
      <c r="K138" s="1942"/>
      <c r="L138" s="1942"/>
      <c r="M138" s="1942"/>
      <c r="N138" s="1942"/>
      <c r="O138" s="1942"/>
      <c r="P138" s="1942"/>
      <c r="Q138" s="1942"/>
      <c r="R138" s="1942"/>
      <c r="S138" s="1942"/>
      <c r="T138" s="1942"/>
      <c r="U138" s="1942"/>
      <c r="V138" s="1942"/>
      <c r="W138" s="1942"/>
      <c r="X138" s="1942"/>
      <c r="Y138" s="1942"/>
      <c r="Z138" s="1942"/>
      <c r="AA138" s="1943"/>
    </row>
    <row r="139" spans="1:27" x14ac:dyDescent="0.3">
      <c r="A139" s="1956" t="s">
        <v>522</v>
      </c>
      <c r="B139" s="1957"/>
      <c r="C139" s="1957"/>
      <c r="D139" s="1957"/>
      <c r="E139" s="1957"/>
      <c r="F139" s="1957"/>
      <c r="G139" s="1957"/>
      <c r="H139" s="1942"/>
      <c r="I139" s="1942"/>
      <c r="J139" s="1942"/>
      <c r="K139" s="1942"/>
      <c r="L139" s="1942"/>
      <c r="M139" s="1942"/>
      <c r="N139" s="1942"/>
      <c r="O139" s="1942"/>
      <c r="P139" s="1942"/>
      <c r="Q139" s="1942"/>
      <c r="R139" s="1942"/>
      <c r="S139" s="1942"/>
      <c r="T139" s="1942"/>
      <c r="U139" s="1942"/>
      <c r="V139" s="1942"/>
      <c r="W139" s="1942"/>
      <c r="X139" s="1942"/>
      <c r="Y139" s="1942"/>
      <c r="Z139" s="1942"/>
      <c r="AA139" s="1943"/>
    </row>
    <row r="140" spans="1:27" x14ac:dyDescent="0.3">
      <c r="A140" s="1956" t="s">
        <v>551</v>
      </c>
      <c r="B140" s="1957"/>
      <c r="C140" s="1957"/>
      <c r="D140" s="1957"/>
      <c r="E140" s="1957"/>
      <c r="F140" s="1957"/>
      <c r="G140" s="1957"/>
      <c r="H140" s="1942"/>
      <c r="I140" s="1942"/>
      <c r="J140" s="1942"/>
      <c r="K140" s="1942"/>
      <c r="L140" s="1942"/>
      <c r="M140" s="1942"/>
      <c r="N140" s="1942"/>
      <c r="O140" s="1942"/>
      <c r="P140" s="1942"/>
      <c r="Q140" s="1942"/>
      <c r="R140" s="1942"/>
      <c r="S140" s="1942"/>
      <c r="T140" s="1942"/>
      <c r="U140" s="1942"/>
      <c r="V140" s="1942"/>
      <c r="W140" s="1942"/>
      <c r="X140" s="1942"/>
      <c r="Y140" s="1942"/>
      <c r="Z140" s="1942"/>
      <c r="AA140" s="1943"/>
    </row>
    <row r="141" spans="1:27" x14ac:dyDescent="0.3">
      <c r="A141" s="1956" t="s">
        <v>524</v>
      </c>
      <c r="B141" s="1957"/>
      <c r="C141" s="1957"/>
      <c r="D141" s="1957"/>
      <c r="E141" s="1957"/>
      <c r="F141" s="1957"/>
      <c r="G141" s="1957"/>
      <c r="H141" s="1942"/>
      <c r="I141" s="1942"/>
      <c r="J141" s="1942"/>
      <c r="K141" s="1942"/>
      <c r="L141" s="1942"/>
      <c r="M141" s="1942"/>
      <c r="N141" s="1942"/>
      <c r="O141" s="1942"/>
      <c r="P141" s="1942"/>
      <c r="Q141" s="1942"/>
      <c r="R141" s="1942"/>
      <c r="S141" s="1942"/>
      <c r="T141" s="1942"/>
      <c r="U141" s="1942"/>
      <c r="V141" s="1942"/>
      <c r="W141" s="1942"/>
      <c r="X141" s="1942"/>
      <c r="Y141" s="1942"/>
      <c r="Z141" s="1942"/>
      <c r="AA141" s="1943"/>
    </row>
    <row r="142" spans="1:27" x14ac:dyDescent="0.3">
      <c r="A142" s="1956" t="s">
        <v>517</v>
      </c>
      <c r="B142" s="1957"/>
      <c r="C142" s="1957"/>
      <c r="D142" s="1957"/>
      <c r="E142" s="1957"/>
      <c r="F142" s="1957"/>
      <c r="G142" s="1957"/>
      <c r="H142" s="1942"/>
      <c r="I142" s="1942"/>
      <c r="J142" s="1942"/>
      <c r="K142" s="1942"/>
      <c r="L142" s="1942"/>
      <c r="M142" s="1942"/>
      <c r="N142" s="1942"/>
      <c r="O142" s="1942"/>
      <c r="P142" s="1942"/>
      <c r="Q142" s="1942"/>
      <c r="R142" s="1942"/>
      <c r="S142" s="1942"/>
      <c r="T142" s="1942"/>
      <c r="U142" s="1942"/>
      <c r="V142" s="1942"/>
      <c r="W142" s="1942"/>
      <c r="X142" s="1942"/>
      <c r="Y142" s="1942"/>
      <c r="Z142" s="1942"/>
      <c r="AA142" s="1943"/>
    </row>
    <row r="143" spans="1:27" ht="16.5" customHeight="1" x14ac:dyDescent="0.3">
      <c r="A143" s="1958" t="s">
        <v>552</v>
      </c>
      <c r="B143" s="1959"/>
      <c r="C143" s="1959"/>
      <c r="D143" s="1959"/>
      <c r="E143" s="1959"/>
      <c r="F143" s="1959"/>
      <c r="G143" s="1959"/>
      <c r="H143" s="868"/>
      <c r="I143" s="868"/>
      <c r="J143" s="868"/>
      <c r="K143" s="868"/>
      <c r="L143" s="868"/>
      <c r="M143" s="868"/>
      <c r="AA143" s="293"/>
    </row>
    <row r="144" spans="1:27" x14ac:dyDescent="0.3">
      <c r="A144" s="292"/>
      <c r="AA144" s="293"/>
    </row>
    <row r="145" spans="1:27" x14ac:dyDescent="0.3">
      <c r="A145" s="292" t="s">
        <v>497</v>
      </c>
      <c r="AA145" s="293"/>
    </row>
    <row r="146" spans="1:27" x14ac:dyDescent="0.3">
      <c r="A146" s="943"/>
      <c r="B146" s="866"/>
      <c r="C146" s="866"/>
      <c r="D146" s="866"/>
      <c r="E146" s="866"/>
      <c r="F146" s="866"/>
      <c r="G146" s="866"/>
      <c r="H146" s="866"/>
      <c r="I146" s="866"/>
      <c r="J146" s="866"/>
      <c r="K146" s="866"/>
      <c r="L146" s="866"/>
      <c r="M146" s="866"/>
      <c r="N146" s="866"/>
      <c r="O146" s="866"/>
      <c r="P146" s="866"/>
      <c r="Q146" s="866"/>
      <c r="R146" s="866"/>
      <c r="S146" s="866"/>
      <c r="T146" s="866"/>
      <c r="U146" s="866"/>
      <c r="V146" s="866"/>
      <c r="W146" s="866"/>
      <c r="X146" s="866"/>
      <c r="Y146" s="866"/>
      <c r="Z146" s="866"/>
      <c r="AA146" s="867"/>
    </row>
    <row r="147" spans="1:27" x14ac:dyDescent="0.3">
      <c r="A147" s="943"/>
      <c r="B147" s="866"/>
      <c r="C147" s="866"/>
      <c r="D147" s="866"/>
      <c r="E147" s="866"/>
      <c r="F147" s="866"/>
      <c r="G147" s="866"/>
      <c r="H147" s="866"/>
      <c r="I147" s="866"/>
      <c r="J147" s="866"/>
      <c r="K147" s="866"/>
      <c r="L147" s="866"/>
      <c r="M147" s="866"/>
      <c r="N147" s="866"/>
      <c r="O147" s="866"/>
      <c r="P147" s="866"/>
      <c r="Q147" s="866"/>
      <c r="R147" s="866"/>
      <c r="S147" s="866"/>
      <c r="T147" s="866"/>
      <c r="U147" s="866"/>
      <c r="V147" s="866"/>
      <c r="W147" s="866"/>
      <c r="X147" s="866"/>
      <c r="Y147" s="866"/>
      <c r="Z147" s="866"/>
      <c r="AA147" s="867"/>
    </row>
    <row r="148" spans="1:27" x14ac:dyDescent="0.3">
      <c r="A148" s="943"/>
      <c r="B148" s="866"/>
      <c r="C148" s="866"/>
      <c r="D148" s="866"/>
      <c r="E148" s="866"/>
      <c r="F148" s="866"/>
      <c r="G148" s="866"/>
      <c r="H148" s="866"/>
      <c r="I148" s="866"/>
      <c r="J148" s="866"/>
      <c r="K148" s="866"/>
      <c r="L148" s="866"/>
      <c r="M148" s="866"/>
      <c r="N148" s="866"/>
      <c r="O148" s="866"/>
      <c r="P148" s="866"/>
      <c r="Q148" s="866"/>
      <c r="R148" s="866"/>
      <c r="S148" s="866"/>
      <c r="T148" s="866"/>
      <c r="U148" s="866"/>
      <c r="V148" s="866"/>
      <c r="W148" s="866"/>
      <c r="X148" s="866"/>
      <c r="Y148" s="866"/>
      <c r="Z148" s="866"/>
      <c r="AA148" s="867"/>
    </row>
    <row r="149" spans="1:27" x14ac:dyDescent="0.3">
      <c r="A149" s="292"/>
      <c r="AA149" s="293"/>
    </row>
    <row r="150" spans="1:27" ht="39.75" customHeight="1" x14ac:dyDescent="0.3">
      <c r="A150" s="405" t="s">
        <v>555</v>
      </c>
      <c r="B150" s="752" t="s">
        <v>556</v>
      </c>
      <c r="C150" s="753"/>
      <c r="D150" s="753"/>
      <c r="E150" s="753"/>
      <c r="F150" s="753"/>
      <c r="G150" s="753"/>
      <c r="H150" s="753"/>
      <c r="I150" s="753"/>
      <c r="J150" s="753"/>
      <c r="K150" s="753"/>
      <c r="L150" s="753"/>
      <c r="M150" s="753"/>
      <c r="N150" s="753"/>
      <c r="O150" s="753"/>
      <c r="P150" s="753"/>
      <c r="Q150" s="753"/>
      <c r="R150" s="753"/>
      <c r="S150" s="753"/>
      <c r="T150" s="753"/>
      <c r="U150" s="753"/>
      <c r="V150" s="753"/>
      <c r="W150" s="753"/>
      <c r="X150" s="753"/>
      <c r="Y150" s="753"/>
      <c r="Z150" s="753"/>
      <c r="AA150" s="754"/>
    </row>
    <row r="151" spans="1:27" x14ac:dyDescent="0.3">
      <c r="A151" s="292"/>
      <c r="AA151" s="293"/>
    </row>
    <row r="152" spans="1:27" x14ac:dyDescent="0.3">
      <c r="A152" s="292"/>
      <c r="AA152" s="293"/>
    </row>
    <row r="153" spans="1:27" ht="31.5" customHeight="1" x14ac:dyDescent="0.3">
      <c r="A153" s="1753" t="s">
        <v>557</v>
      </c>
      <c r="B153" s="1754"/>
      <c r="C153" s="1754"/>
      <c r="D153" s="1754"/>
      <c r="E153" s="1754"/>
      <c r="F153" s="1754"/>
      <c r="G153" s="1754"/>
      <c r="H153" s="1754"/>
      <c r="I153" s="1754"/>
      <c r="J153" s="1754"/>
      <c r="K153" s="1754"/>
      <c r="L153" s="1754"/>
      <c r="M153" s="1754"/>
      <c r="N153" s="1754"/>
      <c r="O153" s="1754"/>
      <c r="P153" s="1754"/>
      <c r="Q153" s="1754"/>
      <c r="R153" s="1754"/>
      <c r="S153" s="1754"/>
      <c r="T153" s="1754"/>
      <c r="U153" s="1754"/>
      <c r="V153" s="1754"/>
      <c r="W153" s="1754"/>
      <c r="X153" s="1754"/>
      <c r="Y153" s="1754"/>
      <c r="Z153" s="1754"/>
      <c r="AA153" s="1792"/>
    </row>
    <row r="154" spans="1:27" ht="16.5" customHeight="1" x14ac:dyDescent="0.3">
      <c r="A154" s="1753" t="s">
        <v>558</v>
      </c>
      <c r="B154" s="1754"/>
      <c r="C154" s="1754"/>
      <c r="D154" s="1754"/>
      <c r="E154" s="1754"/>
      <c r="F154" s="1754"/>
      <c r="G154" s="1754"/>
      <c r="H154" s="1754"/>
      <c r="I154" s="1754"/>
      <c r="J154" s="1754"/>
      <c r="K154" s="1754"/>
      <c r="L154" s="1754"/>
      <c r="M154" s="1754"/>
      <c r="N154" s="1754"/>
      <c r="O154" s="1754"/>
      <c r="P154" s="1754"/>
      <c r="Q154" s="1754"/>
      <c r="R154" s="1754"/>
      <c r="S154" s="1754"/>
      <c r="T154" s="1754"/>
      <c r="U154" s="1754"/>
      <c r="V154" s="1754"/>
      <c r="W154" s="1754"/>
      <c r="X154" s="1754"/>
      <c r="Y154" s="1754"/>
      <c r="Z154" s="1754"/>
      <c r="AA154" s="1792"/>
    </row>
    <row r="155" spans="1:27" ht="16.5" customHeight="1" x14ac:dyDescent="0.3">
      <c r="A155" s="1753" t="s">
        <v>559</v>
      </c>
      <c r="B155" s="1754"/>
      <c r="C155" s="1754"/>
      <c r="D155" s="1754"/>
      <c r="E155" s="1754"/>
      <c r="F155" s="1754"/>
      <c r="G155" s="1754"/>
      <c r="H155" s="1754"/>
      <c r="I155" s="1754"/>
      <c r="J155" s="1754"/>
      <c r="K155" s="1754"/>
      <c r="L155" s="1754"/>
      <c r="M155" s="1754"/>
      <c r="N155" s="1754"/>
      <c r="O155" s="1754"/>
      <c r="P155" s="1754"/>
      <c r="Q155" s="1754"/>
      <c r="R155" s="1754"/>
      <c r="S155" s="1754"/>
      <c r="T155" s="1754"/>
      <c r="U155" s="1754"/>
      <c r="V155" s="1754"/>
      <c r="W155" s="1754"/>
      <c r="X155" s="1754"/>
      <c r="Y155" s="1754"/>
      <c r="Z155" s="1754"/>
      <c r="AA155" s="1792"/>
    </row>
    <row r="156" spans="1:27" x14ac:dyDescent="0.3">
      <c r="A156" s="292"/>
      <c r="AA156" s="293"/>
    </row>
    <row r="157" spans="1:27" x14ac:dyDescent="0.3">
      <c r="A157" s="1954" t="s">
        <v>511</v>
      </c>
      <c r="B157" s="1955"/>
      <c r="C157" s="1955"/>
      <c r="D157" s="1955"/>
      <c r="E157" s="1955"/>
      <c r="F157" s="1955" t="s">
        <v>512</v>
      </c>
      <c r="G157" s="1955"/>
      <c r="H157" s="1955"/>
      <c r="I157" s="1955" t="s">
        <v>513</v>
      </c>
      <c r="J157" s="1955"/>
      <c r="K157" s="1955"/>
      <c r="L157" s="1955" t="s">
        <v>275</v>
      </c>
      <c r="M157" s="1955"/>
      <c r="N157" s="1955"/>
      <c r="O157" s="1955" t="s">
        <v>514</v>
      </c>
      <c r="P157" s="1955"/>
      <c r="Q157" s="1955"/>
      <c r="R157" s="1955"/>
      <c r="S157" s="1955" t="s">
        <v>560</v>
      </c>
      <c r="T157" s="1955"/>
      <c r="U157" s="1955"/>
      <c r="V157" s="1955"/>
      <c r="W157" s="1955"/>
      <c r="X157" s="1955" t="s">
        <v>561</v>
      </c>
      <c r="Y157" s="1955"/>
      <c r="Z157" s="1955"/>
      <c r="AA157" s="1960"/>
    </row>
    <row r="158" spans="1:27" x14ac:dyDescent="0.3">
      <c r="A158" s="937" t="s">
        <v>562</v>
      </c>
      <c r="B158" s="868"/>
      <c r="C158" s="868"/>
      <c r="D158" s="868"/>
      <c r="E158" s="868"/>
      <c r="F158" s="868"/>
      <c r="G158" s="868"/>
      <c r="H158" s="868"/>
      <c r="I158" s="868"/>
      <c r="J158" s="868"/>
      <c r="K158" s="868"/>
      <c r="L158" s="868"/>
      <c r="M158" s="868"/>
      <c r="N158" s="868"/>
      <c r="O158" s="868"/>
      <c r="P158" s="868"/>
      <c r="Q158" s="868"/>
      <c r="R158" s="868"/>
      <c r="S158" s="868"/>
      <c r="T158" s="868"/>
      <c r="U158" s="868"/>
      <c r="V158" s="868"/>
      <c r="W158" s="868"/>
      <c r="X158" s="868"/>
      <c r="Y158" s="868"/>
      <c r="Z158" s="868"/>
      <c r="AA158" s="869"/>
    </row>
    <row r="159" spans="1:27" x14ac:dyDescent="0.3">
      <c r="A159" s="937" t="s">
        <v>563</v>
      </c>
      <c r="B159" s="868"/>
      <c r="C159" s="868"/>
      <c r="D159" s="868"/>
      <c r="E159" s="868"/>
      <c r="F159" s="868"/>
      <c r="G159" s="868"/>
      <c r="H159" s="868"/>
      <c r="I159" s="868"/>
      <c r="J159" s="868"/>
      <c r="K159" s="868"/>
      <c r="L159" s="868"/>
      <c r="M159" s="868"/>
      <c r="N159" s="868"/>
      <c r="O159" s="868"/>
      <c r="P159" s="868"/>
      <c r="Q159" s="868"/>
      <c r="R159" s="868"/>
      <c r="S159" s="868"/>
      <c r="T159" s="868"/>
      <c r="U159" s="868"/>
      <c r="V159" s="868"/>
      <c r="W159" s="868"/>
      <c r="X159" s="868"/>
      <c r="Y159" s="868"/>
      <c r="Z159" s="868"/>
      <c r="AA159" s="869"/>
    </row>
    <row r="160" spans="1:27" x14ac:dyDescent="0.3">
      <c r="A160" s="937" t="s">
        <v>517</v>
      </c>
      <c r="B160" s="868"/>
      <c r="C160" s="868"/>
      <c r="D160" s="868"/>
      <c r="E160" s="868"/>
      <c r="F160" s="868"/>
      <c r="G160" s="868"/>
      <c r="H160" s="868"/>
      <c r="I160" s="868"/>
      <c r="J160" s="868"/>
      <c r="K160" s="868"/>
      <c r="L160" s="868"/>
      <c r="M160" s="868"/>
      <c r="N160" s="868"/>
      <c r="O160" s="868"/>
      <c r="P160" s="868"/>
      <c r="Q160" s="868"/>
      <c r="R160" s="868"/>
      <c r="S160" s="868"/>
      <c r="T160" s="868"/>
      <c r="U160" s="868"/>
      <c r="V160" s="868"/>
      <c r="W160" s="868"/>
      <c r="X160" s="868"/>
      <c r="Y160" s="868"/>
      <c r="Z160" s="868"/>
      <c r="AA160" s="869"/>
    </row>
    <row r="161" spans="1:27" x14ac:dyDescent="0.3">
      <c r="A161" s="1954" t="s">
        <v>564</v>
      </c>
      <c r="B161" s="1955"/>
      <c r="C161" s="1955"/>
      <c r="D161" s="1955"/>
      <c r="E161" s="1955"/>
      <c r="F161" s="868"/>
      <c r="G161" s="868"/>
      <c r="H161" s="868"/>
      <c r="I161" s="868"/>
      <c r="J161" s="868"/>
      <c r="K161" s="868"/>
      <c r="AA161" s="293"/>
    </row>
    <row r="162" spans="1:27" x14ac:dyDescent="0.3">
      <c r="A162" s="292"/>
      <c r="AA162" s="293"/>
    </row>
    <row r="163" spans="1:27" x14ac:dyDescent="0.3">
      <c r="A163" s="187" t="s">
        <v>565</v>
      </c>
      <c r="AA163" s="293"/>
    </row>
    <row r="164" spans="1:27" x14ac:dyDescent="0.3">
      <c r="A164" s="292"/>
      <c r="AA164" s="293"/>
    </row>
    <row r="165" spans="1:27" x14ac:dyDescent="0.3">
      <c r="A165" s="292" t="s">
        <v>497</v>
      </c>
      <c r="AA165" s="293"/>
    </row>
    <row r="166" spans="1:27" x14ac:dyDescent="0.3">
      <c r="A166" s="943"/>
      <c r="B166" s="866"/>
      <c r="C166" s="866"/>
      <c r="D166" s="866"/>
      <c r="E166" s="866"/>
      <c r="F166" s="866"/>
      <c r="G166" s="866"/>
      <c r="H166" s="866"/>
      <c r="I166" s="866"/>
      <c r="J166" s="866"/>
      <c r="K166" s="866"/>
      <c r="L166" s="866"/>
      <c r="M166" s="866"/>
      <c r="N166" s="866"/>
      <c r="O166" s="866"/>
      <c r="P166" s="866"/>
      <c r="Q166" s="866"/>
      <c r="R166" s="866"/>
      <c r="S166" s="866"/>
      <c r="T166" s="866"/>
      <c r="U166" s="866"/>
      <c r="V166" s="866"/>
      <c r="W166" s="866"/>
      <c r="X166" s="866"/>
      <c r="Y166" s="866"/>
      <c r="Z166" s="866"/>
      <c r="AA166" s="867"/>
    </row>
    <row r="167" spans="1:27" x14ac:dyDescent="0.3">
      <c r="A167" s="943"/>
      <c r="B167" s="866"/>
      <c r="C167" s="866"/>
      <c r="D167" s="866"/>
      <c r="E167" s="866"/>
      <c r="F167" s="866"/>
      <c r="G167" s="866"/>
      <c r="H167" s="866"/>
      <c r="I167" s="866"/>
      <c r="J167" s="866"/>
      <c r="K167" s="866"/>
      <c r="L167" s="866"/>
      <c r="M167" s="866"/>
      <c r="N167" s="866"/>
      <c r="O167" s="866"/>
      <c r="P167" s="866"/>
      <c r="Q167" s="866"/>
      <c r="R167" s="866"/>
      <c r="S167" s="866"/>
      <c r="T167" s="866"/>
      <c r="U167" s="866"/>
      <c r="V167" s="866"/>
      <c r="W167" s="866"/>
      <c r="X167" s="866"/>
      <c r="Y167" s="866"/>
      <c r="Z167" s="866"/>
      <c r="AA167" s="867"/>
    </row>
    <row r="168" spans="1:27" x14ac:dyDescent="0.3">
      <c r="A168" s="943"/>
      <c r="B168" s="866"/>
      <c r="C168" s="866"/>
      <c r="D168" s="866"/>
      <c r="E168" s="866"/>
      <c r="F168" s="866"/>
      <c r="G168" s="866"/>
      <c r="H168" s="866"/>
      <c r="I168" s="866"/>
      <c r="J168" s="866"/>
      <c r="K168" s="866"/>
      <c r="L168" s="866"/>
      <c r="M168" s="866"/>
      <c r="N168" s="866"/>
      <c r="O168" s="866"/>
      <c r="P168" s="866"/>
      <c r="Q168" s="866"/>
      <c r="R168" s="866"/>
      <c r="S168" s="866"/>
      <c r="T168" s="866"/>
      <c r="U168" s="866"/>
      <c r="V168" s="866"/>
      <c r="W168" s="866"/>
      <c r="X168" s="866"/>
      <c r="Y168" s="866"/>
      <c r="Z168" s="866"/>
      <c r="AA168" s="867"/>
    </row>
    <row r="169" spans="1:27" x14ac:dyDescent="0.3">
      <c r="A169" s="292"/>
      <c r="AA169" s="293"/>
    </row>
    <row r="170" spans="1:27" ht="36" customHeight="1" x14ac:dyDescent="0.3">
      <c r="A170" s="405" t="s">
        <v>566</v>
      </c>
      <c r="B170" s="752" t="s">
        <v>567</v>
      </c>
      <c r="C170" s="753"/>
      <c r="D170" s="753"/>
      <c r="E170" s="753"/>
      <c r="F170" s="753"/>
      <c r="G170" s="753"/>
      <c r="H170" s="753"/>
      <c r="I170" s="753"/>
      <c r="J170" s="753"/>
      <c r="K170" s="753"/>
      <c r="L170" s="753"/>
      <c r="M170" s="753"/>
      <c r="N170" s="753"/>
      <c r="O170" s="753"/>
      <c r="P170" s="753"/>
      <c r="Q170" s="753"/>
      <c r="R170" s="753"/>
      <c r="S170" s="753"/>
      <c r="T170" s="753"/>
      <c r="U170" s="753"/>
      <c r="V170" s="753"/>
      <c r="W170" s="753"/>
      <c r="X170" s="753"/>
      <c r="Y170" s="753"/>
      <c r="Z170" s="753"/>
      <c r="AA170" s="754"/>
    </row>
    <row r="171" spans="1:27" x14ac:dyDescent="0.3">
      <c r="A171" s="292"/>
      <c r="AA171" s="293"/>
    </row>
    <row r="172" spans="1:27" ht="16.5" customHeight="1" x14ac:dyDescent="0.3">
      <c r="A172" s="1810" t="s">
        <v>568</v>
      </c>
      <c r="B172" s="1811"/>
      <c r="C172" s="1811"/>
      <c r="D172" s="1811"/>
      <c r="E172" s="1811"/>
      <c r="F172" s="1811"/>
      <c r="G172" s="1811"/>
      <c r="H172" s="1811"/>
      <c r="I172" s="1811"/>
      <c r="J172" s="1811"/>
      <c r="K172" s="1811"/>
      <c r="L172" s="1811"/>
      <c r="M172" s="1811"/>
      <c r="N172" s="1811"/>
      <c r="O172" s="1811"/>
      <c r="P172" s="1811"/>
      <c r="Q172" s="1811"/>
      <c r="R172" s="1811"/>
      <c r="S172" s="1811"/>
      <c r="T172" s="1811"/>
      <c r="U172" s="1811"/>
      <c r="V172" s="1811"/>
      <c r="W172" s="1811"/>
      <c r="X172" s="1811"/>
      <c r="Y172" s="1811"/>
      <c r="Z172" s="1811"/>
      <c r="AA172" s="1944"/>
    </row>
    <row r="173" spans="1:27" ht="16.5" customHeight="1" x14ac:dyDescent="0.3">
      <c r="A173" s="1753" t="s">
        <v>638</v>
      </c>
      <c r="B173" s="1754"/>
      <c r="C173" s="1754"/>
      <c r="D173" s="1754"/>
      <c r="E173" s="1754"/>
      <c r="F173" s="1754"/>
      <c r="G173" s="1754"/>
      <c r="H173" s="1754"/>
      <c r="I173" s="1754"/>
      <c r="J173" s="1754"/>
      <c r="K173" s="1754"/>
      <c r="L173" s="1754"/>
      <c r="M173" s="1754"/>
      <c r="N173" s="1754"/>
      <c r="O173" s="1754"/>
      <c r="P173" s="1754"/>
      <c r="Q173" s="1754"/>
      <c r="R173" s="1754"/>
      <c r="S173" s="1754"/>
      <c r="T173" s="1754"/>
      <c r="U173" s="1754"/>
      <c r="V173" s="1754"/>
      <c r="W173" s="1754"/>
      <c r="X173" s="1754"/>
      <c r="Y173" s="1754"/>
      <c r="Z173" s="1754"/>
      <c r="AA173" s="1792"/>
    </row>
    <row r="174" spans="1:27" ht="16.5" customHeight="1" x14ac:dyDescent="0.3">
      <c r="A174" s="1753" t="s">
        <v>639</v>
      </c>
      <c r="B174" s="1754"/>
      <c r="C174" s="1754"/>
      <c r="D174" s="1754"/>
      <c r="E174" s="1754"/>
      <c r="F174" s="1754"/>
      <c r="G174" s="1754"/>
      <c r="H174" s="1754"/>
      <c r="I174" s="1754"/>
      <c r="J174" s="1754"/>
      <c r="K174" s="1754"/>
      <c r="L174" s="1754"/>
      <c r="M174" s="1754"/>
      <c r="N174" s="1754"/>
      <c r="O174" s="1754"/>
      <c r="P174" s="1754"/>
      <c r="Q174" s="1754"/>
      <c r="R174" s="1754"/>
      <c r="S174" s="1754"/>
      <c r="T174" s="1754"/>
      <c r="U174" s="1754"/>
      <c r="V174" s="1754"/>
      <c r="W174" s="1754"/>
      <c r="X174" s="1754"/>
      <c r="Y174" s="1754"/>
      <c r="Z174" s="1754"/>
      <c r="AA174" s="1792"/>
    </row>
    <row r="175" spans="1:27" ht="16.5" customHeight="1" x14ac:dyDescent="0.3">
      <c r="A175" s="1810" t="s">
        <v>569</v>
      </c>
      <c r="B175" s="1811"/>
      <c r="C175" s="1811"/>
      <c r="D175" s="1811"/>
      <c r="E175" s="1811"/>
      <c r="F175" s="1811"/>
      <c r="G175" s="1811"/>
      <c r="H175" s="1811"/>
      <c r="I175" s="1811"/>
      <c r="J175" s="1811"/>
      <c r="K175" s="1811"/>
      <c r="L175" s="1811"/>
      <c r="M175" s="1811"/>
      <c r="N175" s="1811"/>
      <c r="O175" s="1811"/>
      <c r="P175" s="1811"/>
      <c r="Q175" s="1811"/>
      <c r="R175" s="1811"/>
      <c r="S175" s="1811"/>
      <c r="T175" s="1811"/>
      <c r="U175" s="1811"/>
      <c r="V175" s="1811"/>
      <c r="W175" s="1811"/>
      <c r="X175" s="1811"/>
      <c r="Y175" s="1811"/>
      <c r="Z175" s="1811"/>
      <c r="AA175" s="1944"/>
    </row>
    <row r="176" spans="1:27" x14ac:dyDescent="0.3">
      <c r="A176" s="292"/>
      <c r="AA176" s="293"/>
    </row>
    <row r="177" spans="1:27" x14ac:dyDescent="0.3">
      <c r="A177" s="187" t="s">
        <v>570</v>
      </c>
      <c r="AA177" s="293"/>
    </row>
    <row r="178" spans="1:27" x14ac:dyDescent="0.3">
      <c r="A178" s="292"/>
      <c r="AA178" s="293"/>
    </row>
    <row r="179" spans="1:27" x14ac:dyDescent="0.3">
      <c r="A179" s="1945" t="s">
        <v>511</v>
      </c>
      <c r="B179" s="1946"/>
      <c r="C179" s="1946"/>
      <c r="D179" s="1946"/>
      <c r="E179" s="1946"/>
      <c r="F179" s="1946"/>
      <c r="G179" s="1946"/>
      <c r="H179" s="1946"/>
      <c r="I179" s="1946"/>
      <c r="J179" s="1946"/>
      <c r="K179" s="1946"/>
      <c r="L179" s="186" t="s">
        <v>28</v>
      </c>
      <c r="AA179" s="293"/>
    </row>
    <row r="180" spans="1:27" ht="16.5" customHeight="1" x14ac:dyDescent="0.3">
      <c r="A180" s="1947" t="s">
        <v>571</v>
      </c>
      <c r="B180" s="1941"/>
      <c r="C180" s="1941"/>
      <c r="D180" s="1941"/>
      <c r="E180" s="1941"/>
      <c r="F180" s="1941"/>
      <c r="G180" s="1941"/>
      <c r="H180" s="1941"/>
      <c r="I180" s="1941"/>
      <c r="J180" s="1941"/>
      <c r="K180" s="1941"/>
      <c r="L180" s="145">
        <v>0</v>
      </c>
      <c r="AA180" s="293"/>
    </row>
    <row r="181" spans="1:27" ht="16.5" customHeight="1" x14ac:dyDescent="0.3">
      <c r="A181" s="1947" t="s">
        <v>572</v>
      </c>
      <c r="B181" s="1941"/>
      <c r="C181" s="1941"/>
      <c r="D181" s="1941"/>
      <c r="E181" s="1941"/>
      <c r="F181" s="1941"/>
      <c r="G181" s="1941"/>
      <c r="H181" s="1941"/>
      <c r="I181" s="1941"/>
      <c r="J181" s="1941"/>
      <c r="K181" s="1941"/>
      <c r="L181" s="145">
        <v>0</v>
      </c>
      <c r="AA181" s="293"/>
    </row>
    <row r="182" spans="1:27" ht="16.5" customHeight="1" x14ac:dyDescent="0.3">
      <c r="A182" s="1947" t="s">
        <v>573</v>
      </c>
      <c r="B182" s="1941"/>
      <c r="C182" s="1941"/>
      <c r="D182" s="1941"/>
      <c r="E182" s="1941"/>
      <c r="F182" s="1941"/>
      <c r="G182" s="1941"/>
      <c r="H182" s="1941"/>
      <c r="I182" s="1941"/>
      <c r="J182" s="1941"/>
      <c r="K182" s="1941"/>
      <c r="L182" s="145">
        <v>0</v>
      </c>
      <c r="AA182" s="293"/>
    </row>
    <row r="183" spans="1:27" ht="16.5" customHeight="1" x14ac:dyDescent="0.3">
      <c r="A183" s="1947" t="s">
        <v>574</v>
      </c>
      <c r="B183" s="1941"/>
      <c r="C183" s="1941"/>
      <c r="D183" s="1941"/>
      <c r="E183" s="1941"/>
      <c r="F183" s="1941"/>
      <c r="G183" s="1941"/>
      <c r="H183" s="1941"/>
      <c r="I183" s="1941"/>
      <c r="J183" s="1941"/>
      <c r="K183" s="1941"/>
      <c r="L183" s="145">
        <v>0</v>
      </c>
      <c r="AA183" s="293"/>
    </row>
    <row r="184" spans="1:27" ht="16.5" customHeight="1" x14ac:dyDescent="0.3">
      <c r="A184" s="1947" t="s">
        <v>575</v>
      </c>
      <c r="B184" s="1941"/>
      <c r="C184" s="1941"/>
      <c r="D184" s="1941"/>
      <c r="E184" s="1941"/>
      <c r="F184" s="1941"/>
      <c r="G184" s="1941"/>
      <c r="H184" s="1941"/>
      <c r="I184" s="1941"/>
      <c r="J184" s="1941"/>
      <c r="K184" s="1941"/>
      <c r="L184" s="145">
        <v>0</v>
      </c>
      <c r="AA184" s="293"/>
    </row>
    <row r="185" spans="1:27" ht="16.5" customHeight="1" x14ac:dyDescent="0.3">
      <c r="A185" s="1947" t="s">
        <v>576</v>
      </c>
      <c r="B185" s="1941"/>
      <c r="C185" s="1941"/>
      <c r="D185" s="1941"/>
      <c r="E185" s="1941"/>
      <c r="F185" s="1941"/>
      <c r="G185" s="1941"/>
      <c r="H185" s="1941"/>
      <c r="I185" s="1941"/>
      <c r="J185" s="1941"/>
      <c r="K185" s="1941"/>
      <c r="L185" s="145">
        <v>0</v>
      </c>
      <c r="AA185" s="293"/>
    </row>
    <row r="186" spans="1:27" ht="16.5" customHeight="1" x14ac:dyDescent="0.3">
      <c r="A186" s="1948" t="s">
        <v>564</v>
      </c>
      <c r="B186" s="1949"/>
      <c r="C186" s="1949"/>
      <c r="D186" s="1949"/>
      <c r="E186" s="1949"/>
      <c r="F186" s="1949"/>
      <c r="G186" s="1949"/>
      <c r="H186" s="1949"/>
      <c r="I186" s="1949"/>
      <c r="J186" s="1949"/>
      <c r="K186" s="1949"/>
      <c r="L186" s="145">
        <v>0</v>
      </c>
      <c r="AA186" s="293"/>
    </row>
    <row r="187" spans="1:27" x14ac:dyDescent="0.3">
      <c r="A187" s="292"/>
      <c r="AA187" s="293"/>
    </row>
    <row r="188" spans="1:27" x14ac:dyDescent="0.3">
      <c r="A188" s="94" t="s">
        <v>577</v>
      </c>
      <c r="B188" s="142"/>
      <c r="I188" s="92"/>
      <c r="J188" s="92"/>
      <c r="K188" s="92"/>
      <c r="L188" s="92"/>
      <c r="M188" s="92"/>
      <c r="N188" s="92"/>
      <c r="O188" s="92"/>
      <c r="AA188" s="293"/>
    </row>
    <row r="189" spans="1:27" x14ac:dyDescent="0.3">
      <c r="A189" s="94"/>
      <c r="B189" s="142"/>
      <c r="AA189" s="293"/>
    </row>
    <row r="190" spans="1:27" x14ac:dyDescent="0.3">
      <c r="A190" s="94" t="s">
        <v>578</v>
      </c>
      <c r="B190" s="142"/>
      <c r="G190" s="92"/>
      <c r="H190" s="92"/>
      <c r="I190" s="92"/>
      <c r="J190" s="92"/>
      <c r="K190" s="2" t="s">
        <v>579</v>
      </c>
      <c r="L190" s="92"/>
      <c r="M190" s="92"/>
      <c r="N190" s="92"/>
      <c r="O190" s="92"/>
      <c r="AA190" s="293"/>
    </row>
    <row r="191" spans="1:27" x14ac:dyDescent="0.3">
      <c r="A191" s="292"/>
      <c r="AA191" s="293"/>
    </row>
    <row r="192" spans="1:27" x14ac:dyDescent="0.3">
      <c r="A192" s="292" t="s">
        <v>497</v>
      </c>
      <c r="AA192" s="293"/>
    </row>
    <row r="193" spans="1:27" x14ac:dyDescent="0.3">
      <c r="A193" s="943"/>
      <c r="B193" s="866"/>
      <c r="C193" s="866"/>
      <c r="D193" s="866"/>
      <c r="E193" s="866"/>
      <c r="F193" s="866"/>
      <c r="G193" s="866"/>
      <c r="H193" s="866"/>
      <c r="I193" s="866"/>
      <c r="J193" s="866"/>
      <c r="K193" s="866"/>
      <c r="L193" s="866"/>
      <c r="M193" s="866"/>
      <c r="N193" s="866"/>
      <c r="O193" s="866"/>
      <c r="P193" s="866"/>
      <c r="Q193" s="866"/>
      <c r="R193" s="866"/>
      <c r="S193" s="866"/>
      <c r="T193" s="866"/>
      <c r="U193" s="866"/>
      <c r="V193" s="866"/>
      <c r="W193" s="866"/>
      <c r="X193" s="866"/>
      <c r="Y193" s="866"/>
      <c r="Z193" s="866"/>
      <c r="AA193" s="867"/>
    </row>
    <row r="194" spans="1:27" x14ac:dyDescent="0.3">
      <c r="A194" s="943"/>
      <c r="B194" s="866"/>
      <c r="C194" s="866"/>
      <c r="D194" s="866"/>
      <c r="E194" s="866"/>
      <c r="F194" s="866"/>
      <c r="G194" s="866"/>
      <c r="H194" s="866"/>
      <c r="I194" s="866"/>
      <c r="J194" s="866"/>
      <c r="K194" s="866"/>
      <c r="L194" s="866"/>
      <c r="M194" s="866"/>
      <c r="N194" s="866"/>
      <c r="O194" s="866"/>
      <c r="P194" s="866"/>
      <c r="Q194" s="866"/>
      <c r="R194" s="866"/>
      <c r="S194" s="866"/>
      <c r="T194" s="866"/>
      <c r="U194" s="866"/>
      <c r="V194" s="866"/>
      <c r="W194" s="866"/>
      <c r="X194" s="866"/>
      <c r="Y194" s="866"/>
      <c r="Z194" s="866"/>
      <c r="AA194" s="867"/>
    </row>
    <row r="195" spans="1:27" x14ac:dyDescent="0.3">
      <c r="A195" s="943"/>
      <c r="B195" s="866"/>
      <c r="C195" s="866"/>
      <c r="D195" s="866"/>
      <c r="E195" s="866"/>
      <c r="F195" s="866"/>
      <c r="G195" s="866"/>
      <c r="H195" s="866"/>
      <c r="I195" s="866"/>
      <c r="J195" s="866"/>
      <c r="K195" s="866"/>
      <c r="L195" s="866"/>
      <c r="M195" s="866"/>
      <c r="N195" s="866"/>
      <c r="O195" s="866"/>
      <c r="P195" s="866"/>
      <c r="Q195" s="866"/>
      <c r="R195" s="866"/>
      <c r="S195" s="866"/>
      <c r="T195" s="866"/>
      <c r="U195" s="866"/>
      <c r="V195" s="866"/>
      <c r="W195" s="866"/>
      <c r="X195" s="866"/>
      <c r="Y195" s="866"/>
      <c r="Z195" s="866"/>
      <c r="AA195" s="867"/>
    </row>
    <row r="196" spans="1:27" x14ac:dyDescent="0.3">
      <c r="A196" s="292"/>
      <c r="AA196" s="293"/>
    </row>
    <row r="197" spans="1:27" x14ac:dyDescent="0.3">
      <c r="A197" s="282">
        <v>13</v>
      </c>
      <c r="B197" s="752" t="s">
        <v>580</v>
      </c>
      <c r="C197" s="753"/>
      <c r="D197" s="753"/>
      <c r="E197" s="753"/>
      <c r="F197" s="753"/>
      <c r="G197" s="753"/>
      <c r="H197" s="753"/>
      <c r="I197" s="753"/>
      <c r="J197" s="753"/>
      <c r="K197" s="753"/>
      <c r="L197" s="753"/>
      <c r="M197" s="753"/>
      <c r="N197" s="753"/>
      <c r="O197" s="753"/>
      <c r="P197" s="753"/>
      <c r="Q197" s="753"/>
      <c r="R197" s="753"/>
      <c r="S197" s="753"/>
      <c r="T197" s="753"/>
      <c r="U197" s="753"/>
      <c r="V197" s="753"/>
      <c r="W197" s="753"/>
      <c r="X197" s="753"/>
      <c r="Y197" s="753"/>
      <c r="Z197" s="753"/>
      <c r="AA197" s="754"/>
    </row>
    <row r="198" spans="1:27" x14ac:dyDescent="0.3">
      <c r="A198" s="292"/>
      <c r="AA198" s="293"/>
    </row>
    <row r="199" spans="1:27" x14ac:dyDescent="0.3">
      <c r="A199" s="94" t="s">
        <v>581</v>
      </c>
      <c r="E199" s="92"/>
      <c r="F199" s="92"/>
      <c r="G199" s="92"/>
      <c r="H199" s="92"/>
      <c r="I199" s="92"/>
      <c r="J199" s="92"/>
      <c r="K199" s="92"/>
      <c r="L199" s="92"/>
      <c r="M199" s="146" t="s">
        <v>582</v>
      </c>
      <c r="S199" s="92"/>
      <c r="T199" s="92"/>
      <c r="U199" s="92"/>
      <c r="V199" s="92"/>
      <c r="W199" s="92"/>
      <c r="X199" s="92"/>
      <c r="Y199" s="92"/>
      <c r="Z199" s="92"/>
      <c r="AA199" s="402"/>
    </row>
    <row r="200" spans="1:27" x14ac:dyDescent="0.3">
      <c r="A200" s="292"/>
      <c r="AA200" s="293"/>
    </row>
    <row r="201" spans="1:27" x14ac:dyDescent="0.3">
      <c r="A201" s="111" t="s">
        <v>141</v>
      </c>
      <c r="B201" s="188"/>
      <c r="C201" s="188"/>
      <c r="D201" s="188"/>
      <c r="E201" s="188"/>
      <c r="F201" s="188"/>
      <c r="G201" s="188"/>
      <c r="H201" s="188"/>
      <c r="I201" s="188"/>
      <c r="J201" s="146"/>
      <c r="K201" s="146"/>
      <c r="L201" s="146"/>
      <c r="M201" s="146"/>
      <c r="N201" s="146"/>
      <c r="AA201" s="293"/>
    </row>
    <row r="202" spans="1:27" x14ac:dyDescent="0.3">
      <c r="A202" s="1950" t="s">
        <v>583</v>
      </c>
      <c r="B202" s="1951"/>
      <c r="C202" s="1951"/>
      <c r="D202" s="1951"/>
      <c r="E202" s="1951"/>
      <c r="F202" s="1951"/>
      <c r="G202" s="1951"/>
      <c r="H202" s="1951"/>
      <c r="I202" s="1951"/>
      <c r="J202" s="1951"/>
      <c r="K202" s="1951"/>
      <c r="L202" s="1951"/>
      <c r="M202" s="1951"/>
      <c r="N202" s="1951"/>
      <c r="AA202" s="293"/>
    </row>
    <row r="203" spans="1:27" x14ac:dyDescent="0.3">
      <c r="A203" s="292"/>
      <c r="AA203" s="293"/>
    </row>
    <row r="204" spans="1:27" x14ac:dyDescent="0.3">
      <c r="A204" s="1952" t="s">
        <v>584</v>
      </c>
      <c r="B204" s="1953"/>
      <c r="C204" s="1953"/>
      <c r="D204" s="1953"/>
      <c r="E204" s="1953"/>
      <c r="F204" s="1953"/>
      <c r="G204" s="1953"/>
      <c r="H204" s="1953"/>
      <c r="I204" s="1953"/>
      <c r="J204" s="1953"/>
      <c r="K204" s="1953"/>
      <c r="L204" s="1953"/>
      <c r="M204" s="1953"/>
      <c r="N204" s="1953"/>
      <c r="AA204" s="293"/>
    </row>
    <row r="205" spans="1:27" x14ac:dyDescent="0.3">
      <c r="A205" s="292"/>
      <c r="AA205" s="293"/>
    </row>
    <row r="206" spans="1:27" ht="16.5" customHeight="1" x14ac:dyDescent="0.3">
      <c r="A206" s="406" t="s">
        <v>203</v>
      </c>
      <c r="B206" s="1942" t="s">
        <v>292</v>
      </c>
      <c r="C206" s="1942"/>
      <c r="D206" s="1942"/>
      <c r="E206" s="1942"/>
      <c r="F206" s="1942"/>
      <c r="G206" s="1942"/>
      <c r="H206" s="1942"/>
      <c r="I206" s="1942"/>
      <c r="J206" s="1942"/>
      <c r="K206" s="1942"/>
      <c r="L206" s="1942"/>
      <c r="M206" s="1942"/>
      <c r="N206" s="1942"/>
      <c r="O206" s="1942"/>
      <c r="P206" s="1942"/>
      <c r="Q206" s="1942"/>
      <c r="R206" s="1942"/>
      <c r="S206" s="1942"/>
      <c r="T206" s="1942"/>
      <c r="U206" s="1942"/>
      <c r="V206" s="1942"/>
      <c r="W206" s="1942"/>
      <c r="X206" s="1942"/>
      <c r="Y206" s="1942" t="s">
        <v>585</v>
      </c>
      <c r="Z206" s="1942"/>
      <c r="AA206" s="1943"/>
    </row>
    <row r="207" spans="1:27" ht="16.5" customHeight="1" x14ac:dyDescent="0.3">
      <c r="A207" s="407">
        <v>1</v>
      </c>
      <c r="B207" s="1941" t="s">
        <v>586</v>
      </c>
      <c r="C207" s="1941"/>
      <c r="D207" s="1941"/>
      <c r="E207" s="1941"/>
      <c r="F207" s="1941"/>
      <c r="G207" s="1941"/>
      <c r="H207" s="1941"/>
      <c r="I207" s="1941"/>
      <c r="J207" s="1941"/>
      <c r="K207" s="1941"/>
      <c r="L207" s="1941"/>
      <c r="M207" s="1941"/>
      <c r="N207" s="1941"/>
      <c r="O207" s="1941"/>
      <c r="P207" s="1941"/>
      <c r="Q207" s="1941"/>
      <c r="R207" s="1941"/>
      <c r="S207" s="1941"/>
      <c r="T207" s="1941"/>
      <c r="U207" s="1941"/>
      <c r="V207" s="1941"/>
      <c r="W207" s="1941"/>
      <c r="X207" s="1941"/>
      <c r="Y207" s="1942"/>
      <c r="Z207" s="1942"/>
      <c r="AA207" s="1943"/>
    </row>
    <row r="208" spans="1:27" ht="16.5" customHeight="1" x14ac:dyDescent="0.3">
      <c r="A208" s="407">
        <v>2</v>
      </c>
      <c r="B208" s="1941" t="s">
        <v>587</v>
      </c>
      <c r="C208" s="1941"/>
      <c r="D208" s="1941"/>
      <c r="E208" s="1941"/>
      <c r="F208" s="1941"/>
      <c r="G208" s="1941"/>
      <c r="H208" s="1941"/>
      <c r="I208" s="1941"/>
      <c r="J208" s="1941"/>
      <c r="K208" s="1941"/>
      <c r="L208" s="1941"/>
      <c r="M208" s="1941"/>
      <c r="N208" s="1941"/>
      <c r="O208" s="1941"/>
      <c r="P208" s="1941"/>
      <c r="Q208" s="1941"/>
      <c r="R208" s="1941"/>
      <c r="S208" s="1941"/>
      <c r="T208" s="1941"/>
      <c r="U208" s="1941"/>
      <c r="V208" s="1941"/>
      <c r="W208" s="1941"/>
      <c r="X208" s="1941"/>
      <c r="Y208" s="1942"/>
      <c r="Z208" s="1942"/>
      <c r="AA208" s="1943"/>
    </row>
    <row r="209" spans="1:27" ht="16.5" customHeight="1" x14ac:dyDescent="0.3">
      <c r="A209" s="407">
        <v>3</v>
      </c>
      <c r="B209" s="1941" t="s">
        <v>588</v>
      </c>
      <c r="C209" s="1941"/>
      <c r="D209" s="1941"/>
      <c r="E209" s="1941"/>
      <c r="F209" s="1941"/>
      <c r="G209" s="1941"/>
      <c r="H209" s="1941"/>
      <c r="I209" s="1941"/>
      <c r="J209" s="1941"/>
      <c r="K209" s="1941"/>
      <c r="L209" s="1941"/>
      <c r="M209" s="1941"/>
      <c r="N209" s="1941"/>
      <c r="O209" s="1941"/>
      <c r="P209" s="1941"/>
      <c r="Q209" s="1941"/>
      <c r="R209" s="1941"/>
      <c r="S209" s="1941"/>
      <c r="T209" s="1941"/>
      <c r="U209" s="1941"/>
      <c r="V209" s="1941"/>
      <c r="W209" s="1941"/>
      <c r="X209" s="1941"/>
      <c r="Y209" s="1942"/>
      <c r="Z209" s="1942"/>
      <c r="AA209" s="1943"/>
    </row>
    <row r="210" spans="1:27" ht="16.5" customHeight="1" x14ac:dyDescent="0.3">
      <c r="A210" s="407">
        <v>4</v>
      </c>
      <c r="B210" s="1941" t="s">
        <v>589</v>
      </c>
      <c r="C210" s="1941"/>
      <c r="D210" s="1941"/>
      <c r="E210" s="1941"/>
      <c r="F210" s="1941"/>
      <c r="G210" s="1941"/>
      <c r="H210" s="1941"/>
      <c r="I210" s="1941"/>
      <c r="J210" s="1941"/>
      <c r="K210" s="1941"/>
      <c r="L210" s="1941"/>
      <c r="M210" s="1941"/>
      <c r="N210" s="1941"/>
      <c r="O210" s="1941"/>
      <c r="P210" s="1941"/>
      <c r="Q210" s="1941"/>
      <c r="R210" s="1941"/>
      <c r="S210" s="1941"/>
      <c r="T210" s="1941"/>
      <c r="U210" s="1941"/>
      <c r="V210" s="1941"/>
      <c r="W210" s="1941"/>
      <c r="X210" s="1941"/>
      <c r="Y210" s="1942"/>
      <c r="Z210" s="1942"/>
      <c r="AA210" s="1943"/>
    </row>
    <row r="211" spans="1:27" ht="16.5" customHeight="1" x14ac:dyDescent="0.3">
      <c r="A211" s="407">
        <v>5</v>
      </c>
      <c r="B211" s="1941" t="s">
        <v>590</v>
      </c>
      <c r="C211" s="1941"/>
      <c r="D211" s="1941"/>
      <c r="E211" s="1941"/>
      <c r="F211" s="1941"/>
      <c r="G211" s="1941"/>
      <c r="H211" s="1941"/>
      <c r="I211" s="1941"/>
      <c r="J211" s="1941"/>
      <c r="K211" s="1941"/>
      <c r="L211" s="1941"/>
      <c r="M211" s="1941"/>
      <c r="N211" s="1941"/>
      <c r="O211" s="1941"/>
      <c r="P211" s="1941"/>
      <c r="Q211" s="1941"/>
      <c r="R211" s="1941"/>
      <c r="S211" s="1941"/>
      <c r="T211" s="1941"/>
      <c r="U211" s="1941"/>
      <c r="V211" s="1941"/>
      <c r="W211" s="1941"/>
      <c r="X211" s="1941"/>
      <c r="Y211" s="1942"/>
      <c r="Z211" s="1942"/>
      <c r="AA211" s="1943"/>
    </row>
    <row r="212" spans="1:27" ht="16.5" customHeight="1" x14ac:dyDescent="0.3">
      <c r="A212" s="407">
        <v>6</v>
      </c>
      <c r="B212" s="1941" t="s">
        <v>591</v>
      </c>
      <c r="C212" s="1941"/>
      <c r="D212" s="1941"/>
      <c r="E212" s="1941"/>
      <c r="F212" s="1941"/>
      <c r="G212" s="1941"/>
      <c r="H212" s="1941"/>
      <c r="I212" s="1941"/>
      <c r="J212" s="1941"/>
      <c r="K212" s="1941"/>
      <c r="L212" s="1941"/>
      <c r="M212" s="1941"/>
      <c r="N212" s="1941"/>
      <c r="O212" s="1941"/>
      <c r="P212" s="1941"/>
      <c r="Q212" s="1941"/>
      <c r="R212" s="1941"/>
      <c r="S212" s="1941"/>
      <c r="T212" s="1941"/>
      <c r="U212" s="1941"/>
      <c r="V212" s="1941"/>
      <c r="W212" s="1941"/>
      <c r="X212" s="1941"/>
      <c r="Y212" s="1942"/>
      <c r="Z212" s="1942"/>
      <c r="AA212" s="1943"/>
    </row>
    <row r="213" spans="1:27" ht="16.5" customHeight="1" x14ac:dyDescent="0.3">
      <c r="A213" s="407">
        <v>7</v>
      </c>
      <c r="B213" s="1941" t="s">
        <v>592</v>
      </c>
      <c r="C213" s="1941"/>
      <c r="D213" s="1941"/>
      <c r="E213" s="1941"/>
      <c r="F213" s="1941"/>
      <c r="G213" s="1941"/>
      <c r="H213" s="1941"/>
      <c r="I213" s="1941"/>
      <c r="J213" s="1941"/>
      <c r="K213" s="1941"/>
      <c r="L213" s="1941"/>
      <c r="M213" s="1941"/>
      <c r="N213" s="1941"/>
      <c r="O213" s="1941"/>
      <c r="P213" s="1941"/>
      <c r="Q213" s="1941"/>
      <c r="R213" s="1941"/>
      <c r="S213" s="1941"/>
      <c r="T213" s="1941"/>
      <c r="U213" s="1941"/>
      <c r="V213" s="1941"/>
      <c r="W213" s="1941"/>
      <c r="X213" s="1941"/>
      <c r="Y213" s="1942"/>
      <c r="Z213" s="1942"/>
      <c r="AA213" s="1943"/>
    </row>
    <row r="214" spans="1:27" ht="16.5" customHeight="1" x14ac:dyDescent="0.3">
      <c r="A214" s="407">
        <v>8</v>
      </c>
      <c r="B214" s="1941" t="s">
        <v>593</v>
      </c>
      <c r="C214" s="1941"/>
      <c r="D214" s="1941"/>
      <c r="E214" s="1941"/>
      <c r="F214" s="1941"/>
      <c r="G214" s="1941"/>
      <c r="H214" s="1941"/>
      <c r="I214" s="1941"/>
      <c r="J214" s="1941"/>
      <c r="K214" s="1941"/>
      <c r="L214" s="1941"/>
      <c r="M214" s="1941"/>
      <c r="N214" s="1941"/>
      <c r="O214" s="1941"/>
      <c r="P214" s="1941"/>
      <c r="Q214" s="1941"/>
      <c r="R214" s="1941"/>
      <c r="S214" s="1941"/>
      <c r="T214" s="1941"/>
      <c r="U214" s="1941"/>
      <c r="V214" s="1941"/>
      <c r="W214" s="1941"/>
      <c r="X214" s="1941"/>
      <c r="Y214" s="1942"/>
      <c r="Z214" s="1942"/>
      <c r="AA214" s="1943"/>
    </row>
    <row r="215" spans="1:27" ht="16.5" customHeight="1" x14ac:dyDescent="0.3">
      <c r="A215" s="407">
        <v>9</v>
      </c>
      <c r="B215" s="1941" t="s">
        <v>594</v>
      </c>
      <c r="C215" s="1941"/>
      <c r="D215" s="1941"/>
      <c r="E215" s="1941"/>
      <c r="F215" s="1941"/>
      <c r="G215" s="1941"/>
      <c r="H215" s="1941"/>
      <c r="I215" s="1941"/>
      <c r="J215" s="1941"/>
      <c r="K215" s="1941"/>
      <c r="L215" s="1941"/>
      <c r="M215" s="1941"/>
      <c r="N215" s="1941"/>
      <c r="O215" s="1941"/>
      <c r="P215" s="1941"/>
      <c r="Q215" s="1941"/>
      <c r="R215" s="1941"/>
      <c r="S215" s="1941"/>
      <c r="T215" s="1941"/>
      <c r="U215" s="1941"/>
      <c r="V215" s="1941"/>
      <c r="W215" s="1941"/>
      <c r="X215" s="1941"/>
      <c r="Y215" s="1942"/>
      <c r="Z215" s="1942"/>
      <c r="AA215" s="1943"/>
    </row>
    <row r="216" spans="1:27" ht="16.5" customHeight="1" x14ac:dyDescent="0.3">
      <c r="A216" s="407">
        <v>10</v>
      </c>
      <c r="B216" s="1941" t="s">
        <v>595</v>
      </c>
      <c r="C216" s="1941"/>
      <c r="D216" s="1941"/>
      <c r="E216" s="1941"/>
      <c r="F216" s="1941"/>
      <c r="G216" s="1941"/>
      <c r="H216" s="1941"/>
      <c r="I216" s="1941"/>
      <c r="J216" s="1941"/>
      <c r="K216" s="1941"/>
      <c r="L216" s="1941"/>
      <c r="M216" s="1941"/>
      <c r="N216" s="1941"/>
      <c r="O216" s="1941"/>
      <c r="P216" s="1941"/>
      <c r="Q216" s="1941"/>
      <c r="R216" s="1941"/>
      <c r="S216" s="1941"/>
      <c r="T216" s="1941"/>
      <c r="U216" s="1941"/>
      <c r="V216" s="1941"/>
      <c r="W216" s="1941"/>
      <c r="X216" s="1941"/>
      <c r="Y216" s="1942"/>
      <c r="Z216" s="1942"/>
      <c r="AA216" s="1943"/>
    </row>
    <row r="217" spans="1:27" ht="16.5" customHeight="1" x14ac:dyDescent="0.3">
      <c r="A217" s="407">
        <v>11</v>
      </c>
      <c r="B217" s="1941" t="s">
        <v>596</v>
      </c>
      <c r="C217" s="1941"/>
      <c r="D217" s="1941"/>
      <c r="E217" s="1941"/>
      <c r="F217" s="1941"/>
      <c r="G217" s="1941"/>
      <c r="H217" s="1941"/>
      <c r="I217" s="1941"/>
      <c r="J217" s="1941"/>
      <c r="K217" s="1941"/>
      <c r="L217" s="1941"/>
      <c r="M217" s="1941"/>
      <c r="N217" s="1941"/>
      <c r="O217" s="1941"/>
      <c r="P217" s="1941"/>
      <c r="Q217" s="1941"/>
      <c r="R217" s="1941"/>
      <c r="S217" s="1941"/>
      <c r="T217" s="1941"/>
      <c r="U217" s="1941"/>
      <c r="V217" s="1941"/>
      <c r="W217" s="1941"/>
      <c r="X217" s="1941"/>
      <c r="Y217" s="1942"/>
      <c r="Z217" s="1942"/>
      <c r="AA217" s="1943"/>
    </row>
    <row r="218" spans="1:27" ht="24" customHeight="1" x14ac:dyDescent="0.3">
      <c r="A218" s="407">
        <v>12</v>
      </c>
      <c r="B218" s="1941" t="s">
        <v>597</v>
      </c>
      <c r="C218" s="1941"/>
      <c r="D218" s="1941"/>
      <c r="E218" s="1941"/>
      <c r="F218" s="1941"/>
      <c r="G218" s="1941"/>
      <c r="H218" s="1941"/>
      <c r="I218" s="1941"/>
      <c r="J218" s="1941"/>
      <c r="K218" s="1941"/>
      <c r="L218" s="1941"/>
      <c r="M218" s="1941"/>
      <c r="N218" s="1941"/>
      <c r="O218" s="1941"/>
      <c r="P218" s="1941"/>
      <c r="Q218" s="1941"/>
      <c r="R218" s="1941"/>
      <c r="S218" s="1941"/>
      <c r="T218" s="1941"/>
      <c r="U218" s="1941"/>
      <c r="V218" s="1941"/>
      <c r="W218" s="1941"/>
      <c r="X218" s="1941"/>
      <c r="Y218" s="1942"/>
      <c r="Z218" s="1942"/>
      <c r="AA218" s="1943"/>
    </row>
    <row r="219" spans="1:27" x14ac:dyDescent="0.3">
      <c r="A219" s="407">
        <v>13</v>
      </c>
      <c r="B219" s="1941" t="s">
        <v>598</v>
      </c>
      <c r="C219" s="1941"/>
      <c r="D219" s="1941"/>
      <c r="E219" s="1941"/>
      <c r="F219" s="1941"/>
      <c r="G219" s="1941"/>
      <c r="H219" s="1941"/>
      <c r="I219" s="1941"/>
      <c r="J219" s="1941"/>
      <c r="K219" s="1941"/>
      <c r="L219" s="1941"/>
      <c r="M219" s="1941"/>
      <c r="N219" s="1941"/>
      <c r="O219" s="1941"/>
      <c r="P219" s="1941"/>
      <c r="Q219" s="1941"/>
      <c r="R219" s="1941"/>
      <c r="S219" s="1941"/>
      <c r="T219" s="1941"/>
      <c r="U219" s="1941"/>
      <c r="V219" s="1941"/>
      <c r="W219" s="1941"/>
      <c r="X219" s="1941"/>
      <c r="Y219" s="1942"/>
      <c r="Z219" s="1942"/>
      <c r="AA219" s="1943"/>
    </row>
    <row r="220" spans="1:27" x14ac:dyDescent="0.3">
      <c r="A220" s="1939" t="s">
        <v>599</v>
      </c>
      <c r="B220" s="1940"/>
      <c r="C220" s="1940"/>
      <c r="D220" s="1940"/>
      <c r="E220" s="1940"/>
      <c r="F220" s="1940"/>
      <c r="G220" s="1940"/>
      <c r="H220" s="1940"/>
      <c r="I220" s="1940"/>
      <c r="J220" s="1940"/>
      <c r="K220" s="1940"/>
      <c r="L220" s="1940"/>
      <c r="M220" s="1940"/>
      <c r="N220" s="1940"/>
      <c r="O220" s="1940"/>
      <c r="P220" s="1940"/>
      <c r="Q220" s="1940"/>
      <c r="R220" s="1940"/>
      <c r="S220" s="1940"/>
      <c r="T220" s="1940"/>
      <c r="U220" s="1940"/>
      <c r="V220" s="1940"/>
      <c r="W220" s="1940"/>
      <c r="X220" s="1940"/>
      <c r="Y220" s="1942"/>
      <c r="Z220" s="1942"/>
      <c r="AA220" s="1943"/>
    </row>
    <row r="221" spans="1:27" x14ac:dyDescent="0.3">
      <c r="A221" s="292"/>
      <c r="AA221" s="293"/>
    </row>
    <row r="222" spans="1:27" x14ac:dyDescent="0.3">
      <c r="A222" s="292"/>
      <c r="AA222" s="293"/>
    </row>
    <row r="223" spans="1:27" ht="26.25" customHeight="1" x14ac:dyDescent="0.3">
      <c r="A223" s="1566" t="s">
        <v>600</v>
      </c>
      <c r="B223" s="1567"/>
      <c r="C223" s="1567"/>
      <c r="D223" s="1567"/>
      <c r="E223" s="1567"/>
      <c r="F223" s="1567"/>
      <c r="G223" s="1567"/>
      <c r="H223" s="1567"/>
      <c r="I223" s="1567"/>
      <c r="J223" s="1567"/>
      <c r="K223" s="1567"/>
      <c r="L223" s="1567"/>
      <c r="M223" s="1567"/>
      <c r="N223" s="1567"/>
      <c r="O223" s="1567"/>
      <c r="P223" s="1567"/>
      <c r="Q223" s="1567"/>
      <c r="R223" s="1567"/>
      <c r="S223" s="1567"/>
      <c r="T223" s="1567"/>
      <c r="U223" s="1567"/>
      <c r="V223" s="1567"/>
      <c r="W223" s="1567"/>
      <c r="X223" s="1567"/>
      <c r="Y223" s="1567"/>
      <c r="Z223" s="1567"/>
      <c r="AA223" s="1568"/>
    </row>
    <row r="224" spans="1:27" x14ac:dyDescent="0.3">
      <c r="A224" s="292"/>
      <c r="AA224" s="293"/>
    </row>
    <row r="225" spans="1:30" x14ac:dyDescent="0.3">
      <c r="A225" s="292"/>
      <c r="AA225" s="293"/>
    </row>
    <row r="226" spans="1:30" x14ac:dyDescent="0.3">
      <c r="A226" s="147" t="s">
        <v>601</v>
      </c>
      <c r="AA226" s="293"/>
    </row>
    <row r="227" spans="1:30" x14ac:dyDescent="0.3">
      <c r="A227" s="147"/>
      <c r="AA227" s="293"/>
    </row>
    <row r="228" spans="1:30" x14ac:dyDescent="0.3">
      <c r="A228" s="147"/>
      <c r="AA228" s="293"/>
    </row>
    <row r="229" spans="1:30" x14ac:dyDescent="0.3">
      <c r="A229" s="292"/>
      <c r="AA229" s="293"/>
    </row>
    <row r="230" spans="1:30" x14ac:dyDescent="0.3">
      <c r="A230" s="317"/>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318"/>
    </row>
    <row r="231" spans="1:30" x14ac:dyDescent="0.3">
      <c r="A231" s="283"/>
      <c r="B231" s="49"/>
      <c r="C231" s="49"/>
      <c r="D231" s="419"/>
      <c r="E231" s="419"/>
      <c r="F231" s="419"/>
      <c r="G231" s="419"/>
      <c r="H231" s="49"/>
      <c r="I231" s="49"/>
      <c r="J231" s="49"/>
      <c r="K231" s="49"/>
      <c r="L231" s="870"/>
      <c r="M231" s="870"/>
      <c r="N231" s="870"/>
      <c r="O231" s="870"/>
      <c r="P231" s="870"/>
      <c r="Q231" s="870"/>
      <c r="R231" s="49"/>
      <c r="S231" s="49"/>
      <c r="T231" s="49"/>
      <c r="U231" s="419"/>
      <c r="V231" s="419"/>
      <c r="W231" s="419"/>
      <c r="X231" s="419"/>
      <c r="Y231" s="419"/>
      <c r="Z231" s="419"/>
      <c r="AA231" s="6"/>
    </row>
    <row r="232" spans="1:30" x14ac:dyDescent="0.3">
      <c r="A232" s="49" t="s">
        <v>146</v>
      </c>
      <c r="B232" s="49"/>
      <c r="C232" s="667" t="e">
        <f>VLOOKUP($F$15,CONTRA,18,FALSE)</f>
        <v>#N/A</v>
      </c>
      <c r="D232" s="667"/>
      <c r="E232" s="667"/>
      <c r="F232" s="667"/>
      <c r="G232" s="667"/>
      <c r="H232" s="667"/>
      <c r="I232" s="49"/>
      <c r="J232" s="49" t="s">
        <v>146</v>
      </c>
      <c r="K232" s="49"/>
      <c r="L232" s="433" t="e">
        <f>VLOOKUP($F$15,CONTRA,16,FALSE)</f>
        <v>#N/A</v>
      </c>
      <c r="M232" s="433"/>
      <c r="N232" s="433"/>
      <c r="O232" s="433"/>
      <c r="P232" s="433"/>
      <c r="Q232" s="433"/>
      <c r="R232" s="49"/>
      <c r="S232" s="49" t="s">
        <v>146</v>
      </c>
      <c r="T232" s="667" t="e">
        <f>VLOOKUP($F$15,CONTRA,9,FALSE)</f>
        <v>#N/A</v>
      </c>
      <c r="U232" s="667"/>
      <c r="V232" s="667"/>
      <c r="W232" s="667"/>
      <c r="X232" s="667"/>
      <c r="Y232" s="667"/>
      <c r="Z232" s="667"/>
      <c r="AA232" s="667"/>
      <c r="AB232" s="49"/>
      <c r="AC232" s="49"/>
      <c r="AD232" s="49"/>
    </row>
    <row r="233" spans="1:30" x14ac:dyDescent="0.3">
      <c r="A233" s="49" t="s">
        <v>837</v>
      </c>
      <c r="B233" s="49"/>
      <c r="C233" s="49"/>
      <c r="D233" s="49"/>
      <c r="E233" s="49"/>
      <c r="F233" s="49"/>
      <c r="G233" s="49"/>
      <c r="H233" s="49"/>
      <c r="I233" s="49"/>
      <c r="J233" s="49" t="s">
        <v>840</v>
      </c>
      <c r="K233" s="49"/>
      <c r="L233" s="49"/>
      <c r="M233" s="49"/>
      <c r="N233" s="49"/>
      <c r="O233" s="49"/>
      <c r="P233" s="49"/>
      <c r="Q233" s="49"/>
      <c r="R233" s="49"/>
      <c r="S233" s="49" t="s">
        <v>748</v>
      </c>
      <c r="T233" s="668" t="e">
        <f>VLOOKUP($F$15,CONTRA,10,FALSE)</f>
        <v>#N/A</v>
      </c>
      <c r="U233" s="668"/>
      <c r="V233" s="668"/>
      <c r="W233" s="668"/>
      <c r="X233" s="668"/>
      <c r="Y233" s="668"/>
      <c r="Z233" s="668"/>
      <c r="AA233" s="668"/>
      <c r="AB233" s="49"/>
      <c r="AC233" s="49"/>
      <c r="AD233" s="49"/>
    </row>
    <row r="234" spans="1:30" x14ac:dyDescent="0.3">
      <c r="A234" s="49" t="s">
        <v>199</v>
      </c>
      <c r="B234" s="49"/>
      <c r="C234" s="668" t="e">
        <f>VLOOKUP($F$15,CONTRA,20,FALSE)</f>
        <v>#N/A</v>
      </c>
      <c r="D234" s="668"/>
      <c r="E234" s="668"/>
      <c r="F234" s="668"/>
      <c r="G234" s="668"/>
      <c r="H234" s="668"/>
      <c r="I234" s="49"/>
      <c r="J234" s="49" t="s">
        <v>199</v>
      </c>
      <c r="K234" s="49"/>
      <c r="L234" s="668" t="e">
        <f>VLOOKUP($F$15,CONTRA,17,FALSE)</f>
        <v>#N/A</v>
      </c>
      <c r="M234" s="668"/>
      <c r="N234" s="668"/>
      <c r="O234" s="668"/>
      <c r="P234" s="668"/>
      <c r="Q234" s="668"/>
      <c r="R234" s="49"/>
      <c r="S234" s="49" t="s">
        <v>199</v>
      </c>
      <c r="T234" s="668" t="e">
        <f>VLOOKUP($F$15,CONTRA,11,FALSE)</f>
        <v>#N/A</v>
      </c>
      <c r="U234" s="668"/>
      <c r="V234" s="668"/>
      <c r="W234" s="668"/>
      <c r="X234" s="668"/>
      <c r="Y234" s="668"/>
      <c r="Z234" s="668"/>
      <c r="AA234" s="668"/>
      <c r="AB234" s="49"/>
      <c r="AC234" s="49"/>
      <c r="AD234" s="49"/>
    </row>
    <row r="235" spans="1:30" x14ac:dyDescent="0.3">
      <c r="A235" s="283"/>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c r="AA235" s="49"/>
      <c r="AB235" s="49"/>
    </row>
    <row r="236" spans="1:30" ht="17.25" thickBot="1" x14ac:dyDescent="0.35">
      <c r="A236" s="311"/>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310"/>
    </row>
    <row r="237" spans="1:30" ht="16.5" customHeight="1" x14ac:dyDescent="0.3">
      <c r="A237" s="671" t="s">
        <v>215</v>
      </c>
      <c r="B237" s="672"/>
      <c r="C237" s="672"/>
      <c r="D237" s="672"/>
      <c r="E237" s="672"/>
      <c r="F237" s="672"/>
      <c r="G237" s="672"/>
      <c r="H237" s="672"/>
      <c r="I237" s="672"/>
      <c r="J237" s="671" t="s">
        <v>216</v>
      </c>
      <c r="K237" s="672"/>
      <c r="L237" s="672"/>
      <c r="M237" s="672"/>
      <c r="N237" s="672"/>
      <c r="O237" s="672"/>
      <c r="P237" s="672"/>
      <c r="Q237" s="672"/>
      <c r="R237" s="671" t="s">
        <v>218</v>
      </c>
      <c r="S237" s="672"/>
      <c r="T237" s="672"/>
      <c r="U237" s="672"/>
      <c r="V237" s="672"/>
      <c r="W237" s="672"/>
      <c r="X237" s="672"/>
      <c r="Y237" s="672"/>
      <c r="Z237" s="672"/>
      <c r="AA237" s="673"/>
    </row>
    <row r="238" spans="1:30" ht="16.5" customHeight="1" thickBot="1" x14ac:dyDescent="0.35">
      <c r="A238" s="674" t="s">
        <v>862</v>
      </c>
      <c r="B238" s="675"/>
      <c r="C238" s="675"/>
      <c r="D238" s="675"/>
      <c r="E238" s="675"/>
      <c r="F238" s="675"/>
      <c r="G238" s="675"/>
      <c r="H238" s="675"/>
      <c r="I238" s="675"/>
      <c r="J238" s="674" t="s">
        <v>217</v>
      </c>
      <c r="K238" s="675"/>
      <c r="L238" s="675"/>
      <c r="M238" s="675"/>
      <c r="N238" s="675"/>
      <c r="O238" s="675"/>
      <c r="P238" s="675"/>
      <c r="Q238" s="675"/>
      <c r="R238" s="674" t="s">
        <v>219</v>
      </c>
      <c r="S238" s="675"/>
      <c r="T238" s="675"/>
      <c r="U238" s="675"/>
      <c r="V238" s="675"/>
      <c r="W238" s="675"/>
      <c r="X238" s="675"/>
      <c r="Y238" s="675"/>
      <c r="Z238" s="675"/>
      <c r="AA238" s="676"/>
    </row>
    <row r="239" spans="1:30" ht="16.5" customHeight="1" x14ac:dyDescent="0.3">
      <c r="A239" s="671" t="s">
        <v>220</v>
      </c>
      <c r="B239" s="672"/>
      <c r="C239" s="672"/>
      <c r="D239" s="672"/>
      <c r="E239" s="672"/>
      <c r="F239" s="672"/>
      <c r="G239" s="672"/>
      <c r="H239" s="672"/>
      <c r="I239" s="672"/>
      <c r="J239" s="671" t="s">
        <v>220</v>
      </c>
      <c r="K239" s="672"/>
      <c r="L239" s="672"/>
      <c r="M239" s="672"/>
      <c r="N239" s="672"/>
      <c r="O239" s="672"/>
      <c r="P239" s="672"/>
      <c r="Q239" s="672"/>
      <c r="R239" s="671" t="s">
        <v>220</v>
      </c>
      <c r="S239" s="672"/>
      <c r="T239" s="672"/>
      <c r="U239" s="672"/>
      <c r="V239" s="672"/>
      <c r="W239" s="672"/>
      <c r="X239" s="672"/>
      <c r="Y239" s="672"/>
      <c r="Z239" s="672"/>
      <c r="AA239" s="673"/>
    </row>
    <row r="240" spans="1:30" ht="17.25" customHeight="1" thickBot="1" x14ac:dyDescent="0.35">
      <c r="A240" s="664" t="s">
        <v>863</v>
      </c>
      <c r="B240" s="665"/>
      <c r="C240" s="665"/>
      <c r="D240" s="665"/>
      <c r="E240" s="665"/>
      <c r="F240" s="665"/>
      <c r="G240" s="665"/>
      <c r="H240" s="665"/>
      <c r="I240" s="665"/>
      <c r="J240" s="664" t="s">
        <v>222</v>
      </c>
      <c r="K240" s="665"/>
      <c r="L240" s="665"/>
      <c r="M240" s="665"/>
      <c r="N240" s="665"/>
      <c r="O240" s="665"/>
      <c r="P240" s="665"/>
      <c r="Q240" s="665"/>
      <c r="R240" s="664" t="s">
        <v>223</v>
      </c>
      <c r="S240" s="665"/>
      <c r="T240" s="665"/>
      <c r="U240" s="665"/>
      <c r="V240" s="665"/>
      <c r="W240" s="665"/>
      <c r="X240" s="665"/>
      <c r="Y240" s="665"/>
      <c r="Z240" s="665"/>
      <c r="AA240" s="666"/>
    </row>
  </sheetData>
  <mergeCells count="429">
    <mergeCell ref="A5:AA5"/>
    <mergeCell ref="A6:E7"/>
    <mergeCell ref="F6:V6"/>
    <mergeCell ref="W6:Y7"/>
    <mergeCell ref="Z6:AA7"/>
    <mergeCell ref="F7:V7"/>
    <mergeCell ref="P1:AA4"/>
    <mergeCell ref="A2:E2"/>
    <mergeCell ref="F2:O2"/>
    <mergeCell ref="A3:E3"/>
    <mergeCell ref="F3:O3"/>
    <mergeCell ref="A4:E4"/>
    <mergeCell ref="F4:O4"/>
    <mergeCell ref="A8:AA8"/>
    <mergeCell ref="B9:O9"/>
    <mergeCell ref="P9:Y9"/>
    <mergeCell ref="Z9:AA10"/>
    <mergeCell ref="A10:E10"/>
    <mergeCell ref="F10:G10"/>
    <mergeCell ref="I10:J10"/>
    <mergeCell ref="M10:O10"/>
    <mergeCell ref="P10:S10"/>
    <mergeCell ref="T10:V10"/>
    <mergeCell ref="W10:Y10"/>
    <mergeCell ref="K10:L10"/>
    <mergeCell ref="A11:E11"/>
    <mergeCell ref="F11:O11"/>
    <mergeCell ref="P11:S11"/>
    <mergeCell ref="T11:AA11"/>
    <mergeCell ref="A12:E12"/>
    <mergeCell ref="F12:J12"/>
    <mergeCell ref="M12:O12"/>
    <mergeCell ref="P12:S12"/>
    <mergeCell ref="T12:AA12"/>
    <mergeCell ref="K12:L12"/>
    <mergeCell ref="A14:E14"/>
    <mergeCell ref="F14:O14"/>
    <mergeCell ref="P14:S14"/>
    <mergeCell ref="A13:E13"/>
    <mergeCell ref="F13:J13"/>
    <mergeCell ref="M13:O13"/>
    <mergeCell ref="P13:S13"/>
    <mergeCell ref="Z13:AA13"/>
    <mergeCell ref="K13:L13"/>
    <mergeCell ref="T13:U13"/>
    <mergeCell ref="V13:Y13"/>
    <mergeCell ref="T14:AA14"/>
    <mergeCell ref="A18:E18"/>
    <mergeCell ref="P18:S18"/>
    <mergeCell ref="T18:AA18"/>
    <mergeCell ref="T15:AA15"/>
    <mergeCell ref="A16:E16"/>
    <mergeCell ref="P16:S16"/>
    <mergeCell ref="T16:AA16"/>
    <mergeCell ref="A15:E15"/>
    <mergeCell ref="P15:S15"/>
    <mergeCell ref="F15:O15"/>
    <mergeCell ref="F16:O16"/>
    <mergeCell ref="A17:E17"/>
    <mergeCell ref="F17:O17"/>
    <mergeCell ref="P17:S17"/>
    <mergeCell ref="T17:AA17"/>
    <mergeCell ref="F18:O18"/>
    <mergeCell ref="A19:E19"/>
    <mergeCell ref="F19:J19"/>
    <mergeCell ref="K19:O19"/>
    <mergeCell ref="P19:S19"/>
    <mergeCell ref="T19:AA19"/>
    <mergeCell ref="A20:E20"/>
    <mergeCell ref="F20:J20"/>
    <mergeCell ref="M20:O20"/>
    <mergeCell ref="P20:S20"/>
    <mergeCell ref="T20:AA20"/>
    <mergeCell ref="K20:L20"/>
    <mergeCell ref="A22:E22"/>
    <mergeCell ref="A23:E23"/>
    <mergeCell ref="F23:AA23"/>
    <mergeCell ref="B24:AA24"/>
    <mergeCell ref="T21:AA21"/>
    <mergeCell ref="A21:E21"/>
    <mergeCell ref="F21:J21"/>
    <mergeCell ref="K21:O21"/>
    <mergeCell ref="P21:S21"/>
    <mergeCell ref="F22:O22"/>
    <mergeCell ref="P22:S22"/>
    <mergeCell ref="T22:AA22"/>
    <mergeCell ref="V25:X25"/>
    <mergeCell ref="A27:AA27"/>
    <mergeCell ref="A29:AA29"/>
    <mergeCell ref="B41:AA41"/>
    <mergeCell ref="A38:G38"/>
    <mergeCell ref="H38:M38"/>
    <mergeCell ref="A37:G37"/>
    <mergeCell ref="H37:M37"/>
    <mergeCell ref="N37:T37"/>
    <mergeCell ref="U37:AA37"/>
    <mergeCell ref="U35:AA35"/>
    <mergeCell ref="N35:T35"/>
    <mergeCell ref="H35:M35"/>
    <mergeCell ref="A35:G35"/>
    <mergeCell ref="A36:G36"/>
    <mergeCell ref="A30:AA30"/>
    <mergeCell ref="A31:AA31"/>
    <mergeCell ref="A32:AA32"/>
    <mergeCell ref="B34:AA34"/>
    <mergeCell ref="H36:M36"/>
    <mergeCell ref="N36:T36"/>
    <mergeCell ref="U36:AA36"/>
    <mergeCell ref="V42:AA43"/>
    <mergeCell ref="F42:J43"/>
    <mergeCell ref="A42:E43"/>
    <mergeCell ref="K42:M43"/>
    <mergeCell ref="N38:T38"/>
    <mergeCell ref="U38:AA38"/>
    <mergeCell ref="A39:G39"/>
    <mergeCell ref="H39:M39"/>
    <mergeCell ref="N39:T39"/>
    <mergeCell ref="U39:AA39"/>
    <mergeCell ref="A46:E47"/>
    <mergeCell ref="F46:J47"/>
    <mergeCell ref="K46:M47"/>
    <mergeCell ref="A48:E49"/>
    <mergeCell ref="F48:J49"/>
    <mergeCell ref="K48:M49"/>
    <mergeCell ref="N42:U42"/>
    <mergeCell ref="N43:Q43"/>
    <mergeCell ref="R43:U43"/>
    <mergeCell ref="K44:M45"/>
    <mergeCell ref="A44:E45"/>
    <mergeCell ref="F44:J45"/>
    <mergeCell ref="A65:AA69"/>
    <mergeCell ref="B70:AA70"/>
    <mergeCell ref="A71:AA71"/>
    <mergeCell ref="H61:U61"/>
    <mergeCell ref="H62:U62"/>
    <mergeCell ref="H63:U63"/>
    <mergeCell ref="V44:AA45"/>
    <mergeCell ref="V46:AA47"/>
    <mergeCell ref="V48:AA49"/>
    <mergeCell ref="F52:H52"/>
    <mergeCell ref="F53:H53"/>
    <mergeCell ref="B55:AA55"/>
    <mergeCell ref="N47:Q47"/>
    <mergeCell ref="R47:U47"/>
    <mergeCell ref="N48:Q48"/>
    <mergeCell ref="R48:U48"/>
    <mergeCell ref="N49:Q49"/>
    <mergeCell ref="R49:U49"/>
    <mergeCell ref="N44:Q44"/>
    <mergeCell ref="R44:U44"/>
    <mergeCell ref="N45:Q45"/>
    <mergeCell ref="R45:U45"/>
    <mergeCell ref="N46:Q46"/>
    <mergeCell ref="R46:U46"/>
    <mergeCell ref="H83:U83"/>
    <mergeCell ref="H84:U84"/>
    <mergeCell ref="B87:AA87"/>
    <mergeCell ref="A89:H89"/>
    <mergeCell ref="A90:H90"/>
    <mergeCell ref="A91:H91"/>
    <mergeCell ref="A92:H92"/>
    <mergeCell ref="H73:U73"/>
    <mergeCell ref="H74:U74"/>
    <mergeCell ref="H75:U75"/>
    <mergeCell ref="B80:AA80"/>
    <mergeCell ref="H82:U82"/>
    <mergeCell ref="I89:L89"/>
    <mergeCell ref="M89:Q89"/>
    <mergeCell ref="R89:U89"/>
    <mergeCell ref="V89:AA89"/>
    <mergeCell ref="I90:L90"/>
    <mergeCell ref="M90:Q90"/>
    <mergeCell ref="R90:U90"/>
    <mergeCell ref="V90:AA90"/>
    <mergeCell ref="I91:L91"/>
    <mergeCell ref="I93:L93"/>
    <mergeCell ref="M93:Q93"/>
    <mergeCell ref="R93:U93"/>
    <mergeCell ref="V93:AA93"/>
    <mergeCell ref="A97:G97"/>
    <mergeCell ref="H97:M97"/>
    <mergeCell ref="N97:T97"/>
    <mergeCell ref="U97:AA97"/>
    <mergeCell ref="M91:Q91"/>
    <mergeCell ref="R91:U91"/>
    <mergeCell ref="V91:AA91"/>
    <mergeCell ref="I92:L92"/>
    <mergeCell ref="M92:Q92"/>
    <mergeCell ref="R92:U92"/>
    <mergeCell ref="V92:AA92"/>
    <mergeCell ref="A93:H93"/>
    <mergeCell ref="U100:AA100"/>
    <mergeCell ref="A101:G101"/>
    <mergeCell ref="H101:M101"/>
    <mergeCell ref="N101:T101"/>
    <mergeCell ref="U101:AA101"/>
    <mergeCell ref="B95:AA95"/>
    <mergeCell ref="A98:G98"/>
    <mergeCell ref="H98:M98"/>
    <mergeCell ref="N98:T98"/>
    <mergeCell ref="U98:AA98"/>
    <mergeCell ref="A99:G99"/>
    <mergeCell ref="H99:M99"/>
    <mergeCell ref="N99:T99"/>
    <mergeCell ref="U99:AA99"/>
    <mergeCell ref="A100:G100"/>
    <mergeCell ref="H100:M100"/>
    <mergeCell ref="N100:T100"/>
    <mergeCell ref="A102:G102"/>
    <mergeCell ref="A103:G103"/>
    <mergeCell ref="H102:M102"/>
    <mergeCell ref="N102:T102"/>
    <mergeCell ref="U102:AA102"/>
    <mergeCell ref="B105:AA105"/>
    <mergeCell ref="A116:L116"/>
    <mergeCell ref="M116:S116"/>
    <mergeCell ref="A113:L113"/>
    <mergeCell ref="M113:S113"/>
    <mergeCell ref="M107:S107"/>
    <mergeCell ref="M106:AA106"/>
    <mergeCell ref="A106:L107"/>
    <mergeCell ref="A108:L108"/>
    <mergeCell ref="M108:S108"/>
    <mergeCell ref="T108:AA108"/>
    <mergeCell ref="A109:L109"/>
    <mergeCell ref="M109:S109"/>
    <mergeCell ref="T116:AA116"/>
    <mergeCell ref="T107:AA107"/>
    <mergeCell ref="A114:L114"/>
    <mergeCell ref="M114:S114"/>
    <mergeCell ref="T114:AA114"/>
    <mergeCell ref="A115:L115"/>
    <mergeCell ref="M115:S115"/>
    <mergeCell ref="T115:AA115"/>
    <mergeCell ref="T109:AA109"/>
    <mergeCell ref="A110:L110"/>
    <mergeCell ref="M110:S110"/>
    <mergeCell ref="B119:AA119"/>
    <mergeCell ref="T113:AA113"/>
    <mergeCell ref="T110:AA110"/>
    <mergeCell ref="A111:L111"/>
    <mergeCell ref="M111:S111"/>
    <mergeCell ref="T111:AA111"/>
    <mergeCell ref="A112:L112"/>
    <mergeCell ref="M112:S112"/>
    <mergeCell ref="T112:AA112"/>
    <mergeCell ref="A118:L118"/>
    <mergeCell ref="M118:S118"/>
    <mergeCell ref="T118:AA118"/>
    <mergeCell ref="A117:L117"/>
    <mergeCell ref="M117:S117"/>
    <mergeCell ref="T117:AA117"/>
    <mergeCell ref="T120:W120"/>
    <mergeCell ref="X120:AA120"/>
    <mergeCell ref="A121:C121"/>
    <mergeCell ref="D121:F121"/>
    <mergeCell ref="G121:I121"/>
    <mergeCell ref="J121:L121"/>
    <mergeCell ref="P121:S121"/>
    <mergeCell ref="T121:W121"/>
    <mergeCell ref="X121:AA121"/>
    <mergeCell ref="A120:C120"/>
    <mergeCell ref="D120:F120"/>
    <mergeCell ref="G120:I120"/>
    <mergeCell ref="J120:L120"/>
    <mergeCell ref="M120:O120"/>
    <mergeCell ref="P120:S120"/>
    <mergeCell ref="M121:O121"/>
    <mergeCell ref="T122:W122"/>
    <mergeCell ref="X122:AA122"/>
    <mergeCell ref="A123:C123"/>
    <mergeCell ref="D123:F123"/>
    <mergeCell ref="G123:I123"/>
    <mergeCell ref="J123:L123"/>
    <mergeCell ref="M123:O123"/>
    <mergeCell ref="P123:S123"/>
    <mergeCell ref="T123:W123"/>
    <mergeCell ref="X123:AA123"/>
    <mergeCell ref="A122:C122"/>
    <mergeCell ref="D122:F122"/>
    <mergeCell ref="G122:I122"/>
    <mergeCell ref="J122:L122"/>
    <mergeCell ref="M122:O122"/>
    <mergeCell ref="P122:S122"/>
    <mergeCell ref="A124:C124"/>
    <mergeCell ref="D124:F124"/>
    <mergeCell ref="G124:I124"/>
    <mergeCell ref="J124:L124"/>
    <mergeCell ref="M124:O124"/>
    <mergeCell ref="P124:S124"/>
    <mergeCell ref="A140:G140"/>
    <mergeCell ref="H140:M140"/>
    <mergeCell ref="N140:T140"/>
    <mergeCell ref="A128:AA130"/>
    <mergeCell ref="A131:AA131"/>
    <mergeCell ref="A125:S125"/>
    <mergeCell ref="B133:AA133"/>
    <mergeCell ref="T124:W124"/>
    <mergeCell ref="X124:AA124"/>
    <mergeCell ref="T125:W125"/>
    <mergeCell ref="X125:AA125"/>
    <mergeCell ref="U140:AA140"/>
    <mergeCell ref="A141:G141"/>
    <mergeCell ref="H141:M141"/>
    <mergeCell ref="N141:T141"/>
    <mergeCell ref="U141:AA141"/>
    <mergeCell ref="A135:AA136"/>
    <mergeCell ref="A137:G137"/>
    <mergeCell ref="H137:M137"/>
    <mergeCell ref="N137:T137"/>
    <mergeCell ref="U137:AA137"/>
    <mergeCell ref="A138:G138"/>
    <mergeCell ref="H138:M138"/>
    <mergeCell ref="N138:T138"/>
    <mergeCell ref="U138:AA138"/>
    <mergeCell ref="A139:G139"/>
    <mergeCell ref="H139:M139"/>
    <mergeCell ref="N139:T139"/>
    <mergeCell ref="U139:AA139"/>
    <mergeCell ref="A142:G142"/>
    <mergeCell ref="H142:M142"/>
    <mergeCell ref="N142:T142"/>
    <mergeCell ref="U142:AA142"/>
    <mergeCell ref="A143:G143"/>
    <mergeCell ref="H143:M143"/>
    <mergeCell ref="A158:E158"/>
    <mergeCell ref="A159:E159"/>
    <mergeCell ref="A160:E160"/>
    <mergeCell ref="S158:W158"/>
    <mergeCell ref="X158:AA158"/>
    <mergeCell ref="S159:W159"/>
    <mergeCell ref="X159:AA159"/>
    <mergeCell ref="O157:R157"/>
    <mergeCell ref="L157:N157"/>
    <mergeCell ref="I157:K157"/>
    <mergeCell ref="A153:AA153"/>
    <mergeCell ref="A154:AA154"/>
    <mergeCell ref="A155:AA155"/>
    <mergeCell ref="X157:AA157"/>
    <mergeCell ref="S157:W157"/>
    <mergeCell ref="A146:AA148"/>
    <mergeCell ref="B150:AA150"/>
    <mergeCell ref="F158:H158"/>
    <mergeCell ref="I158:K158"/>
    <mergeCell ref="F160:H160"/>
    <mergeCell ref="I160:K160"/>
    <mergeCell ref="A157:E157"/>
    <mergeCell ref="F157:H157"/>
    <mergeCell ref="L158:N158"/>
    <mergeCell ref="O158:R158"/>
    <mergeCell ref="F159:H159"/>
    <mergeCell ref="I159:K159"/>
    <mergeCell ref="L159:N159"/>
    <mergeCell ref="O159:R159"/>
    <mergeCell ref="A166:AA168"/>
    <mergeCell ref="B170:AA170"/>
    <mergeCell ref="L160:N160"/>
    <mergeCell ref="O160:R160"/>
    <mergeCell ref="S160:W160"/>
    <mergeCell ref="X160:AA160"/>
    <mergeCell ref="F161:H161"/>
    <mergeCell ref="I161:K161"/>
    <mergeCell ref="A161:E161"/>
    <mergeCell ref="A172:AA172"/>
    <mergeCell ref="A173:AA173"/>
    <mergeCell ref="A174:AA174"/>
    <mergeCell ref="A175:AA175"/>
    <mergeCell ref="A179:K179"/>
    <mergeCell ref="B208:X208"/>
    <mergeCell ref="B209:X209"/>
    <mergeCell ref="A180:K180"/>
    <mergeCell ref="A181:K181"/>
    <mergeCell ref="A182:K182"/>
    <mergeCell ref="A183:K183"/>
    <mergeCell ref="A184:K184"/>
    <mergeCell ref="A185:K185"/>
    <mergeCell ref="A186:K186"/>
    <mergeCell ref="Y206:AA206"/>
    <mergeCell ref="A193:AA195"/>
    <mergeCell ref="B197:AA197"/>
    <mergeCell ref="A202:N202"/>
    <mergeCell ref="A204:N204"/>
    <mergeCell ref="Y215:AA215"/>
    <mergeCell ref="Y216:AA216"/>
    <mergeCell ref="Y217:AA217"/>
    <mergeCell ref="Y218:AA218"/>
    <mergeCell ref="Y207:AA207"/>
    <mergeCell ref="Y208:AA208"/>
    <mergeCell ref="Y209:AA209"/>
    <mergeCell ref="Y210:AA210"/>
    <mergeCell ref="Y211:AA211"/>
    <mergeCell ref="Y212:AA212"/>
    <mergeCell ref="Y214:AA214"/>
    <mergeCell ref="Y213:AA213"/>
    <mergeCell ref="B215:X215"/>
    <mergeCell ref="B216:X216"/>
    <mergeCell ref="B217:X217"/>
    <mergeCell ref="B218:X218"/>
    <mergeCell ref="B214:X214"/>
    <mergeCell ref="B206:X206"/>
    <mergeCell ref="B207:X207"/>
    <mergeCell ref="B210:X210"/>
    <mergeCell ref="B211:X211"/>
    <mergeCell ref="B212:X212"/>
    <mergeCell ref="B213:X213"/>
    <mergeCell ref="R239:AA239"/>
    <mergeCell ref="A240:I240"/>
    <mergeCell ref="J240:Q240"/>
    <mergeCell ref="R240:AA240"/>
    <mergeCell ref="L231:Q231"/>
    <mergeCell ref="C232:H232"/>
    <mergeCell ref="T232:AA232"/>
    <mergeCell ref="A220:X220"/>
    <mergeCell ref="B219:X219"/>
    <mergeCell ref="A223:AA223"/>
    <mergeCell ref="Y219:AA219"/>
    <mergeCell ref="Y220:AA220"/>
    <mergeCell ref="A239:I239"/>
    <mergeCell ref="J239:Q239"/>
    <mergeCell ref="T233:AA233"/>
    <mergeCell ref="C234:H234"/>
    <mergeCell ref="T234:AA234"/>
    <mergeCell ref="L234:Q234"/>
    <mergeCell ref="A237:I237"/>
    <mergeCell ref="J237:Q237"/>
    <mergeCell ref="R237:AA237"/>
    <mergeCell ref="A238:I238"/>
    <mergeCell ref="J238:Q238"/>
    <mergeCell ref="R238:AA238"/>
  </mergeCells>
  <pageMargins left="0.7" right="0.7" top="0.75" bottom="0.75" header="0.3" footer="0.3"/>
  <pageSetup scale="47" orientation="portrait" horizontalDpi="360" verticalDpi="360" r:id="rId1"/>
  <rowBreaks count="1" manualBreakCount="1">
    <brk id="79" max="26" man="1"/>
  </rowBreaks>
  <drawing r:id="rId2"/>
  <legacyDrawing r:id="rId3"/>
  <mc:AlternateContent xmlns:mc="http://schemas.openxmlformats.org/markup-compatibility/2006">
    <mc:Choice Requires="x14">
      <controls>
        <mc:AlternateContent xmlns:mc="http://schemas.openxmlformats.org/markup-compatibility/2006">
          <mc:Choice Requires="x14">
            <control shapeId="26625" r:id="rId4" name="Check Box 1">
              <controlPr defaultSize="0" autoFill="0" autoLine="0" autoPict="0">
                <anchor moveWithCells="1">
                  <from>
                    <xdr:col>2</xdr:col>
                    <xdr:colOff>28575</xdr:colOff>
                    <xdr:row>56</xdr:row>
                    <xdr:rowOff>142875</xdr:rowOff>
                  </from>
                  <to>
                    <xdr:col>2</xdr:col>
                    <xdr:colOff>323850</xdr:colOff>
                    <xdr:row>57</xdr:row>
                    <xdr:rowOff>171450</xdr:rowOff>
                  </to>
                </anchor>
              </controlPr>
            </control>
          </mc:Choice>
        </mc:AlternateContent>
        <mc:AlternateContent xmlns:mc="http://schemas.openxmlformats.org/markup-compatibility/2006">
          <mc:Choice Requires="x14">
            <control shapeId="26626" r:id="rId5" name="Check Box 2">
              <controlPr defaultSize="0" autoFill="0" autoLine="0" autoPict="0">
                <anchor moveWithCells="1">
                  <from>
                    <xdr:col>9</xdr:col>
                    <xdr:colOff>114300</xdr:colOff>
                    <xdr:row>56</xdr:row>
                    <xdr:rowOff>161925</xdr:rowOff>
                  </from>
                  <to>
                    <xdr:col>10</xdr:col>
                    <xdr:colOff>57150</xdr:colOff>
                    <xdr:row>57</xdr:row>
                    <xdr:rowOff>190500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700-000000000000}">
          <x14:formula1>
            <xm:f>BDC!$A$3:$A$30</xm:f>
          </x14:formula1>
          <xm:sqref>F15:O15</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
  <sheetViews>
    <sheetView tabSelected="1" workbookViewId="0"/>
  </sheetViews>
  <sheetFormatPr baseColWidth="10"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25</vt:i4>
      </vt:variant>
      <vt:variant>
        <vt:lpstr>Rangos con nombre</vt:lpstr>
      </vt:variant>
      <vt:variant>
        <vt:i4>15</vt:i4>
      </vt:variant>
    </vt:vector>
  </HeadingPairs>
  <TitlesOfParts>
    <vt:vector size="40" baseType="lpstr">
      <vt:lpstr>BDC</vt:lpstr>
      <vt:lpstr>INFORMACIÓN GENERAL </vt:lpstr>
      <vt:lpstr>1. LISTA DE CHEQUEO CONTRATO O</vt:lpstr>
      <vt:lpstr>2. RELACIÓN DE PLANOS</vt:lpstr>
      <vt:lpstr>3. LISTADO GENERAL DEL CLIMA</vt:lpstr>
      <vt:lpstr>4. RESUMEN ENSAYO DE LABORATOR</vt:lpstr>
      <vt:lpstr>5. LISTA DE CHEQUEO SST</vt:lpstr>
      <vt:lpstr>6.GARANTÍAS Y SEGUROS DE OBRAS</vt:lpstr>
      <vt:lpstr>7. CONTROL APORTES LEG Y SEG S</vt:lpstr>
      <vt:lpstr>8. CONTROL DIARIO DEL PERSONAL</vt:lpstr>
      <vt:lpstr>9. TRAZABILIDAD SUPERVISOR</vt:lpstr>
      <vt:lpstr>1. INFORME SEMANAL CONTRATO</vt:lpstr>
      <vt:lpstr>2.INFORME EJECUTIVO INTERVENTO</vt:lpstr>
      <vt:lpstr>1. ACTA DE ACEPTACIÓN Y CON</vt:lpstr>
      <vt:lpstr>2. ACTA DE VECINDAD</vt:lpstr>
      <vt:lpstr>3. ACTA DE INICIO DE OBRA</vt:lpstr>
      <vt:lpstr>4. ACTA DE RECIBO PARCIAL Y BAL</vt:lpstr>
      <vt:lpstr>5. SOLICITUD DE ADICION YO PRÓR</vt:lpstr>
      <vt:lpstr>6. ACTA DE SUSPENSIÓN O AMPLIAC</vt:lpstr>
      <vt:lpstr>7. ACTA DE REANUDACIÓ C OBRA</vt:lpstr>
      <vt:lpstr>8. ACTA DE PACTACIÓN DE PRECIO</vt:lpstr>
      <vt:lpstr>9. ACTA DE ENTREGA Y RECIBO FI</vt:lpstr>
      <vt:lpstr>10. ACTA DE TERMINACIÓN CO</vt:lpstr>
      <vt:lpstr>11. ACTA DE LIQUIDACIÓN OBRA</vt:lpstr>
      <vt:lpstr>Hoja1</vt:lpstr>
      <vt:lpstr>'1. LISTA DE CHEQUEO CONTRATO O'!Área_de_impresión</vt:lpstr>
      <vt:lpstr>'10. ACTA DE TERMINACIÓN CO'!Área_de_impresión</vt:lpstr>
      <vt:lpstr>'11. ACTA DE LIQUIDACIÓN OBRA'!Área_de_impresión</vt:lpstr>
      <vt:lpstr>'2. ACTA DE VECINDAD'!Área_de_impresión</vt:lpstr>
      <vt:lpstr>'2.INFORME EJECUTIVO INTERVENTO'!Área_de_impresión</vt:lpstr>
      <vt:lpstr>'3. LISTADO GENERAL DEL CLIMA'!Área_de_impresión</vt:lpstr>
      <vt:lpstr>'4. ACTA DE RECIBO PARCIAL Y BAL'!Área_de_impresión</vt:lpstr>
      <vt:lpstr>'4. RESUMEN ENSAYO DE LABORATOR'!Área_de_impresión</vt:lpstr>
      <vt:lpstr>'5. LISTA DE CHEQUEO SST'!Área_de_impresión</vt:lpstr>
      <vt:lpstr>'5. SOLICITUD DE ADICION YO PRÓR'!Área_de_impresión</vt:lpstr>
      <vt:lpstr>'6. ACTA DE SUSPENSIÓN O AMPLIAC'!Área_de_impresión</vt:lpstr>
      <vt:lpstr>'7. ACTA DE REANUDACIÓ C OBRA'!Área_de_impresión</vt:lpstr>
      <vt:lpstr>'8. ACTA DE PACTACIÓN DE PRECIO'!Área_de_impresión</vt:lpstr>
      <vt:lpstr>'8. CONTROL DIARIO DEL PERSONAL'!Área_de_impresión</vt:lpstr>
      <vt:lpstr>CONTRA</vt:lpstr>
    </vt:vector>
  </TitlesOfParts>
  <Company>IDM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ACTAS IDM</dc:title>
  <dc:subject>VERSION 2018-3</dc:subject>
  <dc:creator>RIGOBERTO LOPERA M</dc:creator>
  <cp:lastModifiedBy>IDM-SUBDIRECCIONADM</cp:lastModifiedBy>
  <cp:lastPrinted>2019-05-23T20:49:06Z</cp:lastPrinted>
  <dcterms:created xsi:type="dcterms:W3CDTF">2018-09-14T15:29:36Z</dcterms:created>
  <dcterms:modified xsi:type="dcterms:W3CDTF">2020-05-29T05:40:41Z</dcterms:modified>
  <cp:category>FORMATOS</cp:category>
</cp:coreProperties>
</file>