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9440" windowHeight="11040"/>
  </bookViews>
  <sheets>
    <sheet name="Planeacion" sheetId="1" r:id="rId1"/>
    <sheet name="Implementacion" sheetId="2" r:id="rId2"/>
    <sheet name="Verificación" sheetId="3" r:id="rId3"/>
    <sheet name="Resultados Generales" sheetId="4" r:id="rId4"/>
  </sheets>
  <definedNames>
    <definedName name="Calific">'Resultados Generales'!$A$2:$A$5</definedName>
    <definedName name="Calificacion">'Resultados Generales'!$A$2:$A$4</definedName>
    <definedName name="CALIFICACIONB">'Resultados Generales'!#REF!</definedName>
    <definedName name="CALIFICACIONC">'Resultados Generales'!#REF!</definedName>
    <definedName name="CALIFICACIOND">'Resultados Generales'!#REF!</definedName>
    <definedName name="Responsable">'Resultados Generales'!$C$2:$C$4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24" i="1" l="1"/>
  <c r="D29" i="2"/>
  <c r="C4" i="4" l="1"/>
  <c r="D4" i="4" s="1"/>
  <c r="E4" i="4" s="1"/>
  <c r="D18" i="3"/>
  <c r="C6" i="4" s="1"/>
  <c r="D6" i="4" s="1"/>
  <c r="E6" i="4" s="1"/>
  <c r="C5" i="4"/>
  <c r="E5" i="4"/>
  <c r="E9" i="1"/>
  <c r="E12" i="1"/>
  <c r="E26" i="2"/>
  <c r="E8" i="2"/>
  <c r="D21" i="3"/>
  <c r="E17" i="3"/>
  <c r="E14" i="3"/>
  <c r="E13" i="3"/>
  <c r="E10" i="3"/>
  <c r="E11" i="3"/>
  <c r="E12" i="3"/>
  <c r="E9" i="3"/>
  <c r="E8" i="3"/>
  <c r="D32" i="2"/>
  <c r="E28" i="2"/>
  <c r="E27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19" i="1"/>
  <c r="E23" i="1"/>
  <c r="E22" i="1"/>
  <c r="E11" i="1"/>
  <c r="E10" i="1"/>
  <c r="E18" i="1"/>
  <c r="E16" i="1"/>
  <c r="E15" i="1"/>
  <c r="E14" i="1"/>
  <c r="E13" i="1"/>
  <c r="E17" i="1"/>
  <c r="E20" i="1"/>
  <c r="E8" i="1"/>
  <c r="E21" i="1"/>
  <c r="D27" i="1" l="1"/>
  <c r="E8" i="4"/>
</calcChain>
</file>

<file path=xl/comments1.xml><?xml version="1.0" encoding="utf-8"?>
<comments xmlns="http://schemas.openxmlformats.org/spreadsheetml/2006/main">
  <authors>
    <author>RICARDO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 xml:space="preserve">CALIFIQUE:
</t>
        </r>
        <r>
          <rPr>
            <b/>
            <sz val="8"/>
            <color indexed="81"/>
            <rFont val="Tahoma"/>
            <family val="2"/>
          </rPr>
          <t>10:</t>
        </r>
        <r>
          <rPr>
            <sz val="8"/>
            <color indexed="81"/>
            <rFont val="Tahoma"/>
            <family val="2"/>
          </rPr>
          <t xml:space="preserve"> Si lo tiene completamente.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5:</t>
        </r>
        <r>
          <rPr>
            <sz val="8"/>
            <color indexed="81"/>
            <rFont val="Tahoma"/>
            <family val="2"/>
          </rPr>
          <t xml:space="preserve"> Si lo tiene Parcialmente y/o desactualizado (Mayor a un año).
</t>
        </r>
        <r>
          <rPr>
            <b/>
            <sz val="8"/>
            <color indexed="81"/>
            <rFont val="Tahoma"/>
            <family val="2"/>
          </rPr>
          <t>1:</t>
        </r>
        <r>
          <rPr>
            <sz val="8"/>
            <color indexed="81"/>
            <rFont val="Tahoma"/>
            <family val="2"/>
          </rPr>
          <t xml:space="preserve"> Si no lo tiene o no sabe. </t>
        </r>
      </text>
    </comment>
  </commentList>
</comments>
</file>

<file path=xl/comments2.xml><?xml version="1.0" encoding="utf-8"?>
<comments xmlns="http://schemas.openxmlformats.org/spreadsheetml/2006/main">
  <authors>
    <author>RICARDO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 xml:space="preserve">CALIFIQUE:
</t>
        </r>
        <r>
          <rPr>
            <b/>
            <sz val="8"/>
            <color indexed="81"/>
            <rFont val="Tahoma"/>
            <family val="2"/>
          </rPr>
          <t>10:</t>
        </r>
        <r>
          <rPr>
            <sz val="8"/>
            <color indexed="81"/>
            <rFont val="Tahoma"/>
            <family val="2"/>
          </rPr>
          <t xml:space="preserve"> Si lo tiene completamente.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5:</t>
        </r>
        <r>
          <rPr>
            <sz val="8"/>
            <color indexed="81"/>
            <rFont val="Tahoma"/>
            <family val="2"/>
          </rPr>
          <t xml:space="preserve"> Si lo tiene Parcialmente y/o desactualizado (Mayor a un año).
</t>
        </r>
        <r>
          <rPr>
            <b/>
            <sz val="8"/>
            <color indexed="81"/>
            <rFont val="Tahoma"/>
            <family val="2"/>
          </rPr>
          <t>1:</t>
        </r>
        <r>
          <rPr>
            <sz val="8"/>
            <color indexed="81"/>
            <rFont val="Tahoma"/>
            <family val="2"/>
          </rPr>
          <t xml:space="preserve"> Si no lo tiene o no sabe. </t>
        </r>
      </text>
    </comment>
  </commentList>
</comments>
</file>

<file path=xl/comments3.xml><?xml version="1.0" encoding="utf-8"?>
<comments xmlns="http://schemas.openxmlformats.org/spreadsheetml/2006/main">
  <authors>
    <author>RICARDO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 xml:space="preserve">CALIFIQUE:
</t>
        </r>
        <r>
          <rPr>
            <b/>
            <sz val="8"/>
            <color indexed="81"/>
            <rFont val="Tahoma"/>
            <family val="2"/>
          </rPr>
          <t>10:</t>
        </r>
        <r>
          <rPr>
            <sz val="8"/>
            <color indexed="81"/>
            <rFont val="Tahoma"/>
            <family val="2"/>
          </rPr>
          <t xml:space="preserve"> Si lo tiene completamente.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5:</t>
        </r>
        <r>
          <rPr>
            <sz val="8"/>
            <color indexed="81"/>
            <rFont val="Tahoma"/>
            <family val="2"/>
          </rPr>
          <t xml:space="preserve"> Si lo tiene Parcialmente y/o desactualizado (Mayor a un año).
</t>
        </r>
        <r>
          <rPr>
            <b/>
            <sz val="8"/>
            <color indexed="81"/>
            <rFont val="Tahoma"/>
            <family val="2"/>
          </rPr>
          <t>1:</t>
        </r>
        <r>
          <rPr>
            <sz val="8"/>
            <color indexed="81"/>
            <rFont val="Tahoma"/>
            <family val="2"/>
          </rPr>
          <t xml:space="preserve"> Si no lo tiene o no sabe. </t>
        </r>
      </text>
    </comment>
  </commentList>
</comments>
</file>

<file path=xl/sharedStrings.xml><?xml version="1.0" encoding="utf-8"?>
<sst xmlns="http://schemas.openxmlformats.org/spreadsheetml/2006/main" count="162" uniqueCount="113">
  <si>
    <t>No</t>
  </si>
  <si>
    <t>Criterios de éxito</t>
  </si>
  <si>
    <t>Documentos y características para cumplir el criterio.</t>
  </si>
  <si>
    <t>Plan de acción</t>
  </si>
  <si>
    <t>Fecha</t>
  </si>
  <si>
    <t>Responsable</t>
  </si>
  <si>
    <t>Observaciones</t>
  </si>
  <si>
    <t>Sistema de información</t>
  </si>
  <si>
    <t>Total Obtenido</t>
  </si>
  <si>
    <t>Cumplimiento a Obtener</t>
  </si>
  <si>
    <t>% cumplimiento Obtenido</t>
  </si>
  <si>
    <t xml:space="preserve">Fecha: </t>
  </si>
  <si>
    <t xml:space="preserve">Cargo: </t>
  </si>
  <si>
    <t>Control de cambios</t>
  </si>
  <si>
    <t>Estilos de vida saludables</t>
  </si>
  <si>
    <t>Evaluaciones osteomusculares</t>
  </si>
  <si>
    <t>ETAPA 3: Verificación</t>
  </si>
  <si>
    <t>Se realiza auditoria a todos los elementos del sistema</t>
  </si>
  <si>
    <t>En las actas de comité de Gerencia  se puede evidenciar que posterior a la revisión o auditoria se trata el tema y se toman decisiones.</t>
  </si>
  <si>
    <t>Incidencia</t>
  </si>
  <si>
    <t>Prevalencia</t>
  </si>
  <si>
    <t>Esta divulgado a todas las áreas responsables de la intervención en  la compañía y esto es verificable.</t>
  </si>
  <si>
    <t>Existe un plan de seguimiento al desempeño.</t>
  </si>
  <si>
    <t>Esta definida la periodicidad de su recolección.</t>
  </si>
  <si>
    <t>Se realiza el seguimiento y mantenimiento a los controles  instalados.</t>
  </si>
  <si>
    <t>Adopción de horarios, períodos de descanso, lugares de descanso libres del factor de riesgo, pausas en el trabajo integradas a la política de la empresa.</t>
  </si>
  <si>
    <t>Redistribución del trabajo ( rotar las tareas, repartir, introducir variedades de tareas).</t>
  </si>
  <si>
    <t>Se cuenta con registros de realización de actividades de promoción y prevención en el personal expuesto .</t>
  </si>
  <si>
    <t>Se planifica el presupuesto anual</t>
  </si>
  <si>
    <t>Empresa:</t>
  </si>
  <si>
    <t>Procedimiento para el monitoreo del estado de salud osteomuscular para DTA</t>
  </si>
  <si>
    <t>Referencia (Documento, herramienta)</t>
  </si>
  <si>
    <t>ETAPA 2: Implementación</t>
  </si>
  <si>
    <t>Calificación</t>
  </si>
  <si>
    <t>Máximo puntaje en planeación a Obtener</t>
  </si>
  <si>
    <t xml:space="preserve">Está definidas y documentadas las responsabilidades de los diferentes niveles: Gerencia, supervisión, líderes y trabajadores. </t>
  </si>
  <si>
    <t>ETAPA 1: Planeación</t>
  </si>
  <si>
    <t>Existe un procedimiento para el control de cambios, en el cual la empresa determine como evitar las condiciones ergonómicamente desfavorables en los nuevos proyectos  o cambios y se cumple de forma sostenida en el tiempo.</t>
  </si>
  <si>
    <t>Están definidas las responsabilidades de los diferentes niveles</t>
  </si>
  <si>
    <t>Controles de condiciones ergonómicamente desfavorables</t>
  </si>
  <si>
    <t>El número de expuestos por Área es:
El número de casos sospechosos por área es:
El número de calificados como enfermedad de origen laboral  por área es: 
Índice de frecuencia y severidad de ausentismo por patología osteomuscular?</t>
  </si>
  <si>
    <t>La gerencia esta enterada del inicio del S.V.E para DME</t>
  </si>
  <si>
    <t>Se ha definido al responsable o los responsables de mantener la información actualizada cumpliendo con los diferentes niveles de confidencialidad.</t>
  </si>
  <si>
    <t>Se ha conformado un equipo de mejoramiento para la intervención de las condiciones de trabajo desfavorables en las áreas definidas como prioritarias</t>
  </si>
  <si>
    <t>El sistema de información contiene los formatos, listas o similares requeridos para la captura de la infomación</t>
  </si>
  <si>
    <t>La Gerencia soporta el programa para el control de DME</t>
  </si>
  <si>
    <t>La gerencia ha definido recursos para la implementación del sistema</t>
  </si>
  <si>
    <t xml:space="preserve">Análisis de Riesgos por Oficios y/o aplicación de listas de chequeo y/o aplicación de métodos estandarizados (subjetivos observacionales), realizados en el último período bianual. </t>
  </si>
  <si>
    <t>Los estudios son divulgados a todos los niveles con responsabilidades en la intervención y existe registros.</t>
  </si>
  <si>
    <t>Existe un documento donde están identificados los expuestos  en las diferentes áreas, cuenta con objetivos, plan de acción que integre la intervención de las condiciones ergonómicamente desfavorables  y las acciones de medicina del trabajo e indicadores definidos,</t>
  </si>
  <si>
    <t xml:space="preserve">La empresa cuenta con una persona lider del programa. La persona cuenta conformación y experiencia . Existe evidencia que lo acredite. </t>
  </si>
  <si>
    <t>Los roles y responsabilidades para la intervención de las condiciones ergonómicas desfavorables  están claramente definidas en la descripción de los cargos.</t>
  </si>
  <si>
    <t>Selección de áreas y procesos críticos</t>
  </si>
  <si>
    <t>FORMACIÓN:
Inducción, capacitación y entrenamiento</t>
  </si>
  <si>
    <t>El plan de  inducción, capacitación  y entrenamiento ha sido definido de acuerdo a los roles y responsabilidades establecidas en el sistema y dicho programa está soportado en un cronograma</t>
  </si>
  <si>
    <t>Los contenidos y el material requeridos son determinados previamente, se realiza evaluación sobre el cumplimiento de los objetivos de cada uno de los procesos de inducción, capacitación y entrenamiento</t>
  </si>
  <si>
    <t>El plan de  inducción, capacitación y entrenamiento y su cobertura se viene cumpliendo acorde al cronograma y metas establecidas</t>
  </si>
  <si>
    <t>MANTENIMIENTO</t>
  </si>
  <si>
    <t>ORDEN Y ASEO</t>
  </si>
  <si>
    <t>Están identificados y seleccionadas las áreas y procesos críticos para desórdenes musculo esqueléticos</t>
  </si>
  <si>
    <t>Se cuenta con un programa de mantenimiento documentado y se incluye de manera especial aquellos equipos y herramientas que generan el mayor riesgo de lesión, se cuenta con listas de verificación.
El programa se viene ejecutando, acorde a lo establecido</t>
  </si>
  <si>
    <t>Los proyectos se encuentran documentados y se encuentran en desarrollo o han finalizado.</t>
  </si>
  <si>
    <t>Controles Administrativos</t>
  </si>
  <si>
    <t>Detección precoz  y atención oportuna de casos</t>
  </si>
  <si>
    <t>Existe un procedimiento definido para la atención oportuna de los casos identificados</t>
  </si>
  <si>
    <t>Se identifican enfermedades o condiciones predisponentes y se gestionan a través de las EPS de cada trabajador</t>
  </si>
  <si>
    <t>Cultura del cuidado y prácticas seguras</t>
  </si>
  <si>
    <t>Se incluyen dentro del sistema actividades informativas y de promoción acerca del aporte y la forma de prevenir los DME por actividades extralaborales</t>
  </si>
  <si>
    <t xml:space="preserve">El procedimiento para la evaluación osteomuscular se encuentra documentado, se cumple, contiene la definición -clasificación (Ej.: Sano, Sintomático, Caso y No Caso)  y está  definido con claridad la acción a tomar con el caso de la definición clasificación, es revisado periódicamente y actualizado si es necesario. </t>
  </si>
  <si>
    <t>Se realiza evaluación osteomuscular de forma periódica a los trabajadores según su riesgo ergonómico y se aplica el procedimiento definido</t>
  </si>
  <si>
    <t xml:space="preserve">Se ha hecho un diagnóstico sobre estilos de vida saludable  relacionado con la prevención de DME, incluye:  actividad física, control de la obesidad, nutrición, prevención de consumo de alcohol y cigarrillo, identificación de factores predisponentes o enfermedades asociadas, se ha porpuesto un plan y se está desarrollando. </t>
  </si>
  <si>
    <t>Se cuenta con herramientas que permita sensibilizar y gestionar una cultura de la seguridad basada en el comportamiento: prácticas seguras para la prevención de los DME</t>
  </si>
  <si>
    <t>Escala cualitativa
100 o más puntos: En Mantenimiento
80 - 100 puntos: Avanzado
40 - 80 puntos: En Mejoramiento
Menor o igual a 40 puntos: En construcción
Cumplimiento óptimo: 80%</t>
  </si>
  <si>
    <t xml:space="preserve">Promoción de la calidad de vida de los trabajadores con DME, reintegro y rehabilitación
</t>
  </si>
  <si>
    <t>Se actualiza y verifica el documento y el diagnóstico integral (condiciones de trabajo, demográfico, salud, ausentismo organizacional).</t>
  </si>
  <si>
    <t>Se hace seguimiento a los proyectos del equipo de mejoramiento</t>
  </si>
  <si>
    <t>El seguimiento al desempeño incluye indicadores relacionados con el SVE</t>
  </si>
  <si>
    <t>Cumplimiento a las actividades planeadas</t>
  </si>
  <si>
    <t>El 80% y 100% = 10
50% o mas = 5
Menos de 50% = 1</t>
  </si>
  <si>
    <t>Número de casos en el período. 
Si la incidencia  es
0 = 10
Si es mayor a 0 y hay gestión = 5
Si es mayor  a 0 y no existe gestión = 1</t>
  </si>
  <si>
    <t>Escala cualitativa
56 o más puntos: En Mantenimiento
48 - 55 puntos: Avanzado
26,5 - 47 puntos: En mejoramiento
Igual o menor a 26,5 puntos: En construcción
Cumplimiento óptimo 80%</t>
  </si>
  <si>
    <t>RESULTADOS GENERALES</t>
  </si>
  <si>
    <t>PLANEACIÓN</t>
  </si>
  <si>
    <t>IMPLEMENTACIÓN</t>
  </si>
  <si>
    <t>VERIFICACIÓN</t>
  </si>
  <si>
    <t>ETAPA</t>
  </si>
  <si>
    <t>RESULTADO</t>
  </si>
  <si>
    <t>RESULTADO PONDERADO</t>
  </si>
  <si>
    <t>PORCENTAJE</t>
  </si>
  <si>
    <t>PUNTAJE MÁXIMO POSIBLE</t>
  </si>
  <si>
    <t>TOTAL PONDERADO</t>
  </si>
  <si>
    <t>Para el mejoramiento de las condiciones ergonómicamente desfavorables se cuenta con la participación de áreas como procesos, mantenimiento o compras y las mejores propuestas se gestionan de acuerdo con los recursos y la definición de prioridades.</t>
  </si>
  <si>
    <t>En las áreas críticas se han instalado avisos alusivos a la prevención integral de DME ( laborales, extra laborales y del individuo) estándares comportamentales y todos los expuestos los conocen y aplican.</t>
  </si>
  <si>
    <t>Se cuenta con una estrategia de Orden y aseo para las áreas y procesos críticos para desórdenes músculo esqueléticos y dicha estrategia se viene ejecutando, acorde a lo establecido.</t>
  </si>
  <si>
    <t>Evidencia de que por lo menos una vez al año se realiza un ejercicio de revisión y seguimiento a los planes de acción para la intervención de DME.</t>
  </si>
  <si>
    <t>La gerencia realiza seguimiento a los planes de acción</t>
  </si>
  <si>
    <t>Número de casos nuevos + los existentes en el período.  
Compare con la prevalencia del periodo anterior y califique así:
Prevalencia menor = 10
Prevalencia Igual  = 5
Prevalencia mayor = 1</t>
  </si>
  <si>
    <t>Se tienen criterios documentados para los  casos en los cuales se requiera Reintegro y rehabilitación de los trabajadores que presenten un DME. 
Se ha presentado la necesidad de implementarlos y los resultados obtenidos han sido satisfactorios</t>
  </si>
  <si>
    <t>Existe un diagnóstico integral y está documentado (condiciones de trabajo, demográfico, salud, ausentismo organizacional).</t>
  </si>
  <si>
    <t xml:space="preserve">El panorama de factores de riesgo identifica las áreas de mayor riesgo y el número de expuestos </t>
  </si>
  <si>
    <t>Diagnóstico del riesgo</t>
  </si>
  <si>
    <t>Documentación y plan de acción</t>
  </si>
  <si>
    <t>Total obtenido</t>
  </si>
  <si>
    <t>Escala cualitativa
200 puntos o más: En mantenimiento
160 - 199 puntos: Avanzado
100 - 159 puntos: En mejoramiento
Menor o igual a 99 puntos: En construcción
Cumplimiento óptimo: 80%</t>
  </si>
  <si>
    <t xml:space="preserve">LINEA BASAL DEL SVE PARA DME </t>
  </si>
  <si>
    <t>Nombre de quien realiza:</t>
  </si>
  <si>
    <t>Responsable:</t>
  </si>
  <si>
    <t>Instituto de Desarrollo Municipal de Dosquebradas</t>
  </si>
  <si>
    <t>Tania Mendoza Peña</t>
  </si>
  <si>
    <t>Ocupación:</t>
  </si>
  <si>
    <t>Médica Especialista en SST</t>
  </si>
  <si>
    <t>Beatriz Elena Salazar Tabares</t>
  </si>
  <si>
    <t>Técnico Administrativo.  Encargada del SG-SST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</si>
</sst>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/>
      <top style="medium">
        <color auto="1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2" fillId="5" borderId="0" xfId="0" applyFont="1" applyFill="1" applyBorder="1"/>
    <xf numFmtId="0" fontId="1" fillId="5" borderId="1" xfId="0" quotePrefix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6" borderId="0" xfId="0" applyFont="1" applyFill="1" applyAlignment="1" applyProtection="1">
      <alignment wrapText="1"/>
      <protection hidden="1"/>
    </xf>
    <xf numFmtId="0" fontId="1" fillId="6" borderId="0" xfId="0" applyFont="1" applyFill="1" applyAlignment="1" applyProtection="1">
      <alignment wrapText="1"/>
      <protection hidden="1"/>
    </xf>
    <xf numFmtId="0" fontId="2" fillId="6" borderId="0" xfId="0" applyFont="1" applyFill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3" fillId="6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2" fillId="6" borderId="1" xfId="0" applyFont="1" applyFill="1" applyBorder="1" applyAlignment="1">
      <alignment horizontal="justify" vertical="center" wrapText="1"/>
    </xf>
    <xf numFmtId="0" fontId="2" fillId="0" borderId="67" xfId="0" applyFont="1" applyFill="1" applyBorder="1" applyAlignment="1">
      <alignment horizontal="justify" vertical="center" wrapText="1"/>
    </xf>
    <xf numFmtId="0" fontId="2" fillId="0" borderId="2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2" xfId="0" applyFont="1" applyFill="1" applyBorder="1" applyAlignment="1">
      <alignment horizontal="justify" vertical="center" wrapText="1"/>
    </xf>
    <xf numFmtId="0" fontId="0" fillId="6" borderId="1" xfId="0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wrapText="1"/>
    </xf>
    <xf numFmtId="0" fontId="1" fillId="6" borderId="66" xfId="0" applyFont="1" applyFill="1" applyBorder="1" applyAlignment="1">
      <alignment horizontal="center" vertical="center"/>
    </xf>
    <xf numFmtId="0" fontId="2" fillId="6" borderId="67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68" xfId="0" applyFont="1" applyFill="1" applyBorder="1" applyAlignment="1">
      <alignment horizontal="left" vertical="center" wrapText="1"/>
    </xf>
    <xf numFmtId="0" fontId="10" fillId="6" borderId="0" xfId="0" applyFont="1" applyFill="1"/>
    <xf numFmtId="0" fontId="1" fillId="6" borderId="0" xfId="0" applyFont="1" applyFill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67" xfId="0" applyFont="1" applyFill="1" applyBorder="1" applyAlignment="1" applyProtection="1">
      <alignment horizontal="justify" vertical="center" wrapText="1"/>
      <protection hidden="1"/>
    </xf>
    <xf numFmtId="0" fontId="0" fillId="6" borderId="0" xfId="0" applyFill="1"/>
    <xf numFmtId="0" fontId="13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wrapText="1"/>
    </xf>
    <xf numFmtId="9" fontId="13" fillId="6" borderId="1" xfId="25" applyFont="1" applyFill="1" applyBorder="1" applyAlignment="1">
      <alignment horizontal="center" wrapText="1"/>
    </xf>
    <xf numFmtId="9" fontId="13" fillId="6" borderId="1" xfId="0" applyNumberFormat="1" applyFont="1" applyFill="1" applyBorder="1" applyAlignment="1">
      <alignment horizontal="center"/>
    </xf>
    <xf numFmtId="9" fontId="13" fillId="6" borderId="1" xfId="25" applyFont="1" applyFill="1" applyBorder="1" applyAlignment="1">
      <alignment horizontal="center"/>
    </xf>
    <xf numFmtId="0" fontId="13" fillId="6" borderId="1" xfId="0" applyFont="1" applyFill="1" applyBorder="1"/>
    <xf numFmtId="0" fontId="1" fillId="2" borderId="42" xfId="0" applyFont="1" applyFill="1" applyBorder="1" applyAlignment="1" applyProtection="1">
      <alignment vertical="center" wrapText="1"/>
      <protection hidden="1"/>
    </xf>
    <xf numFmtId="0" fontId="1" fillId="2" borderId="51" xfId="0" applyFont="1" applyFill="1" applyBorder="1" applyAlignment="1" applyProtection="1">
      <alignment horizontal="left" vertical="center" wrapText="1"/>
      <protection hidden="1"/>
    </xf>
    <xf numFmtId="0" fontId="1" fillId="2" borderId="78" xfId="0" applyFont="1" applyFill="1" applyBorder="1" applyAlignment="1" applyProtection="1">
      <alignment horizontal="left" vertical="center" wrapText="1"/>
      <protection hidden="1"/>
    </xf>
    <xf numFmtId="14" fontId="1" fillId="2" borderId="78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71" xfId="0" applyFont="1" applyFill="1" applyBorder="1" applyAlignment="1" applyProtection="1">
      <alignment horizontal="center" vertical="center" wrapText="1"/>
      <protection hidden="1"/>
    </xf>
    <xf numFmtId="0" fontId="1" fillId="6" borderId="72" xfId="0" applyFont="1" applyFill="1" applyBorder="1" applyAlignment="1" applyProtection="1">
      <alignment horizontal="center" vertical="center" wrapText="1"/>
      <protection hidden="1"/>
    </xf>
    <xf numFmtId="0" fontId="1" fillId="6" borderId="4" xfId="0" applyFont="1" applyFill="1" applyBorder="1" applyAlignment="1" applyProtection="1">
      <alignment horizontal="center" vertical="center" wrapText="1"/>
      <protection hidden="1"/>
    </xf>
    <xf numFmtId="0" fontId="1" fillId="6" borderId="73" xfId="0" applyFont="1" applyFill="1" applyBorder="1" applyAlignment="1" applyProtection="1">
      <alignment horizontal="center" vertical="center" wrapText="1"/>
      <protection hidden="1"/>
    </xf>
    <xf numFmtId="0" fontId="2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  <protection hidden="1"/>
    </xf>
    <xf numFmtId="0" fontId="1" fillId="2" borderId="27" xfId="0" applyFont="1" applyFill="1" applyBorder="1" applyAlignment="1" applyProtection="1">
      <alignment horizontal="left" vertical="center" wrapText="1"/>
      <protection hidden="1"/>
    </xf>
    <xf numFmtId="0" fontId="1" fillId="3" borderId="77" xfId="0" applyFont="1" applyFill="1" applyBorder="1" applyAlignment="1" applyProtection="1">
      <alignment horizontal="center" vertical="center" wrapText="1"/>
      <protection locked="0"/>
    </xf>
    <xf numFmtId="0" fontId="1" fillId="3" borderId="80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1" fillId="3" borderId="27" xfId="0" applyFont="1" applyFill="1" applyBorder="1" applyAlignment="1" applyProtection="1">
      <alignment horizontal="left" vertical="center" wrapText="1"/>
      <protection locked="0"/>
    </xf>
    <xf numFmtId="0" fontId="1" fillId="3" borderId="6" xfId="0" applyFont="1" applyFill="1" applyBorder="1" applyAlignment="1" applyProtection="1">
      <alignment horizontal="left" vertical="center" wrapText="1"/>
      <protection locked="0"/>
    </xf>
    <xf numFmtId="0" fontId="1" fillId="3" borderId="35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left" vertical="center" wrapText="1"/>
      <protection hidden="1"/>
    </xf>
    <xf numFmtId="0" fontId="1" fillId="2" borderId="42" xfId="0" applyFont="1" applyFill="1" applyBorder="1" applyAlignment="1" applyProtection="1">
      <alignment horizontal="left" vertical="center" wrapText="1"/>
      <protection hidden="1"/>
    </xf>
    <xf numFmtId="0" fontId="1" fillId="3" borderId="81" xfId="0" applyFont="1" applyFill="1" applyBorder="1" applyAlignment="1" applyProtection="1">
      <alignment horizontal="left" vertical="center" wrapText="1"/>
      <protection locked="0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left" wrapText="1"/>
    </xf>
    <xf numFmtId="0" fontId="3" fillId="2" borderId="60" xfId="0" applyFont="1" applyFill="1" applyBorder="1" applyAlignment="1">
      <alignment horizontal="left" wrapText="1"/>
    </xf>
    <xf numFmtId="0" fontId="3" fillId="2" borderId="61" xfId="0" applyFont="1" applyFill="1" applyBorder="1" applyAlignment="1">
      <alignment horizontal="left" wrapText="1"/>
    </xf>
    <xf numFmtId="0" fontId="3" fillId="2" borderId="62" xfId="0" applyFont="1" applyFill="1" applyBorder="1" applyAlignment="1">
      <alignment horizontal="left" wrapText="1"/>
    </xf>
    <xf numFmtId="0" fontId="3" fillId="2" borderId="63" xfId="0" applyFont="1" applyFill="1" applyBorder="1" applyAlignment="1">
      <alignment horizontal="left" wrapText="1"/>
    </xf>
    <xf numFmtId="0" fontId="3" fillId="2" borderId="64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6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1" fillId="3" borderId="27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6" borderId="7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6" borderId="7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left" wrapText="1"/>
    </xf>
    <xf numFmtId="0" fontId="3" fillId="2" borderId="57" xfId="0" applyFont="1" applyFill="1" applyBorder="1" applyAlignment="1">
      <alignment horizontal="left" wrapText="1"/>
    </xf>
    <xf numFmtId="0" fontId="3" fillId="2" borderId="58" xfId="0" applyFont="1" applyFill="1" applyBorder="1" applyAlignment="1">
      <alignment horizontal="left" wrapText="1"/>
    </xf>
    <xf numFmtId="2" fontId="3" fillId="2" borderId="12" xfId="0" applyNumberFormat="1" applyFont="1" applyFill="1" applyBorder="1" applyAlignment="1">
      <alignment horizontal="center" wrapText="1"/>
    </xf>
    <xf numFmtId="0" fontId="3" fillId="6" borderId="15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16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3" fillId="6" borderId="19" xfId="0" applyFont="1" applyFill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 wrapText="1"/>
    </xf>
    <xf numFmtId="0" fontId="3" fillId="2" borderId="21" xfId="0" applyFont="1" applyFill="1" applyBorder="1" applyAlignment="1" applyProtection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vertical="center" wrapText="1"/>
    </xf>
    <xf numFmtId="9" fontId="1" fillId="2" borderId="6" xfId="25" applyFont="1" applyFill="1" applyBorder="1" applyAlignment="1">
      <alignment horizontal="center" wrapText="1"/>
    </xf>
    <xf numFmtId="9" fontId="1" fillId="2" borderId="22" xfId="25" applyFont="1" applyFill="1" applyBorder="1" applyAlignment="1">
      <alignment horizontal="center" wrapText="1"/>
    </xf>
    <xf numFmtId="0" fontId="1" fillId="0" borderId="4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2" borderId="49" xfId="0" applyFont="1" applyFill="1" applyBorder="1" applyAlignment="1">
      <alignment horizontal="left" wrapText="1"/>
    </xf>
    <xf numFmtId="0" fontId="3" fillId="2" borderId="50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0" fillId="0" borderId="22" xfId="0" applyBorder="1" applyAlignment="1">
      <alignment wrapText="1"/>
    </xf>
    <xf numFmtId="0" fontId="3" fillId="2" borderId="10" xfId="0" applyFont="1" applyFill="1" applyBorder="1" applyAlignment="1" applyProtection="1">
      <alignment horizontal="center" wrapText="1"/>
    </xf>
    <xf numFmtId="0" fontId="0" fillId="0" borderId="37" xfId="0" applyBorder="1" applyAlignment="1">
      <alignment wrapText="1"/>
    </xf>
    <xf numFmtId="0" fontId="1" fillId="2" borderId="22" xfId="0" applyFont="1" applyFill="1" applyBorder="1" applyAlignment="1">
      <alignment horizontal="center" wrapText="1"/>
    </xf>
    <xf numFmtId="0" fontId="3" fillId="2" borderId="40" xfId="0" applyFont="1" applyFill="1" applyBorder="1" applyAlignment="1">
      <alignment horizontal="left" wrapText="1"/>
    </xf>
    <xf numFmtId="0" fontId="3" fillId="2" borderId="41" xfId="0" applyFont="1" applyFill="1" applyBorder="1" applyAlignment="1">
      <alignment horizontal="left" wrapText="1"/>
    </xf>
    <xf numFmtId="0" fontId="3" fillId="2" borderId="23" xfId="0" applyFont="1" applyFill="1" applyBorder="1" applyAlignment="1">
      <alignment horizontal="left" wrapText="1"/>
    </xf>
    <xf numFmtId="0" fontId="3" fillId="2" borderId="36" xfId="0" applyFont="1" applyFill="1" applyBorder="1" applyAlignment="1">
      <alignment horizontal="left" wrapText="1"/>
    </xf>
    <xf numFmtId="0" fontId="3" fillId="2" borderId="42" xfId="0" applyFont="1" applyFill="1" applyBorder="1" applyAlignment="1">
      <alignment horizontal="left" wrapText="1"/>
    </xf>
    <xf numFmtId="0" fontId="3" fillId="2" borderId="37" xfId="0" applyFont="1" applyFill="1" applyBorder="1" applyAlignment="1">
      <alignment horizontal="left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left" wrapText="1"/>
    </xf>
    <xf numFmtId="0" fontId="3" fillId="2" borderId="52" xfId="0" applyFont="1" applyFill="1" applyBorder="1" applyAlignment="1">
      <alignment horizontal="left" wrapText="1"/>
    </xf>
    <xf numFmtId="0" fontId="3" fillId="2" borderId="53" xfId="0" applyFont="1" applyFill="1" applyBorder="1" applyAlignment="1">
      <alignment horizontal="left" wrapText="1"/>
    </xf>
    <xf numFmtId="0" fontId="1" fillId="2" borderId="51" xfId="0" applyFont="1" applyFill="1" applyBorder="1" applyAlignment="1">
      <alignment horizontal="center" wrapText="1"/>
    </xf>
    <xf numFmtId="0" fontId="1" fillId="6" borderId="54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 wrapText="1"/>
    </xf>
    <xf numFmtId="0" fontId="1" fillId="6" borderId="44" xfId="0" applyFont="1" applyFill="1" applyBorder="1" applyAlignment="1">
      <alignment horizontal="left" vertical="top" wrapText="1"/>
    </xf>
    <xf numFmtId="0" fontId="1" fillId="6" borderId="17" xfId="0" applyFont="1" applyFill="1" applyBorder="1" applyAlignment="1">
      <alignment horizontal="left" vertical="top" wrapText="1"/>
    </xf>
    <xf numFmtId="0" fontId="1" fillId="6" borderId="55" xfId="0" applyFont="1" applyFill="1" applyBorder="1" applyAlignment="1">
      <alignment horizontal="left" vertical="top" wrapText="1"/>
    </xf>
    <xf numFmtId="0" fontId="1" fillId="6" borderId="19" xfId="0" applyFont="1" applyFill="1" applyBorder="1" applyAlignment="1">
      <alignment horizontal="left" vertical="top" wrapText="1"/>
    </xf>
    <xf numFmtId="0" fontId="1" fillId="6" borderId="2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/>
    </xf>
  </cellXfs>
  <cellStyles count="1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Normal" xfId="0" builtinId="0"/>
    <cellStyle name="Normal 2" xfId="26"/>
    <cellStyle name="Porcentaje" xfId="25" builtinId="5"/>
  </cellStyles>
  <dxfs count="3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0606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zoomScaleNormal="100" zoomScalePageLayoutView="150" workbookViewId="0">
      <selection activeCell="E10" sqref="E10"/>
    </sheetView>
  </sheetViews>
  <sheetFormatPr baseColWidth="10" defaultColWidth="10.85546875" defaultRowHeight="12.75" x14ac:dyDescent="0.2"/>
  <cols>
    <col min="1" max="1" width="3" style="37" customWidth="1"/>
    <col min="2" max="2" width="19.42578125" style="37" customWidth="1"/>
    <col min="3" max="3" width="52.7109375" style="37" customWidth="1"/>
    <col min="4" max="4" width="9.7109375" style="38" customWidth="1"/>
    <col min="5" max="5" width="23" style="37" customWidth="1"/>
    <col min="6" max="6" width="11.42578125" style="37" customWidth="1"/>
    <col min="7" max="7" width="6.42578125" style="37" customWidth="1"/>
    <col min="8" max="8" width="13.7109375" style="37" customWidth="1"/>
    <col min="9" max="9" width="13.42578125" style="37" customWidth="1"/>
    <col min="10" max="16384" width="10.85546875" style="37"/>
  </cols>
  <sheetData>
    <row r="1" spans="1:9" s="24" customFormat="1" ht="24.75" customHeight="1" thickBot="1" x14ac:dyDescent="0.25">
      <c r="A1" s="71" t="s">
        <v>104</v>
      </c>
      <c r="B1" s="72"/>
      <c r="C1" s="73"/>
      <c r="D1" s="72"/>
      <c r="E1" s="73"/>
      <c r="F1" s="72"/>
      <c r="G1" s="72"/>
      <c r="H1" s="72"/>
      <c r="I1" s="74"/>
    </row>
    <row r="2" spans="1:9" s="25" customFormat="1" ht="14.25" customHeight="1" thickBot="1" x14ac:dyDescent="0.25">
      <c r="A2" s="93" t="s">
        <v>11</v>
      </c>
      <c r="B2" s="94"/>
      <c r="C2" s="70">
        <v>42607</v>
      </c>
      <c r="D2" s="67" t="s">
        <v>29</v>
      </c>
      <c r="E2" s="87" t="s">
        <v>107</v>
      </c>
      <c r="F2" s="88"/>
      <c r="G2" s="88"/>
      <c r="H2" s="88"/>
      <c r="I2" s="89"/>
    </row>
    <row r="3" spans="1:9" s="25" customFormat="1" ht="14.25" customHeight="1" thickBot="1" x14ac:dyDescent="0.25">
      <c r="A3" s="77" t="s">
        <v>105</v>
      </c>
      <c r="B3" s="78"/>
      <c r="C3" s="79" t="s">
        <v>108</v>
      </c>
      <c r="D3" s="80"/>
      <c r="E3" s="69" t="s">
        <v>109</v>
      </c>
      <c r="F3" s="95" t="s">
        <v>110</v>
      </c>
      <c r="G3" s="90"/>
      <c r="H3" s="91"/>
      <c r="I3" s="92"/>
    </row>
    <row r="4" spans="1:9" s="25" customFormat="1" ht="16.5" customHeight="1" thickBot="1" x14ac:dyDescent="0.25">
      <c r="A4" s="77" t="s">
        <v>106</v>
      </c>
      <c r="B4" s="78"/>
      <c r="C4" s="116" t="s">
        <v>111</v>
      </c>
      <c r="D4" s="116"/>
      <c r="E4" s="68" t="s">
        <v>12</v>
      </c>
      <c r="F4" s="90" t="s">
        <v>112</v>
      </c>
      <c r="G4" s="90"/>
      <c r="H4" s="91"/>
      <c r="I4" s="92"/>
    </row>
    <row r="5" spans="1:9" s="26" customFormat="1" ht="12" customHeight="1" thickBot="1" x14ac:dyDescent="0.25">
      <c r="A5" s="112" t="s">
        <v>36</v>
      </c>
      <c r="B5" s="113"/>
      <c r="C5" s="113"/>
      <c r="D5" s="113"/>
      <c r="E5" s="113"/>
      <c r="F5" s="113"/>
      <c r="G5" s="113"/>
      <c r="H5" s="114"/>
      <c r="I5" s="115"/>
    </row>
    <row r="6" spans="1:9" s="26" customFormat="1" ht="12" customHeight="1" thickBot="1" x14ac:dyDescent="0.25">
      <c r="A6" s="85" t="s">
        <v>0</v>
      </c>
      <c r="B6" s="110" t="s">
        <v>1</v>
      </c>
      <c r="C6" s="110" t="s">
        <v>2</v>
      </c>
      <c r="D6" s="81" t="s">
        <v>33</v>
      </c>
      <c r="E6" s="83" t="s">
        <v>3</v>
      </c>
      <c r="F6" s="83" t="s">
        <v>5</v>
      </c>
      <c r="G6" s="96" t="s">
        <v>4</v>
      </c>
      <c r="H6" s="98" t="s">
        <v>31</v>
      </c>
      <c r="I6" s="117" t="s">
        <v>6</v>
      </c>
    </row>
    <row r="7" spans="1:9" s="26" customFormat="1" ht="21.75" customHeight="1" thickBot="1" x14ac:dyDescent="0.25">
      <c r="A7" s="86"/>
      <c r="B7" s="111"/>
      <c r="C7" s="111"/>
      <c r="D7" s="82"/>
      <c r="E7" s="84"/>
      <c r="F7" s="84"/>
      <c r="G7" s="97"/>
      <c r="H7" s="99"/>
      <c r="I7" s="118"/>
    </row>
    <row r="8" spans="1:9" s="26" customFormat="1" ht="45" x14ac:dyDescent="0.2">
      <c r="A8" s="121">
        <v>1</v>
      </c>
      <c r="B8" s="119" t="s">
        <v>100</v>
      </c>
      <c r="C8" s="39" t="s">
        <v>99</v>
      </c>
      <c r="D8" s="27">
        <v>10</v>
      </c>
      <c r="E8" s="27" t="str">
        <f>IF(D8=1,"Realizar Panorama de factores de riesgo y/o matriz de peligro.",IF(D8=5," Actualizar Panorama de factores de riesgo y/o matriz de peligro.",IF(D8=10," Mantener  y adecuar Panorama de factores de riesgo y/o matriz de peligro.")))</f>
        <v xml:space="preserve"> Mantener  y adecuar Panorama de factores de riesgo y/o matriz de peligro.</v>
      </c>
      <c r="F8" s="28"/>
      <c r="G8" s="29"/>
      <c r="H8" s="28"/>
      <c r="I8" s="30"/>
    </row>
    <row r="9" spans="1:9" s="16" customFormat="1" ht="22.5" x14ac:dyDescent="0.2">
      <c r="A9" s="109"/>
      <c r="B9" s="107"/>
      <c r="C9" s="39" t="s">
        <v>98</v>
      </c>
      <c r="D9" s="31">
        <v>1</v>
      </c>
      <c r="E9" s="27" t="str">
        <f>IF(D9=1,"Realizar Dx Integral.",IF(D9=5,"Adecuar documento de Dx Integral.",IF(D9=10,"Mantener y Actualizar Dx Integral.")))</f>
        <v>Realizar Dx Integral.</v>
      </c>
      <c r="F9" s="17"/>
      <c r="G9" s="18"/>
      <c r="H9" s="18"/>
      <c r="I9" s="19"/>
    </row>
    <row r="10" spans="1:9" s="26" customFormat="1" ht="33.75" x14ac:dyDescent="0.2">
      <c r="A10" s="109"/>
      <c r="B10" s="107"/>
      <c r="C10" s="39" t="s">
        <v>47</v>
      </c>
      <c r="D10" s="27">
        <v>1</v>
      </c>
      <c r="E10" s="27" t="str">
        <f>IF(D10=1,"Definir, priorizar y documentar valoracion de condiciones ambientales.",IF(D10=5," Actualizar valoracion de condiciones ambientales.",IF(D10=10," Mantener  valoracion de condiciones ambientales.")))</f>
        <v>Definir, priorizar y documentar valoracion de condiciones ambientales.</v>
      </c>
      <c r="F10" s="28"/>
      <c r="G10" s="29"/>
      <c r="H10" s="28"/>
      <c r="I10" s="30"/>
    </row>
    <row r="11" spans="1:9" s="26" customFormat="1" ht="32.1" customHeight="1" x14ac:dyDescent="0.2">
      <c r="A11" s="122"/>
      <c r="B11" s="120"/>
      <c r="C11" s="39" t="s">
        <v>48</v>
      </c>
      <c r="D11" s="27">
        <v>1</v>
      </c>
      <c r="E11" s="27" t="str">
        <f>IF(D11=1,"Definir, priorizar y documentar valoracion de condiciones ambientales.",IF(D11=5," Divulgar estudios.",IF(D11=10," Mantener divulgación actualizada.")))</f>
        <v>Definir, priorizar y documentar valoracion de condiciones ambientales.</v>
      </c>
      <c r="F11" s="28"/>
      <c r="G11" s="29"/>
      <c r="H11" s="28"/>
      <c r="I11" s="30"/>
    </row>
    <row r="12" spans="1:9" s="33" customFormat="1" ht="42" customHeight="1" x14ac:dyDescent="0.2">
      <c r="A12" s="76">
        <v>2</v>
      </c>
      <c r="B12" s="75" t="s">
        <v>101</v>
      </c>
      <c r="C12" s="39" t="s">
        <v>49</v>
      </c>
      <c r="D12" s="27">
        <v>1</v>
      </c>
      <c r="E12" s="31" t="str">
        <f>IF(D12=1,"Realizar el documento de S.V.E para DME.",IF(D12=5,"Adecuar documento a S.V.E para DME.",IF(D12=10,"Implementar Documento y S.V.E para DME.")))</f>
        <v>Realizar el documento de S.V.E para DME.</v>
      </c>
      <c r="F12" s="27"/>
      <c r="G12" s="28"/>
      <c r="H12" s="28"/>
      <c r="I12" s="32"/>
    </row>
    <row r="13" spans="1:9" s="33" customFormat="1" ht="22.5" x14ac:dyDescent="0.2">
      <c r="A13" s="76"/>
      <c r="B13" s="75"/>
      <c r="C13" s="39" t="s">
        <v>21</v>
      </c>
      <c r="D13" s="27">
        <v>1</v>
      </c>
      <c r="E13" s="27" t="str">
        <f>IF(D13=1,"Iniciar Divulgacion.",IF(D13=5," Continuar Divulgacion .",IF(D13=10," Mantener Divulgacion.")))</f>
        <v>Iniciar Divulgacion.</v>
      </c>
      <c r="F13" s="28"/>
      <c r="G13" s="28"/>
      <c r="H13" s="28"/>
      <c r="I13" s="32"/>
    </row>
    <row r="14" spans="1:9" s="26" customFormat="1" ht="30.75" customHeight="1" x14ac:dyDescent="0.2">
      <c r="A14" s="76">
        <v>3</v>
      </c>
      <c r="B14" s="75" t="s">
        <v>45</v>
      </c>
      <c r="C14" s="39" t="s">
        <v>41</v>
      </c>
      <c r="D14" s="27">
        <v>10</v>
      </c>
      <c r="E14" s="27" t="str">
        <f>IF(D14=1,"Realizar Presentación a la Gerencia.",IF(D14=5," Realizar presentación a la gerencia",IF(D14=10,"Mantener reportes periódicos a la gerencia")))</f>
        <v>Mantener reportes periódicos a la gerencia</v>
      </c>
      <c r="F14" s="28"/>
      <c r="G14" s="29"/>
      <c r="H14" s="34"/>
      <c r="I14" s="30"/>
    </row>
    <row r="15" spans="1:9" s="26" customFormat="1" ht="30.75" customHeight="1" x14ac:dyDescent="0.2">
      <c r="A15" s="76"/>
      <c r="B15" s="75"/>
      <c r="C15" s="39" t="s">
        <v>46</v>
      </c>
      <c r="D15" s="27">
        <v>10</v>
      </c>
      <c r="E15" s="27" t="str">
        <f>IF(D15=1,"Documentar proyectos de mejora con su presupuesto.",IF(D15=5,"Hacer seguimiento a la aprobación de los presupuestos",IF(D15=10,"Continuar la implementación de los proyectos")))</f>
        <v>Continuar la implementación de los proyectos</v>
      </c>
      <c r="F15" s="28"/>
      <c r="G15" s="29"/>
      <c r="H15" s="34"/>
      <c r="I15" s="30"/>
    </row>
    <row r="16" spans="1:9" s="26" customFormat="1" ht="63.75" customHeight="1" x14ac:dyDescent="0.2">
      <c r="A16" s="76"/>
      <c r="B16" s="75"/>
      <c r="C16" s="39" t="s">
        <v>50</v>
      </c>
      <c r="D16" s="27">
        <v>5</v>
      </c>
      <c r="E16" s="27" t="str">
        <f>IF(D16=1,"Contratar responsable ",IF(D16=5," Fortalecer las competencias en salud ocupacional y en la intervención del riesgo por carga física.",IF(D16=10," Mantener las competencias")))</f>
        <v xml:space="preserve"> Fortalecer las competencias en salud ocupacional y en la intervención del riesgo por carga física.</v>
      </c>
      <c r="F16" s="28"/>
      <c r="G16" s="29"/>
      <c r="H16" s="34"/>
      <c r="I16" s="30"/>
    </row>
    <row r="17" spans="1:9" s="26" customFormat="1" ht="36" customHeight="1" x14ac:dyDescent="0.2">
      <c r="A17" s="108">
        <v>4</v>
      </c>
      <c r="B17" s="106" t="s">
        <v>38</v>
      </c>
      <c r="C17" s="39" t="s">
        <v>35</v>
      </c>
      <c r="D17" s="27">
        <v>1</v>
      </c>
      <c r="E17" s="27" t="str">
        <f>IF(D17=1,"Definir y documentar responsablidades en todos los niveles.",IF(D17=5," Definir o documentar responsablidades en algunos niveles.",IF(D17=10," Mantener  y adecuar Responsabilidades.")))</f>
        <v>Definir y documentar responsablidades en todos los niveles.</v>
      </c>
      <c r="F17" s="28"/>
      <c r="G17" s="29"/>
      <c r="H17" s="34"/>
      <c r="I17" s="30"/>
    </row>
    <row r="18" spans="1:9" s="26" customFormat="1" ht="33.75" x14ac:dyDescent="0.2">
      <c r="A18" s="109"/>
      <c r="B18" s="107"/>
      <c r="C18" s="39" t="s">
        <v>43</v>
      </c>
      <c r="D18" s="27">
        <v>1</v>
      </c>
      <c r="E18" s="27" t="str">
        <f>IF(D18=1,"Conformar equipos de mejora.",IF(D18=5," Formar al equipo en temas específicos de ergonomía de acuerdo con las caracteriticas de sus condiciones de trabajo .",IF(D18=10," Mantener al equipo en temas específicos de ergonomía de acuerdo con las caracteriticas de sus condiciones de trabajo .")))</f>
        <v>Conformar equipos de mejora.</v>
      </c>
      <c r="F18" s="28"/>
      <c r="G18" s="29"/>
      <c r="H18" s="34"/>
      <c r="I18" s="30"/>
    </row>
    <row r="19" spans="1:9" s="26" customFormat="1" ht="35.25" customHeight="1" x14ac:dyDescent="0.2">
      <c r="A19" s="109"/>
      <c r="B19" s="107"/>
      <c r="C19" s="39" t="s">
        <v>51</v>
      </c>
      <c r="D19" s="27">
        <v>1</v>
      </c>
      <c r="E19" s="27" t="str">
        <f>IF(D19=1,"Definir y documentar roles y responsabilidades por cargos.",IF(D19=5," Difundir roles y responsabilidades por cargos.",IF(D19=10," Seguimiento al desempeño")))</f>
        <v>Definir y documentar roles y responsabilidades por cargos.</v>
      </c>
      <c r="F19" s="28"/>
      <c r="G19" s="29"/>
      <c r="H19" s="34"/>
      <c r="I19" s="30"/>
    </row>
    <row r="20" spans="1:9" s="26" customFormat="1" ht="9.9499999999999993" customHeight="1" x14ac:dyDescent="0.2">
      <c r="A20" s="109"/>
      <c r="B20" s="107"/>
      <c r="C20" s="39" t="s">
        <v>22</v>
      </c>
      <c r="D20" s="27">
        <v>10</v>
      </c>
      <c r="E20" s="27" t="str">
        <f>IF(D20=1,"Realizar plan.",IF(D20=5," Adecuar plan.",IF(D20=10," Mantener  plan.")))</f>
        <v xml:space="preserve"> Mantener  plan.</v>
      </c>
      <c r="F20" s="28"/>
      <c r="G20" s="29"/>
      <c r="H20" s="34"/>
      <c r="I20" s="30"/>
    </row>
    <row r="21" spans="1:9" s="26" customFormat="1" ht="22.5" x14ac:dyDescent="0.2">
      <c r="A21" s="76">
        <v>5</v>
      </c>
      <c r="B21" s="75" t="s">
        <v>7</v>
      </c>
      <c r="C21" s="39" t="s">
        <v>44</v>
      </c>
      <c r="D21" s="27">
        <v>5</v>
      </c>
      <c r="E21" s="27" t="str">
        <f>IF(D21=1,"Realizar Sistema de informacion.",IF(D21=5," Actualizar Sistema de informacion.",IF(D21=10," Mantener Sistema de informacion.")))</f>
        <v xml:space="preserve"> Actualizar Sistema de informacion.</v>
      </c>
      <c r="F21" s="28"/>
      <c r="G21" s="29"/>
      <c r="H21" s="28"/>
      <c r="I21" s="30"/>
    </row>
    <row r="22" spans="1:9" s="26" customFormat="1" ht="33.950000000000003" customHeight="1" x14ac:dyDescent="0.2">
      <c r="A22" s="76"/>
      <c r="B22" s="75"/>
      <c r="C22" s="39" t="s">
        <v>42</v>
      </c>
      <c r="D22" s="27">
        <v>5</v>
      </c>
      <c r="E22" s="27" t="str">
        <f>IF(D22=1,"Definir responsable",IF(D22=5," Hacer seguimiento a la actualización de la información",IF(D22=10," Mantener actualizado Sistema de informacion.")))</f>
        <v xml:space="preserve"> Hacer seguimiento a la actualización de la información</v>
      </c>
      <c r="F22" s="28"/>
      <c r="G22" s="29"/>
      <c r="H22" s="28"/>
      <c r="I22" s="30"/>
    </row>
    <row r="23" spans="1:9" s="26" customFormat="1" ht="34.5" thickBot="1" x14ac:dyDescent="0.25">
      <c r="A23" s="76"/>
      <c r="B23" s="75"/>
      <c r="C23" s="39" t="s">
        <v>23</v>
      </c>
      <c r="D23" s="27">
        <v>5</v>
      </c>
      <c r="E23" s="27" t="str">
        <f>IF(D23=1,"Defir periodicidad",IF(D23=5," Actualizar Sistema de informacion y periodicidad de informacion.",IF(D23=10," Mantener Sistema de informacion.")))</f>
        <v xml:space="preserve"> Actualizar Sistema de informacion y periodicidad de informacion.</v>
      </c>
      <c r="F23" s="28"/>
      <c r="G23" s="29"/>
      <c r="H23" s="28"/>
      <c r="I23" s="30"/>
    </row>
    <row r="24" spans="1:9" s="35" customFormat="1" ht="9" customHeight="1" x14ac:dyDescent="0.15">
      <c r="A24" s="103" t="s">
        <v>8</v>
      </c>
      <c r="B24" s="104"/>
      <c r="C24" s="105"/>
      <c r="D24" s="136">
        <f>+D8+D9+D10+D11+1.5*(D12+D13)+2*(D14+D15+D16)+D17+2*D18+D19+D20+D21+D22+D23</f>
        <v>95</v>
      </c>
      <c r="E24" s="136"/>
      <c r="F24" s="127" t="s">
        <v>103</v>
      </c>
      <c r="G24" s="128"/>
      <c r="H24" s="128"/>
      <c r="I24" s="129"/>
    </row>
    <row r="25" spans="1:9" s="36" customFormat="1" ht="12.75" customHeight="1" x14ac:dyDescent="0.15">
      <c r="A25" s="100" t="s">
        <v>34</v>
      </c>
      <c r="B25" s="101"/>
      <c r="C25" s="102"/>
      <c r="D25" s="137">
        <v>210</v>
      </c>
      <c r="E25" s="137"/>
      <c r="F25" s="130"/>
      <c r="G25" s="131"/>
      <c r="H25" s="131"/>
      <c r="I25" s="132"/>
    </row>
    <row r="26" spans="1:9" s="36" customFormat="1" ht="12.75" customHeight="1" x14ac:dyDescent="0.15">
      <c r="A26" s="100" t="s">
        <v>9</v>
      </c>
      <c r="B26" s="101"/>
      <c r="C26" s="102"/>
      <c r="D26" s="137">
        <v>100</v>
      </c>
      <c r="E26" s="137"/>
      <c r="F26" s="130"/>
      <c r="G26" s="131"/>
      <c r="H26" s="131"/>
      <c r="I26" s="132"/>
    </row>
    <row r="27" spans="1:9" s="36" customFormat="1" ht="38.1" customHeight="1" thickBot="1" x14ac:dyDescent="0.2">
      <c r="A27" s="123" t="s">
        <v>10</v>
      </c>
      <c r="B27" s="124"/>
      <c r="C27" s="125"/>
      <c r="D27" s="126">
        <f>D24*D26/D25</f>
        <v>45.238095238095241</v>
      </c>
      <c r="E27" s="126"/>
      <c r="F27" s="133"/>
      <c r="G27" s="134"/>
      <c r="H27" s="134"/>
      <c r="I27" s="135"/>
    </row>
  </sheetData>
  <sheetProtection selectLockedCells="1" selectUnlockedCells="1"/>
  <mergeCells count="38">
    <mergeCell ref="A27:C27"/>
    <mergeCell ref="D27:E27"/>
    <mergeCell ref="F24:I27"/>
    <mergeCell ref="D24:E24"/>
    <mergeCell ref="D25:E25"/>
    <mergeCell ref="D26:E26"/>
    <mergeCell ref="A2:B2"/>
    <mergeCell ref="F3:I3"/>
    <mergeCell ref="G6:G7"/>
    <mergeCell ref="H6:H7"/>
    <mergeCell ref="A26:C26"/>
    <mergeCell ref="A25:C25"/>
    <mergeCell ref="A24:C24"/>
    <mergeCell ref="B17:B20"/>
    <mergeCell ref="A17:A20"/>
    <mergeCell ref="B6:B7"/>
    <mergeCell ref="C6:C7"/>
    <mergeCell ref="A5:I5"/>
    <mergeCell ref="C4:D4"/>
    <mergeCell ref="I6:I7"/>
    <mergeCell ref="B8:B11"/>
    <mergeCell ref="A8:A11"/>
    <mergeCell ref="A1:I1"/>
    <mergeCell ref="B21:B23"/>
    <mergeCell ref="A21:A23"/>
    <mergeCell ref="A12:A13"/>
    <mergeCell ref="B12:B13"/>
    <mergeCell ref="B14:B16"/>
    <mergeCell ref="A14:A16"/>
    <mergeCell ref="A3:B3"/>
    <mergeCell ref="C3:D3"/>
    <mergeCell ref="D6:D7"/>
    <mergeCell ref="E6:E7"/>
    <mergeCell ref="A4:B4"/>
    <mergeCell ref="F6:F7"/>
    <mergeCell ref="A6:A7"/>
    <mergeCell ref="E2:I2"/>
    <mergeCell ref="F4:I4"/>
  </mergeCells>
  <phoneticPr fontId="2" type="noConversion"/>
  <conditionalFormatting sqref="D8:D23">
    <cfRule type="cellIs" dxfId="29" priority="8" stopIfTrue="1" operator="equal">
      <formula>10</formula>
    </cfRule>
    <cfRule type="cellIs" dxfId="28" priority="9" stopIfTrue="1" operator="equal">
      <formula>5</formula>
    </cfRule>
    <cfRule type="cellIs" dxfId="27" priority="10" stopIfTrue="1" operator="equal">
      <formula>1</formula>
    </cfRule>
  </conditionalFormatting>
  <dataValidations count="1">
    <dataValidation type="list" allowBlank="1" showInputMessage="1" showErrorMessage="1" sqref="D8:D23">
      <formula1>"10,5,1"</formula1>
    </dataValidation>
  </dataValidations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zoomScaleNormal="100" zoomScalePageLayoutView="140" workbookViewId="0">
      <selection activeCell="A2" sqref="A2:XFD4"/>
    </sheetView>
  </sheetViews>
  <sheetFormatPr baseColWidth="10" defaultColWidth="10.85546875" defaultRowHeight="12.75" x14ac:dyDescent="0.2"/>
  <cols>
    <col min="1" max="1" width="4.140625" style="11" customWidth="1"/>
    <col min="2" max="2" width="19" style="6" customWidth="1"/>
    <col min="3" max="3" width="43.42578125" style="6" customWidth="1"/>
    <col min="4" max="4" width="9.42578125" style="6" customWidth="1"/>
    <col min="5" max="5" width="28.42578125" style="6" customWidth="1"/>
    <col min="6" max="6" width="11.28515625" style="6" customWidth="1"/>
    <col min="7" max="7" width="7.42578125" style="6" customWidth="1"/>
    <col min="8" max="8" width="11" style="6" customWidth="1"/>
    <col min="9" max="9" width="20.42578125" style="6" customWidth="1"/>
    <col min="10" max="16384" width="10.85546875" style="6"/>
  </cols>
  <sheetData>
    <row r="1" spans="1:9" s="24" customFormat="1" ht="24" customHeight="1" thickBot="1" x14ac:dyDescent="0.25">
      <c r="A1" s="71" t="s">
        <v>104</v>
      </c>
      <c r="B1" s="72"/>
      <c r="C1" s="73"/>
      <c r="D1" s="72"/>
      <c r="E1" s="73"/>
      <c r="F1" s="72"/>
      <c r="G1" s="72"/>
      <c r="H1" s="72"/>
      <c r="I1" s="74"/>
    </row>
    <row r="2" spans="1:9" s="25" customFormat="1" ht="14.25" customHeight="1" thickBot="1" x14ac:dyDescent="0.25">
      <c r="A2" s="93" t="s">
        <v>11</v>
      </c>
      <c r="B2" s="94"/>
      <c r="C2" s="70">
        <v>42607</v>
      </c>
      <c r="D2" s="67" t="s">
        <v>29</v>
      </c>
      <c r="E2" s="87" t="s">
        <v>107</v>
      </c>
      <c r="F2" s="88"/>
      <c r="G2" s="88"/>
      <c r="H2" s="88"/>
      <c r="I2" s="89"/>
    </row>
    <row r="3" spans="1:9" s="25" customFormat="1" ht="14.25" customHeight="1" thickBot="1" x14ac:dyDescent="0.25">
      <c r="A3" s="77" t="s">
        <v>105</v>
      </c>
      <c r="B3" s="78"/>
      <c r="C3" s="79" t="s">
        <v>108</v>
      </c>
      <c r="D3" s="80"/>
      <c r="E3" s="69" t="s">
        <v>109</v>
      </c>
      <c r="F3" s="95" t="s">
        <v>110</v>
      </c>
      <c r="G3" s="90"/>
      <c r="H3" s="91"/>
      <c r="I3" s="92"/>
    </row>
    <row r="4" spans="1:9" s="25" customFormat="1" ht="16.5" customHeight="1" thickBot="1" x14ac:dyDescent="0.25">
      <c r="A4" s="77" t="s">
        <v>106</v>
      </c>
      <c r="B4" s="78"/>
      <c r="C4" s="116" t="s">
        <v>111</v>
      </c>
      <c r="D4" s="116"/>
      <c r="E4" s="68" t="s">
        <v>12</v>
      </c>
      <c r="F4" s="90" t="s">
        <v>112</v>
      </c>
      <c r="G4" s="90"/>
      <c r="H4" s="91"/>
      <c r="I4" s="92"/>
    </row>
    <row r="5" spans="1:9" s="7" customFormat="1" ht="15" customHeight="1" thickBot="1" x14ac:dyDescent="0.25">
      <c r="A5" s="112" t="s">
        <v>32</v>
      </c>
      <c r="B5" s="113"/>
      <c r="C5" s="113"/>
      <c r="D5" s="113"/>
      <c r="E5" s="113"/>
      <c r="F5" s="150"/>
      <c r="G5" s="150"/>
      <c r="H5" s="114"/>
      <c r="I5" s="115"/>
    </row>
    <row r="6" spans="1:9" s="7" customFormat="1" ht="12" thickBot="1" x14ac:dyDescent="0.25">
      <c r="A6" s="85" t="s">
        <v>0</v>
      </c>
      <c r="B6" s="110" t="s">
        <v>1</v>
      </c>
      <c r="C6" s="110" t="s">
        <v>2</v>
      </c>
      <c r="D6" s="81" t="s">
        <v>33</v>
      </c>
      <c r="E6" s="177" t="s">
        <v>3</v>
      </c>
      <c r="F6" s="145" t="s">
        <v>5</v>
      </c>
      <c r="G6" s="145" t="s">
        <v>4</v>
      </c>
      <c r="H6" s="148" t="s">
        <v>31</v>
      </c>
      <c r="I6" s="117" t="s">
        <v>6</v>
      </c>
    </row>
    <row r="7" spans="1:9" s="7" customFormat="1" ht="21" customHeight="1" thickBot="1" x14ac:dyDescent="0.25">
      <c r="A7" s="151"/>
      <c r="B7" s="81"/>
      <c r="C7" s="81"/>
      <c r="D7" s="176"/>
      <c r="E7" s="178"/>
      <c r="F7" s="145"/>
      <c r="G7" s="145"/>
      <c r="H7" s="149"/>
      <c r="I7" s="179"/>
    </row>
    <row r="8" spans="1:9" s="7" customFormat="1" ht="23.25" thickBot="1" x14ac:dyDescent="0.25">
      <c r="A8" s="20">
        <v>1</v>
      </c>
      <c r="B8" s="13" t="s">
        <v>52</v>
      </c>
      <c r="C8" s="40" t="s">
        <v>59</v>
      </c>
      <c r="D8" s="12">
        <v>5</v>
      </c>
      <c r="E8" s="12" t="str">
        <f>IF(D8=1,"Definir áreas o procesos críticos.",IF(D8=5,"Definir áreas o procesos críticos.",IF(D8=10," Verificar necesidad de incluir nuevos procesos o áreas")))</f>
        <v>Definir áreas o procesos críticos.</v>
      </c>
      <c r="F8" s="5"/>
      <c r="G8" s="5"/>
      <c r="H8" s="9"/>
      <c r="I8" s="9"/>
    </row>
    <row r="9" spans="1:9" ht="48" customHeight="1" x14ac:dyDescent="0.2">
      <c r="A9" s="138">
        <v>2</v>
      </c>
      <c r="B9" s="146" t="s">
        <v>53</v>
      </c>
      <c r="C9" s="41" t="s">
        <v>54</v>
      </c>
      <c r="D9" s="2">
        <v>5</v>
      </c>
      <c r="E9" s="2" t="str">
        <f>IF(D9=1,"Realizar programa de induccion y capacitacion.",IF(D9=5,"Adecuar  programa de  induccion y capacitacion y asegurar documentación.",IF(D9=10,"Hacer seguimiento al plan de  induccion y capacitacion.")))</f>
        <v>Adecuar  programa de  induccion y capacitacion y asegurar documentación.</v>
      </c>
      <c r="F9" s="3"/>
      <c r="G9" s="3"/>
      <c r="H9" s="8"/>
      <c r="I9" s="1"/>
    </row>
    <row r="10" spans="1:9" ht="45" x14ac:dyDescent="0.2">
      <c r="A10" s="138"/>
      <c r="B10" s="147"/>
      <c r="C10" s="42" t="s">
        <v>55</v>
      </c>
      <c r="D10" s="2">
        <v>5</v>
      </c>
      <c r="E10" s="2" t="str">
        <f>IF(D10=1,"Documentar desde las competencias esperadas el plan.",IF(D10=5,"Continuar con el programa y evaluar el cumplimiento de los objetivos",IF(D10=10,"Verificar y ajustar el plan de acuerdo con cambios o nuevos requerimientos.")))</f>
        <v>Continuar con el programa y evaluar el cumplimiento de los objetivos</v>
      </c>
      <c r="F10" s="3"/>
      <c r="G10" s="3"/>
      <c r="H10" s="8"/>
      <c r="I10" s="1"/>
    </row>
    <row r="11" spans="1:9" ht="34.5" thickBot="1" x14ac:dyDescent="0.25">
      <c r="A11" s="138"/>
      <c r="B11" s="147"/>
      <c r="C11" s="42" t="s">
        <v>56</v>
      </c>
      <c r="D11" s="2">
        <v>5</v>
      </c>
      <c r="E11" s="2" t="str">
        <f>IF(D11=1,"Dar inicio al de inducción y capacitación.",IF(D11=5,"Evaluar causas de bajos cumplimientos y coberturas.",IF(D11=10,"Verificar fortalezas y oportunidades del plan.")))</f>
        <v>Evaluar causas de bajos cumplimientos y coberturas.</v>
      </c>
      <c r="F11" s="3"/>
      <c r="G11" s="8"/>
      <c r="H11" s="8"/>
      <c r="I11" s="1"/>
    </row>
    <row r="12" spans="1:9" s="7" customFormat="1" ht="57" thickBot="1" x14ac:dyDescent="0.25">
      <c r="A12" s="20">
        <v>3</v>
      </c>
      <c r="B12" s="13" t="s">
        <v>57</v>
      </c>
      <c r="C12" s="41" t="s">
        <v>60</v>
      </c>
      <c r="D12" s="12">
        <v>10</v>
      </c>
      <c r="E12" s="12" t="str">
        <f>IF(D12=1,"Definir y documentar un programa de mantenimiento.",IF(D12=5,"Implementar el programa de mantenimiento y hacer seguimiento a su efectividad.",IF(D12=10,"Verificar fortalezas y oportunidades del programa.")))</f>
        <v>Verificar fortalezas y oportunidades del programa.</v>
      </c>
      <c r="F12" s="3"/>
      <c r="G12" s="8"/>
      <c r="H12" s="9"/>
      <c r="I12" s="9"/>
    </row>
    <row r="13" spans="1:9" s="7" customFormat="1" ht="39" customHeight="1" thickBot="1" x14ac:dyDescent="0.25">
      <c r="A13" s="20">
        <v>4</v>
      </c>
      <c r="B13" s="13" t="s">
        <v>58</v>
      </c>
      <c r="C13" s="42" t="s">
        <v>93</v>
      </c>
      <c r="D13" s="12">
        <v>5</v>
      </c>
      <c r="E13" s="12" t="str">
        <f>IF(D13=1,"Existen problemas de orden: implementar la estrategia de orden y aseo.",IF(D13=5,"Hacer seguimiento a la estrategia, si el avance es de más del 50% de inicio al siguiente punto.",IF(D13=10," Verificar periódicamente las condiciones de orden y aseo.")))</f>
        <v>Hacer seguimiento a la estrategia, si el avance es de más del 50% de inicio al siguiente punto.</v>
      </c>
      <c r="F13" s="3"/>
      <c r="G13" s="8"/>
      <c r="H13" s="9"/>
      <c r="I13" s="9"/>
    </row>
    <row r="14" spans="1:9" s="7" customFormat="1" ht="61.5" customHeight="1" x14ac:dyDescent="0.2">
      <c r="A14" s="138">
        <v>5</v>
      </c>
      <c r="B14" s="140" t="s">
        <v>39</v>
      </c>
      <c r="C14" s="42" t="s">
        <v>91</v>
      </c>
      <c r="D14" s="2">
        <v>1</v>
      </c>
      <c r="E14" s="2" t="str">
        <f>IF(D14=1,"Presentar resultados de la aplicación de la lista de verificación a las áreas involucradas.",IF(D14=5,"Establecer compromisos con responsables.",IF(D14=10,"Hacer seguimiento a los proyectos.")))</f>
        <v>Presentar resultados de la aplicación de la lista de verificación a las áreas involucradas.</v>
      </c>
      <c r="F14" s="3"/>
      <c r="G14" s="8"/>
      <c r="H14" s="8"/>
      <c r="I14" s="3"/>
    </row>
    <row r="15" spans="1:9" s="7" customFormat="1" ht="28.5" customHeight="1" x14ac:dyDescent="0.2">
      <c r="A15" s="138"/>
      <c r="B15" s="140"/>
      <c r="C15" s="43" t="s">
        <v>61</v>
      </c>
      <c r="D15" s="2">
        <v>1</v>
      </c>
      <c r="E15" s="2" t="str">
        <f>IF(D15=1,"Documentar proyectos.",IF(D15=5,"Iniciar la implementación de los proyectos o verificar que obstáculos se presentan.",IF(D15=10,"Hacer seguimiento a los proyectos.")))</f>
        <v>Documentar proyectos.</v>
      </c>
      <c r="F15" s="3"/>
      <c r="G15" s="8"/>
      <c r="H15" s="8"/>
      <c r="I15" s="3"/>
    </row>
    <row r="16" spans="1:9" s="7" customFormat="1" ht="25.5" customHeight="1" x14ac:dyDescent="0.2">
      <c r="A16" s="138"/>
      <c r="B16" s="140"/>
      <c r="C16" s="43" t="s">
        <v>24</v>
      </c>
      <c r="D16" s="2">
        <v>1</v>
      </c>
      <c r="E16" s="2" t="str">
        <f>IF(D16=1,"Definir un plan de seguimiento.",IF(D16=5,"Implementar el plan se seguimiento y valorar nuevamente con lista de verificación.",IF(D16=10,"Verificar fortalezas y oportunidades.")))</f>
        <v>Definir un plan de seguimiento.</v>
      </c>
      <c r="F16" s="3"/>
      <c r="G16" s="8"/>
      <c r="H16" s="8"/>
      <c r="I16" s="3"/>
    </row>
    <row r="17" spans="1:9" ht="48.75" customHeight="1" x14ac:dyDescent="0.2">
      <c r="A17" s="20">
        <v>6</v>
      </c>
      <c r="B17" s="21" t="s">
        <v>13</v>
      </c>
      <c r="C17" s="43" t="s">
        <v>37</v>
      </c>
      <c r="D17" s="2">
        <v>1</v>
      </c>
      <c r="E17" s="2" t="str">
        <f>IF(D17=1,"Documentar el programa de control de cambios.",IF(D17=5,"Implementar el programa de control de cambios.",IF(D17=10,"Verificar oportunidades y fortalezas de programa.")))</f>
        <v>Documentar el programa de control de cambios.</v>
      </c>
      <c r="F17" s="3"/>
      <c r="G17" s="8"/>
      <c r="H17" s="9"/>
      <c r="I17" s="9"/>
    </row>
    <row r="18" spans="1:9" ht="33.75" x14ac:dyDescent="0.2">
      <c r="A18" s="141">
        <v>7</v>
      </c>
      <c r="B18" s="142" t="s">
        <v>62</v>
      </c>
      <c r="C18" s="43" t="s">
        <v>25</v>
      </c>
      <c r="D18" s="2">
        <v>5</v>
      </c>
      <c r="E18" s="2" t="str">
        <f>IF(D18=1,"Definir y documentar alternativas de controles administrativos.",IF(D18=5,"Implementar controles administrativos.",IF(D18=10,"Verificar efectividad de los controles administrativos.")))</f>
        <v>Implementar controles administrativos.</v>
      </c>
      <c r="F18" s="3"/>
      <c r="G18" s="8"/>
      <c r="H18" s="9"/>
      <c r="I18" s="9"/>
    </row>
    <row r="19" spans="1:9" ht="22.5" x14ac:dyDescent="0.2">
      <c r="A19" s="141"/>
      <c r="B19" s="142"/>
      <c r="C19" s="43" t="s">
        <v>26</v>
      </c>
      <c r="D19" s="12">
        <v>1</v>
      </c>
      <c r="E19" s="14" t="str">
        <f>IF(D19=1,"Definir y documentar alternativas organizacionales.",IF(D19=5,"Implementar controles organizacionales.",IF(D19=10,"Verificar efectividad de los controles organizacionales.")))</f>
        <v>Definir y documentar alternativas organizacionales.</v>
      </c>
      <c r="F19" s="3"/>
      <c r="G19" s="8"/>
      <c r="H19" s="9"/>
      <c r="I19" s="9"/>
    </row>
    <row r="20" spans="1:9" ht="45" x14ac:dyDescent="0.2">
      <c r="A20" s="141"/>
      <c r="B20" s="142"/>
      <c r="C20" s="43" t="s">
        <v>92</v>
      </c>
      <c r="D20" s="2">
        <v>1</v>
      </c>
      <c r="E20" s="2" t="str">
        <f>IF(D20=1,"Identificar necesidades en información y señalización.",IF(D20=5,"Implementar programa de información.",IF(D20=10,"Verificar oportunidades y fortalezas de los diferentes modalidades de información.")))</f>
        <v>Identificar necesidades en información y señalización.</v>
      </c>
      <c r="F20" s="3"/>
      <c r="G20" s="8"/>
      <c r="H20" s="9"/>
      <c r="I20" s="9"/>
    </row>
    <row r="21" spans="1:9" ht="67.5" x14ac:dyDescent="0.2">
      <c r="A21" s="144">
        <v>8</v>
      </c>
      <c r="B21" s="143" t="s">
        <v>14</v>
      </c>
      <c r="C21" s="44" t="s">
        <v>70</v>
      </c>
      <c r="D21" s="2">
        <v>5</v>
      </c>
      <c r="E21" s="2" t="str">
        <f>IF(D21=1,"Hacer un diagn´sotico para identificar prioridades en estilos de vida saludable.",IF(D21=5,"Implementar un programa de estilos de vida saludable de acuerdocon los hallazgos del diagnóstico.",IF(D21=10,"Verificar fortalezas y oportunidades del programa de estilos de vida saludable.")))</f>
        <v>Implementar un programa de estilos de vida saludable de acuerdocon los hallazgos del diagnóstico.</v>
      </c>
      <c r="F21" s="3"/>
      <c r="G21" s="8"/>
      <c r="H21" s="8"/>
      <c r="I21" s="3"/>
    </row>
    <row r="22" spans="1:9" ht="22.5" x14ac:dyDescent="0.2">
      <c r="A22" s="141"/>
      <c r="B22" s="142"/>
      <c r="C22" s="43" t="s">
        <v>27</v>
      </c>
      <c r="D22" s="2">
        <v>5</v>
      </c>
      <c r="E22" s="2" t="str">
        <f>IF(D22=1,"Implementar registros para el programa.",IF(D22=5,"Hacer seguimiento a las diferentes actividades definidas.",IF(D22=10,"Verificar efectividad del programa de estilos de vida saludable.")))</f>
        <v>Hacer seguimiento a las diferentes actividades definidas.</v>
      </c>
      <c r="F22" s="3"/>
      <c r="G22" s="8"/>
      <c r="H22" s="8"/>
      <c r="I22" s="3"/>
    </row>
    <row r="23" spans="1:9" ht="27.95" customHeight="1" x14ac:dyDescent="0.2">
      <c r="A23" s="141"/>
      <c r="B23" s="142"/>
      <c r="C23" s="43" t="s">
        <v>65</v>
      </c>
      <c r="D23" s="12">
        <v>10</v>
      </c>
      <c r="E23" s="12" t="str">
        <f>IF(D23=1,"Definir un procedimiento de identificación de enfermedades o condiciones asociadas.",IF(D23=5,"Implementar el procedimiento.",IF(D23=10,"Verificar fortalezas y oportunidades del procedimiento.")))</f>
        <v>Verificar fortalezas y oportunidades del procedimiento.</v>
      </c>
      <c r="F23" s="3"/>
      <c r="G23" s="8"/>
      <c r="H23" s="8"/>
      <c r="I23" s="3"/>
    </row>
    <row r="24" spans="1:9" s="7" customFormat="1" ht="30.95" customHeight="1" x14ac:dyDescent="0.2">
      <c r="A24" s="20">
        <v>9</v>
      </c>
      <c r="B24" s="21" t="s">
        <v>63</v>
      </c>
      <c r="C24" s="43" t="s">
        <v>64</v>
      </c>
      <c r="D24" s="12">
        <v>1</v>
      </c>
      <c r="E24" s="12" t="str">
        <f>IF(D24=1,"Definir y documentar un procedimiento de reporte temprano.",IF(D24=5,"Implementar el procedimiento de reporte temprano de casos.",IF(D24=10,"Verificar efectividad del procedimiento.")))</f>
        <v>Definir y documentar un procedimiento de reporte temprano.</v>
      </c>
      <c r="F24" s="3"/>
      <c r="G24" s="5"/>
      <c r="H24" s="8"/>
      <c r="I24" s="3"/>
    </row>
    <row r="25" spans="1:9" ht="44.25" customHeight="1" x14ac:dyDescent="0.2">
      <c r="A25" s="138">
        <v>10</v>
      </c>
      <c r="B25" s="140" t="s">
        <v>66</v>
      </c>
      <c r="C25" s="42" t="s">
        <v>71</v>
      </c>
      <c r="D25" s="2">
        <v>1</v>
      </c>
      <c r="E25" s="2" t="str">
        <f>IF(D25=1,"Documentar procedimento de gestion de comportamiento seguros.",IF(D25=5,"Implementar procedimento de gestion de comportamiento seguros.",IF(D25=10,"Verificar fortalezas y oportunidades del procedimento de gestion de comportamiento seguros.")))</f>
        <v>Documentar procedimento de gestion de comportamiento seguros.</v>
      </c>
      <c r="F25" s="3"/>
      <c r="G25" s="3"/>
      <c r="H25" s="8"/>
      <c r="I25" s="4"/>
    </row>
    <row r="26" spans="1:9" ht="36" customHeight="1" thickBot="1" x14ac:dyDescent="0.25">
      <c r="A26" s="139"/>
      <c r="B26" s="139"/>
      <c r="C26" s="45" t="s">
        <v>67</v>
      </c>
      <c r="D26" s="2">
        <v>5</v>
      </c>
      <c r="E26" s="2" t="str">
        <f>IF(D26=1,"Identificar actividades o situaciones extralaborales que requieran atención.",IF(D26=5,"Elaborar afiches u otros materiales orientados a la promoción de la salud por fuera del trabajo.",IF(D26=10,"Verificar fortalezas y oportunidades de la actividad.")))</f>
        <v>Elaborar afiches u otros materiales orientados a la promoción de la salud por fuera del trabajo.</v>
      </c>
      <c r="F26" s="3"/>
      <c r="G26" s="3"/>
      <c r="H26" s="8"/>
      <c r="I26" s="4"/>
    </row>
    <row r="27" spans="1:9" ht="57" customHeight="1" x14ac:dyDescent="0.2">
      <c r="A27" s="20">
        <v>11</v>
      </c>
      <c r="B27" s="21" t="s">
        <v>30</v>
      </c>
      <c r="C27" s="43" t="s">
        <v>68</v>
      </c>
      <c r="D27" s="2">
        <v>1</v>
      </c>
      <c r="E27" s="2" t="str">
        <f>IF(D27=1,"Documentar procedimiento para el monitoreo del estado de salud osteomuscular.",IF(D27=5,"Implementar procedimiento para el monitoreo del estado de salud osteomuscular.",IF(D27=10,"Verificar fortalezas y opotunidades del procedimiento para el monitoreo del estado de salud osteomuscular .")))</f>
        <v>Documentar procedimiento para el monitoreo del estado de salud osteomuscular.</v>
      </c>
      <c r="F27" s="3"/>
      <c r="G27" s="8"/>
      <c r="H27" s="8"/>
      <c r="I27" s="1"/>
    </row>
    <row r="28" spans="1:9" ht="63" customHeight="1" thickBot="1" x14ac:dyDescent="0.25">
      <c r="A28" s="23">
        <v>12</v>
      </c>
      <c r="B28" s="22" t="s">
        <v>15</v>
      </c>
      <c r="C28" s="43" t="s">
        <v>69</v>
      </c>
      <c r="D28" s="2">
        <v>1</v>
      </c>
      <c r="E28" s="2" t="str">
        <f>IF(D28=1,"Dar inicio a las evaluaciones osteomusculares.",IF(D28=5,"Identificar obstáculoa para la realización de evaluaciones osteomusculares.",IF(D28=10,"Verificar los resultados obtenidos y aplicar los difrentes procedimientos para el seguimiento a las personas.")))</f>
        <v>Dar inicio a las evaluaciones osteomusculares.</v>
      </c>
      <c r="F28" s="3"/>
      <c r="G28" s="8"/>
      <c r="H28" s="8"/>
      <c r="I28" s="1"/>
    </row>
    <row r="29" spans="1:9" s="10" customFormat="1" ht="10.5" customHeight="1" thickBot="1" x14ac:dyDescent="0.25">
      <c r="A29" s="173" t="s">
        <v>8</v>
      </c>
      <c r="B29" s="174"/>
      <c r="C29" s="175"/>
      <c r="D29" s="167">
        <f>(D8*0.5)+(0.25*(D9+D10+D11))+D12+D13+(0.5*(D14+D15+D16))+D17+(0.5*(D18+D19+D20))+(0.25*(D21+D22+D23))+(2*D24)+(0.25*(D25+D26))+(0.5*(D27+D28))</f>
        <v>36.75</v>
      </c>
      <c r="E29" s="168"/>
      <c r="F29" s="154" t="s">
        <v>72</v>
      </c>
      <c r="G29" s="155"/>
      <c r="H29" s="155"/>
      <c r="I29" s="156"/>
    </row>
    <row r="30" spans="1:9" s="7" customFormat="1" ht="12.75" customHeight="1" thickBot="1" x14ac:dyDescent="0.25">
      <c r="A30" s="163" t="s">
        <v>34</v>
      </c>
      <c r="B30" s="164"/>
      <c r="C30" s="165"/>
      <c r="D30" s="114">
        <v>115</v>
      </c>
      <c r="E30" s="166"/>
      <c r="F30" s="157"/>
      <c r="G30" s="158"/>
      <c r="H30" s="158"/>
      <c r="I30" s="159"/>
    </row>
    <row r="31" spans="1:9" s="7" customFormat="1" ht="12.75" customHeight="1" thickBot="1" x14ac:dyDescent="0.25">
      <c r="A31" s="163" t="s">
        <v>9</v>
      </c>
      <c r="B31" s="164"/>
      <c r="C31" s="165"/>
      <c r="D31" s="114">
        <v>100</v>
      </c>
      <c r="E31" s="169"/>
      <c r="F31" s="157"/>
      <c r="G31" s="158"/>
      <c r="H31" s="158"/>
      <c r="I31" s="159"/>
    </row>
    <row r="32" spans="1:9" ht="23.25" customHeight="1" thickBot="1" x14ac:dyDescent="0.25">
      <c r="A32" s="170" t="s">
        <v>10</v>
      </c>
      <c r="B32" s="171"/>
      <c r="C32" s="172"/>
      <c r="D32" s="152">
        <f>+D29/D30</f>
        <v>0.31956521739130433</v>
      </c>
      <c r="E32" s="153"/>
      <c r="F32" s="160"/>
      <c r="G32" s="161"/>
      <c r="H32" s="161"/>
      <c r="I32" s="162"/>
    </row>
  </sheetData>
  <sheetProtection selectLockedCells="1" selectUnlockedCells="1"/>
  <mergeCells count="38">
    <mergeCell ref="A1:I1"/>
    <mergeCell ref="D32:E32"/>
    <mergeCell ref="F29:I32"/>
    <mergeCell ref="A31:C31"/>
    <mergeCell ref="D30:E30"/>
    <mergeCell ref="A30:C30"/>
    <mergeCell ref="D29:E29"/>
    <mergeCell ref="D31:E31"/>
    <mergeCell ref="A32:C32"/>
    <mergeCell ref="A29:C29"/>
    <mergeCell ref="A3:B3"/>
    <mergeCell ref="C3:D3"/>
    <mergeCell ref="F3:I3"/>
    <mergeCell ref="D6:D7"/>
    <mergeCell ref="E6:E7"/>
    <mergeCell ref="I6:I7"/>
    <mergeCell ref="A2:B2"/>
    <mergeCell ref="F4:I4"/>
    <mergeCell ref="C6:C7"/>
    <mergeCell ref="H6:H7"/>
    <mergeCell ref="A5:I5"/>
    <mergeCell ref="A6:A7"/>
    <mergeCell ref="E2:I2"/>
    <mergeCell ref="B14:B16"/>
    <mergeCell ref="A14:A16"/>
    <mergeCell ref="A4:B4"/>
    <mergeCell ref="C4:D4"/>
    <mergeCell ref="G6:G7"/>
    <mergeCell ref="F6:F7"/>
    <mergeCell ref="B9:B11"/>
    <mergeCell ref="A9:A11"/>
    <mergeCell ref="B6:B7"/>
    <mergeCell ref="A25:A26"/>
    <mergeCell ref="B25:B26"/>
    <mergeCell ref="A18:A20"/>
    <mergeCell ref="B18:B20"/>
    <mergeCell ref="B21:B23"/>
    <mergeCell ref="A21:A23"/>
  </mergeCells>
  <phoneticPr fontId="2" type="noConversion"/>
  <conditionalFormatting sqref="D9:D11 D14:D18 D20:D22 D25:D28">
    <cfRule type="cellIs" dxfId="26" priority="53" stopIfTrue="1" operator="equal">
      <formula>10</formula>
    </cfRule>
    <cfRule type="cellIs" dxfId="25" priority="54" stopIfTrue="1" operator="equal">
      <formula>5</formula>
    </cfRule>
    <cfRule type="cellIs" dxfId="24" priority="55" stopIfTrue="1" operator="equal">
      <formula>1</formula>
    </cfRule>
  </conditionalFormatting>
  <conditionalFormatting sqref="D25:D26">
    <cfRule type="cellIs" dxfId="23" priority="26" stopIfTrue="1" operator="equal">
      <formula>1</formula>
    </cfRule>
    <cfRule type="cellIs" dxfId="22" priority="27" stopIfTrue="1" operator="equal">
      <formula>5</formula>
    </cfRule>
    <cfRule type="cellIs" dxfId="21" priority="28" stopIfTrue="1" operator="equal">
      <formula>10</formula>
    </cfRule>
  </conditionalFormatting>
  <conditionalFormatting sqref="D8">
    <cfRule type="cellIs" dxfId="20" priority="19" stopIfTrue="1" operator="equal">
      <formula>10</formula>
    </cfRule>
    <cfRule type="cellIs" dxfId="19" priority="20" stopIfTrue="1" operator="equal">
      <formula>5</formula>
    </cfRule>
    <cfRule type="cellIs" dxfId="18" priority="21" stopIfTrue="1" operator="equal">
      <formula>1</formula>
    </cfRule>
  </conditionalFormatting>
  <conditionalFormatting sqref="D12">
    <cfRule type="cellIs" dxfId="17" priority="16" stopIfTrue="1" operator="equal">
      <formula>10</formula>
    </cfRule>
    <cfRule type="cellIs" dxfId="16" priority="17" stopIfTrue="1" operator="equal">
      <formula>5</formula>
    </cfRule>
    <cfRule type="cellIs" dxfId="15" priority="18" stopIfTrue="1" operator="equal">
      <formula>1</formula>
    </cfRule>
  </conditionalFormatting>
  <conditionalFormatting sqref="D13">
    <cfRule type="cellIs" dxfId="14" priority="13" stopIfTrue="1" operator="equal">
      <formula>10</formula>
    </cfRule>
    <cfRule type="cellIs" dxfId="13" priority="14" stopIfTrue="1" operator="equal">
      <formula>5</formula>
    </cfRule>
    <cfRule type="cellIs" dxfId="12" priority="15" stopIfTrue="1" operator="equal">
      <formula>1</formula>
    </cfRule>
  </conditionalFormatting>
  <conditionalFormatting sqref="D24">
    <cfRule type="cellIs" dxfId="11" priority="7" stopIfTrue="1" operator="equal">
      <formula>10</formula>
    </cfRule>
    <cfRule type="cellIs" dxfId="10" priority="8" stopIfTrue="1" operator="equal">
      <formula>5</formula>
    </cfRule>
    <cfRule type="cellIs" dxfId="9" priority="9" stopIfTrue="1" operator="equal">
      <formula>1</formula>
    </cfRule>
  </conditionalFormatting>
  <conditionalFormatting sqref="D23">
    <cfRule type="cellIs" dxfId="8" priority="4" stopIfTrue="1" operator="equal">
      <formula>10</formula>
    </cfRule>
    <cfRule type="cellIs" dxfId="7" priority="5" stopIfTrue="1" operator="equal">
      <formula>5</formula>
    </cfRule>
    <cfRule type="cellIs" dxfId="6" priority="6" stopIfTrue="1" operator="equal">
      <formula>1</formula>
    </cfRule>
  </conditionalFormatting>
  <conditionalFormatting sqref="D19">
    <cfRule type="cellIs" dxfId="5" priority="1" stopIfTrue="1" operator="equal">
      <formula>10</formula>
    </cfRule>
    <cfRule type="cellIs" dxfId="4" priority="2" stopIfTrue="1" operator="equal">
      <formula>5</formula>
    </cfRule>
    <cfRule type="cellIs" dxfId="3" priority="3" stopIfTrue="1" operator="equal">
      <formula>1</formula>
    </cfRule>
  </conditionalFormatting>
  <dataValidations count="1">
    <dataValidation type="list" allowBlank="1" showInputMessage="1" showErrorMessage="1" sqref="D8:D28">
      <formula1>"10,5,1"</formula1>
    </dataValidation>
  </dataValidations>
  <pageMargins left="0.11805555555555555" right="0.11805555555555555" top="0.19652777777777777" bottom="0.19652777777777777" header="0.51180555555555551" footer="0.51180555555555551"/>
  <pageSetup paperSize="9" firstPageNumber="0" orientation="landscape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zoomScaleNormal="100" zoomScalePageLayoutView="140" workbookViewId="0">
      <selection activeCell="A2" sqref="A2:XFD4"/>
    </sheetView>
  </sheetViews>
  <sheetFormatPr baseColWidth="10" defaultColWidth="10.85546875" defaultRowHeight="12.75" x14ac:dyDescent="0.2"/>
  <cols>
    <col min="1" max="1" width="3.85546875" style="37" customWidth="1"/>
    <col min="2" max="2" width="19" style="37" customWidth="1"/>
    <col min="3" max="3" width="39" style="37" customWidth="1"/>
    <col min="4" max="4" width="9.7109375" style="37" customWidth="1"/>
    <col min="5" max="5" width="26.7109375" style="37" customWidth="1"/>
    <col min="6" max="6" width="11.28515625" style="37" customWidth="1"/>
    <col min="7" max="7" width="7.42578125" style="37" customWidth="1"/>
    <col min="8" max="8" width="11.7109375" style="37" customWidth="1"/>
    <col min="9" max="9" width="19.28515625" style="37" customWidth="1"/>
    <col min="10" max="16384" width="10.85546875" style="37"/>
  </cols>
  <sheetData>
    <row r="1" spans="1:9" s="24" customFormat="1" ht="24" customHeight="1" thickBot="1" x14ac:dyDescent="0.25">
      <c r="A1" s="71" t="s">
        <v>104</v>
      </c>
      <c r="B1" s="72"/>
      <c r="C1" s="73"/>
      <c r="D1" s="72"/>
      <c r="E1" s="73"/>
      <c r="F1" s="72"/>
      <c r="G1" s="72"/>
      <c r="H1" s="72"/>
      <c r="I1" s="74"/>
    </row>
    <row r="2" spans="1:9" s="25" customFormat="1" ht="14.25" customHeight="1" thickBot="1" x14ac:dyDescent="0.25">
      <c r="A2" s="93" t="s">
        <v>11</v>
      </c>
      <c r="B2" s="94"/>
      <c r="C2" s="70">
        <v>42607</v>
      </c>
      <c r="D2" s="67" t="s">
        <v>29</v>
      </c>
      <c r="E2" s="87" t="s">
        <v>107</v>
      </c>
      <c r="F2" s="88"/>
      <c r="G2" s="88"/>
      <c r="H2" s="88"/>
      <c r="I2" s="89"/>
    </row>
    <row r="3" spans="1:9" s="25" customFormat="1" ht="14.25" customHeight="1" thickBot="1" x14ac:dyDescent="0.25">
      <c r="A3" s="77" t="s">
        <v>105</v>
      </c>
      <c r="B3" s="78"/>
      <c r="C3" s="79" t="s">
        <v>108</v>
      </c>
      <c r="D3" s="80"/>
      <c r="E3" s="69" t="s">
        <v>109</v>
      </c>
      <c r="F3" s="95" t="s">
        <v>110</v>
      </c>
      <c r="G3" s="90"/>
      <c r="H3" s="91"/>
      <c r="I3" s="92"/>
    </row>
    <row r="4" spans="1:9" s="25" customFormat="1" ht="16.5" customHeight="1" thickBot="1" x14ac:dyDescent="0.25">
      <c r="A4" s="77" t="s">
        <v>106</v>
      </c>
      <c r="B4" s="78"/>
      <c r="C4" s="116" t="s">
        <v>111</v>
      </c>
      <c r="D4" s="116"/>
      <c r="E4" s="68" t="s">
        <v>12</v>
      </c>
      <c r="F4" s="90" t="s">
        <v>112</v>
      </c>
      <c r="G4" s="90"/>
      <c r="H4" s="91"/>
      <c r="I4" s="92"/>
    </row>
    <row r="5" spans="1:9" s="26" customFormat="1" ht="12" customHeight="1" thickBot="1" x14ac:dyDescent="0.25">
      <c r="A5" s="112" t="s">
        <v>16</v>
      </c>
      <c r="B5" s="113"/>
      <c r="C5" s="113"/>
      <c r="D5" s="113"/>
      <c r="E5" s="113"/>
      <c r="F5" s="113"/>
      <c r="G5" s="113"/>
      <c r="H5" s="114"/>
      <c r="I5" s="115"/>
    </row>
    <row r="6" spans="1:9" s="26" customFormat="1" ht="12" customHeight="1" thickBot="1" x14ac:dyDescent="0.25">
      <c r="A6" s="85" t="s">
        <v>0</v>
      </c>
      <c r="B6" s="110" t="s">
        <v>1</v>
      </c>
      <c r="C6" s="110" t="s">
        <v>2</v>
      </c>
      <c r="D6" s="81" t="s">
        <v>33</v>
      </c>
      <c r="E6" s="83" t="s">
        <v>3</v>
      </c>
      <c r="F6" s="83" t="s">
        <v>5</v>
      </c>
      <c r="G6" s="96" t="s">
        <v>4</v>
      </c>
      <c r="H6" s="98" t="s">
        <v>31</v>
      </c>
      <c r="I6" s="117" t="s">
        <v>6</v>
      </c>
    </row>
    <row r="7" spans="1:9" s="26" customFormat="1" ht="22.5" customHeight="1" x14ac:dyDescent="0.2">
      <c r="A7" s="151"/>
      <c r="B7" s="81"/>
      <c r="C7" s="81"/>
      <c r="D7" s="176"/>
      <c r="E7" s="98"/>
      <c r="F7" s="98"/>
      <c r="G7" s="148"/>
      <c r="H7" s="180"/>
      <c r="I7" s="179"/>
    </row>
    <row r="8" spans="1:9" ht="33.75" x14ac:dyDescent="0.2">
      <c r="A8" s="182">
        <v>1</v>
      </c>
      <c r="B8" s="75" t="s">
        <v>17</v>
      </c>
      <c r="C8" s="39" t="s">
        <v>94</v>
      </c>
      <c r="D8" s="27">
        <v>1</v>
      </c>
      <c r="E8" s="27" t="str">
        <f>IF(D8=1,"Implementar un cronograma de seguimiento al sistema.",IF(D8=5,"Ajustar la periodicidad del seguimiento.",IF(D8=10," Mantener seguimiento y verificar su efectividad")))</f>
        <v>Implementar un cronograma de seguimiento al sistema.</v>
      </c>
      <c r="F8" s="46"/>
      <c r="G8" s="46"/>
      <c r="H8" s="46"/>
      <c r="I8" s="47"/>
    </row>
    <row r="9" spans="1:9" ht="33.75" x14ac:dyDescent="0.2">
      <c r="A9" s="182"/>
      <c r="B9" s="75"/>
      <c r="C9" s="39" t="s">
        <v>74</v>
      </c>
      <c r="D9" s="27">
        <v>1</v>
      </c>
      <c r="E9" s="27" t="str">
        <f>IF(D9=1,"Actualizar documento y diagnóstico integral.",IF(D9=5,"Actualizar documento o diagnóstico integral.",IF(D9=10," Mantener proceso de actualización")))</f>
        <v>Actualizar documento y diagnóstico integral.</v>
      </c>
      <c r="F9" s="28"/>
      <c r="G9" s="46"/>
      <c r="H9" s="28"/>
      <c r="I9" s="47"/>
    </row>
    <row r="10" spans="1:9" ht="47.25" customHeight="1" x14ac:dyDescent="0.2">
      <c r="A10" s="183">
        <v>2</v>
      </c>
      <c r="B10" s="106" t="s">
        <v>95</v>
      </c>
      <c r="C10" s="39" t="s">
        <v>18</v>
      </c>
      <c r="D10" s="27">
        <v>1</v>
      </c>
      <c r="E10" s="27" t="str">
        <f>IF(D10=1,"Presentar a la gerencia el resultado del seguimiento.",IF(D10=5,"Definir planes de mejora de acuerdo con el seguimiento gerencial.",IF(D10=10," Mantener el seguimiento gerencial periódicamente")))</f>
        <v>Presentar a la gerencia el resultado del seguimiento.</v>
      </c>
      <c r="F10" s="28"/>
      <c r="G10" s="46"/>
      <c r="H10" s="28"/>
      <c r="I10" s="47"/>
    </row>
    <row r="11" spans="1:9" ht="22.5" x14ac:dyDescent="0.2">
      <c r="A11" s="184"/>
      <c r="B11" s="107"/>
      <c r="C11" s="39" t="s">
        <v>75</v>
      </c>
      <c r="D11" s="27">
        <v>1</v>
      </c>
      <c r="E11" s="27" t="str">
        <f>IF(D11=1,"Presentar a la gerencia avances de los proyectos.",IF(D11=5,"Definir planes de mejora de acuerdo con el seguimiento gerencial.",IF(D11=10," Mantener el seguimiento gerencial periódicamente")))</f>
        <v>Presentar a la gerencia avances de los proyectos.</v>
      </c>
      <c r="F11" s="28"/>
      <c r="G11" s="46"/>
      <c r="H11" s="28"/>
      <c r="I11" s="47"/>
    </row>
    <row r="12" spans="1:9" ht="33.75" x14ac:dyDescent="0.2">
      <c r="A12" s="184"/>
      <c r="B12" s="107"/>
      <c r="C12" s="39" t="s">
        <v>76</v>
      </c>
      <c r="D12" s="27">
        <v>1</v>
      </c>
      <c r="E12" s="27" t="str">
        <f>IF(D12=1,"Proponer indicadores de desempeño relacionados con el SVE.",IF(D12=5,"Difundir indicadores a los diferentes niveles, apoyar su cumplimiento.",IF(D12=10," Hacer seguimiento a los resultados de desempeño")))</f>
        <v>Proponer indicadores de desempeño relacionados con el SVE.</v>
      </c>
      <c r="F12" s="28"/>
      <c r="G12" s="46"/>
      <c r="H12" s="28"/>
      <c r="I12" s="47"/>
    </row>
    <row r="13" spans="1:9" ht="22.5" x14ac:dyDescent="0.2">
      <c r="A13" s="185"/>
      <c r="B13" s="120"/>
      <c r="C13" s="39" t="s">
        <v>28</v>
      </c>
      <c r="D13" s="27">
        <v>1</v>
      </c>
      <c r="E13" s="27" t="str">
        <f>IF(D13=1,"Documentar proyectos y presupuestos requeridos.",IF(D13=5,"Presentar proyectos a los niveles gerenciales.",IF(D13=10," Hacer seguimiento al cumplimiento de los presupuestos")))</f>
        <v>Documentar proyectos y presupuestos requeridos.</v>
      </c>
      <c r="F13" s="28"/>
      <c r="G13" s="46"/>
      <c r="H13" s="28"/>
      <c r="I13" s="47"/>
    </row>
    <row r="14" spans="1:9" ht="48" customHeight="1" x14ac:dyDescent="0.2">
      <c r="A14" s="27">
        <v>3</v>
      </c>
      <c r="B14" s="56" t="s">
        <v>77</v>
      </c>
      <c r="C14" s="39" t="s">
        <v>78</v>
      </c>
      <c r="D14" s="27">
        <v>5</v>
      </c>
      <c r="E14" s="27" t="str">
        <f>IF(D14=1,"Verificar situaciones que obstaculizan el cumplimiento de los planes y buscar apoyo gerencial.",IF(D14=5,"Reforzar con las áreas involucradas la importancia del cumplimiento de las actividades planeadas.",IF(D14=10," Mantener y mejorar los procesos y planes propuestos ")))</f>
        <v>Reforzar con las áreas involucradas la importancia del cumplimiento de las actividades planeadas.</v>
      </c>
      <c r="F14" s="28"/>
      <c r="G14" s="46"/>
      <c r="H14" s="28"/>
      <c r="I14" s="47"/>
    </row>
    <row r="15" spans="1:9" ht="56.25" x14ac:dyDescent="0.2">
      <c r="A15" s="27">
        <v>4</v>
      </c>
      <c r="B15" s="57" t="s">
        <v>19</v>
      </c>
      <c r="C15" s="39" t="s">
        <v>79</v>
      </c>
      <c r="D15" s="48">
        <v>10</v>
      </c>
      <c r="E15" s="27"/>
      <c r="F15" s="28"/>
      <c r="G15" s="46"/>
      <c r="H15" s="28"/>
      <c r="I15" s="47"/>
    </row>
    <row r="16" spans="1:9" ht="82.5" customHeight="1" thickBot="1" x14ac:dyDescent="0.25">
      <c r="A16" s="27">
        <v>5</v>
      </c>
      <c r="B16" s="57" t="s">
        <v>20</v>
      </c>
      <c r="C16" s="39" t="s">
        <v>96</v>
      </c>
      <c r="D16" s="27">
        <v>10</v>
      </c>
      <c r="E16" s="27"/>
      <c r="F16" s="28"/>
      <c r="G16" s="46"/>
      <c r="H16" s="28"/>
      <c r="I16" s="49" t="s">
        <v>40</v>
      </c>
    </row>
    <row r="17" spans="1:9" s="54" customFormat="1" ht="57" thickBot="1" x14ac:dyDescent="0.25">
      <c r="A17" s="50">
        <v>7</v>
      </c>
      <c r="B17" s="51" t="s">
        <v>73</v>
      </c>
      <c r="C17" s="58" t="s">
        <v>97</v>
      </c>
      <c r="D17" s="27">
        <v>1</v>
      </c>
      <c r="E17" s="27" t="str">
        <f>IF(D17=1,"Documentar el procedimiento de reintegro.",IF(D17=5,"Difundir e implementar el procedimiento.",IF(D17=10," Verificar fortalezas y oportunidades del procedimiento")))</f>
        <v>Documentar el procedimiento de reintegro.</v>
      </c>
      <c r="F17" s="52"/>
      <c r="G17" s="46"/>
      <c r="H17" s="52"/>
      <c r="I17" s="53"/>
    </row>
    <row r="18" spans="1:9" s="55" customFormat="1" ht="14.1" customHeight="1" thickBot="1" x14ac:dyDescent="0.25">
      <c r="A18" s="186" t="s">
        <v>102</v>
      </c>
      <c r="B18" s="187"/>
      <c r="C18" s="188"/>
      <c r="D18" s="189">
        <f>(0.5*(D8+D9))+(0.5*(D10+D11+D12+D13))+D14+(0.25*(D15+D16))+(2*D17)</f>
        <v>15</v>
      </c>
      <c r="E18" s="189"/>
      <c r="F18" s="190" t="s">
        <v>80</v>
      </c>
      <c r="G18" s="191"/>
      <c r="H18" s="191"/>
      <c r="I18" s="192"/>
    </row>
    <row r="19" spans="1:9" s="26" customFormat="1" ht="12.75" customHeight="1" thickBot="1" x14ac:dyDescent="0.25">
      <c r="A19" s="181" t="s">
        <v>34</v>
      </c>
      <c r="B19" s="164"/>
      <c r="C19" s="165"/>
      <c r="D19" s="197">
        <v>65</v>
      </c>
      <c r="E19" s="197"/>
      <c r="F19" s="190"/>
      <c r="G19" s="191"/>
      <c r="H19" s="191"/>
      <c r="I19" s="193"/>
    </row>
    <row r="20" spans="1:9" s="26" customFormat="1" ht="12.75" customHeight="1" thickBot="1" x14ac:dyDescent="0.25">
      <c r="A20" s="181" t="s">
        <v>9</v>
      </c>
      <c r="B20" s="164"/>
      <c r="C20" s="165"/>
      <c r="D20" s="114">
        <v>100</v>
      </c>
      <c r="E20" s="114"/>
      <c r="F20" s="190"/>
      <c r="G20" s="191"/>
      <c r="H20" s="191"/>
      <c r="I20" s="193"/>
    </row>
    <row r="21" spans="1:9" ht="33" customHeight="1" thickBot="1" x14ac:dyDescent="0.25">
      <c r="A21" s="181" t="s">
        <v>10</v>
      </c>
      <c r="B21" s="164"/>
      <c r="C21" s="165"/>
      <c r="D21" s="152">
        <f>+D18/D19</f>
        <v>0.23076923076923078</v>
      </c>
      <c r="E21" s="152"/>
      <c r="F21" s="194"/>
      <c r="G21" s="195"/>
      <c r="H21" s="195"/>
      <c r="I21" s="196"/>
    </row>
  </sheetData>
  <sheetProtection selectLockedCells="1" selectUnlockedCells="1"/>
  <mergeCells count="32">
    <mergeCell ref="A21:C21"/>
    <mergeCell ref="D6:D7"/>
    <mergeCell ref="E6:E7"/>
    <mergeCell ref="G6:G7"/>
    <mergeCell ref="D21:E21"/>
    <mergeCell ref="B8:B9"/>
    <mergeCell ref="A8:A9"/>
    <mergeCell ref="B10:B13"/>
    <mergeCell ref="A10:A13"/>
    <mergeCell ref="A18:C18"/>
    <mergeCell ref="D18:E18"/>
    <mergeCell ref="F18:I21"/>
    <mergeCell ref="A19:C19"/>
    <mergeCell ref="A6:A7"/>
    <mergeCell ref="D19:E19"/>
    <mergeCell ref="A20:C20"/>
    <mergeCell ref="D20:E20"/>
    <mergeCell ref="B6:B7"/>
    <mergeCell ref="C6:C7"/>
    <mergeCell ref="A1:I1"/>
    <mergeCell ref="A2:B2"/>
    <mergeCell ref="E2:I2"/>
    <mergeCell ref="A3:B3"/>
    <mergeCell ref="C3:D3"/>
    <mergeCell ref="F3:I3"/>
    <mergeCell ref="A5:I5"/>
    <mergeCell ref="H6:H7"/>
    <mergeCell ref="F4:I4"/>
    <mergeCell ref="F6:F7"/>
    <mergeCell ref="I6:I7"/>
    <mergeCell ref="A4:B4"/>
    <mergeCell ref="C4:D4"/>
  </mergeCells>
  <phoneticPr fontId="2" type="noConversion"/>
  <conditionalFormatting sqref="D8:D17">
    <cfRule type="cellIs" dxfId="2" priority="7" stopIfTrue="1" operator="equal">
      <formula>10</formula>
    </cfRule>
    <cfRule type="cellIs" dxfId="1" priority="8" stopIfTrue="1" operator="equal">
      <formula>5</formula>
    </cfRule>
    <cfRule type="cellIs" dxfId="0" priority="9" stopIfTrue="1" operator="equal">
      <formula>1</formula>
    </cfRule>
  </conditionalFormatting>
  <dataValidations count="1">
    <dataValidation type="list" allowBlank="1" showInputMessage="1" showErrorMessage="1" sqref="D8:D17">
      <formula1>"10,5,1"</formula1>
    </dataValidation>
  </dataValidations>
  <pageMargins left="0.11805555555555555" right="0.11805555555555555" top="0.19652777777777777" bottom="0.19652777777777777" header="0.51180555555555551" footer="0.51180555555555551"/>
  <pageSetup firstPageNumber="0" orientation="landscape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4" sqref="C14"/>
    </sheetView>
  </sheetViews>
  <sheetFormatPr baseColWidth="10" defaultRowHeight="12.75" x14ac:dyDescent="0.2"/>
  <cols>
    <col min="1" max="5" width="28.7109375" style="59" customWidth="1"/>
    <col min="6" max="16384" width="11.42578125" style="59"/>
  </cols>
  <sheetData>
    <row r="1" spans="1:5" ht="36" customHeight="1" x14ac:dyDescent="0.2"/>
    <row r="2" spans="1:5" ht="23.25" x14ac:dyDescent="0.35">
      <c r="A2" s="198" t="s">
        <v>81</v>
      </c>
      <c r="B2" s="198"/>
      <c r="C2" s="198"/>
      <c r="D2" s="198"/>
      <c r="E2" s="198"/>
    </row>
    <row r="3" spans="1:5" ht="47.1" customHeight="1" x14ac:dyDescent="0.2">
      <c r="A3" s="15" t="s">
        <v>85</v>
      </c>
      <c r="B3" s="15" t="s">
        <v>89</v>
      </c>
      <c r="C3" s="15" t="s">
        <v>86</v>
      </c>
      <c r="D3" s="15" t="s">
        <v>88</v>
      </c>
      <c r="E3" s="15" t="s">
        <v>87</v>
      </c>
    </row>
    <row r="4" spans="1:5" ht="18" x14ac:dyDescent="0.25">
      <c r="A4" s="60" t="s">
        <v>82</v>
      </c>
      <c r="B4" s="61">
        <v>210</v>
      </c>
      <c r="C4" s="62">
        <f>+Planeacion!D24</f>
        <v>95</v>
      </c>
      <c r="D4" s="63">
        <f>+C4/B4</f>
        <v>0.45238095238095238</v>
      </c>
      <c r="E4" s="64">
        <f>+D4*0.3</f>
        <v>0.1357142857142857</v>
      </c>
    </row>
    <row r="5" spans="1:5" ht="18" x14ac:dyDescent="0.25">
      <c r="A5" s="60" t="s">
        <v>83</v>
      </c>
      <c r="B5" s="61">
        <v>115</v>
      </c>
      <c r="C5" s="61">
        <f>+Implementacion!D29</f>
        <v>36.75</v>
      </c>
      <c r="D5" s="63">
        <f t="shared" ref="D5:D6" si="0">+C5/B5</f>
        <v>0.31956521739130433</v>
      </c>
      <c r="E5" s="65">
        <f>+D5*0.5</f>
        <v>0.15978260869565217</v>
      </c>
    </row>
    <row r="6" spans="1:5" ht="18" x14ac:dyDescent="0.25">
      <c r="A6" s="60" t="s">
        <v>84</v>
      </c>
      <c r="B6" s="61">
        <v>65</v>
      </c>
      <c r="C6" s="61">
        <f>+Verificación!D18</f>
        <v>15</v>
      </c>
      <c r="D6" s="63">
        <f t="shared" si="0"/>
        <v>0.23076923076923078</v>
      </c>
      <c r="E6" s="65">
        <f>+D6*0.2</f>
        <v>4.6153846153846156E-2</v>
      </c>
    </row>
    <row r="7" spans="1:5" ht="18" x14ac:dyDescent="0.25">
      <c r="A7" s="66"/>
      <c r="B7" s="61"/>
      <c r="C7" s="61"/>
      <c r="D7" s="61"/>
      <c r="E7" s="61"/>
    </row>
    <row r="8" spans="1:5" ht="18" x14ac:dyDescent="0.25">
      <c r="A8" s="60" t="s">
        <v>90</v>
      </c>
      <c r="B8" s="61"/>
      <c r="C8" s="61"/>
      <c r="D8" s="61"/>
      <c r="E8" s="64">
        <f>SUM(E4:E6)</f>
        <v>0.34165074056378403</v>
      </c>
    </row>
  </sheetData>
  <mergeCells count="1">
    <mergeCell ref="A2:E2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Planeacion</vt:lpstr>
      <vt:lpstr>Implementacion</vt:lpstr>
      <vt:lpstr>Verificación</vt:lpstr>
      <vt:lpstr>Resultados Generales</vt:lpstr>
      <vt:lpstr>Calific</vt:lpstr>
      <vt:lpstr>Calificacion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Ramirez Alvarez</dc:creator>
  <cp:lastModifiedBy>Usuario-PC</cp:lastModifiedBy>
  <cp:lastPrinted>2010-07-11T19:56:09Z</cp:lastPrinted>
  <dcterms:created xsi:type="dcterms:W3CDTF">2010-07-10T15:23:33Z</dcterms:created>
  <dcterms:modified xsi:type="dcterms:W3CDTF">2018-08-23T22:07:21Z</dcterms:modified>
</cp:coreProperties>
</file>