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19440" windowHeight="7650" tabRatio="870" firstSheet="5" activeTab="8"/>
  </bookViews>
  <sheets>
    <sheet name="CONTEXTO ESTRATÉGICO" sheetId="1" r:id="rId1"/>
    <sheet name="Hoja2" sheetId="14" r:id="rId2"/>
    <sheet name="IDENTIFICACIÓN" sheetId="2" r:id="rId3"/>
    <sheet name="ANÁLISIS" sheetId="3" r:id="rId4"/>
    <sheet name="GRÁFICA" sheetId="4" r:id="rId5"/>
    <sheet name="VALORACIÓN CONTROLES" sheetId="5" r:id="rId6"/>
    <sheet name="VALORACIÓN DEL RIESGO" sheetId="7" r:id="rId7"/>
    <sheet name="SEGUIMIENTO Y MONITOREO" sheetId="8" r:id="rId8"/>
    <sheet name="RIESGO INHERENTE" sheetId="9" r:id="rId9"/>
    <sheet name="RIESGO RESIDUAL" sheetId="10" r:id="rId10"/>
    <sheet name="MAPA DE RIESGO" sheetId="11" r:id="rId11"/>
    <sheet name="GRÁFICA CONTROLADA" sheetId="12" r:id="rId12"/>
    <sheet name="Hoja1" sheetId="13" r:id="rId13"/>
  </sheets>
  <definedNames>
    <definedName name="CONFIDENCIALIDAD">ANÁLISIS!$F$104:$F$108</definedName>
    <definedName name="CREDIBILIDAD">ANÁLISIS!$F$114:$F$118</definedName>
    <definedName name="LEGAL">ANÁLISIS!$F$119:$F$123</definedName>
    <definedName name="OPERATIVO">ANÁLISIS!$F$109:$F$113</definedName>
  </definedNames>
  <calcPr calcId="162913"/>
</workbook>
</file>

<file path=xl/calcChain.xml><?xml version="1.0" encoding="utf-8"?>
<calcChain xmlns="http://schemas.openxmlformats.org/spreadsheetml/2006/main">
  <c r="B16" i="12" l="1"/>
  <c r="J21" i="12"/>
  <c r="C15" i="11"/>
  <c r="D15" i="11"/>
  <c r="F15" i="11"/>
  <c r="G15" i="11"/>
  <c r="L15" i="11"/>
  <c r="M15" i="11"/>
  <c r="P15" i="11"/>
  <c r="Q15" i="11"/>
  <c r="C16" i="11"/>
  <c r="D16" i="11"/>
  <c r="G16" i="11"/>
  <c r="L16" i="11"/>
  <c r="M16" i="11"/>
  <c r="P16" i="11"/>
  <c r="Q16" i="11"/>
  <c r="C17" i="11"/>
  <c r="D17" i="11"/>
  <c r="G17" i="11"/>
  <c r="L17" i="11"/>
  <c r="M17" i="11"/>
  <c r="O17" i="11"/>
  <c r="P17" i="11"/>
  <c r="Q17" i="11"/>
  <c r="C18" i="11"/>
  <c r="D18" i="11"/>
  <c r="G18" i="11"/>
  <c r="L18" i="11"/>
  <c r="M18" i="11"/>
  <c r="O18" i="11"/>
  <c r="P18" i="11"/>
  <c r="Q18" i="11"/>
  <c r="C19" i="11"/>
  <c r="D19" i="11"/>
  <c r="G19" i="11"/>
  <c r="L19" i="11"/>
  <c r="M19" i="11"/>
  <c r="O19" i="11"/>
  <c r="P19" i="11"/>
  <c r="Q19" i="11"/>
  <c r="C20" i="11"/>
  <c r="D20" i="11"/>
  <c r="G20" i="11"/>
  <c r="L20" i="11"/>
  <c r="M20" i="11"/>
  <c r="O20" i="11"/>
  <c r="P20" i="11"/>
  <c r="Q20" i="11"/>
  <c r="C21" i="11"/>
  <c r="D21" i="11"/>
  <c r="G21" i="11"/>
  <c r="L21" i="11"/>
  <c r="M21" i="11"/>
  <c r="O21" i="11"/>
  <c r="P21" i="11"/>
  <c r="Q21" i="11"/>
  <c r="C22" i="11"/>
  <c r="D22" i="11"/>
  <c r="G22" i="11"/>
  <c r="L22" i="11"/>
  <c r="M22" i="11"/>
  <c r="O22" i="11"/>
  <c r="P22" i="11"/>
  <c r="Q22" i="11"/>
  <c r="C16" i="9"/>
  <c r="D16" i="9"/>
  <c r="E16" i="9"/>
  <c r="C17" i="9"/>
  <c r="D17" i="9"/>
  <c r="C18" i="9"/>
  <c r="D18" i="9"/>
  <c r="E18" i="9" s="1"/>
  <c r="C19" i="9"/>
  <c r="D19" i="9"/>
  <c r="C20" i="9"/>
  <c r="D20" i="9"/>
  <c r="E20" i="9"/>
  <c r="C21" i="9"/>
  <c r="D21" i="9"/>
  <c r="C22" i="9"/>
  <c r="D22" i="9"/>
  <c r="E22" i="9" s="1"/>
  <c r="C23" i="9"/>
  <c r="D23" i="9"/>
  <c r="E23" i="9"/>
  <c r="D19" i="8"/>
  <c r="M19" i="8"/>
  <c r="M22" i="8"/>
  <c r="M25" i="8"/>
  <c r="M28" i="8"/>
  <c r="M34" i="8"/>
  <c r="M37" i="8"/>
  <c r="J1" i="7"/>
  <c r="C16" i="7"/>
  <c r="D16" i="7"/>
  <c r="C17" i="7"/>
  <c r="D17" i="7"/>
  <c r="G17" i="7"/>
  <c r="F16" i="11"/>
  <c r="C18" i="7"/>
  <c r="D18" i="7"/>
  <c r="G18" i="7"/>
  <c r="F17" i="11"/>
  <c r="C19" i="7"/>
  <c r="D19" i="7"/>
  <c r="G19" i="7"/>
  <c r="F18" i="11"/>
  <c r="L25" i="5"/>
  <c r="M25" i="5"/>
  <c r="I19" i="7" s="1"/>
  <c r="C20" i="7"/>
  <c r="D20" i="7"/>
  <c r="G20" i="7"/>
  <c r="F19" i="11" s="1"/>
  <c r="C21" i="7"/>
  <c r="D21" i="7"/>
  <c r="F20" i="11"/>
  <c r="C22" i="7"/>
  <c r="D22" i="7"/>
  <c r="G22" i="7"/>
  <c r="F21" i="11"/>
  <c r="H22" i="7"/>
  <c r="I22" i="7"/>
  <c r="O34" i="5"/>
  <c r="J22" i="7"/>
  <c r="N34" i="8" s="1"/>
  <c r="C23" i="7"/>
  <c r="D23" i="7"/>
  <c r="G23" i="7"/>
  <c r="F22" i="11" s="1"/>
  <c r="H23" i="7"/>
  <c r="I23" i="7"/>
  <c r="O1" i="5"/>
  <c r="C12" i="5"/>
  <c r="C12" i="7"/>
  <c r="C12" i="8" s="1"/>
  <c r="C12" i="9" s="1"/>
  <c r="C9" i="10" s="1"/>
  <c r="C12" i="11" s="1"/>
  <c r="I16" i="5"/>
  <c r="J16" i="5"/>
  <c r="K16" i="5"/>
  <c r="L16" i="5"/>
  <c r="M16" i="5"/>
  <c r="L17" i="5"/>
  <c r="M17" i="5"/>
  <c r="I16" i="7"/>
  <c r="I17" i="5"/>
  <c r="J17" i="5"/>
  <c r="K17" i="5"/>
  <c r="N17" i="5"/>
  <c r="I18" i="5"/>
  <c r="J18" i="5"/>
  <c r="K18" i="5"/>
  <c r="L18" i="5"/>
  <c r="M18" i="5"/>
  <c r="N18" i="5"/>
  <c r="I19" i="5"/>
  <c r="J19" i="5"/>
  <c r="K19" i="5"/>
  <c r="H17" i="7"/>
  <c r="L19" i="5"/>
  <c r="M19" i="5"/>
  <c r="I17" i="7" s="1"/>
  <c r="I20" i="5"/>
  <c r="N20" i="5" s="1"/>
  <c r="J20" i="5"/>
  <c r="K20" i="5"/>
  <c r="L20" i="5"/>
  <c r="M20" i="5"/>
  <c r="I21" i="5"/>
  <c r="N21" i="5" s="1"/>
  <c r="J21" i="5"/>
  <c r="K21" i="5"/>
  <c r="L21" i="5"/>
  <c r="M21" i="5"/>
  <c r="I22" i="5"/>
  <c r="H18" i="7" s="1"/>
  <c r="J22" i="5"/>
  <c r="K22" i="5"/>
  <c r="L22" i="5"/>
  <c r="M22" i="5"/>
  <c r="I18" i="7"/>
  <c r="I23" i="5"/>
  <c r="J23" i="5"/>
  <c r="K23" i="5"/>
  <c r="L23" i="5"/>
  <c r="M23" i="5"/>
  <c r="N23" i="5"/>
  <c r="I24" i="5"/>
  <c r="J24" i="5"/>
  <c r="K24" i="5"/>
  <c r="L24" i="5"/>
  <c r="M24" i="5"/>
  <c r="N24" i="5"/>
  <c r="I25" i="5"/>
  <c r="J25" i="5"/>
  <c r="N25" i="5" s="1"/>
  <c r="O25" i="5" s="1"/>
  <c r="J19" i="7" s="1"/>
  <c r="N25" i="8" s="1"/>
  <c r="K25" i="5"/>
  <c r="H19" i="7"/>
  <c r="I26" i="5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H20" i="7"/>
  <c r="L28" i="5"/>
  <c r="M28" i="5"/>
  <c r="I20" i="7" s="1"/>
  <c r="I29" i="5"/>
  <c r="N29" i="5" s="1"/>
  <c r="J29" i="5"/>
  <c r="K29" i="5"/>
  <c r="L29" i="5"/>
  <c r="M29" i="5"/>
  <c r="I30" i="5"/>
  <c r="N30" i="5" s="1"/>
  <c r="J30" i="5"/>
  <c r="K30" i="5"/>
  <c r="L30" i="5"/>
  <c r="M30" i="5"/>
  <c r="I31" i="5"/>
  <c r="H21" i="7" s="1"/>
  <c r="J31" i="5"/>
  <c r="K31" i="5"/>
  <c r="L31" i="5"/>
  <c r="M31" i="5"/>
  <c r="I21" i="7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O37" i="5"/>
  <c r="J23" i="7"/>
  <c r="N37" i="8" s="1"/>
  <c r="I38" i="5"/>
  <c r="N38" i="5" s="1"/>
  <c r="J38" i="5"/>
  <c r="K38" i="5"/>
  <c r="L38" i="5"/>
  <c r="M38" i="5"/>
  <c r="I39" i="5"/>
  <c r="N39" i="5" s="1"/>
  <c r="J39" i="5"/>
  <c r="K39" i="5"/>
  <c r="L39" i="5"/>
  <c r="M39" i="5"/>
  <c r="A12" i="4"/>
  <c r="J21" i="4" s="1"/>
  <c r="A12" i="5"/>
  <c r="A12" i="7" s="1"/>
  <c r="A12" i="8" s="1"/>
  <c r="A12" i="9" s="1"/>
  <c r="A9" i="10" s="1"/>
  <c r="A12" i="11" s="1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C12" i="3"/>
  <c r="G16" i="3"/>
  <c r="C16" i="8"/>
  <c r="H16" i="3"/>
  <c r="E16" i="7"/>
  <c r="E15" i="11"/>
  <c r="G17" i="3"/>
  <c r="C19" i="8" s="1"/>
  <c r="G18" i="3"/>
  <c r="H18" i="3" s="1"/>
  <c r="E17" i="11" s="1"/>
  <c r="C22" i="8"/>
  <c r="G19" i="3"/>
  <c r="C25" i="8"/>
  <c r="G20" i="3"/>
  <c r="C28" i="8"/>
  <c r="G21" i="3"/>
  <c r="C31" i="8"/>
  <c r="G22" i="3"/>
  <c r="C34" i="8"/>
  <c r="G23" i="3"/>
  <c r="C37" i="8"/>
  <c r="H23" i="3"/>
  <c r="E22" i="11"/>
  <c r="B10" i="2"/>
  <c r="B10" i="3" s="1"/>
  <c r="A12" i="2"/>
  <c r="A12" i="3" s="1"/>
  <c r="B15" i="2"/>
  <c r="B16" i="3" s="1"/>
  <c r="B16" i="5" s="1"/>
  <c r="D15" i="2"/>
  <c r="D16" i="8"/>
  <c r="F15" i="2"/>
  <c r="B16" i="2"/>
  <c r="B17" i="3" s="1"/>
  <c r="B19" i="5" s="1"/>
  <c r="B17" i="7" s="1"/>
  <c r="B19" i="8" s="1"/>
  <c r="B17" i="9" s="1"/>
  <c r="B16" i="11" s="1"/>
  <c r="B17" i="2"/>
  <c r="B18" i="3"/>
  <c r="B22" i="5" s="1"/>
  <c r="B18" i="7" s="1"/>
  <c r="B22" i="8" s="1"/>
  <c r="B18" i="9" s="1"/>
  <c r="B17" i="11" s="1"/>
  <c r="D22" i="8"/>
  <c r="B18" i="2"/>
  <c r="B19" i="3"/>
  <c r="B25" i="5" s="1"/>
  <c r="B19" i="7" s="1"/>
  <c r="B25" i="8" s="1"/>
  <c r="B19" i="9" s="1"/>
  <c r="B18" i="11" s="1"/>
  <c r="D18" i="2"/>
  <c r="D25" i="8" s="1"/>
  <c r="F18" i="2"/>
  <c r="B19" i="2"/>
  <c r="B20" i="3"/>
  <c r="B28" i="5" s="1"/>
  <c r="B20" i="7" s="1"/>
  <c r="B28" i="8" s="1"/>
  <c r="B20" i="9" s="1"/>
  <c r="B19" i="11" s="1"/>
  <c r="D19" i="2"/>
  <c r="D28" i="8" s="1"/>
  <c r="F19" i="2"/>
  <c r="B20" i="2"/>
  <c r="B21" i="3"/>
  <c r="B31" i="5" s="1"/>
  <c r="B21" i="7" s="1"/>
  <c r="B31" i="8" s="1"/>
  <c r="B21" i="9" s="1"/>
  <c r="B20" i="11" s="1"/>
  <c r="D20" i="2"/>
  <c r="D31" i="8" s="1"/>
  <c r="F20" i="2"/>
  <c r="B21" i="2"/>
  <c r="B22" i="3"/>
  <c r="B34" i="5" s="1"/>
  <c r="B22" i="7"/>
  <c r="B34" i="8" s="1"/>
  <c r="B22" i="9" s="1"/>
  <c r="B21" i="11" s="1"/>
  <c r="I21" i="11" s="1"/>
  <c r="L27" i="12" s="1"/>
  <c r="D21" i="2"/>
  <c r="D34" i="8" s="1"/>
  <c r="F21" i="2"/>
  <c r="B22" i="2"/>
  <c r="B23" i="3"/>
  <c r="B37" i="5" s="1"/>
  <c r="B23" i="7"/>
  <c r="B37" i="8" s="1"/>
  <c r="B23" i="9" s="1"/>
  <c r="B22" i="11" s="1"/>
  <c r="D22" i="2"/>
  <c r="D37" i="8" s="1"/>
  <c r="F22" i="2"/>
  <c r="N31" i="5"/>
  <c r="O31" i="5"/>
  <c r="J21" i="7" s="1"/>
  <c r="N31" i="8"/>
  <c r="N28" i="5"/>
  <c r="O28" i="5"/>
  <c r="J20" i="7" s="1"/>
  <c r="N28" i="8" s="1"/>
  <c r="N19" i="5"/>
  <c r="O19" i="5"/>
  <c r="J17" i="7" s="1"/>
  <c r="N19" i="8"/>
  <c r="H16" i="7"/>
  <c r="N16" i="5"/>
  <c r="O16" i="5" s="1"/>
  <c r="J16" i="7" s="1"/>
  <c r="N16" i="8" s="1"/>
  <c r="H21" i="3"/>
  <c r="E21" i="9"/>
  <c r="H20" i="3"/>
  <c r="H19" i="3"/>
  <c r="E19" i="9"/>
  <c r="H17" i="3"/>
  <c r="E16" i="11"/>
  <c r="E17" i="9"/>
  <c r="F16" i="9"/>
  <c r="F17" i="9"/>
  <c r="B16" i="4"/>
  <c r="E19" i="11"/>
  <c r="E20" i="7"/>
  <c r="E17" i="7"/>
  <c r="I16" i="11"/>
  <c r="L22" i="12" s="1"/>
  <c r="F23" i="9"/>
  <c r="B16" i="7"/>
  <c r="B16" i="8" s="1"/>
  <c r="B16" i="9"/>
  <c r="B15" i="11" s="1"/>
  <c r="E18" i="7"/>
  <c r="F18" i="9"/>
  <c r="I19" i="11"/>
  <c r="L25" i="12" s="1"/>
  <c r="F20" i="9"/>
  <c r="B10" i="8"/>
  <c r="B10" i="9" s="1"/>
  <c r="B10" i="11"/>
  <c r="H22" i="3"/>
  <c r="E22" i="7" s="1"/>
  <c r="N22" i="5"/>
  <c r="O22" i="5"/>
  <c r="J18" i="7" s="1"/>
  <c r="N22" i="8"/>
  <c r="E23" i="7"/>
  <c r="E21" i="11"/>
  <c r="I17" i="11"/>
  <c r="L23" i="12" s="1"/>
  <c r="H22" i="11" l="1"/>
  <c r="I18" i="11"/>
  <c r="L24" i="12" s="1"/>
  <c r="I15" i="11"/>
  <c r="L21" i="12" s="1"/>
  <c r="E21" i="7"/>
  <c r="E20" i="11"/>
  <c r="H17" i="11"/>
  <c r="J17" i="11" s="1"/>
  <c r="K17" i="11" s="1"/>
  <c r="H16" i="11"/>
  <c r="M22" i="12" s="1"/>
  <c r="P16" i="5"/>
  <c r="E24" i="9"/>
  <c r="F19" i="9"/>
  <c r="E18" i="11"/>
  <c r="E19" i="7"/>
  <c r="F21" i="9"/>
  <c r="I20" i="11"/>
  <c r="L26" i="12" s="1"/>
  <c r="H19" i="11"/>
  <c r="M25" i="12" s="1"/>
  <c r="F22" i="9"/>
  <c r="B10" i="12"/>
  <c r="B10" i="4"/>
  <c r="B10" i="5" s="1"/>
  <c r="H21" i="11"/>
  <c r="J21" i="11" s="1"/>
  <c r="K21" i="11" s="1"/>
  <c r="H15" i="11"/>
  <c r="M21" i="12" s="1"/>
  <c r="I22" i="11"/>
  <c r="L28" i="12" s="1"/>
  <c r="H20" i="11"/>
  <c r="M26" i="12" s="1"/>
  <c r="M23" i="12"/>
  <c r="M28" i="12"/>
  <c r="J22" i="11"/>
  <c r="K22" i="11" s="1"/>
  <c r="J16" i="11"/>
  <c r="K16" i="11" s="1"/>
  <c r="J20" i="11"/>
  <c r="K20" i="11" s="1"/>
  <c r="H18" i="11"/>
  <c r="J19" i="11"/>
  <c r="K19" i="11" s="1"/>
  <c r="G22" i="9" l="1"/>
  <c r="H22" i="9" s="1"/>
  <c r="G21" i="9"/>
  <c r="H21" i="9" s="1"/>
  <c r="G16" i="9"/>
  <c r="G23" i="9"/>
  <c r="H23" i="9" s="1"/>
  <c r="G20" i="9"/>
  <c r="H20" i="9" s="1"/>
  <c r="G19" i="9"/>
  <c r="H19" i="9" s="1"/>
  <c r="G18" i="9"/>
  <c r="H18" i="9" s="1"/>
  <c r="G17" i="9"/>
  <c r="H17" i="9" s="1"/>
  <c r="C14" i="10"/>
  <c r="K16" i="7"/>
  <c r="M27" i="12"/>
  <c r="J15" i="11"/>
  <c r="K15" i="11" s="1"/>
  <c r="M24" i="12"/>
  <c r="J18" i="11"/>
  <c r="K18" i="11" s="1"/>
  <c r="H16" i="9" l="1"/>
  <c r="H24" i="9" s="1"/>
  <c r="B14" i="10" s="1"/>
  <c r="G24" i="9"/>
  <c r="D14" i="10" l="1"/>
  <c r="E14" i="10" s="1"/>
</calcChain>
</file>

<file path=xl/comments1.xml><?xml version="1.0" encoding="utf-8"?>
<comments xmlns="http://schemas.openxmlformats.org/spreadsheetml/2006/main">
  <authors>
    <author>Autor</author>
  </authors>
  <commentList>
    <comment ref="B12" authorId="0">
      <text>
        <r>
          <rPr>
            <sz val="9"/>
            <color indexed="81"/>
            <rFont val="Tahoma"/>
            <family val="2"/>
          </rPr>
          <t>La oportunidad de que suceda algo que tendrá impacto en los objetivos.
NTC5254. 1.3.13</t>
        </r>
      </text>
    </comment>
    <comment ref="C12" authorId="0">
      <text>
        <r>
          <rPr>
            <sz val="9"/>
            <color indexed="81"/>
            <rFont val="Tahoma"/>
            <family val="2"/>
          </rPr>
          <t xml:space="preserve">Son los medios, las circunstancias y agentes generadores del riesgo.  Los agentes generadores que se entienden como todos los sujetos y objetos que tienen la capacidad de originar un riesgo. </t>
        </r>
      </text>
    </comment>
    <comment ref="G12" authorId="0">
      <text>
        <r>
          <rPr>
            <sz val="9"/>
            <color indexed="81"/>
            <rFont val="Tahoma"/>
            <family val="2"/>
          </rPr>
          <t>Resultado o impacto de un evento.
NTC5254 1.3.1.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N14" authorId="0">
      <text>
        <r>
          <rPr>
            <b/>
            <sz val="8"/>
            <color indexed="81"/>
            <rFont val="Tahoma"/>
            <family val="2"/>
          </rPr>
          <t>UNGRD:</t>
        </r>
        <r>
          <rPr>
            <sz val="8"/>
            <color indexed="81"/>
            <rFont val="Tahoma"/>
            <family val="2"/>
          </rPr>
          <t xml:space="preserve">
PORQUE HASTA 90????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 xml:space="preserve">UNGRD:
</t>
        </r>
        <r>
          <rPr>
            <sz val="9"/>
            <color indexed="81"/>
            <rFont val="Tahoma"/>
            <family val="2"/>
          </rPr>
          <t xml:space="preserve">Se redondea a la unidad mas próxima
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Los controles deben ser máximo 3 y deben ser efectivos y se cumplan.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N13" authorId="0">
      <text>
        <r>
          <rPr>
            <b/>
            <sz val="9"/>
            <color indexed="81"/>
            <rFont val="Tahoma"/>
            <family val="2"/>
          </rPr>
          <t xml:space="preserve">UNGRD:
</t>
        </r>
        <r>
          <rPr>
            <sz val="9"/>
            <color indexed="81"/>
            <rFont val="Tahoma"/>
            <family val="2"/>
          </rPr>
          <t xml:space="preserve">Es la persona que es responsable dentro del proceso de dar respuesta ante la materialización de un riesgo.
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UNGRD:</t>
        </r>
        <r>
          <rPr>
            <sz val="9"/>
            <color indexed="81"/>
            <rFont val="Tahoma"/>
            <family val="2"/>
          </rPr>
          <t xml:space="preserve">
Es la métrica empleada por el dueño del proceso para medir la acción emprendida ante la materialización de un riesgo.
</t>
        </r>
      </text>
    </comment>
  </commentList>
</comments>
</file>

<file path=xl/sharedStrings.xml><?xml version="1.0" encoding="utf-8"?>
<sst xmlns="http://schemas.openxmlformats.org/spreadsheetml/2006/main" count="583" uniqueCount="262">
  <si>
    <t>APLICATIVO PARA EL LEVANTAMIENTO DEL  MAPA DE RIESGOS  POR PROCESO</t>
  </si>
  <si>
    <t>FECHA DE LEVANTAMIENTO:</t>
  </si>
  <si>
    <t>CONTEXTO ESTRATÉGICO</t>
  </si>
  <si>
    <t>PROCESO</t>
  </si>
  <si>
    <t>CAUSA</t>
  </si>
  <si>
    <t>EVENTO (RIESGO)</t>
  </si>
  <si>
    <t>CONSECUENCIA</t>
  </si>
  <si>
    <t>INTERNO</t>
  </si>
  <si>
    <t>EXTERNO</t>
  </si>
  <si>
    <t>Puede suceder …</t>
  </si>
  <si>
    <t>Lo que podría ocasionar…</t>
  </si>
  <si>
    <t>Tipo</t>
  </si>
  <si>
    <t>Debido a..</t>
  </si>
  <si>
    <t>Debido a…</t>
  </si>
  <si>
    <t>Nombre del proceso:</t>
  </si>
  <si>
    <t>INFRAESTRUCTURA</t>
  </si>
  <si>
    <t>PERSONAL</t>
  </si>
  <si>
    <t>PROCESOS</t>
  </si>
  <si>
    <t>MEDIO AMBIENTALES</t>
  </si>
  <si>
    <t>SOCIALES</t>
  </si>
  <si>
    <t>OBJETIVO DEL PROCESO</t>
  </si>
  <si>
    <t>IDENTIFICACION DEL RIESGO</t>
  </si>
  <si>
    <t>No. DEL RIESGO</t>
  </si>
  <si>
    <t>RIESGO</t>
  </si>
  <si>
    <t>CLASIFICACIÓN</t>
  </si>
  <si>
    <t>CAUSAS</t>
  </si>
  <si>
    <t>CONSECUENCIAS POTENCIALES</t>
  </si>
  <si>
    <t>FASE:</t>
  </si>
  <si>
    <t>FECHA:</t>
  </si>
  <si>
    <t>NOMBRE DEL PROCESO</t>
  </si>
  <si>
    <t>IDENTIFICACIÓN DE RIESGOS</t>
  </si>
  <si>
    <t>R1</t>
  </si>
  <si>
    <t>R2</t>
  </si>
  <si>
    <t>R3</t>
  </si>
  <si>
    <t>R4</t>
  </si>
  <si>
    <t>R5</t>
  </si>
  <si>
    <t>R6</t>
  </si>
  <si>
    <t>R7</t>
  </si>
  <si>
    <t>R8</t>
  </si>
  <si>
    <t>CALIFICACION Y EVALUACION</t>
  </si>
  <si>
    <t>NOMBRE DEL RIESGO</t>
  </si>
  <si>
    <t>CALIFICACION</t>
  </si>
  <si>
    <t>TIPO IMPACTO</t>
  </si>
  <si>
    <t>EVALUACIÓN</t>
  </si>
  <si>
    <t>PROBABILIDAD (1-5)</t>
  </si>
  <si>
    <t>IMPACTO (1-5)</t>
  </si>
  <si>
    <t>CATEGORÍA</t>
  </si>
  <si>
    <t>SUBCATEGORÍA</t>
  </si>
  <si>
    <t>PERFIL DEL RIESGO (1-100)</t>
  </si>
  <si>
    <t>ZONA RIESGO</t>
  </si>
  <si>
    <t>ZONA DE RIESGO EXTREMA</t>
  </si>
  <si>
    <t>ZONA DE RIESGO ALTA</t>
  </si>
  <si>
    <t>ZONA DE RIESGO MODERADA</t>
  </si>
  <si>
    <t>ZONA DE RIESGO BAJA</t>
  </si>
  <si>
    <t>GRÁFICA</t>
  </si>
  <si>
    <t>Proceso</t>
  </si>
  <si>
    <t>No. Riesgo</t>
  </si>
  <si>
    <t>Impacto (X)</t>
  </si>
  <si>
    <t>Probabilidad (Y)</t>
  </si>
  <si>
    <t>Casi Seg.</t>
  </si>
  <si>
    <t>Proba.</t>
  </si>
  <si>
    <t>Posible</t>
  </si>
  <si>
    <t>Imp.</t>
  </si>
  <si>
    <t>Raro</t>
  </si>
  <si>
    <t>ZONA RIESGO EXTREMA</t>
  </si>
  <si>
    <t>ZONA RIESGO ALTA</t>
  </si>
  <si>
    <t>INSIG.</t>
  </si>
  <si>
    <t>MENOR</t>
  </si>
  <si>
    <t>MOD.</t>
  </si>
  <si>
    <t>MAYOR</t>
  </si>
  <si>
    <t>CAT</t>
  </si>
  <si>
    <t>ZONA RIESGO MODERADA</t>
  </si>
  <si>
    <t>ZONA RIESGO BAJA</t>
  </si>
  <si>
    <t>CONTROLES</t>
  </si>
  <si>
    <t>VALORACION DE CONTROLES</t>
  </si>
  <si>
    <t>DESCRIPCIÓN (Control al riesgo)</t>
  </si>
  <si>
    <t>HERRAMIENTAS PARA EJERCER CONTROL</t>
  </si>
  <si>
    <t>SEGUIMIENTO AL CONTROL</t>
  </si>
  <si>
    <t>CALIFICACIÓN DEL ESTADO</t>
  </si>
  <si>
    <t>CALIFICACIÓN DEL CONTROL</t>
  </si>
  <si>
    <t>CONTROL DEL RIESGO</t>
  </si>
  <si>
    <t>CONTROL DEL PROCESO</t>
  </si>
  <si>
    <t xml:space="preserve"> HERRAMIENTAS</t>
  </si>
  <si>
    <t>MANUALES O PROCEDIMIENTOS</t>
  </si>
  <si>
    <t>SON EFECTIVOS</t>
  </si>
  <si>
    <t>HAY RESPONSABLES</t>
  </si>
  <si>
    <t>ES ADECUADO</t>
  </si>
  <si>
    <t>GRÁFICA SIN VALORAR CONTROLES</t>
  </si>
  <si>
    <t>VALORACIÓN DEL RIESGO</t>
  </si>
  <si>
    <t>CONTROL PARA MITIGAR</t>
  </si>
  <si>
    <t>PUNTAJE HERRAMIENTA</t>
  </si>
  <si>
    <t>PUNTAJE SEGUIMIENTO CONTROL</t>
  </si>
  <si>
    <t>PUNTAJE FINAL</t>
  </si>
  <si>
    <t>SEGUIMIENTO Y MONITOREO</t>
  </si>
  <si>
    <t>TRATAMIENTO DE LOS RIESGOS</t>
  </si>
  <si>
    <t>SEGUIMIENTOS TRIMESTRAL Y MONITOREO LIDER PROCESO</t>
  </si>
  <si>
    <t>PERFIL DEL RIESGO</t>
  </si>
  <si>
    <t>MEDIDA DE MITIGACIÓN</t>
  </si>
  <si>
    <t>DEFINICIÓN DE LA ACCIÓN</t>
  </si>
  <si>
    <t>FECHA DE INICIO</t>
  </si>
  <si>
    <t>FECHA TERMINACIÓN</t>
  </si>
  <si>
    <t>RESPONSABLE IMPLEMENTACIÓN</t>
  </si>
  <si>
    <t>DESCRIPCION DEL SEGUIMIENTO</t>
  </si>
  <si>
    <t>RIESGO INHERENTE</t>
  </si>
  <si>
    <t>PARTICIPACIÓN DEL RIESGO EN EL PROCESO</t>
  </si>
  <si>
    <t>PONDERACIÓN PERFIL DEL RIESGO</t>
  </si>
  <si>
    <t>RIESGOS</t>
  </si>
  <si>
    <t>PROBABILIDAD</t>
  </si>
  <si>
    <t>IMPACTO</t>
  </si>
  <si>
    <t>PERFIL DE RIESGO RESIDUAL CONSOLIDADO</t>
  </si>
  <si>
    <t>PERFIL RIESGO INHERENTE</t>
  </si>
  <si>
    <t>RIESGO CONTROLADO</t>
  </si>
  <si>
    <t>RIESGO RESIDUAL</t>
  </si>
  <si>
    <r>
      <rPr>
        <b/>
        <sz val="11"/>
        <rFont val="Tahoma"/>
        <family val="2"/>
      </rPr>
      <t>Control Interno:</t>
    </r>
    <r>
      <rPr>
        <sz val="11"/>
        <rFont val="Tahoma"/>
        <family val="2"/>
      </rPr>
      <t xml:space="preserve">  La disminucion de la probabilidad e impacto dependerá del cumplimiento de uno de los dos factores mencionados a continuación</t>
    </r>
  </si>
  <si>
    <t>1. Cuando el riesgo residual sea =&lt; a 25</t>
  </si>
  <si>
    <t>2. Cuando de acuerdo al criterio de la coordinación de Control Interno, basados en datos históricos se determine que la ponderación inicial no refleja la realidad del riesgo en el proceso.</t>
  </si>
  <si>
    <t>RIESGO RESUIDUAL</t>
  </si>
  <si>
    <t>NUEVA CALIFICACIÓN</t>
  </si>
  <si>
    <t>NUEVA EVALUACIÓN</t>
  </si>
  <si>
    <t>ENCARGADO  DE DAR RESPUESTA</t>
  </si>
  <si>
    <t>INDICADOR</t>
  </si>
  <si>
    <t>EVALUACION RIESGO</t>
  </si>
  <si>
    <t>REDUCE</t>
  </si>
  <si>
    <t>ECONÓMICOS</t>
  </si>
  <si>
    <t>POLÍTICOS</t>
  </si>
  <si>
    <t>TECNOLÓGICOS</t>
  </si>
  <si>
    <t>TECNOLOGÍA</t>
  </si>
  <si>
    <t>ESTRATEGICO</t>
  </si>
  <si>
    <t>FINANCIERO</t>
  </si>
  <si>
    <t>OPERATIVO</t>
  </si>
  <si>
    <t>CUMPLIMIENTO</t>
  </si>
  <si>
    <t>DE IMAGEN</t>
  </si>
  <si>
    <t>SEGUIMIENTO Y EVALUACIÓN</t>
  </si>
  <si>
    <t>SI</t>
  </si>
  <si>
    <t>NO</t>
  </si>
  <si>
    <t>DESCRIPCIÓN</t>
  </si>
  <si>
    <t>TECNOLÓGICO</t>
  </si>
  <si>
    <t>ESTRATÉGICO</t>
  </si>
  <si>
    <t xml:space="preserve">CONFIDENCIALIDAD </t>
  </si>
  <si>
    <t>CREDIBILIDAD</t>
  </si>
  <si>
    <t>GRUPO DE TRABAJO</t>
  </si>
  <si>
    <t>LEGAL</t>
  </si>
  <si>
    <t>RELATIVA AL PROCESO</t>
  </si>
  <si>
    <t>INSTITUCIONAL</t>
  </si>
  <si>
    <t>AJUSTES DE UNA ACTIVIDAD CONCRETA</t>
  </si>
  <si>
    <t>CAMBIOS EN LOS PROCEDIMIENTOS</t>
  </si>
  <si>
    <t>CAMBIOS EN LA INTERACCION DE LOS PROCESOS</t>
  </si>
  <si>
    <t>INTERMITENCIA EN EL SERVICIO</t>
  </si>
  <si>
    <t>PARO TOTAL DEL PROCESO</t>
  </si>
  <si>
    <t>TODOS LOS FUNCIONARIOS</t>
  </si>
  <si>
    <t>USUARIOS CIUDAD</t>
  </si>
  <si>
    <t>USUARIOS REGION</t>
  </si>
  <si>
    <t>USUARIOS PAIS</t>
  </si>
  <si>
    <t>MULTAS</t>
  </si>
  <si>
    <t>DEMANDAS</t>
  </si>
  <si>
    <t>INVESTIGACION DISCIPLINARIA</t>
  </si>
  <si>
    <t>INVESTIGACION FISCAL</t>
  </si>
  <si>
    <t>INTERVENCION - SANCION</t>
  </si>
  <si>
    <t>GRUPO DE FUNCIONARIOS</t>
  </si>
  <si>
    <t>MEDIDA DE MITIGACIÓN -OPCIONES MANEJO</t>
  </si>
  <si>
    <t>RELACIÓN BENEFICIO COSTO</t>
  </si>
  <si>
    <t>RELACIÓN BENEFICIO - COSTO</t>
  </si>
  <si>
    <t>MEDIDA DEL INDICADOR</t>
  </si>
  <si>
    <t>GRÁFICA CONTROLADA</t>
  </si>
  <si>
    <t>ANÁLISIS DE RIESGOS</t>
  </si>
  <si>
    <t>1CT</t>
  </si>
  <si>
    <t>2CT</t>
  </si>
  <si>
    <t>3CT</t>
  </si>
  <si>
    <t>EVITAR EL RIESGO</t>
  </si>
  <si>
    <t>REDUCIR EL RIESGO</t>
  </si>
  <si>
    <t>COMPARTIR O TRANSFERIR</t>
  </si>
  <si>
    <t>ASUMIR EL RIESGO</t>
  </si>
  <si>
    <t>SEGUIMIENTO Y MONITOREO OFICINA CONTROL INTERNO</t>
  </si>
  <si>
    <t>PRESUPUESTO</t>
  </si>
  <si>
    <t>PORCENTAJE</t>
  </si>
  <si>
    <t>NUMERO</t>
  </si>
  <si>
    <t>Líder del Proceso</t>
  </si>
  <si>
    <t>Subdirector Administrativo y Financiero, Contadoras Externas</t>
  </si>
  <si>
    <t>Director General, Subdirector Adtivo y Financiero  y Tesorera General</t>
  </si>
  <si>
    <t>Subdirector Administrativo y Financiro, Contadora Externa</t>
  </si>
  <si>
    <t>Subdirector Administrativo y Financiero y Tesorera General</t>
  </si>
  <si>
    <t>porcentaje</t>
  </si>
  <si>
    <t>Porcentaje</t>
  </si>
  <si>
    <t>Numero</t>
  </si>
  <si>
    <t>Liderar Dirigir, Coordinar y Controlar, la gestión de todos los Procesos del Instituto de Desarrollo Municipal de Dosquebradas.</t>
  </si>
  <si>
    <t>DIRECCIONAMIENTO ESTRATEGICO</t>
  </si>
  <si>
    <t>Sanciones, demandas e Investigaciones.</t>
  </si>
  <si>
    <t>Demandas, investigaciones Entes de Control, incumplimiento en las Metas del Plan de Desarrollo.</t>
  </si>
  <si>
    <t>Sanciones, Demandas e Investigaciones</t>
  </si>
  <si>
    <t>Al momento de Elaborar el Presupuesto de la Entidad, los responsables de aportar la información lo hagan con errores,  realizando una mala distribución del monto del presupuesto.</t>
  </si>
  <si>
    <t>Al no realizar un seguimiento y monitoreo del Plan de Desarrollo y Plan de Acción de la Entidad o por falta de Presupuesto se pueden incumplir las metas establecidas, ocasionado investigaciones y demandas por los Entes de Control, incumpliendo a la vez con la Misión y Objetivos de la Entidad.</t>
  </si>
  <si>
    <t>Liderar, Dirigir, coordinar y controlar la gestión de todos los Procesos del Instituto de Desarrollo Municipal de Dosquebradas.</t>
  </si>
  <si>
    <t>Liderar, Dirigir , Coordinar y Controlar la Gestión de todos los procesos del Instituto de Desarrollo Municipal.</t>
  </si>
  <si>
    <t>Liderar, dirigir, coordinar y Controlar  la Gestión de todos los Procesos del Instituto de Desarrollo Municipal de Dosquebradas.</t>
  </si>
  <si>
    <t>Informes Trimestrales sobre los avances del Plan de Acción.</t>
  </si>
  <si>
    <t>Control y Seguimiento al Plan de Acción</t>
  </si>
  <si>
    <t>Realizar seguimiento diario al aplicativo SAGA, con el fin de llevar un control al vencimiento de la PQRs.</t>
  </si>
  <si>
    <t>Revisión y depuración de la información , que las personas responsables de elaborar el presupuesto se encuentren capacitadas.</t>
  </si>
  <si>
    <t>Informes trimestrales sobre los avances del Plan de Acción, Control y seguimiento al Plan de Acción</t>
  </si>
  <si>
    <t>Director General  y Equipo Directivo</t>
  </si>
  <si>
    <t>Informes trimestrales a los Avances del Plan de Acción, Control y Seguimiento al Plan de Acción.</t>
  </si>
  <si>
    <t>Seguimiento constante a lasrespuestas oportunas o de Ley de las  Peticiones Quejas, reclamos y Sugerencias recibidas por la Entidad</t>
  </si>
  <si>
    <t>PQRS contestadas a tiempo/PQRS recibidas</t>
  </si>
  <si>
    <t>N/A</t>
  </si>
  <si>
    <t>Subdirector Administrativo y Financiero, Secretaria Ejecutiva</t>
  </si>
  <si>
    <t>Formulación de un Plan de Acción sin soporte presupuestal.</t>
  </si>
  <si>
    <t>Inadecuado flujo de información entre las Subdirecciones Financiera y Técnica.</t>
  </si>
  <si>
    <t>Recortes presupuestales en las entidades que cofinancian proyectos del Instituto</t>
  </si>
  <si>
    <t>Incumplimiento en el tiempo de respuesta a las peticiones, quejas y recursos que se reciben en el Instituto.</t>
  </si>
  <si>
    <t>Incorrecta digitación de las fechas de vencimiento  de las peticiones en el aplicativo Saga.</t>
  </si>
  <si>
    <t>Falta de claridad en las peticiones recibidas que no permiten dar una respuesta oportuna</t>
  </si>
  <si>
    <t>Planta de personal insuficiente y sin competencias para cumplir con todos los lineamientos estrategicos del Instituto.</t>
  </si>
  <si>
    <t>Falta de asignación de recursos por parte de la administración central para cubrir los gastos de personal</t>
  </si>
  <si>
    <t>Incumplimiento en los objetivos de calidad propuestos y la satisfacción del cliente.</t>
  </si>
  <si>
    <t>Manejo presupuestal sin cumplir con los planes de: caja, de adquisiciones y de inversiones.</t>
  </si>
  <si>
    <t>Toma de decisiones presupuestales de la Dirección sin tener en cuenta los parametros financieros.</t>
  </si>
  <si>
    <t>Presiones externas indebidas</t>
  </si>
  <si>
    <t>Ejecución presupuestal sin flujo de caja.</t>
  </si>
  <si>
    <t>Incumplimiento de las Metas establecidas en los diferentes Planes que tiene el Instituto para cumplir con su objeto misional</t>
  </si>
  <si>
    <t>Falta de Seguimiento y monitoreo del   Plan de Acción, de inversiones, de caja de adquisiciones</t>
  </si>
  <si>
    <t>Falta de recursos para ejecutar los proyectos propuestos</t>
  </si>
  <si>
    <t>Instalaciones inseguras para el cumplimiento de las funciones</t>
  </si>
  <si>
    <t>Fuerte oleada invernal</t>
  </si>
  <si>
    <t>Accidentes laborales</t>
  </si>
  <si>
    <t>Incorrecta digitación de las fechas de vencimiento  de las peticiones en el aplicativo Saga.Falta de claridad en lo solicitado por los peticionarios</t>
  </si>
  <si>
    <t>Por falta de una buena comunicación con la Subdirección Financiera no  se tienen Metas bien definidas y se formula un plan de acción irreal .</t>
  </si>
  <si>
    <t>Plan de Acción mal formulado y con metas que no es posible cumplir.</t>
  </si>
  <si>
    <t>Por errrores en el calculo de las fechas de vencimiento de las solicitudes recibidas, no se da respuesta oportuna</t>
  </si>
  <si>
    <t>Selección de personal sin el cumplimiento de los requisitos de los perfiles del cargo,falta de asignación de recursos para cubrir los gastos de personal</t>
  </si>
  <si>
    <t>Al no contar con una planta competente y suficiente no es posible cumplir con el objeto misional</t>
  </si>
  <si>
    <t>No se brinda el ambiente laboral requerido para el desempeño de las labores diarias</t>
  </si>
  <si>
    <t>Selección de personal con el cumplimiento de los requisitos de los perfiles del cargo.</t>
  </si>
  <si>
    <t>Cronograma de seguimiento a los diferentes planes a través de una herramienta tecnologica</t>
  </si>
  <si>
    <t>Establecer procedimientos que permitan  formular  un Plan de Acción acorde con la realidad financiera del Instituto</t>
  </si>
  <si>
    <t>cumplimiento Plan de Acción</t>
  </si>
  <si>
    <t>Director General, Secretaria Ejecutiva , responsable Vur</t>
  </si>
  <si>
    <t>Planta de personal competente y selección de personal de conformidad  con los perfiles del cargo</t>
  </si>
  <si>
    <t>Dirección Genera/Talento Humano/Asesor Juridico</t>
  </si>
  <si>
    <t>Personal competente/planta de personal</t>
  </si>
  <si>
    <t>Seguimiento permanente de la información díaria, de las diferentes áreas del Instituto</t>
  </si>
  <si>
    <t>Director general, Subdirector Adtivo y Financiero y Tesorera General, técnico Administrativo</t>
  </si>
  <si>
    <t>Herramienta que permita hacer seguimiento integrado a los diferente planes del Instituto</t>
  </si>
  <si>
    <t>Dirección Genera/Subdirección Tecnica/Subdirección Financiera</t>
  </si>
  <si>
    <t>Cumplimiento metas Plan estrategico</t>
  </si>
  <si>
    <t>Ejecución presupuestal</t>
  </si>
  <si>
    <t>Realizar las reparaciones locativas que se requieran para logar un adecuado ambiente laboral</t>
  </si>
  <si>
    <t>Direccion General</t>
  </si>
  <si>
    <t>Instalaciones adecuadas</t>
  </si>
  <si>
    <t>Cumplimiento de la normatividad del sistema de gestión y seguridad en el trabajo</t>
  </si>
  <si>
    <t>Cumplimiento de la Normatividad en Sistema de Gestión y seguridad en el trabajo.</t>
  </si>
  <si>
    <t>Cumplimiento de la normatividad del sistema de Gestión y seguridad en el trabajo</t>
  </si>
  <si>
    <t>Selección de personal sin el cumplimiento de los requisitos de los perfiles del cargo tanto de funcionario de Planta como Contratitas.</t>
  </si>
  <si>
    <t>falta de inspecciones periodicas y acciones preventivas que permitan subsanar las deficiencias estructurales enmarcadas en los alcances que nos permita la figura de comodato.</t>
  </si>
  <si>
    <t>PROCESO:</t>
  </si>
  <si>
    <t>DOCUMENTO:</t>
  </si>
  <si>
    <t>VERSION:</t>
  </si>
  <si>
    <t>1.0</t>
  </si>
  <si>
    <t xml:space="preserve">Direccionamiento y Planeación </t>
  </si>
  <si>
    <t xml:space="preserve"> Mapa de Riesgos por Procesos</t>
  </si>
  <si>
    <t>Mapa de Riesgos por Procesos</t>
  </si>
  <si>
    <t>Mapa de Riesgos Direccionamiento y Planeación</t>
  </si>
  <si>
    <t xml:space="preserve"> Mapa de Riesgos Direccionamiento y Planeación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</si>
</sst>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14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Verdana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8275A"/>
      <name val="Tahoma"/>
      <family val="2"/>
    </font>
    <font>
      <b/>
      <sz val="11"/>
      <color rgb="FF28275A"/>
      <name val="Tahoma"/>
      <family val="2"/>
    </font>
    <font>
      <sz val="11"/>
      <color rgb="FFFFC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rgb="FFFF0000"/>
      <name val="Tahoma"/>
      <family val="2"/>
    </font>
    <font>
      <b/>
      <sz val="11"/>
      <color theme="0"/>
      <name val="Tahoma"/>
      <family val="2"/>
    </font>
    <font>
      <sz val="10"/>
      <color theme="0"/>
      <name val="Tahoma"/>
      <family val="2"/>
    </font>
    <font>
      <b/>
      <sz val="10"/>
      <color theme="0"/>
      <name val="Arial"/>
      <family val="2"/>
    </font>
    <font>
      <sz val="10"/>
      <color rgb="FF27285D"/>
      <name val="Arial"/>
      <family val="2"/>
    </font>
    <font>
      <b/>
      <sz val="9"/>
      <color theme="0"/>
      <name val="Tahoma"/>
      <family val="2"/>
    </font>
    <font>
      <sz val="11"/>
      <color rgb="FF007A3B"/>
      <name val="Tahoma"/>
      <family val="2"/>
    </font>
    <font>
      <sz val="14"/>
      <color rgb="FF007A3B"/>
      <name val="Arial"/>
      <family val="2"/>
    </font>
    <font>
      <b/>
      <sz val="10"/>
      <color rgb="FF007A3B"/>
      <name val="Tahoma"/>
      <family val="2"/>
    </font>
    <font>
      <sz val="11"/>
      <color rgb="FF27285D"/>
      <name val="Tahoma"/>
      <family val="2"/>
    </font>
    <font>
      <sz val="11"/>
      <color theme="0"/>
      <name val="Tahoma"/>
      <family val="2"/>
    </font>
    <font>
      <sz val="10"/>
      <color theme="1"/>
      <name val="Arial"/>
      <family val="2"/>
    </font>
    <font>
      <b/>
      <sz val="12"/>
      <color rgb="FF27285D"/>
      <name val="Tahoma"/>
      <family val="2"/>
    </font>
    <font>
      <b/>
      <sz val="8"/>
      <color rgb="FF27285D"/>
      <name val="Tahoma"/>
      <family val="2"/>
    </font>
    <font>
      <sz val="11"/>
      <name val="Calibri"/>
      <family val="2"/>
      <scheme val="minor"/>
    </font>
    <font>
      <b/>
      <sz val="12"/>
      <color theme="0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27285D"/>
      <name val="Tahoma"/>
      <family val="2"/>
    </font>
    <font>
      <b/>
      <sz val="9"/>
      <color theme="1"/>
      <name val="Arial"/>
      <family val="2"/>
    </font>
    <font>
      <b/>
      <sz val="9"/>
      <color rgb="FF27285D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A3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5C2C"/>
        <bgColor indexed="64"/>
      </patternFill>
    </fill>
    <fill>
      <patternFill patternType="solid">
        <fgColor rgb="FFF4F1BE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9" fontId="24" fillId="0" borderId="0" applyFont="0" applyFill="0" applyBorder="0" applyAlignment="0" applyProtection="0"/>
  </cellStyleXfs>
  <cellXfs count="597">
    <xf numFmtId="0" fontId="0" fillId="0" borderId="0" xfId="0"/>
    <xf numFmtId="0" fontId="0" fillId="3" borderId="0" xfId="0" applyFill="1"/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Protection="1"/>
    <xf numFmtId="0" fontId="8" fillId="5" borderId="1" xfId="0" applyFont="1" applyFill="1" applyBorder="1" applyProtection="1"/>
    <xf numFmtId="0" fontId="8" fillId="6" borderId="1" xfId="0" applyFont="1" applyFill="1" applyBorder="1" applyProtection="1"/>
    <xf numFmtId="0" fontId="8" fillId="7" borderId="1" xfId="0" applyFont="1" applyFill="1" applyBorder="1" applyProtection="1"/>
    <xf numFmtId="0" fontId="7" fillId="0" borderId="0" xfId="0" applyFont="1" applyFill="1" applyBorder="1" applyAlignment="1" applyProtection="1">
      <alignment vertical="center" wrapText="1"/>
    </xf>
    <xf numFmtId="0" fontId="0" fillId="0" borderId="2" xfId="0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0" fillId="0" borderId="3" xfId="0" applyBorder="1" applyAlignment="1" applyProtection="1">
      <alignment horizontal="justify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/>
    </xf>
    <xf numFmtId="0" fontId="0" fillId="0" borderId="5" xfId="0" applyBorder="1" applyProtection="1"/>
    <xf numFmtId="0" fontId="0" fillId="0" borderId="0" xfId="0" applyBorder="1" applyProtection="1"/>
    <xf numFmtId="0" fontId="0" fillId="0" borderId="6" xfId="0" applyBorder="1" applyProtection="1"/>
    <xf numFmtId="0" fontId="0" fillId="3" borderId="0" xfId="0" applyFill="1" applyBorder="1" applyProtection="1"/>
    <xf numFmtId="0" fontId="10" fillId="3" borderId="6" xfId="0" applyFont="1" applyFill="1" applyBorder="1" applyAlignment="1" applyProtection="1">
      <alignment horizontal="center" vertical="center" textRotation="90"/>
    </xf>
    <xf numFmtId="0" fontId="0" fillId="0" borderId="0" xfId="0" applyBorder="1" applyAlignment="1" applyProtection="1">
      <alignment horizontal="center"/>
    </xf>
    <xf numFmtId="0" fontId="0" fillId="3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0" xfId="0" applyFill="1" applyBorder="1" applyProtection="1"/>
    <xf numFmtId="0" fontId="0" fillId="3" borderId="5" xfId="0" applyFill="1" applyBorder="1" applyAlignment="1" applyProtection="1"/>
    <xf numFmtId="0" fontId="0" fillId="3" borderId="0" xfId="0" applyFill="1" applyBorder="1" applyAlignment="1" applyProtection="1"/>
    <xf numFmtId="0" fontId="10" fillId="3" borderId="6" xfId="0" applyFont="1" applyFill="1" applyBorder="1" applyAlignment="1" applyProtection="1">
      <alignment textRotation="90"/>
    </xf>
    <xf numFmtId="0" fontId="11" fillId="3" borderId="0" xfId="0" applyFont="1" applyFill="1" applyBorder="1" applyAlignment="1" applyProtection="1">
      <alignment horizontal="right" vertical="center" textRotation="90"/>
    </xf>
    <xf numFmtId="0" fontId="11" fillId="3" borderId="0" xfId="0" applyFont="1" applyFill="1" applyBorder="1" applyAlignment="1" applyProtection="1">
      <alignment vertical="center"/>
    </xf>
    <xf numFmtId="0" fontId="0" fillId="3" borderId="5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12" fillId="3" borderId="0" xfId="0" applyFont="1" applyFill="1" applyBorder="1" applyAlignment="1" applyProtection="1">
      <alignment horizontal="center" vertical="center"/>
    </xf>
    <xf numFmtId="0" fontId="0" fillId="3" borderId="6" xfId="0" applyFill="1" applyBorder="1" applyAlignment="1" applyProtection="1"/>
    <xf numFmtId="0" fontId="0" fillId="3" borderId="7" xfId="0" applyFill="1" applyBorder="1" applyProtection="1"/>
    <xf numFmtId="0" fontId="8" fillId="0" borderId="0" xfId="0" applyFont="1" applyAlignment="1" applyProtection="1">
      <alignment vertical="center" wrapText="1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 applyProtection="1">
      <alignment vertical="center" wrapText="1"/>
    </xf>
    <xf numFmtId="0" fontId="26" fillId="0" borderId="10" xfId="0" applyFont="1" applyBorder="1" applyAlignment="1" applyProtection="1">
      <alignment vertical="center" wrapText="1"/>
    </xf>
    <xf numFmtId="0" fontId="27" fillId="0" borderId="11" xfId="0" applyFont="1" applyBorder="1" applyAlignment="1" applyProtection="1">
      <alignment vertical="center" wrapText="1"/>
    </xf>
    <xf numFmtId="0" fontId="0" fillId="4" borderId="1" xfId="0" applyFill="1" applyBorder="1" applyProtection="1"/>
    <xf numFmtId="0" fontId="2" fillId="0" borderId="1" xfId="0" applyFont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8" fillId="0" borderId="5" xfId="0" applyFont="1" applyBorder="1" applyProtection="1"/>
    <xf numFmtId="0" fontId="8" fillId="0" borderId="0" xfId="0" applyFont="1" applyBorder="1" applyProtection="1"/>
    <xf numFmtId="2" fontId="8" fillId="0" borderId="0" xfId="0" applyNumberFormat="1" applyFont="1" applyBorder="1" applyAlignment="1" applyProtection="1">
      <alignment horizontal="center" vertical="center" wrapText="1"/>
    </xf>
    <xf numFmtId="1" fontId="8" fillId="0" borderId="0" xfId="0" applyNumberFormat="1" applyFont="1" applyBorder="1" applyProtection="1"/>
    <xf numFmtId="0" fontId="8" fillId="0" borderId="6" xfId="0" applyFont="1" applyBorder="1" applyProtection="1"/>
    <xf numFmtId="0" fontId="8" fillId="0" borderId="8" xfId="0" applyFont="1" applyBorder="1" applyProtection="1"/>
    <xf numFmtId="0" fontId="8" fillId="0" borderId="9" xfId="0" applyFont="1" applyBorder="1" applyProtection="1"/>
    <xf numFmtId="2" fontId="8" fillId="0" borderId="9" xfId="0" applyNumberFormat="1" applyFont="1" applyBorder="1" applyAlignment="1" applyProtection="1">
      <alignment horizontal="center" vertical="center" wrapText="1"/>
    </xf>
    <xf numFmtId="1" fontId="8" fillId="0" borderId="9" xfId="0" applyNumberFormat="1" applyFont="1" applyBorder="1" applyProtection="1"/>
    <xf numFmtId="0" fontId="8" fillId="0" borderId="7" xfId="0" applyFont="1" applyBorder="1" applyProtection="1"/>
    <xf numFmtId="0" fontId="19" fillId="0" borderId="5" xfId="0" applyFont="1" applyBorder="1" applyProtection="1"/>
    <xf numFmtId="0" fontId="19" fillId="0" borderId="0" xfId="0" applyFont="1" applyBorder="1" applyProtection="1"/>
    <xf numFmtId="2" fontId="19" fillId="0" borderId="0" xfId="0" applyNumberFormat="1" applyFont="1" applyBorder="1" applyAlignment="1" applyProtection="1">
      <alignment horizontal="center" vertical="center" wrapText="1"/>
    </xf>
    <xf numFmtId="1" fontId="19" fillId="0" borderId="0" xfId="0" applyNumberFormat="1" applyFont="1" applyBorder="1" applyProtection="1"/>
    <xf numFmtId="0" fontId="19" fillId="0" borderId="6" xfId="0" applyFont="1" applyBorder="1" applyProtection="1"/>
    <xf numFmtId="0" fontId="2" fillId="0" borderId="15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3" borderId="0" xfId="1" applyFont="1" applyFill="1" applyProtection="1"/>
    <xf numFmtId="0" fontId="6" fillId="3" borderId="0" xfId="1" applyFont="1" applyFill="1" applyProtection="1"/>
    <xf numFmtId="0" fontId="5" fillId="0" borderId="0" xfId="0" applyFont="1" applyProtection="1"/>
    <xf numFmtId="0" fontId="28" fillId="5" borderId="1" xfId="0" applyFont="1" applyFill="1" applyBorder="1" applyProtection="1"/>
    <xf numFmtId="0" fontId="0" fillId="7" borderId="1" xfId="0" applyFill="1" applyBorder="1" applyProtection="1"/>
    <xf numFmtId="0" fontId="8" fillId="0" borderId="6" xfId="0" applyFont="1" applyBorder="1" applyAlignment="1" applyProtection="1">
      <alignment horizontal="justify" vertical="top"/>
    </xf>
    <xf numFmtId="0" fontId="0" fillId="3" borderId="0" xfId="0" applyFill="1" applyProtection="1"/>
    <xf numFmtId="0" fontId="0" fillId="3" borderId="0" xfId="0" applyFill="1" applyAlignment="1" applyProtection="1">
      <alignment horizontal="center" vertical="center"/>
    </xf>
    <xf numFmtId="0" fontId="25" fillId="3" borderId="0" xfId="0" applyFont="1" applyFill="1" applyAlignment="1" applyProtection="1">
      <alignment horizontal="center" vertical="center"/>
    </xf>
    <xf numFmtId="0" fontId="29" fillId="3" borderId="13" xfId="0" applyFont="1" applyFill="1" applyBorder="1" applyAlignment="1" applyProtection="1">
      <alignment horizontal="center" vertical="center" wrapText="1"/>
      <protection locked="0"/>
    </xf>
    <xf numFmtId="0" fontId="30" fillId="3" borderId="1" xfId="0" applyFont="1" applyFill="1" applyBorder="1" applyAlignment="1" applyProtection="1">
      <alignment vertical="center" wrapText="1"/>
      <protection locked="0"/>
    </xf>
    <xf numFmtId="0" fontId="29" fillId="3" borderId="1" xfId="0" applyFont="1" applyFill="1" applyBorder="1" applyAlignment="1" applyProtection="1">
      <alignment horizontal="center" vertical="center" wrapText="1"/>
      <protection locked="0"/>
    </xf>
    <xf numFmtId="0" fontId="30" fillId="3" borderId="16" xfId="0" applyFont="1" applyFill="1" applyBorder="1" applyAlignment="1" applyProtection="1">
      <alignment vertical="center" wrapText="1"/>
      <protection locked="0"/>
    </xf>
    <xf numFmtId="0" fontId="0" fillId="0" borderId="0" xfId="0" applyProtection="1"/>
    <xf numFmtId="0" fontId="29" fillId="0" borderId="13" xfId="0" applyFont="1" applyBorder="1" applyAlignment="1" applyProtection="1">
      <alignment horizontal="center" vertical="center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left" vertical="center" wrapText="1"/>
      <protection locked="0"/>
    </xf>
    <xf numFmtId="0" fontId="30" fillId="0" borderId="17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</xf>
    <xf numFmtId="0" fontId="30" fillId="3" borderId="1" xfId="0" applyFont="1" applyFill="1" applyBorder="1" applyAlignment="1" applyProtection="1">
      <alignment horizontal="left" vertical="center" wrapText="1"/>
      <protection locked="0"/>
    </xf>
    <xf numFmtId="0" fontId="26" fillId="0" borderId="11" xfId="0" applyFont="1" applyBorder="1" applyAlignment="1" applyProtection="1">
      <alignment vertical="center" wrapText="1"/>
    </xf>
    <xf numFmtId="0" fontId="5" fillId="3" borderId="1" xfId="0" applyNumberFormat="1" applyFont="1" applyFill="1" applyBorder="1" applyAlignment="1" applyProtection="1">
      <alignment horizontal="justify" vertical="center" wrapText="1"/>
      <protection locked="0"/>
    </xf>
    <xf numFmtId="0" fontId="6" fillId="3" borderId="1" xfId="0" applyNumberFormat="1" applyFont="1" applyFill="1" applyBorder="1" applyAlignment="1" applyProtection="1">
      <alignment horizontal="justify" vertical="center" wrapText="1"/>
      <protection locked="0"/>
    </xf>
    <xf numFmtId="0" fontId="6" fillId="3" borderId="1" xfId="0" applyNumberFormat="1" applyFont="1" applyFill="1" applyBorder="1" applyAlignment="1" applyProtection="1">
      <alignment vertical="center" wrapText="1"/>
      <protection locked="0"/>
    </xf>
    <xf numFmtId="0" fontId="6" fillId="3" borderId="17" xfId="0" applyNumberFormat="1" applyFont="1" applyFill="1" applyBorder="1" applyAlignment="1" applyProtection="1">
      <alignment vertical="center" wrapText="1"/>
      <protection locked="0"/>
    </xf>
    <xf numFmtId="0" fontId="5" fillId="3" borderId="16" xfId="0" applyNumberFormat="1" applyFont="1" applyFill="1" applyBorder="1" applyAlignment="1" applyProtection="1">
      <alignment horizontal="justify" vertical="center" wrapText="1"/>
      <protection locked="0"/>
    </xf>
    <xf numFmtId="0" fontId="5" fillId="3" borderId="16" xfId="0" applyNumberFormat="1" applyFont="1" applyFill="1" applyBorder="1" applyAlignment="1" applyProtection="1">
      <alignment vertical="center" wrapText="1"/>
      <protection locked="0"/>
    </xf>
    <xf numFmtId="0" fontId="6" fillId="3" borderId="16" xfId="0" applyNumberFormat="1" applyFont="1" applyFill="1" applyBorder="1" applyAlignment="1" applyProtection="1">
      <alignment vertical="center" wrapText="1"/>
      <protection locked="0"/>
    </xf>
    <xf numFmtId="0" fontId="6" fillId="3" borderId="18" xfId="0" applyNumberFormat="1" applyFont="1" applyFill="1" applyBorder="1" applyAlignment="1" applyProtection="1">
      <alignment vertical="center" wrapText="1"/>
      <protection locked="0"/>
    </xf>
    <xf numFmtId="0" fontId="0" fillId="8" borderId="2" xfId="0" applyFill="1" applyBorder="1" applyProtection="1"/>
    <xf numFmtId="0" fontId="0" fillId="8" borderId="3" xfId="0" applyFill="1" applyBorder="1" applyProtection="1"/>
    <xf numFmtId="0" fontId="0" fillId="8" borderId="4" xfId="0" applyFill="1" applyBorder="1" applyProtection="1"/>
    <xf numFmtId="0" fontId="0" fillId="8" borderId="5" xfId="0" applyFill="1" applyBorder="1" applyProtection="1"/>
    <xf numFmtId="0" fontId="0" fillId="8" borderId="0" xfId="0" applyFill="1" applyBorder="1" applyProtection="1"/>
    <xf numFmtId="0" fontId="0" fillId="8" borderId="6" xfId="0" applyFill="1" applyBorder="1" applyProtection="1"/>
    <xf numFmtId="0" fontId="0" fillId="8" borderId="8" xfId="0" applyFill="1" applyBorder="1" applyProtection="1"/>
    <xf numFmtId="0" fontId="0" fillId="8" borderId="9" xfId="0" applyFill="1" applyBorder="1" applyProtection="1"/>
    <xf numFmtId="0" fontId="0" fillId="8" borderId="7" xfId="0" applyFill="1" applyBorder="1" applyProtection="1"/>
    <xf numFmtId="0" fontId="31" fillId="8" borderId="0" xfId="1" applyFont="1" applyFill="1" applyBorder="1" applyAlignment="1" applyProtection="1">
      <alignment horizontal="right" vertical="center"/>
    </xf>
    <xf numFmtId="0" fontId="31" fillId="8" borderId="0" xfId="1" applyFont="1" applyFill="1" applyBorder="1" applyProtection="1"/>
    <xf numFmtId="0" fontId="8" fillId="9" borderId="1" xfId="0" applyNumberFormat="1" applyFont="1" applyFill="1" applyBorder="1" applyAlignment="1" applyProtection="1">
      <alignment horizontal="left" vertical="center" wrapText="1"/>
      <protection locked="0"/>
    </xf>
    <xf numFmtId="0" fontId="8" fillId="9" borderId="1" xfId="0" applyFont="1" applyFill="1" applyBorder="1" applyAlignment="1" applyProtection="1">
      <alignment horizontal="center" vertical="center" wrapText="1"/>
      <protection locked="0"/>
    </xf>
    <xf numFmtId="0" fontId="8" fillId="9" borderId="1" xfId="0" applyFont="1" applyFill="1" applyBorder="1" applyAlignment="1" applyProtection="1">
      <alignment horizontal="left" vertical="center" wrapText="1"/>
      <protection locked="0"/>
    </xf>
    <xf numFmtId="0" fontId="8" fillId="9" borderId="17" xfId="0" applyFont="1" applyFill="1" applyBorder="1" applyAlignment="1" applyProtection="1">
      <alignment horizontal="left" vertical="center" wrapText="1"/>
      <protection locked="0"/>
    </xf>
    <xf numFmtId="0" fontId="8" fillId="9" borderId="17" xfId="0" applyFont="1" applyFill="1" applyBorder="1" applyAlignment="1" applyProtection="1">
      <alignment horizontal="center" vertical="center" wrapText="1"/>
      <protection locked="0"/>
    </xf>
    <xf numFmtId="0" fontId="5" fillId="9" borderId="1" xfId="0" applyNumberFormat="1" applyFont="1" applyFill="1" applyBorder="1" applyAlignment="1" applyProtection="1">
      <alignment horizontal="justify" vertical="center" wrapText="1"/>
      <protection locked="0"/>
    </xf>
    <xf numFmtId="0" fontId="5" fillId="9" borderId="16" xfId="0" applyNumberFormat="1" applyFont="1" applyFill="1" applyBorder="1" applyAlignment="1" applyProtection="1">
      <alignment vertical="center" wrapText="1"/>
      <protection locked="0"/>
    </xf>
    <xf numFmtId="0" fontId="6" fillId="9" borderId="17" xfId="0" applyNumberFormat="1" applyFont="1" applyFill="1" applyBorder="1" applyAlignment="1" applyProtection="1">
      <alignment vertical="center" wrapText="1"/>
      <protection locked="0"/>
    </xf>
    <xf numFmtId="0" fontId="6" fillId="9" borderId="18" xfId="0" applyNumberFormat="1" applyFont="1" applyFill="1" applyBorder="1" applyAlignment="1" applyProtection="1">
      <alignment vertical="center" wrapText="1"/>
      <protection locked="0"/>
    </xf>
    <xf numFmtId="0" fontId="6" fillId="9" borderId="1" xfId="0" applyNumberFormat="1" applyFont="1" applyFill="1" applyBorder="1" applyAlignment="1" applyProtection="1">
      <alignment vertical="center" wrapText="1"/>
      <protection locked="0"/>
    </xf>
    <xf numFmtId="0" fontId="6" fillId="9" borderId="16" xfId="0" applyNumberFormat="1" applyFont="1" applyFill="1" applyBorder="1" applyAlignment="1" applyProtection="1">
      <alignment vertical="center" wrapText="1"/>
      <protection locked="0"/>
    </xf>
    <xf numFmtId="0" fontId="6" fillId="9" borderId="1" xfId="0" applyNumberFormat="1" applyFont="1" applyFill="1" applyBorder="1" applyAlignment="1" applyProtection="1">
      <alignment horizontal="justify" vertical="center" wrapText="1"/>
      <protection locked="0"/>
    </xf>
    <xf numFmtId="0" fontId="2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5" fillId="0" borderId="1" xfId="0" quotePrefix="1" applyFont="1" applyBorder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vertical="center" wrapText="1"/>
      <protection locked="0"/>
    </xf>
    <xf numFmtId="0" fontId="32" fillId="3" borderId="1" xfId="0" applyFont="1" applyFill="1" applyBorder="1" applyAlignment="1" applyProtection="1">
      <alignment vertical="center" wrapText="1"/>
      <protection locked="0"/>
    </xf>
    <xf numFmtId="0" fontId="5" fillId="0" borderId="1" xfId="0" quotePrefix="1" applyFont="1" applyBorder="1" applyAlignment="1" applyProtection="1">
      <alignment horizontal="justify" vertical="center" wrapText="1"/>
      <protection locked="0"/>
    </xf>
    <xf numFmtId="0" fontId="5" fillId="0" borderId="18" xfId="0" applyFont="1" applyBorder="1" applyAlignment="1" applyProtection="1">
      <alignment horizontal="left" vertical="center" wrapText="1"/>
      <protection locked="0"/>
    </xf>
    <xf numFmtId="0" fontId="6" fillId="3" borderId="16" xfId="0" applyFont="1" applyFill="1" applyBorder="1" applyAlignment="1" applyProtection="1">
      <alignment horizontal="left" vertical="center" wrapText="1"/>
      <protection locked="0"/>
    </xf>
    <xf numFmtId="0" fontId="32" fillId="3" borderId="16" xfId="0" applyFont="1" applyFill="1" applyBorder="1" applyAlignment="1" applyProtection="1">
      <alignment horizontal="left" vertical="center" wrapText="1"/>
      <protection locked="0"/>
    </xf>
    <xf numFmtId="0" fontId="5" fillId="0" borderId="18" xfId="0" applyFont="1" applyBorder="1" applyAlignment="1" applyProtection="1">
      <alignment horizontal="justify" vertical="center" wrapText="1"/>
      <protection locked="0"/>
    </xf>
    <xf numFmtId="0" fontId="6" fillId="3" borderId="1" xfId="0" applyFont="1" applyFill="1" applyBorder="1" applyAlignment="1" applyProtection="1">
      <alignment wrapText="1"/>
      <protection locked="0"/>
    </xf>
    <xf numFmtId="0" fontId="16" fillId="9" borderId="15" xfId="0" applyNumberFormat="1" applyFont="1" applyFill="1" applyBorder="1" applyAlignment="1" applyProtection="1">
      <alignment horizontal="center" vertical="center" wrapText="1"/>
    </xf>
    <xf numFmtId="0" fontId="16" fillId="9" borderId="19" xfId="0" applyNumberFormat="1" applyFont="1" applyFill="1" applyBorder="1" applyAlignment="1" applyProtection="1">
      <alignment horizontal="center" vertical="center" wrapText="1"/>
    </xf>
    <xf numFmtId="14" fontId="21" fillId="9" borderId="17" xfId="0" applyNumberFormat="1" applyFont="1" applyFill="1" applyBorder="1" applyAlignment="1" applyProtection="1">
      <alignment horizontal="center" vertical="center" textRotation="90" wrapText="1"/>
      <protection locked="0"/>
    </xf>
    <xf numFmtId="14" fontId="21" fillId="9" borderId="20" xfId="0" applyNumberFormat="1" applyFont="1" applyFill="1" applyBorder="1" applyAlignment="1" applyProtection="1">
      <alignment horizontal="center" vertical="center" textRotation="90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</xf>
    <xf numFmtId="0" fontId="2" fillId="11" borderId="15" xfId="0" applyFont="1" applyFill="1" applyBorder="1" applyAlignment="1" applyProtection="1">
      <alignment horizontal="center" vertical="center" wrapText="1"/>
    </xf>
    <xf numFmtId="0" fontId="33" fillId="10" borderId="12" xfId="0" applyFont="1" applyFill="1" applyBorder="1" applyAlignment="1" applyProtection="1">
      <alignment vertical="center" wrapText="1"/>
    </xf>
    <xf numFmtId="0" fontId="33" fillId="10" borderId="13" xfId="0" applyFont="1" applyFill="1" applyBorder="1" applyAlignment="1" applyProtection="1">
      <alignment vertical="center" wrapText="1"/>
    </xf>
    <xf numFmtId="0" fontId="0" fillId="10" borderId="5" xfId="0" applyFill="1" applyBorder="1" applyProtection="1"/>
    <xf numFmtId="0" fontId="0" fillId="10" borderId="0" xfId="0" applyFill="1" applyBorder="1" applyProtection="1"/>
    <xf numFmtId="0" fontId="0" fillId="10" borderId="6" xfId="0" applyFill="1" applyBorder="1" applyProtection="1"/>
    <xf numFmtId="0" fontId="0" fillId="10" borderId="8" xfId="0" applyFill="1" applyBorder="1" applyProtection="1"/>
    <xf numFmtId="0" fontId="0" fillId="10" borderId="9" xfId="0" applyFill="1" applyBorder="1" applyProtection="1"/>
    <xf numFmtId="0" fontId="0" fillId="10" borderId="7" xfId="0" applyFill="1" applyBorder="1" applyProtection="1"/>
    <xf numFmtId="0" fontId="31" fillId="10" borderId="12" xfId="0" applyFont="1" applyFill="1" applyBorder="1" applyAlignment="1" applyProtection="1">
      <alignment vertical="center" wrapText="1"/>
    </xf>
    <xf numFmtId="0" fontId="31" fillId="10" borderId="0" xfId="0" applyFont="1" applyFill="1" applyBorder="1" applyAlignment="1" applyProtection="1">
      <alignment vertical="center" wrapText="1"/>
    </xf>
    <xf numFmtId="0" fontId="34" fillId="10" borderId="0" xfId="0" applyFont="1" applyFill="1" applyBorder="1" applyAlignment="1" applyProtection="1"/>
    <xf numFmtId="0" fontId="34" fillId="10" borderId="6" xfId="0" applyFont="1" applyFill="1" applyBorder="1" applyAlignment="1" applyProtection="1"/>
    <xf numFmtId="0" fontId="31" fillId="10" borderId="13" xfId="0" applyFont="1" applyFill="1" applyBorder="1" applyAlignment="1" applyProtection="1">
      <alignment vertical="center" wrapText="1"/>
    </xf>
    <xf numFmtId="0" fontId="8" fillId="10" borderId="0" xfId="0" applyFont="1" applyFill="1" applyBorder="1" applyAlignment="1" applyProtection="1">
      <alignment vertical="center" wrapText="1"/>
    </xf>
    <xf numFmtId="0" fontId="31" fillId="10" borderId="0" xfId="1" applyFont="1" applyFill="1" applyBorder="1" applyAlignment="1" applyProtection="1">
      <alignment horizontal="right" vertical="center"/>
    </xf>
    <xf numFmtId="0" fontId="31" fillId="10" borderId="0" xfId="1" applyFont="1" applyFill="1" applyBorder="1" applyProtection="1"/>
    <xf numFmtId="0" fontId="33" fillId="10" borderId="0" xfId="0" applyFont="1" applyFill="1" applyBorder="1" applyAlignment="1" applyProtection="1">
      <alignment vertical="center" wrapText="1"/>
    </xf>
    <xf numFmtId="0" fontId="33" fillId="10" borderId="0" xfId="0" applyFont="1" applyFill="1" applyBorder="1" applyAlignment="1" applyProtection="1">
      <alignment horizontal="center" vertical="center" wrapText="1"/>
    </xf>
    <xf numFmtId="0" fontId="33" fillId="10" borderId="6" xfId="0" applyFont="1" applyFill="1" applyBorder="1" applyAlignment="1" applyProtection="1">
      <alignment horizontal="center" vertical="center" wrapText="1"/>
    </xf>
    <xf numFmtId="0" fontId="35" fillId="10" borderId="0" xfId="0" applyFont="1" applyFill="1" applyBorder="1" applyAlignment="1" applyProtection="1">
      <alignment vertical="center" wrapText="1"/>
    </xf>
    <xf numFmtId="0" fontId="35" fillId="10" borderId="6" xfId="0" applyFont="1" applyFill="1" applyBorder="1" applyAlignment="1" applyProtection="1">
      <alignment vertical="center" wrapText="1"/>
    </xf>
    <xf numFmtId="0" fontId="36" fillId="10" borderId="0" xfId="0" applyFont="1" applyFill="1" applyBorder="1" applyProtection="1"/>
    <xf numFmtId="0" fontId="36" fillId="10" borderId="2" xfId="0" applyFont="1" applyFill="1" applyBorder="1" applyProtection="1"/>
    <xf numFmtId="0" fontId="36" fillId="10" borderId="3" xfId="0" applyFont="1" applyFill="1" applyBorder="1" applyProtection="1"/>
    <xf numFmtId="0" fontId="36" fillId="10" borderId="4" xfId="0" applyFont="1" applyFill="1" applyBorder="1" applyProtection="1"/>
    <xf numFmtId="0" fontId="36" fillId="10" borderId="5" xfId="0" applyFont="1" applyFill="1" applyBorder="1" applyProtection="1"/>
    <xf numFmtId="0" fontId="36" fillId="10" borderId="6" xfId="0" applyFont="1" applyFill="1" applyBorder="1" applyProtection="1"/>
    <xf numFmtId="0" fontId="36" fillId="10" borderId="8" xfId="0" applyFont="1" applyFill="1" applyBorder="1" applyProtection="1"/>
    <xf numFmtId="0" fontId="36" fillId="10" borderId="9" xfId="0" applyFont="1" applyFill="1" applyBorder="1" applyProtection="1"/>
    <xf numFmtId="0" fontId="36" fillId="10" borderId="7" xfId="0" applyFont="1" applyFill="1" applyBorder="1" applyProtection="1"/>
    <xf numFmtId="0" fontId="37" fillId="10" borderId="5" xfId="0" applyFont="1" applyFill="1" applyBorder="1" applyAlignment="1" applyProtection="1">
      <alignment vertical="center" wrapText="1"/>
    </xf>
    <xf numFmtId="0" fontId="20" fillId="11" borderId="1" xfId="0" applyFont="1" applyFill="1" applyBorder="1" applyAlignment="1" applyProtection="1">
      <alignment horizontal="center" vertical="center" wrapText="1"/>
    </xf>
    <xf numFmtId="0" fontId="2" fillId="11" borderId="15" xfId="0" applyFont="1" applyFill="1" applyBorder="1" applyAlignment="1" applyProtection="1">
      <alignment horizontal="center" vertical="center"/>
    </xf>
    <xf numFmtId="0" fontId="2" fillId="11" borderId="1" xfId="0" applyFont="1" applyFill="1" applyBorder="1" applyAlignment="1" applyProtection="1">
      <alignment horizontal="center" vertical="center" wrapText="1"/>
    </xf>
    <xf numFmtId="2" fontId="2" fillId="11" borderId="1" xfId="0" applyNumberFormat="1" applyFont="1" applyFill="1" applyBorder="1" applyAlignment="1" applyProtection="1">
      <alignment horizontal="center" vertical="center" wrapText="1"/>
    </xf>
    <xf numFmtId="1" fontId="2" fillId="11" borderId="1" xfId="0" applyNumberFormat="1" applyFont="1" applyFill="1" applyBorder="1" applyAlignment="1" applyProtection="1">
      <alignment horizontal="center" vertical="center" wrapText="1"/>
    </xf>
    <xf numFmtId="0" fontId="33" fillId="10" borderId="6" xfId="0" applyFont="1" applyFill="1" applyBorder="1" applyAlignment="1" applyProtection="1">
      <alignment vertical="center" wrapText="1"/>
    </xf>
    <xf numFmtId="0" fontId="38" fillId="10" borderId="5" xfId="0" applyFont="1" applyFill="1" applyBorder="1" applyAlignment="1" applyProtection="1">
      <alignment vertical="top" wrapText="1"/>
    </xf>
    <xf numFmtId="0" fontId="38" fillId="10" borderId="0" xfId="0" applyFont="1" applyFill="1" applyBorder="1" applyAlignment="1" applyProtection="1">
      <alignment vertical="top" wrapText="1"/>
    </xf>
    <xf numFmtId="0" fontId="39" fillId="10" borderId="6" xfId="0" applyFont="1" applyFill="1" applyBorder="1" applyProtection="1"/>
    <xf numFmtId="0" fontId="40" fillId="10" borderId="0" xfId="1" applyFont="1" applyFill="1" applyBorder="1" applyAlignment="1" applyProtection="1">
      <alignment horizontal="right" vertical="center"/>
    </xf>
    <xf numFmtId="0" fontId="40" fillId="10" borderId="0" xfId="1" applyFont="1" applyFill="1" applyBorder="1" applyProtection="1"/>
    <xf numFmtId="0" fontId="38" fillId="10" borderId="8" xfId="0" applyFont="1" applyFill="1" applyBorder="1" applyAlignment="1" applyProtection="1">
      <alignment vertical="top" wrapText="1"/>
    </xf>
    <xf numFmtId="0" fontId="38" fillId="10" borderId="9" xfId="0" applyFont="1" applyFill="1" applyBorder="1" applyAlignment="1" applyProtection="1">
      <alignment vertical="top" wrapText="1"/>
    </xf>
    <xf numFmtId="0" fontId="39" fillId="10" borderId="7" xfId="0" applyFont="1" applyFill="1" applyBorder="1" applyProtection="1"/>
    <xf numFmtId="0" fontId="8" fillId="10" borderId="5" xfId="0" applyFont="1" applyFill="1" applyBorder="1" applyAlignment="1" applyProtection="1">
      <alignment horizontal="center" vertical="center"/>
    </xf>
    <xf numFmtId="0" fontId="8" fillId="10" borderId="0" xfId="0" applyFont="1" applyFill="1" applyBorder="1" applyAlignment="1" applyProtection="1">
      <alignment vertical="center"/>
    </xf>
    <xf numFmtId="0" fontId="41" fillId="10" borderId="5" xfId="0" applyFont="1" applyFill="1" applyBorder="1" applyAlignment="1" applyProtection="1">
      <alignment horizontal="center" vertical="center"/>
    </xf>
    <xf numFmtId="0" fontId="41" fillId="10" borderId="0" xfId="0" applyFont="1" applyFill="1" applyBorder="1" applyAlignment="1" applyProtection="1">
      <alignment vertical="center"/>
    </xf>
    <xf numFmtId="0" fontId="41" fillId="10" borderId="0" xfId="0" applyFont="1" applyFill="1" applyBorder="1" applyAlignment="1" applyProtection="1">
      <alignment horizontal="center" vertical="center"/>
    </xf>
    <xf numFmtId="0" fontId="36" fillId="10" borderId="8" xfId="0" applyFont="1" applyFill="1" applyBorder="1" applyAlignment="1" applyProtection="1">
      <alignment horizontal="center" vertical="center"/>
    </xf>
    <xf numFmtId="0" fontId="36" fillId="10" borderId="9" xfId="0" applyFont="1" applyFill="1" applyBorder="1" applyAlignment="1" applyProtection="1">
      <alignment vertical="center"/>
    </xf>
    <xf numFmtId="0" fontId="41" fillId="10" borderId="0" xfId="3" applyNumberFormat="1" applyFont="1" applyFill="1" applyBorder="1" applyAlignment="1" applyProtection="1">
      <alignment horizontal="center" vertical="center" wrapText="1"/>
    </xf>
    <xf numFmtId="9" fontId="41" fillId="10" borderId="0" xfId="3" applyFont="1" applyFill="1" applyBorder="1" applyAlignment="1" applyProtection="1">
      <alignment horizontal="center" vertical="center" wrapText="1"/>
    </xf>
    <xf numFmtId="1" fontId="41" fillId="10" borderId="6" xfId="2" applyNumberFormat="1" applyFont="1" applyFill="1" applyBorder="1" applyAlignment="1" applyProtection="1">
      <alignment horizontal="center" vertical="center" wrapText="1"/>
    </xf>
    <xf numFmtId="0" fontId="36" fillId="10" borderId="7" xfId="0" applyFont="1" applyFill="1" applyBorder="1" applyAlignment="1" applyProtection="1">
      <alignment vertical="center"/>
    </xf>
    <xf numFmtId="0" fontId="7" fillId="11" borderId="21" xfId="0" applyFont="1" applyFill="1" applyBorder="1" applyAlignment="1" applyProtection="1">
      <alignment vertical="center" wrapText="1"/>
    </xf>
    <xf numFmtId="0" fontId="7" fillId="11" borderId="22" xfId="0" applyFont="1" applyFill="1" applyBorder="1" applyAlignment="1" applyProtection="1">
      <alignment vertical="center" wrapText="1"/>
    </xf>
    <xf numFmtId="0" fontId="7" fillId="11" borderId="23" xfId="0" applyFont="1" applyFill="1" applyBorder="1" applyAlignment="1" applyProtection="1">
      <alignment vertical="center" wrapText="1"/>
    </xf>
    <xf numFmtId="0" fontId="7" fillId="11" borderId="1" xfId="0" applyFont="1" applyFill="1" applyBorder="1" applyAlignment="1" applyProtection="1">
      <alignment horizontal="center" vertical="center" wrapText="1"/>
    </xf>
    <xf numFmtId="0" fontId="7" fillId="10" borderId="0" xfId="0" applyFont="1" applyFill="1" applyBorder="1" applyAlignment="1" applyProtection="1">
      <alignment vertical="center" wrapText="1"/>
    </xf>
    <xf numFmtId="0" fontId="8" fillId="10" borderId="0" xfId="0" applyFont="1" applyFill="1" applyBorder="1" applyAlignment="1" applyProtection="1"/>
    <xf numFmtId="0" fontId="8" fillId="10" borderId="6" xfId="0" applyFont="1" applyFill="1" applyBorder="1" applyAlignment="1" applyProtection="1">
      <alignment vertical="center" wrapText="1"/>
    </xf>
    <xf numFmtId="0" fontId="36" fillId="10" borderId="2" xfId="0" applyFont="1" applyFill="1" applyBorder="1" applyAlignment="1" applyProtection="1">
      <alignment horizontal="center" vertical="center"/>
    </xf>
    <xf numFmtId="0" fontId="36" fillId="10" borderId="3" xfId="0" applyFont="1" applyFill="1" applyBorder="1" applyAlignment="1" applyProtection="1">
      <alignment horizontal="center" vertical="center"/>
    </xf>
    <xf numFmtId="0" fontId="36" fillId="10" borderId="3" xfId="0" applyFont="1" applyFill="1" applyBorder="1" applyAlignment="1" applyProtection="1">
      <alignment vertical="center"/>
    </xf>
    <xf numFmtId="0" fontId="36" fillId="10" borderId="4" xfId="0" applyFont="1" applyFill="1" applyBorder="1" applyAlignment="1" applyProtection="1">
      <alignment horizontal="center" vertical="center"/>
    </xf>
    <xf numFmtId="0" fontId="36" fillId="10" borderId="5" xfId="0" applyFont="1" applyFill="1" applyBorder="1" applyAlignment="1" applyProtection="1">
      <alignment horizontal="center" vertical="center"/>
    </xf>
    <xf numFmtId="0" fontId="36" fillId="10" borderId="0" xfId="0" applyFont="1" applyFill="1" applyBorder="1" applyAlignment="1" applyProtection="1">
      <alignment horizontal="center" vertical="center"/>
    </xf>
    <xf numFmtId="0" fontId="36" fillId="10" borderId="0" xfId="0" applyFont="1" applyFill="1" applyBorder="1" applyAlignment="1" applyProtection="1">
      <alignment vertical="center"/>
    </xf>
    <xf numFmtId="0" fontId="36" fillId="10" borderId="6" xfId="0" applyFont="1" applyFill="1" applyBorder="1" applyAlignment="1" applyProtection="1">
      <alignment horizontal="center" vertical="center"/>
    </xf>
    <xf numFmtId="0" fontId="36" fillId="10" borderId="9" xfId="0" applyFont="1" applyFill="1" applyBorder="1" applyAlignment="1" applyProtection="1">
      <alignment horizontal="center" vertical="center"/>
    </xf>
    <xf numFmtId="0" fontId="36" fillId="10" borderId="7" xfId="0" applyFont="1" applyFill="1" applyBorder="1" applyAlignment="1" applyProtection="1">
      <alignment horizontal="center" vertical="center"/>
    </xf>
    <xf numFmtId="0" fontId="31" fillId="10" borderId="5" xfId="0" applyFont="1" applyFill="1" applyBorder="1" applyAlignment="1" applyProtection="1">
      <alignment vertical="center" wrapText="1"/>
    </xf>
    <xf numFmtId="0" fontId="2" fillId="11" borderId="15" xfId="0" applyFont="1" applyFill="1" applyBorder="1" applyAlignment="1" applyProtection="1">
      <alignment horizontal="center" vertical="center" wrapText="1"/>
    </xf>
    <xf numFmtId="0" fontId="2" fillId="11" borderId="17" xfId="0" applyFont="1" applyFill="1" applyBorder="1" applyAlignment="1" applyProtection="1">
      <alignment horizontal="center" vertical="center" wrapText="1"/>
    </xf>
    <xf numFmtId="0" fontId="2" fillId="11" borderId="16" xfId="0" applyFont="1" applyFill="1" applyBorder="1" applyAlignment="1" applyProtection="1">
      <alignment horizontal="center" vertical="center" wrapText="1"/>
    </xf>
    <xf numFmtId="0" fontId="42" fillId="10" borderId="0" xfId="0" applyFont="1" applyFill="1" applyBorder="1" applyAlignment="1" applyProtection="1">
      <alignment vertical="center" wrapText="1"/>
    </xf>
    <xf numFmtId="0" fontId="42" fillId="10" borderId="6" xfId="0" applyFont="1" applyFill="1" applyBorder="1" applyAlignment="1" applyProtection="1">
      <alignment vertical="center" wrapText="1"/>
    </xf>
    <xf numFmtId="0" fontId="0" fillId="0" borderId="0" xfId="0" applyProtection="1">
      <protection locked="0"/>
    </xf>
    <xf numFmtId="0" fontId="33" fillId="10" borderId="12" xfId="0" applyFont="1" applyFill="1" applyBorder="1" applyAlignment="1" applyProtection="1">
      <alignment vertical="center" wrapText="1"/>
      <protection locked="0"/>
    </xf>
    <xf numFmtId="0" fontId="33" fillId="10" borderId="24" xfId="0" applyFont="1" applyFill="1" applyBorder="1" applyAlignment="1" applyProtection="1">
      <alignment horizontal="center" vertical="center" wrapText="1"/>
      <protection locked="0"/>
    </xf>
    <xf numFmtId="0" fontId="33" fillId="10" borderId="13" xfId="0" applyFont="1" applyFill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0" fontId="29" fillId="0" borderId="25" xfId="0" applyFont="1" applyBorder="1" applyAlignment="1" applyProtection="1">
      <alignment horizontal="center" vertical="center"/>
      <protection locked="0"/>
    </xf>
    <xf numFmtId="14" fontId="7" fillId="12" borderId="11" xfId="0" applyNumberFormat="1" applyFont="1" applyFill="1" applyBorder="1" applyAlignment="1" applyProtection="1">
      <alignment horizontal="center" vertical="center" wrapText="1"/>
    </xf>
    <xf numFmtId="0" fontId="30" fillId="12" borderId="1" xfId="0" applyFont="1" applyFill="1" applyBorder="1" applyAlignment="1" applyProtection="1">
      <alignment horizontal="left" vertical="center" wrapText="1"/>
    </xf>
    <xf numFmtId="0" fontId="30" fillId="12" borderId="1" xfId="0" applyFont="1" applyFill="1" applyBorder="1" applyAlignment="1" applyProtection="1">
      <alignment vertical="center" wrapText="1"/>
    </xf>
    <xf numFmtId="0" fontId="30" fillId="12" borderId="16" xfId="0" applyFont="1" applyFill="1" applyBorder="1" applyAlignment="1" applyProtection="1">
      <alignment horizontal="left" vertical="center" wrapText="1"/>
    </xf>
    <xf numFmtId="0" fontId="7" fillId="12" borderId="1" xfId="0" applyFont="1" applyFill="1" applyBorder="1" applyAlignment="1" applyProtection="1">
      <alignment horizontal="center" vertical="center" wrapText="1"/>
    </xf>
    <xf numFmtId="0" fontId="2" fillId="12" borderId="16" xfId="0" applyFont="1" applyFill="1" applyBorder="1" applyAlignment="1" applyProtection="1">
      <alignment horizontal="center" vertical="center" wrapText="1"/>
    </xf>
    <xf numFmtId="0" fontId="8" fillId="12" borderId="1" xfId="0" applyFont="1" applyFill="1" applyBorder="1" applyAlignment="1" applyProtection="1">
      <alignment horizontal="justify" vertical="center"/>
    </xf>
    <xf numFmtId="0" fontId="6" fillId="12" borderId="1" xfId="0" applyFont="1" applyFill="1" applyBorder="1" applyAlignment="1" applyProtection="1">
      <alignment horizontal="center" vertical="center"/>
    </xf>
    <xf numFmtId="0" fontId="8" fillId="12" borderId="1" xfId="0" applyFont="1" applyFill="1" applyBorder="1" applyAlignment="1" applyProtection="1">
      <alignment horizontal="center" vertical="center" wrapText="1"/>
    </xf>
    <xf numFmtId="0" fontId="8" fillId="12" borderId="17" xfId="0" applyFont="1" applyFill="1" applyBorder="1" applyAlignment="1" applyProtection="1">
      <alignment horizontal="center" vertical="center" wrapText="1"/>
    </xf>
    <xf numFmtId="0" fontId="7" fillId="12" borderId="17" xfId="0" applyFont="1" applyFill="1" applyBorder="1" applyAlignment="1" applyProtection="1">
      <alignment horizontal="center" vertical="center" wrapText="1"/>
    </xf>
    <xf numFmtId="0" fontId="8" fillId="12" borderId="17" xfId="0" applyFont="1" applyFill="1" applyBorder="1" applyAlignment="1" applyProtection="1">
      <alignment horizontal="left" vertical="center" wrapText="1"/>
    </xf>
    <xf numFmtId="0" fontId="2" fillId="12" borderId="1" xfId="0" applyFont="1" applyFill="1" applyBorder="1" applyAlignment="1" applyProtection="1">
      <alignment horizontal="center" vertical="center" wrapText="1"/>
    </xf>
    <xf numFmtId="1" fontId="6" fillId="12" borderId="1" xfId="0" applyNumberFormat="1" applyFont="1" applyFill="1" applyBorder="1" applyAlignment="1" applyProtection="1">
      <alignment horizontal="center" vertical="center"/>
    </xf>
    <xf numFmtId="1" fontId="6" fillId="12" borderId="17" xfId="0" applyNumberFormat="1" applyFont="1" applyFill="1" applyBorder="1" applyAlignment="1" applyProtection="1">
      <alignment horizontal="center" vertical="center"/>
    </xf>
    <xf numFmtId="49" fontId="13" fillId="12" borderId="26" xfId="0" applyNumberFormat="1" applyFont="1" applyFill="1" applyBorder="1" applyAlignment="1" applyProtection="1">
      <alignment horizontal="left" vertical="center" wrapText="1"/>
    </xf>
    <xf numFmtId="0" fontId="7" fillId="12" borderId="26" xfId="0" applyFont="1" applyFill="1" applyBorder="1" applyAlignment="1" applyProtection="1">
      <alignment horizontal="center" vertical="center" wrapText="1"/>
    </xf>
    <xf numFmtId="49" fontId="13" fillId="12" borderId="1" xfId="0" applyNumberFormat="1" applyFont="1" applyFill="1" applyBorder="1" applyAlignment="1" applyProtection="1">
      <alignment horizontal="left" vertical="center" wrapText="1"/>
    </xf>
    <xf numFmtId="9" fontId="8" fillId="12" borderId="1" xfId="3" applyFont="1" applyFill="1" applyBorder="1" applyAlignment="1" applyProtection="1">
      <alignment horizontal="center" vertical="center" wrapText="1"/>
    </xf>
    <xf numFmtId="1" fontId="8" fillId="12" borderId="16" xfId="2" applyNumberFormat="1" applyFont="1" applyFill="1" applyBorder="1" applyAlignment="1" applyProtection="1">
      <alignment horizontal="center" vertical="center" wrapText="1"/>
    </xf>
    <xf numFmtId="9" fontId="8" fillId="12" borderId="27" xfId="3" applyFont="1" applyFill="1" applyBorder="1" applyAlignment="1" applyProtection="1">
      <alignment horizontal="center" vertical="center" wrapText="1"/>
    </xf>
    <xf numFmtId="1" fontId="8" fillId="12" borderId="28" xfId="2" applyNumberFormat="1" applyFont="1" applyFill="1" applyBorder="1" applyAlignment="1" applyProtection="1">
      <alignment horizontal="center" vertical="center" wrapText="1"/>
    </xf>
    <xf numFmtId="1" fontId="8" fillId="12" borderId="1" xfId="0" applyNumberFormat="1" applyFont="1" applyFill="1" applyBorder="1" applyAlignment="1" applyProtection="1">
      <alignment horizontal="center" vertical="center" wrapText="1"/>
    </xf>
    <xf numFmtId="49" fontId="6" fillId="12" borderId="17" xfId="0" applyNumberFormat="1" applyFont="1" applyFill="1" applyBorder="1" applyAlignment="1" applyProtection="1">
      <alignment horizontal="left" vertical="center" wrapText="1"/>
    </xf>
    <xf numFmtId="0" fontId="6" fillId="12" borderId="1" xfId="0" applyFont="1" applyFill="1" applyBorder="1" applyAlignment="1" applyProtection="1">
      <alignment horizontal="justify" vertical="center"/>
    </xf>
    <xf numFmtId="0" fontId="2" fillId="12" borderId="1" xfId="0" applyFont="1" applyFill="1" applyBorder="1" applyAlignment="1" applyProtection="1">
      <alignment horizontal="center" vertical="center"/>
    </xf>
    <xf numFmtId="0" fontId="6" fillId="12" borderId="11" xfId="0" applyNumberFormat="1" applyFont="1" applyFill="1" applyBorder="1" applyAlignment="1" applyProtection="1">
      <alignment horizontal="left" vertical="center"/>
    </xf>
    <xf numFmtId="0" fontId="6" fillId="12" borderId="1" xfId="0" applyFont="1" applyFill="1" applyBorder="1" applyAlignment="1" applyProtection="1">
      <alignment horizontal="left" vertical="center" wrapText="1"/>
    </xf>
    <xf numFmtId="0" fontId="2" fillId="11" borderId="29" xfId="0" applyFont="1" applyFill="1" applyBorder="1" applyAlignment="1" applyProtection="1">
      <alignment horizontal="center" vertical="center" wrapText="1"/>
    </xf>
    <xf numFmtId="0" fontId="2" fillId="11" borderId="19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8" fillId="9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43" fillId="3" borderId="0" xfId="0" applyFont="1" applyFill="1" applyAlignment="1" applyProtection="1">
      <alignment vertical="distributed" wrapText="1"/>
    </xf>
    <xf numFmtId="0" fontId="43" fillId="3" borderId="60" xfId="0" applyFont="1" applyFill="1" applyBorder="1" applyAlignment="1">
      <alignment vertical="distributed" wrapText="1"/>
    </xf>
    <xf numFmtId="0" fontId="0" fillId="0" borderId="1" xfId="0" applyBorder="1" applyProtection="1">
      <protection locked="0"/>
    </xf>
    <xf numFmtId="0" fontId="31" fillId="10" borderId="27" xfId="0" applyFont="1" applyFill="1" applyBorder="1" applyAlignment="1" applyProtection="1">
      <alignment horizontal="center"/>
    </xf>
    <xf numFmtId="14" fontId="31" fillId="10" borderId="55" xfId="0" applyNumberFormat="1" applyFont="1" applyFill="1" applyBorder="1" applyAlignment="1" applyProtection="1">
      <alignment horizontal="center" vertical="center"/>
      <protection locked="0"/>
    </xf>
    <xf numFmtId="0" fontId="44" fillId="0" borderId="22" xfId="0" applyFont="1" applyFill="1" applyBorder="1" applyAlignment="1" applyProtection="1"/>
    <xf numFmtId="0" fontId="44" fillId="3" borderId="22" xfId="0" applyFont="1" applyFill="1" applyBorder="1" applyAlignment="1" applyProtection="1"/>
    <xf numFmtId="0" fontId="44" fillId="3" borderId="23" xfId="0" applyFont="1" applyFill="1" applyBorder="1" applyAlignment="1" applyProtection="1"/>
    <xf numFmtId="0" fontId="48" fillId="3" borderId="38" xfId="0" applyFont="1" applyFill="1" applyBorder="1" applyAlignment="1" applyProtection="1">
      <alignment vertical="center" wrapText="1"/>
    </xf>
    <xf numFmtId="0" fontId="48" fillId="3" borderId="39" xfId="0" applyFont="1" applyFill="1" applyBorder="1" applyAlignment="1" applyProtection="1">
      <alignment vertical="center" wrapText="1"/>
    </xf>
    <xf numFmtId="0" fontId="48" fillId="3" borderId="0" xfId="0" applyFont="1" applyFill="1" applyBorder="1" applyAlignment="1" applyProtection="1">
      <alignment vertical="center" wrapText="1"/>
    </xf>
    <xf numFmtId="0" fontId="48" fillId="3" borderId="40" xfId="0" applyFont="1" applyFill="1" applyBorder="1" applyAlignment="1" applyProtection="1">
      <alignment vertical="center" wrapText="1"/>
    </xf>
    <xf numFmtId="0" fontId="48" fillId="3" borderId="41" xfId="0" applyFont="1" applyFill="1" applyBorder="1" applyAlignment="1" applyProtection="1">
      <alignment vertical="center" wrapText="1"/>
    </xf>
    <xf numFmtId="0" fontId="48" fillId="3" borderId="42" xfId="0" applyFont="1" applyFill="1" applyBorder="1" applyAlignment="1" applyProtection="1">
      <alignment vertical="center" wrapText="1"/>
    </xf>
    <xf numFmtId="0" fontId="44" fillId="3" borderId="0" xfId="0" applyFont="1" applyFill="1" applyBorder="1" applyAlignment="1" applyProtection="1">
      <alignment vertical="center" wrapText="1"/>
    </xf>
    <xf numFmtId="0" fontId="45" fillId="3" borderId="0" xfId="0" applyFont="1" applyFill="1" applyBorder="1" applyAlignment="1" applyProtection="1">
      <alignment wrapText="1"/>
    </xf>
    <xf numFmtId="0" fontId="0" fillId="3" borderId="10" xfId="0" applyFill="1" applyBorder="1" applyProtection="1"/>
    <xf numFmtId="0" fontId="0" fillId="3" borderId="36" xfId="0" applyFill="1" applyBorder="1" applyProtection="1"/>
    <xf numFmtId="0" fontId="0" fillId="3" borderId="29" xfId="0" applyFill="1" applyBorder="1" applyProtection="1"/>
    <xf numFmtId="0" fontId="0" fillId="0" borderId="29" xfId="0" applyBorder="1" applyProtection="1"/>
    <xf numFmtId="0" fontId="51" fillId="3" borderId="29" xfId="0" applyFont="1" applyFill="1" applyBorder="1" applyAlignment="1" applyProtection="1">
      <alignment vertical="top" wrapText="1"/>
    </xf>
    <xf numFmtId="0" fontId="45" fillId="3" borderId="10" xfId="0" applyFont="1" applyFill="1" applyBorder="1" applyAlignment="1" applyProtection="1">
      <alignment wrapText="1"/>
    </xf>
    <xf numFmtId="0" fontId="45" fillId="3" borderId="22" xfId="0" applyFont="1" applyFill="1" applyBorder="1" applyAlignment="1" applyProtection="1">
      <alignment wrapText="1"/>
    </xf>
    <xf numFmtId="0" fontId="53" fillId="3" borderId="0" xfId="0" applyFont="1" applyFill="1" applyBorder="1" applyAlignment="1" applyProtection="1">
      <alignment vertical="center"/>
    </xf>
    <xf numFmtId="0" fontId="53" fillId="3" borderId="10" xfId="0" applyFont="1" applyFill="1" applyBorder="1" applyAlignment="1" applyProtection="1">
      <alignment vertical="center"/>
    </xf>
    <xf numFmtId="0" fontId="50" fillId="3" borderId="36" xfId="0" applyFont="1" applyFill="1" applyBorder="1" applyAlignment="1" applyProtection="1">
      <alignment vertical="top" wrapText="1"/>
    </xf>
    <xf numFmtId="0" fontId="50" fillId="3" borderId="29" xfId="0" applyFont="1" applyFill="1" applyBorder="1" applyAlignment="1" applyProtection="1">
      <alignment vertical="top" wrapText="1"/>
    </xf>
    <xf numFmtId="0" fontId="53" fillId="3" borderId="22" xfId="0" applyFont="1" applyFill="1" applyBorder="1" applyAlignment="1" applyProtection="1">
      <alignment vertical="center"/>
    </xf>
    <xf numFmtId="0" fontId="50" fillId="3" borderId="23" xfId="0" applyFont="1" applyFill="1" applyBorder="1" applyAlignment="1" applyProtection="1">
      <alignment vertical="top" wrapText="1"/>
    </xf>
    <xf numFmtId="0" fontId="23" fillId="3" borderId="0" xfId="0" applyFont="1" applyFill="1" applyBorder="1" applyAlignment="1" applyProtection="1">
      <alignment vertical="center"/>
    </xf>
    <xf numFmtId="0" fontId="23" fillId="3" borderId="10" xfId="0" applyFont="1" applyFill="1" applyBorder="1" applyAlignment="1" applyProtection="1">
      <alignment vertical="center"/>
    </xf>
    <xf numFmtId="0" fontId="23" fillId="3" borderId="22" xfId="0" applyFont="1" applyFill="1" applyBorder="1" applyAlignment="1" applyProtection="1">
      <alignment vertical="center"/>
    </xf>
    <xf numFmtId="0" fontId="6" fillId="3" borderId="32" xfId="0" applyNumberFormat="1" applyFont="1" applyFill="1" applyBorder="1" applyAlignment="1" applyProtection="1">
      <alignment horizontal="left" vertical="center" wrapText="1"/>
      <protection locked="0"/>
    </xf>
    <xf numFmtId="0" fontId="6" fillId="3" borderId="33" xfId="0" applyNumberFormat="1" applyFont="1" applyFill="1" applyBorder="1" applyAlignment="1" applyProtection="1">
      <alignment horizontal="left" vertical="center" wrapText="1"/>
      <protection locked="0"/>
    </xf>
    <xf numFmtId="0" fontId="6" fillId="3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11" borderId="11" xfId="0" applyFont="1" applyFill="1" applyBorder="1" applyAlignment="1" applyProtection="1">
      <alignment horizontal="center" vertical="center" wrapText="1"/>
    </xf>
    <xf numFmtId="0" fontId="1" fillId="11" borderId="25" xfId="0" applyFont="1" applyFill="1" applyBorder="1" applyAlignment="1" applyProtection="1">
      <alignment horizontal="center" vertical="center" wrapText="1"/>
    </xf>
    <xf numFmtId="0" fontId="1" fillId="11" borderId="16" xfId="0" applyFont="1" applyFill="1" applyBorder="1" applyAlignment="1" applyProtection="1">
      <alignment horizontal="center" vertical="center" wrapText="1"/>
    </xf>
    <xf numFmtId="0" fontId="46" fillId="10" borderId="2" xfId="0" applyFont="1" applyFill="1" applyBorder="1" applyAlignment="1" applyProtection="1">
      <alignment horizontal="center"/>
    </xf>
    <xf numFmtId="0" fontId="46" fillId="10" borderId="3" xfId="0" applyFont="1" applyFill="1" applyBorder="1" applyAlignment="1" applyProtection="1">
      <alignment horizontal="center"/>
    </xf>
    <xf numFmtId="0" fontId="46" fillId="10" borderId="4" xfId="0" applyFont="1" applyFill="1" applyBorder="1" applyAlignment="1" applyProtection="1">
      <alignment horizontal="center"/>
    </xf>
    <xf numFmtId="0" fontId="46" fillId="10" borderId="5" xfId="0" applyFont="1" applyFill="1" applyBorder="1" applyAlignment="1" applyProtection="1">
      <alignment horizontal="center"/>
    </xf>
    <xf numFmtId="0" fontId="46" fillId="10" borderId="0" xfId="0" applyFont="1" applyFill="1" applyBorder="1" applyAlignment="1" applyProtection="1">
      <alignment horizontal="center"/>
    </xf>
    <xf numFmtId="0" fontId="46" fillId="10" borderId="6" xfId="0" applyFont="1" applyFill="1" applyBorder="1" applyAlignment="1" applyProtection="1">
      <alignment horizontal="center"/>
    </xf>
    <xf numFmtId="0" fontId="46" fillId="10" borderId="8" xfId="0" applyFont="1" applyFill="1" applyBorder="1" applyAlignment="1" applyProtection="1">
      <alignment horizontal="center"/>
    </xf>
    <xf numFmtId="0" fontId="46" fillId="10" borderId="9" xfId="0" applyFont="1" applyFill="1" applyBorder="1" applyAlignment="1" applyProtection="1">
      <alignment horizontal="center"/>
    </xf>
    <xf numFmtId="0" fontId="46" fillId="10" borderId="7" xfId="0" applyFont="1" applyFill="1" applyBorder="1" applyAlignment="1" applyProtection="1">
      <alignment horizontal="center"/>
    </xf>
    <xf numFmtId="0" fontId="1" fillId="11" borderId="17" xfId="0" applyFont="1" applyFill="1" applyBorder="1" applyAlignment="1" applyProtection="1">
      <alignment horizontal="center" vertical="center" wrapText="1"/>
    </xf>
    <xf numFmtId="0" fontId="1" fillId="11" borderId="20" xfId="0" applyFont="1" applyFill="1" applyBorder="1" applyAlignment="1" applyProtection="1">
      <alignment horizontal="center" vertical="center" wrapText="1"/>
    </xf>
    <xf numFmtId="0" fontId="47" fillId="10" borderId="13" xfId="0" applyFont="1" applyFill="1" applyBorder="1" applyAlignment="1" applyProtection="1">
      <alignment horizontal="center"/>
    </xf>
    <xf numFmtId="0" fontId="47" fillId="10" borderId="25" xfId="0" applyFont="1" applyFill="1" applyBorder="1" applyAlignment="1" applyProtection="1">
      <alignment horizontal="center"/>
    </xf>
    <xf numFmtId="0" fontId="47" fillId="10" borderId="1" xfId="0" applyFont="1" applyFill="1" applyBorder="1" applyAlignment="1" applyProtection="1">
      <alignment horizontal="center"/>
    </xf>
    <xf numFmtId="0" fontId="47" fillId="10" borderId="16" xfId="0" applyFont="1" applyFill="1" applyBorder="1" applyAlignment="1" applyProtection="1">
      <alignment horizontal="center"/>
    </xf>
    <xf numFmtId="0" fontId="1" fillId="11" borderId="15" xfId="0" applyFont="1" applyFill="1" applyBorder="1" applyAlignment="1" applyProtection="1">
      <alignment horizontal="center" vertical="center"/>
    </xf>
    <xf numFmtId="0" fontId="1" fillId="11" borderId="19" xfId="0" applyFont="1" applyFill="1" applyBorder="1" applyAlignment="1" applyProtection="1">
      <alignment horizontal="center" vertical="center"/>
    </xf>
    <xf numFmtId="0" fontId="1" fillId="11" borderId="12" xfId="0" applyFont="1" applyFill="1" applyBorder="1" applyAlignment="1" applyProtection="1">
      <alignment horizontal="center" vertical="center"/>
    </xf>
    <xf numFmtId="0" fontId="1" fillId="11" borderId="35" xfId="0" applyFont="1" applyFill="1" applyBorder="1" applyAlignment="1" applyProtection="1">
      <alignment horizontal="center" vertical="center" wrapText="1"/>
    </xf>
    <xf numFmtId="0" fontId="1" fillId="11" borderId="10" xfId="0" applyFont="1" applyFill="1" applyBorder="1" applyAlignment="1" applyProtection="1">
      <alignment horizontal="center" vertical="center" wrapText="1"/>
    </xf>
    <xf numFmtId="0" fontId="1" fillId="11" borderId="36" xfId="0" applyFont="1" applyFill="1" applyBorder="1" applyAlignment="1" applyProtection="1">
      <alignment horizontal="center" vertical="center" wrapText="1"/>
    </xf>
    <xf numFmtId="0" fontId="1" fillId="11" borderId="24" xfId="0" applyFont="1" applyFill="1" applyBorder="1" applyAlignment="1" applyProtection="1">
      <alignment horizontal="center" vertical="center" wrapText="1"/>
    </xf>
    <xf numFmtId="0" fontId="1" fillId="11" borderId="22" xfId="0" applyFont="1" applyFill="1" applyBorder="1" applyAlignment="1" applyProtection="1">
      <alignment horizontal="center" vertical="center" wrapText="1"/>
    </xf>
    <xf numFmtId="0" fontId="1" fillId="11" borderId="23" xfId="0" applyFont="1" applyFill="1" applyBorder="1" applyAlignment="1" applyProtection="1">
      <alignment horizontal="center" vertical="center" wrapText="1"/>
    </xf>
    <xf numFmtId="0" fontId="1" fillId="11" borderId="17" xfId="0" applyFont="1" applyFill="1" applyBorder="1" applyAlignment="1" applyProtection="1">
      <alignment horizontal="center" vertical="center"/>
    </xf>
    <xf numFmtId="0" fontId="1" fillId="11" borderId="20" xfId="0" applyFont="1" applyFill="1" applyBorder="1" applyAlignment="1" applyProtection="1">
      <alignment horizontal="center" vertical="center"/>
    </xf>
    <xf numFmtId="0" fontId="1" fillId="11" borderId="1" xfId="0" applyFont="1" applyFill="1" applyBorder="1" applyAlignment="1" applyProtection="1">
      <alignment horizontal="center" vertical="center" wrapText="1"/>
    </xf>
    <xf numFmtId="0" fontId="1" fillId="11" borderId="18" xfId="0" applyFont="1" applyFill="1" applyBorder="1" applyAlignment="1" applyProtection="1">
      <alignment horizontal="center" vertical="center" wrapText="1"/>
    </xf>
    <xf numFmtId="0" fontId="1" fillId="11" borderId="37" xfId="0" applyFont="1" applyFill="1" applyBorder="1" applyAlignment="1" applyProtection="1">
      <alignment horizontal="center" vertical="center" wrapText="1"/>
    </xf>
    <xf numFmtId="0" fontId="0" fillId="10" borderId="55" xfId="0" applyFill="1" applyBorder="1" applyAlignment="1" applyProtection="1">
      <alignment horizontal="center"/>
    </xf>
    <xf numFmtId="0" fontId="0" fillId="10" borderId="9" xfId="0" applyFill="1" applyBorder="1" applyAlignment="1" applyProtection="1">
      <alignment horizontal="center"/>
    </xf>
    <xf numFmtId="0" fontId="0" fillId="10" borderId="7" xfId="0" applyFill="1" applyBorder="1" applyAlignment="1" applyProtection="1">
      <alignment horizontal="center"/>
    </xf>
    <xf numFmtId="0" fontId="54" fillId="3" borderId="35" xfId="0" applyFont="1" applyFill="1" applyBorder="1" applyAlignment="1">
      <alignment horizontal="right" vertical="center" wrapText="1"/>
    </xf>
    <xf numFmtId="0" fontId="54" fillId="3" borderId="56" xfId="0" applyFont="1" applyFill="1" applyBorder="1" applyAlignment="1">
      <alignment horizontal="right" vertical="center" wrapText="1"/>
    </xf>
    <xf numFmtId="0" fontId="54" fillId="3" borderId="24" xfId="0" applyFont="1" applyFill="1" applyBorder="1" applyAlignment="1">
      <alignment horizontal="right" vertical="center" wrapText="1"/>
    </xf>
    <xf numFmtId="0" fontId="55" fillId="3" borderId="10" xfId="0" applyFont="1" applyFill="1" applyBorder="1" applyAlignment="1">
      <alignment horizontal="left" vertical="center" wrapText="1"/>
    </xf>
    <xf numFmtId="0" fontId="55" fillId="3" borderId="0" xfId="0" applyFont="1" applyFill="1" applyBorder="1" applyAlignment="1">
      <alignment horizontal="left" vertical="center" wrapText="1"/>
    </xf>
    <xf numFmtId="14" fontId="55" fillId="3" borderId="0" xfId="0" applyNumberFormat="1" applyFont="1" applyFill="1" applyBorder="1" applyAlignment="1">
      <alignment horizontal="left" vertical="center" wrapText="1"/>
    </xf>
    <xf numFmtId="0" fontId="55" fillId="3" borderId="22" xfId="0" applyFont="1" applyFill="1" applyBorder="1" applyAlignment="1">
      <alignment horizontal="left" vertical="center" wrapText="1"/>
    </xf>
    <xf numFmtId="0" fontId="0" fillId="3" borderId="10" xfId="0" applyFill="1" applyBorder="1" applyAlignment="1" applyProtection="1">
      <alignment horizontal="center"/>
    </xf>
    <xf numFmtId="0" fontId="0" fillId="3" borderId="36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29" xfId="0" applyFill="1" applyBorder="1" applyAlignment="1" applyProtection="1">
      <alignment horizontal="center"/>
    </xf>
    <xf numFmtId="0" fontId="6" fillId="12" borderId="11" xfId="0" applyNumberFormat="1" applyFont="1" applyFill="1" applyBorder="1" applyAlignment="1" applyProtection="1">
      <alignment vertical="center" wrapText="1"/>
    </xf>
    <xf numFmtId="0" fontId="6" fillId="12" borderId="43" xfId="0" applyNumberFormat="1" applyFont="1" applyFill="1" applyBorder="1" applyAlignment="1" applyProtection="1">
      <alignment vertical="center" wrapText="1"/>
    </xf>
    <xf numFmtId="0" fontId="6" fillId="12" borderId="44" xfId="0" applyNumberFormat="1" applyFont="1" applyFill="1" applyBorder="1" applyAlignment="1" applyProtection="1">
      <alignment vertical="center" wrapText="1"/>
    </xf>
    <xf numFmtId="0" fontId="0" fillId="10" borderId="5" xfId="0" applyFill="1" applyBorder="1" applyAlignment="1" applyProtection="1">
      <alignment horizontal="center"/>
      <protection locked="0"/>
    </xf>
    <xf numFmtId="0" fontId="0" fillId="10" borderId="0" xfId="0" applyFill="1" applyBorder="1" applyAlignment="1" applyProtection="1">
      <alignment horizontal="center"/>
      <protection locked="0"/>
    </xf>
    <xf numFmtId="0" fontId="0" fillId="10" borderId="6" xfId="0" applyFill="1" applyBorder="1" applyAlignment="1" applyProtection="1">
      <alignment horizontal="center"/>
      <protection locked="0"/>
    </xf>
    <xf numFmtId="0" fontId="0" fillId="10" borderId="8" xfId="0" applyFill="1" applyBorder="1" applyAlignment="1" applyProtection="1">
      <alignment horizontal="center"/>
      <protection locked="0"/>
    </xf>
    <xf numFmtId="0" fontId="0" fillId="10" borderId="9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49" fillId="10" borderId="26" xfId="0" applyFont="1" applyFill="1" applyBorder="1" applyAlignment="1" applyProtection="1">
      <alignment horizontal="center" vertical="center" wrapText="1"/>
      <protection locked="0"/>
    </xf>
    <xf numFmtId="0" fontId="49" fillId="10" borderId="45" xfId="0" applyFont="1" applyFill="1" applyBorder="1" applyAlignment="1" applyProtection="1">
      <alignment horizontal="center" vertical="center" wrapText="1"/>
      <protection locked="0"/>
    </xf>
    <xf numFmtId="0" fontId="49" fillId="10" borderId="1" xfId="0" applyFont="1" applyFill="1" applyBorder="1" applyAlignment="1" applyProtection="1">
      <alignment horizontal="center" vertical="center" wrapText="1"/>
      <protection locked="0"/>
    </xf>
    <xf numFmtId="0" fontId="49" fillId="10" borderId="16" xfId="0" applyFont="1" applyFill="1" applyBorder="1" applyAlignment="1" applyProtection="1">
      <alignment horizontal="center" vertical="center" wrapText="1"/>
      <protection locked="0"/>
    </xf>
    <xf numFmtId="0" fontId="33" fillId="10" borderId="46" xfId="0" applyFont="1" applyFill="1" applyBorder="1" applyAlignment="1" applyProtection="1">
      <alignment horizontal="center"/>
      <protection locked="0"/>
    </xf>
    <xf numFmtId="0" fontId="33" fillId="10" borderId="43" xfId="0" applyFont="1" applyFill="1" applyBorder="1" applyAlignment="1" applyProtection="1">
      <alignment horizontal="center"/>
      <protection locked="0"/>
    </xf>
    <xf numFmtId="0" fontId="2" fillId="3" borderId="46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0" fontId="2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43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44" xfId="0" applyNumberFormat="1" applyFont="1" applyFill="1" applyBorder="1" applyAlignment="1" applyProtection="1">
      <alignment horizontal="center" vertical="center" wrapText="1"/>
      <protection locked="0"/>
    </xf>
    <xf numFmtId="0" fontId="2" fillId="12" borderId="46" xfId="0" applyFont="1" applyFill="1" applyBorder="1" applyAlignment="1" applyProtection="1">
      <alignment horizontal="center" vertical="center" wrapText="1"/>
    </xf>
    <xf numFmtId="0" fontId="2" fillId="12" borderId="25" xfId="0" applyFont="1" applyFill="1" applyBorder="1" applyAlignment="1" applyProtection="1">
      <alignment horizontal="center" vertical="center" wrapText="1"/>
    </xf>
    <xf numFmtId="0" fontId="33" fillId="10" borderId="46" xfId="0" applyFont="1" applyFill="1" applyBorder="1" applyAlignment="1" applyProtection="1">
      <alignment horizontal="center" vertical="center"/>
    </xf>
    <xf numFmtId="0" fontId="33" fillId="10" borderId="43" xfId="0" applyFont="1" applyFill="1" applyBorder="1" applyAlignment="1" applyProtection="1">
      <alignment horizontal="center" vertical="center"/>
    </xf>
    <xf numFmtId="0" fontId="33" fillId="10" borderId="44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8" fillId="10" borderId="48" xfId="0" applyFont="1" applyFill="1" applyBorder="1" applyAlignment="1" applyProtection="1">
      <alignment horizontal="center" vertical="center" wrapText="1"/>
    </xf>
    <xf numFmtId="0" fontId="8" fillId="10" borderId="5" xfId="0" applyFont="1" applyFill="1" applyBorder="1" applyAlignment="1" applyProtection="1">
      <alignment horizontal="center" vertical="center" wrapText="1"/>
    </xf>
    <xf numFmtId="0" fontId="8" fillId="10" borderId="8" xfId="0" applyFont="1" applyFill="1" applyBorder="1" applyAlignment="1" applyProtection="1">
      <alignment horizontal="center" vertical="center" wrapText="1"/>
    </xf>
    <xf numFmtId="0" fontId="8" fillId="10" borderId="43" xfId="0" applyFont="1" applyFill="1" applyBorder="1" applyAlignment="1" applyProtection="1">
      <alignment horizontal="center" vertical="center" wrapText="1"/>
    </xf>
    <xf numFmtId="0" fontId="41" fillId="10" borderId="49" xfId="0" applyFont="1" applyFill="1" applyBorder="1" applyAlignment="1" applyProtection="1">
      <alignment horizontal="center" vertical="center" wrapText="1"/>
    </xf>
    <xf numFmtId="0" fontId="8" fillId="10" borderId="10" xfId="0" applyFont="1" applyFill="1" applyBorder="1" applyAlignment="1" applyProtection="1">
      <alignment horizontal="center" vertical="center" wrapText="1"/>
    </xf>
    <xf numFmtId="0" fontId="8" fillId="10" borderId="50" xfId="0" applyFont="1" applyFill="1" applyBorder="1" applyAlignment="1" applyProtection="1">
      <alignment horizontal="center" vertical="center" wrapText="1"/>
    </xf>
    <xf numFmtId="0" fontId="8" fillId="10" borderId="0" xfId="0" applyFont="1" applyFill="1" applyBorder="1" applyAlignment="1" applyProtection="1">
      <alignment horizontal="center" vertical="center" wrapText="1"/>
    </xf>
    <xf numFmtId="0" fontId="8" fillId="10" borderId="6" xfId="0" applyFont="1" applyFill="1" applyBorder="1" applyAlignment="1" applyProtection="1">
      <alignment horizontal="center" vertical="center" wrapText="1"/>
    </xf>
    <xf numFmtId="0" fontId="8" fillId="10" borderId="9" xfId="0" applyFont="1" applyFill="1" applyBorder="1" applyAlignment="1" applyProtection="1">
      <alignment horizontal="center" vertical="center" wrapText="1"/>
    </xf>
    <xf numFmtId="0" fontId="8" fillId="10" borderId="7" xfId="0" applyFont="1" applyFill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/>
    </xf>
    <xf numFmtId="0" fontId="2" fillId="12" borderId="46" xfId="0" applyFont="1" applyFill="1" applyBorder="1" applyAlignment="1" applyProtection="1">
      <alignment horizontal="center" vertical="center"/>
    </xf>
    <xf numFmtId="0" fontId="2" fillId="12" borderId="25" xfId="0" applyFont="1" applyFill="1" applyBorder="1" applyAlignment="1" applyProtection="1">
      <alignment horizontal="center" vertical="center"/>
    </xf>
    <xf numFmtId="0" fontId="6" fillId="12" borderId="24" xfId="0" applyFont="1" applyFill="1" applyBorder="1" applyAlignment="1" applyProtection="1">
      <alignment horizontal="left" vertical="center" wrapText="1"/>
    </xf>
    <xf numFmtId="0" fontId="6" fillId="12" borderId="22" xfId="0" applyFont="1" applyFill="1" applyBorder="1" applyAlignment="1" applyProtection="1">
      <alignment horizontal="left" vertical="center" wrapText="1"/>
    </xf>
    <xf numFmtId="0" fontId="6" fillId="12" borderId="47" xfId="0" applyFont="1" applyFill="1" applyBorder="1" applyAlignment="1" applyProtection="1">
      <alignment horizontal="left" vertical="center" wrapText="1"/>
    </xf>
    <xf numFmtId="0" fontId="31" fillId="10" borderId="24" xfId="0" applyFont="1" applyFill="1" applyBorder="1" applyAlignment="1" applyProtection="1">
      <alignment horizontal="center" vertical="center" wrapText="1"/>
    </xf>
    <xf numFmtId="0" fontId="31" fillId="10" borderId="51" xfId="0" applyFont="1" applyFill="1" applyBorder="1" applyAlignment="1" applyProtection="1">
      <alignment horizontal="center" vertical="center" wrapText="1"/>
    </xf>
    <xf numFmtId="14" fontId="2" fillId="12" borderId="1" xfId="0" applyNumberFormat="1" applyFont="1" applyFill="1" applyBorder="1" applyAlignment="1" applyProtection="1">
      <alignment horizontal="center" vertical="center" wrapText="1"/>
    </xf>
    <xf numFmtId="14" fontId="2" fillId="12" borderId="17" xfId="0" applyNumberFormat="1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9" fillId="12" borderId="2" xfId="0" applyFont="1" applyFill="1" applyBorder="1" applyAlignment="1" applyProtection="1">
      <alignment horizontal="center"/>
    </xf>
    <xf numFmtId="0" fontId="9" fillId="12" borderId="3" xfId="0" applyFont="1" applyFill="1" applyBorder="1" applyAlignment="1" applyProtection="1">
      <alignment horizontal="center"/>
    </xf>
    <xf numFmtId="0" fontId="9" fillId="12" borderId="4" xfId="0" applyFont="1" applyFill="1" applyBorder="1" applyAlignment="1" applyProtection="1">
      <alignment horizontal="center"/>
    </xf>
    <xf numFmtId="0" fontId="12" fillId="3" borderId="6" xfId="0" applyFont="1" applyFill="1" applyBorder="1" applyAlignment="1" applyProtection="1">
      <alignment horizontal="center" vertical="center" textRotation="90"/>
    </xf>
    <xf numFmtId="0" fontId="31" fillId="10" borderId="17" xfId="0" applyFont="1" applyFill="1" applyBorder="1" applyAlignment="1" applyProtection="1">
      <alignment horizontal="center" vertical="center" wrapText="1"/>
    </xf>
    <xf numFmtId="0" fontId="31" fillId="10" borderId="26" xfId="0" applyFont="1" applyFill="1" applyBorder="1" applyAlignment="1" applyProtection="1">
      <alignment horizontal="center" vertical="center" wrapText="1"/>
    </xf>
    <xf numFmtId="0" fontId="31" fillId="10" borderId="17" xfId="0" applyFont="1" applyFill="1" applyBorder="1" applyAlignment="1" applyProtection="1">
      <alignment horizontal="center" vertical="center"/>
    </xf>
    <xf numFmtId="0" fontId="31" fillId="10" borderId="26" xfId="0" applyFont="1" applyFill="1" applyBorder="1" applyAlignment="1" applyProtection="1">
      <alignment horizontal="center" vertical="center"/>
    </xf>
    <xf numFmtId="0" fontId="12" fillId="3" borderId="6" xfId="0" applyFont="1" applyFill="1" applyBorder="1" applyAlignment="1" applyProtection="1">
      <alignment horizontal="center" vertical="center" textRotation="90" wrapText="1"/>
    </xf>
    <xf numFmtId="0" fontId="12" fillId="3" borderId="6" xfId="0" applyFont="1" applyFill="1" applyBorder="1" applyAlignment="1" applyProtection="1">
      <alignment horizontal="center" textRotation="90"/>
    </xf>
    <xf numFmtId="0" fontId="2" fillId="12" borderId="17" xfId="0" applyFont="1" applyFill="1" applyBorder="1" applyAlignment="1" applyProtection="1">
      <alignment horizontal="center" vertical="center" wrapText="1"/>
    </xf>
    <xf numFmtId="0" fontId="2" fillId="12" borderId="20" xfId="0" applyFont="1" applyFill="1" applyBorder="1" applyAlignment="1" applyProtection="1">
      <alignment horizontal="center" vertical="center" wrapText="1"/>
    </xf>
    <xf numFmtId="0" fontId="2" fillId="12" borderId="26" xfId="0" applyFont="1" applyFill="1" applyBorder="1" applyAlignment="1" applyProtection="1">
      <alignment horizontal="center" vertical="center" wrapText="1"/>
    </xf>
    <xf numFmtId="0" fontId="36" fillId="10" borderId="2" xfId="0" applyFont="1" applyFill="1" applyBorder="1" applyAlignment="1" applyProtection="1">
      <alignment horizontal="center"/>
    </xf>
    <xf numFmtId="0" fontId="36" fillId="10" borderId="3" xfId="0" applyFont="1" applyFill="1" applyBorder="1" applyAlignment="1" applyProtection="1">
      <alignment horizontal="center"/>
    </xf>
    <xf numFmtId="0" fontId="36" fillId="10" borderId="4" xfId="0" applyFont="1" applyFill="1" applyBorder="1" applyAlignment="1" applyProtection="1">
      <alignment horizontal="center"/>
    </xf>
    <xf numFmtId="0" fontId="36" fillId="10" borderId="5" xfId="0" applyFont="1" applyFill="1" applyBorder="1" applyAlignment="1" applyProtection="1">
      <alignment horizontal="center"/>
    </xf>
    <xf numFmtId="0" fontId="36" fillId="10" borderId="0" xfId="0" applyFont="1" applyFill="1" applyBorder="1" applyAlignment="1" applyProtection="1">
      <alignment horizontal="center"/>
    </xf>
    <xf numFmtId="0" fontId="36" fillId="10" borderId="6" xfId="0" applyFont="1" applyFill="1" applyBorder="1" applyAlignment="1" applyProtection="1">
      <alignment horizontal="center"/>
    </xf>
    <xf numFmtId="0" fontId="36" fillId="10" borderId="8" xfId="0" applyFont="1" applyFill="1" applyBorder="1" applyAlignment="1" applyProtection="1">
      <alignment horizontal="center"/>
    </xf>
    <xf numFmtId="0" fontId="36" fillId="10" borderId="9" xfId="0" applyFont="1" applyFill="1" applyBorder="1" applyAlignment="1" applyProtection="1">
      <alignment horizontal="center"/>
    </xf>
    <xf numFmtId="0" fontId="36" fillId="10" borderId="7" xfId="0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43" xfId="0" applyFont="1" applyFill="1" applyBorder="1" applyAlignment="1" applyProtection="1">
      <alignment horizontal="center" vertical="center"/>
    </xf>
    <xf numFmtId="0" fontId="7" fillId="3" borderId="25" xfId="0" applyFont="1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/>
    </xf>
    <xf numFmtId="0" fontId="0" fillId="3" borderId="9" xfId="0" applyFill="1" applyBorder="1" applyAlignment="1" applyProtection="1">
      <alignment horizontal="center"/>
    </xf>
    <xf numFmtId="0" fontId="33" fillId="10" borderId="26" xfId="0" applyFont="1" applyFill="1" applyBorder="1" applyAlignment="1" applyProtection="1">
      <alignment horizontal="center" vertical="center" wrapText="1"/>
    </xf>
    <xf numFmtId="0" fontId="33" fillId="10" borderId="52" xfId="0" applyNumberFormat="1" applyFont="1" applyFill="1" applyBorder="1" applyAlignment="1" applyProtection="1">
      <alignment horizontal="center" vertical="center" wrapText="1"/>
    </xf>
    <xf numFmtId="0" fontId="33" fillId="10" borderId="30" xfId="0" applyNumberFormat="1" applyFont="1" applyFill="1" applyBorder="1" applyAlignment="1" applyProtection="1">
      <alignment horizontal="center" vertical="center" wrapText="1"/>
    </xf>
    <xf numFmtId="0" fontId="33" fillId="10" borderId="31" xfId="0" applyNumberFormat="1" applyFont="1" applyFill="1" applyBorder="1" applyAlignment="1" applyProtection="1">
      <alignment horizontal="center" vertical="center" wrapText="1"/>
    </xf>
    <xf numFmtId="0" fontId="2" fillId="3" borderId="46" xfId="0" applyFont="1" applyFill="1" applyBorder="1" applyAlignment="1" applyProtection="1">
      <alignment horizontal="center" vertical="center" wrapText="1"/>
    </xf>
    <xf numFmtId="0" fontId="2" fillId="3" borderId="25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12" borderId="53" xfId="0" applyNumberFormat="1" applyFont="1" applyFill="1" applyBorder="1" applyAlignment="1" applyProtection="1">
      <alignment horizontal="center" vertical="center" wrapText="1"/>
    </xf>
    <xf numFmtId="0" fontId="2" fillId="12" borderId="54" xfId="0" applyNumberFormat="1" applyFont="1" applyFill="1" applyBorder="1" applyAlignment="1" applyProtection="1">
      <alignment horizontal="center" vertical="center" wrapText="1"/>
    </xf>
    <xf numFmtId="0" fontId="8" fillId="12" borderId="55" xfId="0" applyFont="1" applyFill="1" applyBorder="1" applyAlignment="1" applyProtection="1">
      <alignment horizontal="left" vertical="center" wrapText="1"/>
    </xf>
    <xf numFmtId="0" fontId="8" fillId="12" borderId="9" xfId="0" applyFont="1" applyFill="1" applyBorder="1" applyAlignment="1" applyProtection="1">
      <alignment horizontal="left" vertical="center" wrapText="1"/>
    </xf>
    <xf numFmtId="0" fontId="8" fillId="12" borderId="7" xfId="0" applyFont="1" applyFill="1" applyBorder="1" applyAlignment="1" applyProtection="1">
      <alignment horizontal="left" vertical="center" wrapText="1"/>
    </xf>
    <xf numFmtId="14" fontId="7" fillId="12" borderId="1" xfId="0" applyNumberFormat="1" applyFont="1" applyFill="1" applyBorder="1" applyAlignment="1" applyProtection="1">
      <alignment horizontal="center" vertical="center" wrapText="1"/>
    </xf>
    <xf numFmtId="14" fontId="7" fillId="12" borderId="17" xfId="0" applyNumberFormat="1" applyFont="1" applyFill="1" applyBorder="1" applyAlignment="1" applyProtection="1">
      <alignment horizontal="center" vertical="center" wrapText="1"/>
    </xf>
    <xf numFmtId="0" fontId="51" fillId="3" borderId="10" xfId="0" applyFont="1" applyFill="1" applyBorder="1" applyAlignment="1" applyProtection="1">
      <alignment horizontal="left" vertical="top" wrapText="1"/>
    </xf>
    <xf numFmtId="0" fontId="51" fillId="3" borderId="36" xfId="0" applyFont="1" applyFill="1" applyBorder="1" applyAlignment="1" applyProtection="1">
      <alignment horizontal="left" vertical="top" wrapText="1"/>
    </xf>
    <xf numFmtId="0" fontId="51" fillId="3" borderId="0" xfId="0" applyFont="1" applyFill="1" applyBorder="1" applyAlignment="1" applyProtection="1">
      <alignment horizontal="left" vertical="top" wrapText="1"/>
    </xf>
    <xf numFmtId="0" fontId="51" fillId="3" borderId="29" xfId="0" applyFont="1" applyFill="1" applyBorder="1" applyAlignment="1" applyProtection="1">
      <alignment horizontal="left" vertical="top" wrapText="1"/>
    </xf>
    <xf numFmtId="0" fontId="51" fillId="3" borderId="22" xfId="0" applyFont="1" applyFill="1" applyBorder="1" applyAlignment="1" applyProtection="1">
      <alignment horizontal="left" vertical="top" wrapText="1"/>
    </xf>
    <xf numFmtId="0" fontId="51" fillId="3" borderId="23" xfId="0" applyFont="1" applyFill="1" applyBorder="1" applyAlignment="1" applyProtection="1">
      <alignment horizontal="left" vertical="top" wrapText="1"/>
    </xf>
    <xf numFmtId="0" fontId="7" fillId="0" borderId="13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9" borderId="15" xfId="0" applyFont="1" applyFill="1" applyBorder="1" applyAlignment="1" applyProtection="1">
      <alignment horizontal="center" vertical="center" wrapText="1"/>
    </xf>
    <xf numFmtId="0" fontId="7" fillId="9" borderId="19" xfId="0" applyFont="1" applyFill="1" applyBorder="1" applyAlignment="1" applyProtection="1">
      <alignment horizontal="center" vertical="center" wrapText="1"/>
    </xf>
    <xf numFmtId="0" fontId="8" fillId="12" borderId="17" xfId="0" applyFont="1" applyFill="1" applyBorder="1" applyAlignment="1" applyProtection="1">
      <alignment horizontal="justify" vertical="center" wrapText="1"/>
    </xf>
    <xf numFmtId="0" fontId="8" fillId="12" borderId="20" xfId="0" applyFont="1" applyFill="1" applyBorder="1" applyAlignment="1" applyProtection="1">
      <alignment horizontal="justify" vertical="center" wrapText="1"/>
    </xf>
    <xf numFmtId="0" fontId="8" fillId="12" borderId="26" xfId="0" applyFont="1" applyFill="1" applyBorder="1" applyAlignment="1" applyProtection="1">
      <alignment horizontal="justify" vertical="center" wrapText="1"/>
    </xf>
    <xf numFmtId="1" fontId="7" fillId="12" borderId="16" xfId="0" applyNumberFormat="1" applyFont="1" applyFill="1" applyBorder="1" applyAlignment="1" applyProtection="1">
      <alignment horizontal="center" vertical="center" wrapText="1"/>
    </xf>
    <xf numFmtId="1" fontId="7" fillId="12" borderId="18" xfId="0" applyNumberFormat="1" applyFont="1" applyFill="1" applyBorder="1" applyAlignment="1" applyProtection="1">
      <alignment horizontal="center" vertical="center" wrapText="1"/>
    </xf>
    <xf numFmtId="1" fontId="7" fillId="12" borderId="17" xfId="0" applyNumberFormat="1" applyFont="1" applyFill="1" applyBorder="1" applyAlignment="1" applyProtection="1">
      <alignment horizontal="center" vertical="center" wrapText="1"/>
    </xf>
    <xf numFmtId="1" fontId="7" fillId="12" borderId="20" xfId="0" applyNumberFormat="1" applyFont="1" applyFill="1" applyBorder="1" applyAlignment="1" applyProtection="1">
      <alignment horizontal="center" vertical="center" wrapText="1"/>
    </xf>
    <xf numFmtId="1" fontId="7" fillId="12" borderId="26" xfId="0" applyNumberFormat="1" applyFont="1" applyFill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center" wrapText="1"/>
    </xf>
    <xf numFmtId="0" fontId="7" fillId="0" borderId="19" xfId="0" applyFont="1" applyBorder="1" applyAlignment="1" applyProtection="1">
      <alignment horizontal="center" vertical="center" wrapText="1"/>
    </xf>
    <xf numFmtId="0" fontId="47" fillId="10" borderId="43" xfId="0" applyFont="1" applyFill="1" applyBorder="1" applyAlignment="1" applyProtection="1">
      <alignment horizontal="center" vertical="center" wrapText="1"/>
    </xf>
    <xf numFmtId="0" fontId="47" fillId="10" borderId="44" xfId="0" applyFont="1" applyFill="1" applyBorder="1" applyAlignment="1" applyProtection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wrapText="1"/>
    </xf>
    <xf numFmtId="0" fontId="7" fillId="0" borderId="43" xfId="0" applyFont="1" applyBorder="1" applyAlignment="1" applyProtection="1">
      <alignment horizontal="center" vertical="center" wrapText="1"/>
    </xf>
    <xf numFmtId="0" fontId="7" fillId="0" borderId="44" xfId="0" applyFont="1" applyBorder="1" applyAlignment="1" applyProtection="1">
      <alignment horizontal="center" vertical="center" wrapText="1"/>
    </xf>
    <xf numFmtId="0" fontId="7" fillId="11" borderId="15" xfId="0" applyFont="1" applyFill="1" applyBorder="1" applyAlignment="1" applyProtection="1">
      <alignment horizontal="center" vertical="center" wrapText="1"/>
    </xf>
    <xf numFmtId="0" fontId="7" fillId="11" borderId="12" xfId="0" applyFont="1" applyFill="1" applyBorder="1" applyAlignment="1" applyProtection="1">
      <alignment horizontal="center" vertical="center" wrapText="1"/>
    </xf>
    <xf numFmtId="0" fontId="7" fillId="11" borderId="17" xfId="0" applyFont="1" applyFill="1" applyBorder="1" applyAlignment="1" applyProtection="1">
      <alignment horizontal="center" vertical="center" wrapText="1"/>
    </xf>
    <xf numFmtId="0" fontId="7" fillId="11" borderId="26" xfId="0" applyFont="1" applyFill="1" applyBorder="1" applyAlignment="1" applyProtection="1">
      <alignment horizontal="center" vertical="center" wrapText="1"/>
    </xf>
    <xf numFmtId="2" fontId="7" fillId="11" borderId="1" xfId="0" applyNumberFormat="1" applyFont="1" applyFill="1" applyBorder="1" applyAlignment="1" applyProtection="1">
      <alignment horizontal="center" vertical="center" wrapText="1"/>
    </xf>
    <xf numFmtId="0" fontId="8" fillId="10" borderId="2" xfId="0" applyFont="1" applyFill="1" applyBorder="1" applyAlignment="1" applyProtection="1">
      <alignment horizontal="center" vertical="center" wrapText="1"/>
    </xf>
    <xf numFmtId="0" fontId="8" fillId="10" borderId="3" xfId="0" applyFont="1" applyFill="1" applyBorder="1" applyAlignment="1" applyProtection="1">
      <alignment horizontal="center" vertical="center" wrapText="1"/>
    </xf>
    <xf numFmtId="0" fontId="8" fillId="10" borderId="4" xfId="0" applyFont="1" applyFill="1" applyBorder="1" applyAlignment="1" applyProtection="1">
      <alignment horizontal="center" vertical="center" wrapText="1"/>
    </xf>
    <xf numFmtId="0" fontId="8" fillId="12" borderId="11" xfId="0" applyFont="1" applyFill="1" applyBorder="1" applyAlignment="1" applyProtection="1">
      <alignment horizontal="left" vertical="center" wrapText="1"/>
    </xf>
    <xf numFmtId="0" fontId="8" fillId="12" borderId="43" xfId="0" applyFont="1" applyFill="1" applyBorder="1" applyAlignment="1" applyProtection="1">
      <alignment horizontal="left" vertical="center" wrapText="1"/>
    </xf>
    <xf numFmtId="0" fontId="8" fillId="12" borderId="44" xfId="0" applyFont="1" applyFill="1" applyBorder="1" applyAlignment="1" applyProtection="1">
      <alignment horizontal="left" vertical="center" wrapText="1"/>
    </xf>
    <xf numFmtId="2" fontId="7" fillId="11" borderId="16" xfId="0" applyNumberFormat="1" applyFont="1" applyFill="1" applyBorder="1" applyAlignment="1" applyProtection="1">
      <alignment horizontal="center" vertical="center" wrapText="1"/>
    </xf>
    <xf numFmtId="0" fontId="7" fillId="12" borderId="46" xfId="0" applyNumberFormat="1" applyFont="1" applyFill="1" applyBorder="1" applyAlignment="1" applyProtection="1">
      <alignment horizontal="center" vertical="center" wrapText="1"/>
    </xf>
    <xf numFmtId="0" fontId="7" fillId="12" borderId="25" xfId="0" applyNumberFormat="1" applyFont="1" applyFill="1" applyBorder="1" applyAlignment="1" applyProtection="1">
      <alignment horizontal="center" vertical="center" wrapText="1"/>
    </xf>
    <xf numFmtId="1" fontId="6" fillId="12" borderId="18" xfId="0" applyNumberFormat="1" applyFont="1" applyFill="1" applyBorder="1" applyAlignment="1" applyProtection="1">
      <alignment horizontal="center" vertical="center"/>
    </xf>
    <xf numFmtId="1" fontId="6" fillId="12" borderId="37" xfId="0" applyNumberFormat="1" applyFont="1" applyFill="1" applyBorder="1" applyAlignment="1" applyProtection="1">
      <alignment horizontal="center" vertical="center"/>
    </xf>
    <xf numFmtId="0" fontId="52" fillId="10" borderId="46" xfId="0" applyFont="1" applyFill="1" applyBorder="1" applyAlignment="1" applyProtection="1">
      <alignment horizontal="center" vertical="center" wrapText="1"/>
    </xf>
    <xf numFmtId="0" fontId="52" fillId="10" borderId="43" xfId="0" applyFont="1" applyFill="1" applyBorder="1" applyAlignment="1" applyProtection="1">
      <alignment horizontal="center" vertical="center" wrapText="1"/>
    </xf>
    <xf numFmtId="0" fontId="52" fillId="10" borderId="44" xfId="0" applyFont="1" applyFill="1" applyBorder="1" applyAlignment="1" applyProtection="1">
      <alignment horizontal="center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" xfId="0" applyFont="1" applyBorder="1" applyAlignment="1" applyProtection="1">
      <alignment horizontal="center" vertical="center" wrapText="1"/>
    </xf>
    <xf numFmtId="0" fontId="40" fillId="0" borderId="24" xfId="0" applyFont="1" applyBorder="1" applyAlignment="1" applyProtection="1">
      <alignment horizontal="center" vertical="center" wrapText="1"/>
    </xf>
    <xf numFmtId="0" fontId="40" fillId="0" borderId="22" xfId="0" applyFont="1" applyBorder="1" applyAlignment="1" applyProtection="1">
      <alignment horizontal="center" vertical="center" wrapText="1"/>
    </xf>
    <xf numFmtId="0" fontId="40" fillId="0" borderId="47" xfId="0" applyFont="1" applyBorder="1" applyAlignment="1" applyProtection="1">
      <alignment horizontal="center" vertical="center" wrapText="1"/>
    </xf>
    <xf numFmtId="0" fontId="40" fillId="12" borderId="46" xfId="0" applyFont="1" applyFill="1" applyBorder="1" applyAlignment="1" applyProtection="1">
      <alignment horizontal="center" vertical="center" wrapText="1"/>
    </xf>
    <xf numFmtId="0" fontId="40" fillId="12" borderId="25" xfId="0" applyFont="1" applyFill="1" applyBorder="1" applyAlignment="1" applyProtection="1">
      <alignment horizontal="center" vertical="center" wrapText="1"/>
    </xf>
    <xf numFmtId="0" fontId="5" fillId="12" borderId="1" xfId="0" applyFont="1" applyFill="1" applyBorder="1" applyAlignment="1" applyProtection="1">
      <alignment horizontal="left" vertical="center" wrapText="1"/>
    </xf>
    <xf numFmtId="0" fontId="5" fillId="12" borderId="16" xfId="0" applyFont="1" applyFill="1" applyBorder="1" applyAlignment="1" applyProtection="1">
      <alignment horizontal="left" vertical="center" wrapText="1"/>
    </xf>
    <xf numFmtId="0" fontId="2" fillId="11" borderId="1" xfId="0" applyFont="1" applyFill="1" applyBorder="1" applyAlignment="1" applyProtection="1">
      <alignment horizontal="center" vertical="center" wrapText="1"/>
    </xf>
    <xf numFmtId="0" fontId="2" fillId="11" borderId="17" xfId="0" applyFont="1" applyFill="1" applyBorder="1" applyAlignment="1" applyProtection="1">
      <alignment horizontal="center" vertical="center" wrapText="1"/>
    </xf>
    <xf numFmtId="0" fontId="2" fillId="11" borderId="26" xfId="0" applyFont="1" applyFill="1" applyBorder="1" applyAlignment="1" applyProtection="1">
      <alignment horizontal="center" vertical="center" wrapText="1"/>
    </xf>
    <xf numFmtId="0" fontId="2" fillId="11" borderId="13" xfId="0" applyFont="1" applyFill="1" applyBorder="1" applyAlignment="1" applyProtection="1">
      <alignment horizontal="center" vertical="center" wrapText="1"/>
    </xf>
    <xf numFmtId="0" fontId="2" fillId="11" borderId="15" xfId="0" applyFont="1" applyFill="1" applyBorder="1" applyAlignment="1" applyProtection="1">
      <alignment horizontal="center" vertical="center" wrapText="1"/>
    </xf>
    <xf numFmtId="0" fontId="2" fillId="11" borderId="16" xfId="0" applyFont="1" applyFill="1" applyBorder="1" applyAlignment="1" applyProtection="1">
      <alignment horizontal="center" vertical="center" wrapText="1"/>
    </xf>
    <xf numFmtId="0" fontId="33" fillId="10" borderId="56" xfId="0" applyFont="1" applyFill="1" applyBorder="1" applyAlignment="1" applyProtection="1">
      <alignment horizontal="center" vertical="center" wrapText="1"/>
    </xf>
    <xf numFmtId="0" fontId="33" fillId="10" borderId="0" xfId="0" applyFont="1" applyFill="1" applyBorder="1" applyAlignment="1" applyProtection="1">
      <alignment horizontal="center" vertical="center" wrapText="1"/>
    </xf>
    <xf numFmtId="0" fontId="33" fillId="10" borderId="6" xfId="0" applyFont="1" applyFill="1" applyBorder="1" applyAlignment="1" applyProtection="1">
      <alignment horizontal="center" vertical="center" wrapText="1"/>
    </xf>
    <xf numFmtId="0" fontId="8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8" fillId="12" borderId="17" xfId="0" applyNumberFormat="1" applyFont="1" applyFill="1" applyBorder="1" applyAlignment="1" applyProtection="1">
      <alignment horizontal="center" vertical="center" wrapText="1"/>
    </xf>
    <xf numFmtId="0" fontId="8" fillId="12" borderId="20" xfId="0" applyNumberFormat="1" applyFont="1" applyFill="1" applyBorder="1" applyAlignment="1" applyProtection="1">
      <alignment horizontal="center" vertical="center" wrapText="1"/>
    </xf>
    <xf numFmtId="0" fontId="6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9" borderId="17" xfId="0" applyNumberFormat="1" applyFont="1" applyFill="1" applyBorder="1" applyAlignment="1" applyProtection="1">
      <alignment horizontal="center" vertical="center" wrapText="1"/>
      <protection locked="0"/>
    </xf>
    <xf numFmtId="0" fontId="6" fillId="9" borderId="20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9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9" borderId="20" xfId="0" applyNumberFormat="1" applyFont="1" applyFill="1" applyBorder="1" applyAlignment="1" applyProtection="1">
      <alignment horizontal="center" vertical="center" wrapText="1"/>
      <protection locked="0"/>
    </xf>
    <xf numFmtId="0" fontId="8" fillId="9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12" borderId="17" xfId="0" applyNumberFormat="1" applyFont="1" applyFill="1" applyBorder="1" applyAlignment="1" applyProtection="1">
      <alignment horizontal="left" vertical="center" wrapText="1"/>
    </xf>
    <xf numFmtId="0" fontId="8" fillId="12" borderId="20" xfId="0" applyNumberFormat="1" applyFont="1" applyFill="1" applyBorder="1" applyAlignment="1" applyProtection="1">
      <alignment horizontal="left" vertical="center" wrapText="1"/>
    </xf>
    <xf numFmtId="0" fontId="17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17" fillId="9" borderId="17" xfId="0" applyNumberFormat="1" applyFont="1" applyFill="1" applyBorder="1" applyAlignment="1" applyProtection="1">
      <alignment horizontal="center" vertical="center" wrapText="1"/>
      <protection locked="0"/>
    </xf>
    <xf numFmtId="0" fontId="17" fillId="9" borderId="20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17" xfId="0" applyNumberFormat="1" applyFont="1" applyFill="1" applyBorder="1" applyAlignment="1" applyProtection="1">
      <alignment horizontal="left" vertical="center" wrapText="1"/>
      <protection locked="0"/>
    </xf>
    <xf numFmtId="0" fontId="8" fillId="3" borderId="20" xfId="0" applyNumberFormat="1" applyFont="1" applyFill="1" applyBorder="1" applyAlignment="1" applyProtection="1">
      <alignment horizontal="left" vertical="center" wrapText="1"/>
      <protection locked="0"/>
    </xf>
    <xf numFmtId="0" fontId="8" fillId="9" borderId="17" xfId="0" applyNumberFormat="1" applyFont="1" applyFill="1" applyBorder="1" applyAlignment="1" applyProtection="1">
      <alignment horizontal="left" vertical="center" wrapText="1"/>
      <protection locked="0"/>
    </xf>
    <xf numFmtId="0" fontId="8" fillId="9" borderId="20" xfId="0" applyNumberFormat="1" applyFont="1" applyFill="1" applyBorder="1" applyAlignment="1" applyProtection="1">
      <alignment horizontal="left" vertical="center" wrapText="1"/>
      <protection locked="0"/>
    </xf>
    <xf numFmtId="14" fontId="6" fillId="3" borderId="17" xfId="0" applyNumberFormat="1" applyFont="1" applyFill="1" applyBorder="1" applyAlignment="1" applyProtection="1">
      <alignment horizontal="center" vertical="center" wrapText="1"/>
      <protection locked="0"/>
    </xf>
    <xf numFmtId="14" fontId="6" fillId="3" borderId="20" xfId="0" applyNumberFormat="1" applyFont="1" applyFill="1" applyBorder="1" applyAlignment="1" applyProtection="1">
      <alignment horizontal="center" vertical="center" wrapText="1"/>
      <protection locked="0"/>
    </xf>
    <xf numFmtId="14" fontId="6" fillId="9" borderId="17" xfId="0" applyNumberFormat="1" applyFont="1" applyFill="1" applyBorder="1" applyAlignment="1" applyProtection="1">
      <alignment horizontal="center" vertical="center" wrapText="1"/>
      <protection locked="0"/>
    </xf>
    <xf numFmtId="14" fontId="6" fillId="9" borderId="20" xfId="0" applyNumberFormat="1" applyFont="1" applyFill="1" applyBorder="1" applyAlignment="1" applyProtection="1">
      <alignment horizontal="center" vertical="center" wrapText="1"/>
      <protection locked="0"/>
    </xf>
    <xf numFmtId="0" fontId="16" fillId="9" borderId="15" xfId="0" applyNumberFormat="1" applyFont="1" applyFill="1" applyBorder="1" applyAlignment="1" applyProtection="1">
      <alignment horizontal="center" vertical="center" wrapText="1"/>
    </xf>
    <xf numFmtId="0" fontId="16" fillId="9" borderId="19" xfId="0" applyNumberFormat="1" applyFont="1" applyFill="1" applyBorder="1" applyAlignment="1" applyProtection="1">
      <alignment horizontal="center" vertical="center" wrapText="1"/>
    </xf>
    <xf numFmtId="0" fontId="16" fillId="3" borderId="15" xfId="0" applyNumberFormat="1" applyFont="1" applyFill="1" applyBorder="1" applyAlignment="1" applyProtection="1">
      <alignment horizontal="center" vertical="center" wrapText="1"/>
    </xf>
    <xf numFmtId="0" fontId="16" fillId="3" borderId="19" xfId="0" applyNumberFormat="1" applyFont="1" applyFill="1" applyBorder="1" applyAlignment="1" applyProtection="1">
      <alignment horizontal="center" vertical="center" wrapText="1"/>
    </xf>
    <xf numFmtId="0" fontId="2" fillId="12" borderId="17" xfId="0" applyNumberFormat="1" applyFont="1" applyFill="1" applyBorder="1" applyAlignment="1" applyProtection="1">
      <alignment horizontal="center" vertical="center" wrapText="1"/>
    </xf>
    <xf numFmtId="0" fontId="2" fillId="12" borderId="20" xfId="0" applyNumberFormat="1" applyFont="1" applyFill="1" applyBorder="1" applyAlignment="1" applyProtection="1">
      <alignment horizontal="center" vertical="center" wrapText="1"/>
    </xf>
    <xf numFmtId="1" fontId="18" fillId="12" borderId="17" xfId="0" applyNumberFormat="1" applyFont="1" applyFill="1" applyBorder="1" applyAlignment="1" applyProtection="1">
      <alignment horizontal="center" vertical="center" wrapText="1"/>
    </xf>
    <xf numFmtId="0" fontId="18" fillId="12" borderId="20" xfId="0" applyNumberFormat="1" applyFont="1" applyFill="1" applyBorder="1" applyAlignment="1" applyProtection="1">
      <alignment horizontal="center" vertical="center" wrapText="1"/>
    </xf>
    <xf numFmtId="14" fontId="21" fillId="9" borderId="17" xfId="0" applyNumberFormat="1" applyFont="1" applyFill="1" applyBorder="1" applyAlignment="1" applyProtection="1">
      <alignment horizontal="center" vertical="center" textRotation="90" wrapText="1"/>
      <protection locked="0"/>
    </xf>
    <xf numFmtId="14" fontId="21" fillId="9" borderId="20" xfId="0" applyNumberFormat="1" applyFont="1" applyFill="1" applyBorder="1" applyAlignment="1" applyProtection="1">
      <alignment horizontal="center" vertical="center" textRotation="90" wrapText="1"/>
      <protection locked="0"/>
    </xf>
    <xf numFmtId="14" fontId="21" fillId="3" borderId="17" xfId="0" applyNumberFormat="1" applyFont="1" applyFill="1" applyBorder="1" applyAlignment="1" applyProtection="1">
      <alignment horizontal="center" vertical="center" textRotation="90" wrapText="1"/>
      <protection locked="0"/>
    </xf>
    <xf numFmtId="14" fontId="21" fillId="3" borderId="20" xfId="0" applyNumberFormat="1" applyFont="1" applyFill="1" applyBorder="1" applyAlignment="1" applyProtection="1">
      <alignment horizontal="center" vertical="center" textRotation="90" wrapText="1"/>
      <protection locked="0"/>
    </xf>
    <xf numFmtId="14" fontId="21" fillId="3" borderId="26" xfId="0" applyNumberFormat="1" applyFont="1" applyFill="1" applyBorder="1" applyAlignment="1" applyProtection="1">
      <alignment horizontal="center" vertical="center" textRotation="90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</xf>
    <xf numFmtId="0" fontId="1" fillId="3" borderId="43" xfId="0" applyFont="1" applyFill="1" applyBorder="1" applyAlignment="1" applyProtection="1">
      <alignment horizontal="center" vertical="center" wrapText="1"/>
    </xf>
    <xf numFmtId="0" fontId="1" fillId="3" borderId="44" xfId="0" applyFont="1" applyFill="1" applyBorder="1" applyAlignment="1" applyProtection="1">
      <alignment horizontal="center" vertical="center" wrapText="1"/>
    </xf>
    <xf numFmtId="0" fontId="33" fillId="10" borderId="13" xfId="0" applyNumberFormat="1" applyFont="1" applyFill="1" applyBorder="1" applyAlignment="1" applyProtection="1">
      <alignment horizontal="center" vertical="center" wrapText="1"/>
    </xf>
    <xf numFmtId="0" fontId="33" fillId="10" borderId="1" xfId="0" applyNumberFormat="1" applyFont="1" applyFill="1" applyBorder="1" applyAlignment="1" applyProtection="1">
      <alignment horizontal="center" vertical="center" wrapText="1"/>
    </xf>
    <xf numFmtId="0" fontId="33" fillId="10" borderId="16" xfId="0" applyNumberFormat="1" applyFont="1" applyFill="1" applyBorder="1" applyAlignment="1" applyProtection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 wrapText="1"/>
    </xf>
    <xf numFmtId="0" fontId="1" fillId="3" borderId="46" xfId="0" applyFont="1" applyFill="1" applyBorder="1" applyAlignment="1" applyProtection="1">
      <alignment horizontal="center" vertical="center"/>
    </xf>
    <xf numFmtId="0" fontId="1" fillId="3" borderId="43" xfId="0" applyFont="1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12" borderId="48" xfId="0" applyNumberFormat="1" applyFont="1" applyFill="1" applyBorder="1" applyAlignment="1" applyProtection="1">
      <alignment horizontal="center" vertical="center" wrapText="1"/>
    </xf>
    <xf numFmtId="0" fontId="7" fillId="12" borderId="36" xfId="0" applyNumberFormat="1" applyFont="1" applyFill="1" applyBorder="1" applyAlignment="1" applyProtection="1">
      <alignment horizontal="center" vertical="center" wrapText="1"/>
    </xf>
    <xf numFmtId="0" fontId="8" fillId="12" borderId="35" xfId="0" applyFont="1" applyFill="1" applyBorder="1" applyAlignment="1" applyProtection="1">
      <alignment horizontal="left" vertical="center" wrapText="1"/>
    </xf>
    <xf numFmtId="0" fontId="8" fillId="12" borderId="10" xfId="0" applyFont="1" applyFill="1" applyBorder="1" applyAlignment="1" applyProtection="1">
      <alignment horizontal="left" vertical="center" wrapText="1"/>
    </xf>
    <xf numFmtId="0" fontId="8" fillId="12" borderId="53" xfId="3" applyNumberFormat="1" applyFont="1" applyFill="1" applyBorder="1" applyAlignment="1" applyProtection="1">
      <alignment horizontal="center" vertical="center" wrapText="1"/>
    </xf>
    <xf numFmtId="0" fontId="8" fillId="12" borderId="57" xfId="3" applyNumberFormat="1" applyFont="1" applyFill="1" applyBorder="1" applyAlignment="1" applyProtection="1">
      <alignment horizontal="center" vertical="center" wrapText="1"/>
    </xf>
    <xf numFmtId="2" fontId="7" fillId="11" borderId="20" xfId="0" applyNumberFormat="1" applyFont="1" applyFill="1" applyBorder="1" applyAlignment="1" applyProtection="1">
      <alignment horizontal="center" vertical="center" wrapText="1"/>
    </xf>
    <xf numFmtId="2" fontId="7" fillId="11" borderId="26" xfId="0" applyNumberFormat="1" applyFont="1" applyFill="1" applyBorder="1" applyAlignment="1" applyProtection="1">
      <alignment horizontal="center" vertical="center" wrapText="1"/>
    </xf>
    <xf numFmtId="0" fontId="33" fillId="10" borderId="48" xfId="0" applyFont="1" applyFill="1" applyBorder="1" applyAlignment="1" applyProtection="1">
      <alignment horizontal="center" vertical="center" wrapText="1"/>
    </xf>
    <xf numFmtId="0" fontId="33" fillId="10" borderId="10" xfId="0" applyFont="1" applyFill="1" applyBorder="1" applyAlignment="1" applyProtection="1">
      <alignment horizontal="center" vertical="center" wrapText="1"/>
    </xf>
    <xf numFmtId="2" fontId="7" fillId="11" borderId="18" xfId="0" applyNumberFormat="1" applyFont="1" applyFill="1" applyBorder="1" applyAlignment="1" applyProtection="1">
      <alignment horizontal="center" vertical="center" wrapText="1"/>
    </xf>
    <xf numFmtId="2" fontId="7" fillId="11" borderId="45" xfId="0" applyNumberFormat="1" applyFont="1" applyFill="1" applyBorder="1" applyAlignment="1" applyProtection="1">
      <alignment horizontal="center" vertical="center" wrapText="1"/>
    </xf>
    <xf numFmtId="0" fontId="7" fillId="0" borderId="46" xfId="0" applyFont="1" applyBorder="1" applyAlignment="1" applyProtection="1">
      <alignment horizontal="center" vertical="center" wrapText="1"/>
    </xf>
    <xf numFmtId="0" fontId="7" fillId="0" borderId="25" xfId="0" applyFont="1" applyBorder="1" applyAlignment="1" applyProtection="1">
      <alignment horizontal="center" vertical="center" wrapText="1"/>
    </xf>
    <xf numFmtId="0" fontId="8" fillId="12" borderId="1" xfId="0" applyNumberFormat="1" applyFont="1" applyFill="1" applyBorder="1" applyAlignment="1" applyProtection="1">
      <alignment horizontal="left" vertical="top" wrapText="1"/>
    </xf>
    <xf numFmtId="0" fontId="7" fillId="11" borderId="1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14" fontId="7" fillId="12" borderId="11" xfId="0" applyNumberFormat="1" applyFont="1" applyFill="1" applyBorder="1" applyAlignment="1" applyProtection="1">
      <alignment horizontal="center" vertical="center" wrapText="1"/>
    </xf>
    <xf numFmtId="14" fontId="7" fillId="12" borderId="36" xfId="0" applyNumberFormat="1" applyFont="1" applyFill="1" applyBorder="1" applyAlignment="1" applyProtection="1">
      <alignment horizontal="center" vertical="center" wrapText="1"/>
    </xf>
    <xf numFmtId="0" fontId="33" fillId="10" borderId="24" xfId="0" applyFont="1" applyFill="1" applyBorder="1" applyAlignment="1" applyProtection="1">
      <alignment horizontal="center" vertical="center" wrapText="1"/>
    </xf>
    <xf numFmtId="0" fontId="33" fillId="10" borderId="23" xfId="0" applyFont="1" applyFill="1" applyBorder="1" applyAlignment="1" applyProtection="1">
      <alignment horizontal="center" vertical="center" wrapText="1"/>
    </xf>
    <xf numFmtId="0" fontId="12" fillId="3" borderId="36" xfId="0" applyFont="1" applyFill="1" applyBorder="1" applyAlignment="1" applyProtection="1">
      <alignment horizontal="left" vertical="top" wrapText="1"/>
    </xf>
    <xf numFmtId="0" fontId="12" fillId="3" borderId="29" xfId="0" applyFont="1" applyFill="1" applyBorder="1" applyAlignment="1" applyProtection="1">
      <alignment horizontal="left" vertical="top" wrapText="1"/>
    </xf>
    <xf numFmtId="0" fontId="12" fillId="3" borderId="23" xfId="0" applyFont="1" applyFill="1" applyBorder="1" applyAlignment="1" applyProtection="1">
      <alignment horizontal="left" vertical="top" wrapText="1"/>
    </xf>
    <xf numFmtId="0" fontId="8" fillId="0" borderId="5" xfId="0" applyFont="1" applyBorder="1" applyAlignment="1" applyProtection="1">
      <alignment horizontal="left" vertical="top" wrapText="1"/>
    </xf>
    <xf numFmtId="0" fontId="8" fillId="0" borderId="0" xfId="0" applyFont="1" applyBorder="1" applyAlignment="1" applyProtection="1">
      <alignment horizontal="left" vertical="top" wrapText="1"/>
    </xf>
    <xf numFmtId="0" fontId="8" fillId="0" borderId="6" xfId="0" applyFont="1" applyBorder="1" applyAlignment="1" applyProtection="1">
      <alignment horizontal="left" vertical="top" wrapText="1"/>
    </xf>
    <xf numFmtId="0" fontId="33" fillId="10" borderId="5" xfId="0" applyFont="1" applyFill="1" applyBorder="1" applyAlignment="1" applyProtection="1">
      <alignment horizontal="center"/>
    </xf>
    <xf numFmtId="0" fontId="33" fillId="10" borderId="0" xfId="0" applyFont="1" applyFill="1" applyBorder="1" applyAlignment="1" applyProtection="1">
      <alignment horizontal="center"/>
    </xf>
    <xf numFmtId="0" fontId="33" fillId="10" borderId="6" xfId="0" applyFont="1" applyFill="1" applyBorder="1" applyAlignment="1" applyProtection="1">
      <alignment horizontal="center"/>
    </xf>
    <xf numFmtId="0" fontId="7" fillId="12" borderId="53" xfId="0" applyNumberFormat="1" applyFont="1" applyFill="1" applyBorder="1" applyAlignment="1" applyProtection="1">
      <alignment horizontal="center" vertical="center" wrapText="1"/>
    </xf>
    <xf numFmtId="0" fontId="7" fillId="12" borderId="54" xfId="0" applyNumberFormat="1" applyFont="1" applyFill="1" applyBorder="1" applyAlignment="1" applyProtection="1">
      <alignment horizontal="center" vertical="center" wrapText="1"/>
    </xf>
    <xf numFmtId="0" fontId="8" fillId="12" borderId="11" xfId="0" applyFont="1" applyFill="1" applyBorder="1" applyAlignment="1" applyProtection="1">
      <alignment vertical="center" wrapText="1"/>
    </xf>
    <xf numFmtId="0" fontId="8" fillId="12" borderId="43" xfId="0" applyFont="1" applyFill="1" applyBorder="1" applyAlignment="1" applyProtection="1">
      <alignment vertical="center" wrapText="1"/>
    </xf>
    <xf numFmtId="0" fontId="8" fillId="12" borderId="44" xfId="0" applyFont="1" applyFill="1" applyBorder="1" applyAlignment="1" applyProtection="1">
      <alignment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justify" vertical="top"/>
    </xf>
    <xf numFmtId="0" fontId="8" fillId="0" borderId="0" xfId="0" applyFont="1" applyBorder="1" applyAlignment="1" applyProtection="1">
      <alignment horizontal="justify" vertical="top"/>
    </xf>
    <xf numFmtId="0" fontId="8" fillId="0" borderId="6" xfId="0" applyFont="1" applyBorder="1" applyAlignment="1" applyProtection="1">
      <alignment horizontal="justify" vertical="top"/>
    </xf>
    <xf numFmtId="0" fontId="8" fillId="0" borderId="5" xfId="0" applyFont="1" applyBorder="1" applyAlignment="1" applyProtection="1">
      <alignment horizontal="left" vertical="top"/>
    </xf>
    <xf numFmtId="0" fontId="8" fillId="0" borderId="0" xfId="0" applyFont="1" applyBorder="1" applyAlignment="1" applyProtection="1">
      <alignment horizontal="left" vertical="top"/>
    </xf>
    <xf numFmtId="0" fontId="7" fillId="10" borderId="56" xfId="0" applyFont="1" applyFill="1" applyBorder="1" applyAlignment="1" applyProtection="1">
      <alignment horizontal="center" vertical="center" wrapText="1"/>
    </xf>
    <xf numFmtId="0" fontId="7" fillId="10" borderId="0" xfId="0" applyFont="1" applyFill="1" applyBorder="1" applyAlignment="1" applyProtection="1">
      <alignment horizontal="center" vertical="center" wrapText="1"/>
    </xf>
    <xf numFmtId="0" fontId="7" fillId="10" borderId="6" xfId="0" applyFont="1" applyFill="1" applyBorder="1" applyAlignment="1" applyProtection="1">
      <alignment horizontal="center" vertical="center" wrapText="1"/>
    </xf>
    <xf numFmtId="0" fontId="20" fillId="11" borderId="50" xfId="0" applyFont="1" applyFill="1" applyBorder="1" applyAlignment="1" applyProtection="1">
      <alignment horizontal="center" vertical="center" wrapText="1"/>
    </xf>
    <xf numFmtId="0" fontId="20" fillId="11" borderId="47" xfId="0" applyFont="1" applyFill="1" applyBorder="1" applyAlignment="1" applyProtection="1">
      <alignment horizontal="center" vertical="center" wrapText="1"/>
    </xf>
    <xf numFmtId="0" fontId="20" fillId="11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0" fillId="11" borderId="17" xfId="0" applyFont="1" applyFill="1" applyBorder="1" applyAlignment="1" applyProtection="1">
      <alignment horizontal="center" vertical="center" wrapText="1"/>
    </xf>
    <xf numFmtId="0" fontId="20" fillId="11" borderId="26" xfId="0" applyFont="1" applyFill="1" applyBorder="1" applyAlignment="1" applyProtection="1">
      <alignment horizontal="center" vertical="center" wrapText="1"/>
    </xf>
    <xf numFmtId="14" fontId="20" fillId="12" borderId="1" xfId="0" applyNumberFormat="1" applyFont="1" applyFill="1" applyBorder="1" applyAlignment="1" applyProtection="1">
      <alignment horizontal="center" vertical="center" wrapText="1"/>
    </xf>
    <xf numFmtId="14" fontId="20" fillId="12" borderId="17" xfId="0" applyNumberFormat="1" applyFont="1" applyFill="1" applyBorder="1" applyAlignment="1" applyProtection="1">
      <alignment horizontal="center" vertical="center" wrapText="1"/>
    </xf>
    <xf numFmtId="0" fontId="2" fillId="0" borderId="48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 wrapText="1"/>
    </xf>
    <xf numFmtId="0" fontId="20" fillId="11" borderId="13" xfId="0" applyFont="1" applyFill="1" applyBorder="1" applyAlignment="1" applyProtection="1">
      <alignment horizontal="center" vertical="center" wrapText="1"/>
    </xf>
    <xf numFmtId="0" fontId="2" fillId="12" borderId="58" xfId="0" applyFont="1" applyFill="1" applyBorder="1" applyAlignment="1" applyProtection="1">
      <alignment horizontal="center" vertical="center"/>
    </xf>
    <xf numFmtId="0" fontId="2" fillId="12" borderId="59" xfId="0" applyFont="1" applyFill="1" applyBorder="1" applyAlignment="1" applyProtection="1">
      <alignment horizontal="center" vertical="center"/>
    </xf>
    <xf numFmtId="0" fontId="37" fillId="10" borderId="26" xfId="0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2" xfId="1"/>
    <cellStyle name="Normal_PROPUESTA METODOLOGICA JELGA 2" xfId="2"/>
    <cellStyle name="Porcentaje" xfId="3" builtinId="5"/>
  </cellStyles>
  <dxfs count="45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medium">
          <color indexed="64"/>
        </lef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rgb="FFF4F1BE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60828625235405"/>
          <c:y val="2.2613065326633167E-2"/>
          <c:w val="0.7231638418079096"/>
          <c:h val="0.79145728643216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GRÁFICA!$M$19</c:f>
              <c:strCache>
                <c:ptCount val="1"/>
                <c:pt idx="0">
                  <c:v>Probabilidad (Y)</c:v>
                </c:pt>
              </c:strCache>
            </c:strRef>
          </c:tx>
          <c:spPr>
            <a:ln w="28575">
              <a:noFill/>
            </a:ln>
          </c:spPr>
          <c:dPt>
            <c:idx val="1"/>
            <c:marker>
              <c:spPr>
                <a:solidFill>
                  <a:schemeClr val="accent1">
                    <a:lumMod val="75000"/>
                  </a:schemeClr>
                </a:solidFill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EA73-4905-BE59-17C227C4B69E}"/>
              </c:ext>
            </c:extLst>
          </c:dPt>
          <c:dPt>
            <c:idx val="2"/>
            <c:marker>
              <c:spPr>
                <a:solidFill>
                  <a:schemeClr val="accent1">
                    <a:lumMod val="75000"/>
                  </a:schemeClr>
                </a:solidFill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A73-4905-BE59-17C227C4B69E}"/>
              </c:ext>
            </c:extLst>
          </c:dPt>
          <c:dPt>
            <c:idx val="3"/>
            <c:marker>
              <c:spPr>
                <a:solidFill>
                  <a:schemeClr val="accent1">
                    <a:lumMod val="75000"/>
                  </a:schemeClr>
                </a:solidFill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EA73-4905-BE59-17C227C4B69E}"/>
              </c:ext>
            </c:extLst>
          </c:dPt>
          <c:dLbls>
            <c:dLbl>
              <c:idx val="1"/>
              <c:layout>
                <c:manualLayout>
                  <c:x val="-3.7108125399872044E-2"/>
                  <c:y val="-3.68509212730318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73-4905-BE59-17C227C4B69E}"/>
                </c:ext>
              </c:extLst>
            </c:dLbl>
            <c:dLbl>
              <c:idx val="2"/>
              <c:layout>
                <c:manualLayout>
                  <c:x val="-1.4075495841330775E-2"/>
                  <c:y val="-3.0150753768844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73-4905-BE59-17C227C4B69E}"/>
                </c:ext>
              </c:extLst>
            </c:dLbl>
            <c:dLbl>
              <c:idx val="3"/>
              <c:layout>
                <c:manualLayout>
                  <c:x val="-1.1516314779270634E-2"/>
                  <c:y val="-3.35008375209380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73-4905-BE59-17C227C4B69E}"/>
                </c:ext>
              </c:extLst>
            </c:dLbl>
            <c:dLbl>
              <c:idx val="4"/>
              <c:layout>
                <c:manualLayout>
                  <c:x val="-1.1516314779270634E-2"/>
                  <c:y val="2.68006700167504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73-4905-BE59-17C227C4B69E}"/>
                </c:ext>
              </c:extLst>
            </c:dLbl>
            <c:dLbl>
              <c:idx val="5"/>
              <c:layout>
                <c:manualLayout>
                  <c:x val="-3.7108125399872044E-2"/>
                  <c:y val="2.68006700167504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73-4905-BE59-17C227C4B69E}"/>
                </c:ext>
              </c:extLst>
            </c:dLbl>
            <c:dLbl>
              <c:idx val="6"/>
              <c:layout>
                <c:manualLayout>
                  <c:x val="-6.0140754958413305E-2"/>
                  <c:y val="2.34505862646566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73-4905-BE59-17C227C4B69E}"/>
                </c:ext>
              </c:extLst>
            </c:dLbl>
            <c:dLbl>
              <c:idx val="7"/>
              <c:layout>
                <c:manualLayout>
                  <c:x val="-6.525911708253358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R7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73-4905-BE59-17C227C4B69E}"/>
                </c:ext>
              </c:extLst>
            </c:dLbl>
            <c:dLbl>
              <c:idx val="8"/>
              <c:layout>
                <c:manualLayout>
                  <c:x val="-6.2700137530793301E-2"/>
                  <c:y val="-2.34505862646566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R8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73-4905-BE59-17C227C4B69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GRÁFICA!$L$20:$L$28</c:f>
              <c:numCache>
                <c:formatCode>General</c:formatCode>
                <c:ptCount val="9"/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GRÁFICA!$M$20:$M$28</c:f>
              <c:numCache>
                <c:formatCode>General</c:formatCode>
                <c:ptCount val="9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A73-4905-BE59-17C227C4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9856"/>
        <c:axId val="75376128"/>
      </c:scatterChart>
      <c:valAx>
        <c:axId val="7536985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IMPACTO</a:t>
                </a:r>
              </a:p>
            </c:rich>
          </c:tx>
          <c:layout>
            <c:manualLayout>
              <c:xMode val="edge"/>
              <c:yMode val="edge"/>
              <c:x val="0.49300117146373651"/>
              <c:y val="0.948122766061277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5376128"/>
        <c:crosses val="autoZero"/>
        <c:crossBetween val="midCat"/>
      </c:valAx>
      <c:valAx>
        <c:axId val="75376128"/>
        <c:scaling>
          <c:orientation val="minMax"/>
          <c:max val="5"/>
        </c:scaling>
        <c:delete val="0"/>
        <c:axPos val="l"/>
        <c:majorGridlines>
          <c:spPr>
            <a:ln w="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PROBABILIDAD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5369856"/>
        <c:crosses val="autoZero"/>
        <c:crossBetween val="midCat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66666666666666"/>
          <c:y val="2.2613065326633167E-2"/>
          <c:w val="0.72463768115942029"/>
          <c:h val="0.79145728643216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'GRÁFICA CONTROLADA'!$M$19</c:f>
              <c:strCache>
                <c:ptCount val="1"/>
                <c:pt idx="0">
                  <c:v>Probabilidad (Y)</c:v>
                </c:pt>
              </c:strCache>
            </c:strRef>
          </c:tx>
          <c:spPr>
            <a:ln w="28575">
              <a:noFill/>
            </a:ln>
          </c:spPr>
          <c:dPt>
            <c:idx val="1"/>
            <c:marker>
              <c:spPr>
                <a:solidFill>
                  <a:schemeClr val="accent1">
                    <a:lumMod val="75000"/>
                  </a:schemeClr>
                </a:solidFill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EBC2-4CC7-AB99-7109C9DC5380}"/>
              </c:ext>
            </c:extLst>
          </c:dPt>
          <c:dPt>
            <c:idx val="2"/>
            <c:marker>
              <c:spPr>
                <a:solidFill>
                  <a:schemeClr val="accent1">
                    <a:lumMod val="75000"/>
                  </a:schemeClr>
                </a:solidFill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BC2-4CC7-AB99-7109C9DC5380}"/>
              </c:ext>
            </c:extLst>
          </c:dPt>
          <c:dPt>
            <c:idx val="3"/>
            <c:marker>
              <c:spPr>
                <a:solidFill>
                  <a:schemeClr val="accent1">
                    <a:lumMod val="75000"/>
                  </a:schemeClr>
                </a:solidFill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EBC2-4CC7-AB99-7109C9DC5380}"/>
              </c:ext>
            </c:extLst>
          </c:dPt>
          <c:dLbls>
            <c:dLbl>
              <c:idx val="1"/>
              <c:layout>
                <c:manualLayout>
                  <c:x val="-3.7108125399872044E-2"/>
                  <c:y val="-4.35510887772194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C2-4CC7-AB99-7109C9DC5380}"/>
                </c:ext>
              </c:extLst>
            </c:dLbl>
            <c:dLbl>
              <c:idx val="2"/>
              <c:layout>
                <c:manualLayout>
                  <c:x val="-3.838771593090211E-3"/>
                  <c:y val="-3.3500837520938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R2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C2-4CC7-AB99-7109C9DC5380}"/>
                </c:ext>
              </c:extLst>
            </c:dLbl>
            <c:dLbl>
              <c:idx val="3"/>
              <c:layout>
                <c:manualLayout>
                  <c:x val="-3.83877159309021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R3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C2-4CC7-AB99-7109C9DC5380}"/>
                </c:ext>
              </c:extLst>
            </c:dLbl>
            <c:dLbl>
              <c:idx val="4"/>
              <c:layout>
                <c:manualLayout>
                  <c:x val="-1.4075495841330775E-2"/>
                  <c:y val="2.34505862646566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C2-4CC7-AB99-7109C9DC5380}"/>
                </c:ext>
              </c:extLst>
            </c:dLbl>
            <c:dLbl>
              <c:idx val="5"/>
              <c:layout>
                <c:manualLayout>
                  <c:x val="-3.7108125399872044E-2"/>
                  <c:y val="4.02010050251256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R5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C2-4CC7-AB99-7109C9DC5380}"/>
                </c:ext>
              </c:extLst>
            </c:dLbl>
            <c:dLbl>
              <c:idx val="6"/>
              <c:layout>
                <c:manualLayout>
                  <c:x val="-6.2699936020473454E-2"/>
                  <c:y val="2.34505862646566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R6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C2-4CC7-AB99-7109C9DC5380}"/>
                </c:ext>
              </c:extLst>
            </c:dLbl>
            <c:dLbl>
              <c:idx val="7"/>
              <c:layout>
                <c:manualLayout>
                  <c:x val="-7.293666026871401E-2"/>
                  <c:y val="-3.35008375209380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R7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C2-4CC7-AB99-7109C9DC5380}"/>
                </c:ext>
              </c:extLst>
            </c:dLbl>
            <c:dLbl>
              <c:idx val="8"/>
              <c:layout>
                <c:manualLayout>
                  <c:x val="-6.0140956468733152E-2"/>
                  <c:y val="-2.34505862646566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R8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C2-4CC7-AB99-7109C9DC538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'GRÁFICA CONTROLADA'!$L$20:$L$28</c:f>
              <c:numCache>
                <c:formatCode>General</c:formatCode>
                <c:ptCount val="9"/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'GRÁFICA CONTROLADA'!$M$20:$M$28</c:f>
              <c:numCache>
                <c:formatCode>General</c:formatCode>
                <c:ptCount val="9"/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BC2-4CC7-AB99-7109C9DC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1888"/>
        <c:axId val="108347392"/>
      </c:scatterChart>
      <c:valAx>
        <c:axId val="107861888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IMPACTO</a:t>
                </a:r>
              </a:p>
            </c:rich>
          </c:tx>
          <c:layout>
            <c:manualLayout>
              <c:xMode val="edge"/>
              <c:yMode val="edge"/>
              <c:x val="0.49300125527787286"/>
              <c:y val="0.948122766061277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8347392"/>
        <c:crosses val="autoZero"/>
        <c:crossBetween val="midCat"/>
      </c:valAx>
      <c:valAx>
        <c:axId val="108347392"/>
        <c:scaling>
          <c:orientation val="minMax"/>
          <c:max val="5"/>
        </c:scaling>
        <c:delete val="0"/>
        <c:axPos val="l"/>
        <c:majorGridlines>
          <c:spPr>
            <a:ln w="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/>
                  <a:t>PROBABILIDAD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7861888"/>
        <c:crosses val="autoZero"/>
        <c:crossBetween val="midCat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1676400</xdr:colOff>
      <xdr:row>0</xdr:row>
      <xdr:rowOff>104775</xdr:rowOff>
    </xdr:from>
    <xdr:to>
      <xdr:col>6</xdr:col>
      <xdr:colOff>2219325</xdr:colOff>
      <xdr:row>7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6625" y="104775"/>
          <a:ext cx="2628900" cy="12001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0</xdr:row>
      <xdr:rowOff>114300</xdr:rowOff>
    </xdr:from>
    <xdr:to>
      <xdr:col>15</xdr:col>
      <xdr:colOff>619125</xdr:colOff>
      <xdr:row>6</xdr:row>
      <xdr:rowOff>10391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68425" y="114300"/>
          <a:ext cx="2209800" cy="10962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16</xdr:row>
      <xdr:rowOff>180975</xdr:rowOff>
    </xdr:from>
    <xdr:to>
      <xdr:col>6</xdr:col>
      <xdr:colOff>742950</xdr:colOff>
      <xdr:row>34</xdr:row>
      <xdr:rowOff>104775</xdr:rowOff>
    </xdr:to>
    <xdr:grpSp>
      <xdr:nvGrpSpPr>
        <xdr:cNvPr id="12731" name="2 Grupo"/>
        <xdr:cNvGrpSpPr>
          <a:grpSpLocks/>
        </xdr:cNvGrpSpPr>
      </xdr:nvGrpSpPr>
      <xdr:grpSpPr bwMode="auto">
        <a:xfrm>
          <a:off x="2247900" y="4695825"/>
          <a:ext cx="3714750" cy="3352800"/>
          <a:chOff x="1918219" y="3563531"/>
          <a:chExt cx="3202446" cy="3250611"/>
        </a:xfrm>
      </xdr:grpSpPr>
      <xdr:grpSp>
        <xdr:nvGrpSpPr>
          <xdr:cNvPr id="12735" name="1 Grupo"/>
          <xdr:cNvGrpSpPr>
            <a:grpSpLocks/>
          </xdr:cNvGrpSpPr>
        </xdr:nvGrpSpPr>
        <xdr:grpSpPr bwMode="auto">
          <a:xfrm>
            <a:off x="1918219" y="3563531"/>
            <a:ext cx="3202446" cy="3222935"/>
            <a:chOff x="1918219" y="3563531"/>
            <a:chExt cx="3202446" cy="3222935"/>
          </a:xfrm>
        </xdr:grpSpPr>
        <xdr:sp macro="" textlink="">
          <xdr:nvSpPr>
            <xdr:cNvPr id="12740" name="Rectangle 5"/>
            <xdr:cNvSpPr>
              <a:spLocks noChangeArrowheads="1"/>
            </xdr:cNvSpPr>
          </xdr:nvSpPr>
          <xdr:spPr bwMode="auto">
            <a:xfrm>
              <a:off x="1926430" y="4179488"/>
              <a:ext cx="919676" cy="582215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41" name="Rectangle 10"/>
            <xdr:cNvSpPr>
              <a:spLocks noChangeArrowheads="1"/>
            </xdr:cNvSpPr>
          </xdr:nvSpPr>
          <xdr:spPr bwMode="auto">
            <a:xfrm>
              <a:off x="4738687" y="3567193"/>
              <a:ext cx="381976" cy="630364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42" name="Rectangle 3"/>
            <xdr:cNvSpPr>
              <a:spLocks noChangeArrowheads="1"/>
            </xdr:cNvSpPr>
          </xdr:nvSpPr>
          <xdr:spPr bwMode="auto">
            <a:xfrm>
              <a:off x="4127084" y="5310582"/>
              <a:ext cx="648700" cy="629429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43" name="Rectangle 3"/>
            <xdr:cNvSpPr>
              <a:spLocks noChangeArrowheads="1"/>
            </xdr:cNvSpPr>
          </xdr:nvSpPr>
          <xdr:spPr bwMode="auto">
            <a:xfrm>
              <a:off x="2751364" y="3563531"/>
              <a:ext cx="768077" cy="612466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44" name="Rectangle 3"/>
            <xdr:cNvSpPr>
              <a:spLocks noChangeArrowheads="1"/>
            </xdr:cNvSpPr>
          </xdr:nvSpPr>
          <xdr:spPr bwMode="auto">
            <a:xfrm>
              <a:off x="2846107" y="4166773"/>
              <a:ext cx="659153" cy="597370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45" name="Rectangle 3"/>
            <xdr:cNvSpPr>
              <a:spLocks noChangeArrowheads="1"/>
            </xdr:cNvSpPr>
          </xdr:nvSpPr>
          <xdr:spPr bwMode="auto">
            <a:xfrm>
              <a:off x="1918219" y="3567421"/>
              <a:ext cx="849731" cy="608575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46" name="Rectangle 10"/>
            <xdr:cNvSpPr>
              <a:spLocks noChangeArrowheads="1"/>
            </xdr:cNvSpPr>
          </xdr:nvSpPr>
          <xdr:spPr bwMode="auto">
            <a:xfrm>
              <a:off x="4718307" y="5218341"/>
              <a:ext cx="402358" cy="719492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47" name="Rectangle 10"/>
            <xdr:cNvSpPr>
              <a:spLocks noChangeArrowheads="1"/>
            </xdr:cNvSpPr>
          </xdr:nvSpPr>
          <xdr:spPr bwMode="auto">
            <a:xfrm>
              <a:off x="4866111" y="4701779"/>
              <a:ext cx="254552" cy="71027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48" name="Rectangle 10"/>
            <xdr:cNvSpPr>
              <a:spLocks noChangeArrowheads="1"/>
            </xdr:cNvSpPr>
          </xdr:nvSpPr>
          <xdr:spPr bwMode="auto">
            <a:xfrm>
              <a:off x="4882534" y="4188806"/>
              <a:ext cx="238130" cy="586769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49" name="Rectangle 10"/>
            <xdr:cNvSpPr>
              <a:spLocks noChangeArrowheads="1"/>
            </xdr:cNvSpPr>
          </xdr:nvSpPr>
          <xdr:spPr bwMode="auto">
            <a:xfrm>
              <a:off x="4127084" y="4685702"/>
              <a:ext cx="755449" cy="62488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0" name="Rectangle 10"/>
            <xdr:cNvSpPr>
              <a:spLocks noChangeArrowheads="1"/>
            </xdr:cNvSpPr>
          </xdr:nvSpPr>
          <xdr:spPr bwMode="auto">
            <a:xfrm>
              <a:off x="4143508" y="4148324"/>
              <a:ext cx="739026" cy="586769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1" name="Rectangle 10"/>
            <xdr:cNvSpPr>
              <a:spLocks noChangeArrowheads="1"/>
            </xdr:cNvSpPr>
          </xdr:nvSpPr>
          <xdr:spPr bwMode="auto">
            <a:xfrm>
              <a:off x="4024312" y="3563662"/>
              <a:ext cx="762001" cy="649443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2" name="Rectangle 10"/>
            <xdr:cNvSpPr>
              <a:spLocks noChangeArrowheads="1"/>
            </xdr:cNvSpPr>
          </xdr:nvSpPr>
          <xdr:spPr bwMode="auto">
            <a:xfrm>
              <a:off x="3470174" y="3565768"/>
              <a:ext cx="697968" cy="612159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3" name="Rectangle 2"/>
            <xdr:cNvSpPr>
              <a:spLocks noChangeArrowheads="1"/>
            </xdr:cNvSpPr>
          </xdr:nvSpPr>
          <xdr:spPr bwMode="auto">
            <a:xfrm>
              <a:off x="1931195" y="5340458"/>
              <a:ext cx="824587" cy="597375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4" name="Rectangle 5"/>
            <xdr:cNvSpPr>
              <a:spLocks noChangeArrowheads="1"/>
            </xdr:cNvSpPr>
          </xdr:nvSpPr>
          <xdr:spPr bwMode="auto">
            <a:xfrm>
              <a:off x="2755781" y="4738416"/>
              <a:ext cx="722602" cy="923625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5" name="Rectangle 3"/>
            <xdr:cNvSpPr>
              <a:spLocks noChangeArrowheads="1"/>
            </xdr:cNvSpPr>
          </xdr:nvSpPr>
          <xdr:spPr bwMode="auto">
            <a:xfrm>
              <a:off x="4725313" y="5864040"/>
              <a:ext cx="395351" cy="919982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6" name="Rectangle 3"/>
            <xdr:cNvSpPr>
              <a:spLocks noChangeArrowheads="1"/>
            </xdr:cNvSpPr>
          </xdr:nvSpPr>
          <xdr:spPr bwMode="auto">
            <a:xfrm>
              <a:off x="4024320" y="5864041"/>
              <a:ext cx="700324" cy="921734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7" name="Rectangle 2"/>
            <xdr:cNvSpPr>
              <a:spLocks noChangeArrowheads="1"/>
            </xdr:cNvSpPr>
          </xdr:nvSpPr>
          <xdr:spPr bwMode="auto">
            <a:xfrm>
              <a:off x="1928812" y="5889173"/>
              <a:ext cx="870239" cy="897218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8" name="Rectangle 2"/>
            <xdr:cNvSpPr>
              <a:spLocks noChangeArrowheads="1"/>
            </xdr:cNvSpPr>
          </xdr:nvSpPr>
          <xdr:spPr bwMode="auto">
            <a:xfrm>
              <a:off x="1928811" y="4742434"/>
              <a:ext cx="925507" cy="901127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59" name="Rectangle 5"/>
            <xdr:cNvSpPr>
              <a:spLocks noChangeArrowheads="1"/>
            </xdr:cNvSpPr>
          </xdr:nvSpPr>
          <xdr:spPr bwMode="auto">
            <a:xfrm>
              <a:off x="3437328" y="5310582"/>
              <a:ext cx="697967" cy="599075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60" name="Rectangle 5"/>
            <xdr:cNvSpPr>
              <a:spLocks noChangeArrowheads="1"/>
            </xdr:cNvSpPr>
          </xdr:nvSpPr>
          <xdr:spPr bwMode="auto">
            <a:xfrm>
              <a:off x="3437327" y="5885524"/>
              <a:ext cx="697969" cy="90094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61" name="Rectangle 2"/>
            <xdr:cNvSpPr>
              <a:spLocks noChangeArrowheads="1"/>
            </xdr:cNvSpPr>
          </xdr:nvSpPr>
          <xdr:spPr bwMode="auto">
            <a:xfrm>
              <a:off x="2751820" y="5329031"/>
              <a:ext cx="734775" cy="562681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62" name="Rectangle 2"/>
            <xdr:cNvSpPr>
              <a:spLocks noChangeArrowheads="1"/>
            </xdr:cNvSpPr>
          </xdr:nvSpPr>
          <xdr:spPr bwMode="auto">
            <a:xfrm>
              <a:off x="2749360" y="5885526"/>
              <a:ext cx="729025" cy="900940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63" name="Rectangle 3"/>
            <xdr:cNvSpPr>
              <a:spLocks noChangeArrowheads="1"/>
            </xdr:cNvSpPr>
          </xdr:nvSpPr>
          <xdr:spPr bwMode="auto">
            <a:xfrm>
              <a:off x="3420904" y="4168972"/>
              <a:ext cx="722603" cy="542033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2764" name="Rectangle 3"/>
            <xdr:cNvSpPr>
              <a:spLocks noChangeArrowheads="1"/>
            </xdr:cNvSpPr>
          </xdr:nvSpPr>
          <xdr:spPr bwMode="auto">
            <a:xfrm>
              <a:off x="3478386" y="4690314"/>
              <a:ext cx="665122" cy="629493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12736" name="Line 32"/>
          <xdr:cNvSpPr>
            <a:spLocks noChangeShapeType="1"/>
          </xdr:cNvSpPr>
        </xdr:nvSpPr>
        <xdr:spPr bwMode="auto">
          <a:xfrm>
            <a:off x="2525861" y="3604090"/>
            <a:ext cx="17652" cy="3171009"/>
          </a:xfrm>
          <a:prstGeom prst="line">
            <a:avLst/>
          </a:prstGeom>
          <a:noFill/>
          <a:ln w="9525">
            <a:solidFill>
              <a:srgbClr val="008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37" name="Line 32"/>
          <xdr:cNvSpPr>
            <a:spLocks noChangeShapeType="1"/>
          </xdr:cNvSpPr>
        </xdr:nvSpPr>
        <xdr:spPr bwMode="auto">
          <a:xfrm>
            <a:off x="3149929" y="3567196"/>
            <a:ext cx="11786" cy="3226048"/>
          </a:xfrm>
          <a:prstGeom prst="line">
            <a:avLst/>
          </a:prstGeom>
          <a:noFill/>
          <a:ln w="9525">
            <a:solidFill>
              <a:srgbClr val="008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38" name="Line 32"/>
          <xdr:cNvSpPr>
            <a:spLocks noChangeShapeType="1"/>
          </xdr:cNvSpPr>
        </xdr:nvSpPr>
        <xdr:spPr bwMode="auto">
          <a:xfrm flipH="1">
            <a:off x="3790416" y="3576417"/>
            <a:ext cx="0" cy="3237725"/>
          </a:xfrm>
          <a:prstGeom prst="line">
            <a:avLst/>
          </a:prstGeom>
          <a:noFill/>
          <a:ln w="9525">
            <a:solidFill>
              <a:srgbClr val="008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739" name="Line 32"/>
          <xdr:cNvSpPr>
            <a:spLocks noChangeShapeType="1"/>
          </xdr:cNvSpPr>
        </xdr:nvSpPr>
        <xdr:spPr bwMode="auto">
          <a:xfrm>
            <a:off x="4389849" y="3567193"/>
            <a:ext cx="16423" cy="3219276"/>
          </a:xfrm>
          <a:prstGeom prst="line">
            <a:avLst/>
          </a:prstGeom>
          <a:noFill/>
          <a:ln w="9525">
            <a:solidFill>
              <a:srgbClr val="008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9525</xdr:colOff>
      <xdr:row>18</xdr:row>
      <xdr:rowOff>19050</xdr:rowOff>
    </xdr:from>
    <xdr:to>
      <xdr:col>7</xdr:col>
      <xdr:colOff>400050</xdr:colOff>
      <xdr:row>37</xdr:row>
      <xdr:rowOff>190500</xdr:rowOff>
    </xdr:to>
    <xdr:graphicFrame macro="">
      <xdr:nvGraphicFramePr>
        <xdr:cNvPr id="12732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16</xdr:row>
      <xdr:rowOff>180975</xdr:rowOff>
    </xdr:from>
    <xdr:to>
      <xdr:col>6</xdr:col>
      <xdr:colOff>647700</xdr:colOff>
      <xdr:row>34</xdr:row>
      <xdr:rowOff>76200</xdr:rowOff>
    </xdr:to>
    <xdr:sp macro="" textlink="">
      <xdr:nvSpPr>
        <xdr:cNvPr id="12733" name="Line 32"/>
        <xdr:cNvSpPr>
          <a:spLocks noChangeShapeType="1"/>
        </xdr:cNvSpPr>
      </xdr:nvSpPr>
      <xdr:spPr bwMode="auto">
        <a:xfrm>
          <a:off x="5848350" y="4543425"/>
          <a:ext cx="19050" cy="3324225"/>
        </a:xfrm>
        <a:prstGeom prst="line">
          <a:avLst/>
        </a:prstGeom>
        <a:noFill/>
        <a:ln w="9525">
          <a:solidFill>
            <a:srgbClr val="008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10</xdr:col>
      <xdr:colOff>657225</xdr:colOff>
      <xdr:row>0</xdr:row>
      <xdr:rowOff>57150</xdr:rowOff>
    </xdr:from>
    <xdr:to>
      <xdr:col>13</xdr:col>
      <xdr:colOff>1057275</xdr:colOff>
      <xdr:row>5</xdr:row>
      <xdr:rowOff>153266</xdr:rowOff>
    </xdr:to>
    <xdr:pic>
      <xdr:nvPicPr>
        <xdr:cNvPr id="36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6475" y="57150"/>
          <a:ext cx="2209800" cy="10962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2809875</xdr:colOff>
      <xdr:row>1</xdr:row>
      <xdr:rowOff>28575</xdr:rowOff>
    </xdr:from>
    <xdr:to>
      <xdr:col>5</xdr:col>
      <xdr:colOff>2066925</xdr:colOff>
      <xdr:row>7</xdr:row>
      <xdr:rowOff>180975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0025" y="219075"/>
          <a:ext cx="2628900" cy="1200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76200</xdr:rowOff>
    </xdr:from>
    <xdr:to>
      <xdr:col>7</xdr:col>
      <xdr:colOff>1484604</xdr:colOff>
      <xdr:row>6</xdr:row>
      <xdr:rowOff>67541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7325" y="76200"/>
          <a:ext cx="2627604" cy="12010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16</xdr:row>
      <xdr:rowOff>180975</xdr:rowOff>
    </xdr:from>
    <xdr:to>
      <xdr:col>6</xdr:col>
      <xdr:colOff>742950</xdr:colOff>
      <xdr:row>34</xdr:row>
      <xdr:rowOff>104775</xdr:rowOff>
    </xdr:to>
    <xdr:grpSp>
      <xdr:nvGrpSpPr>
        <xdr:cNvPr id="4539" name="2 Grupo"/>
        <xdr:cNvGrpSpPr>
          <a:grpSpLocks/>
        </xdr:cNvGrpSpPr>
      </xdr:nvGrpSpPr>
      <xdr:grpSpPr bwMode="auto">
        <a:xfrm>
          <a:off x="2228850" y="4467225"/>
          <a:ext cx="3714750" cy="3352800"/>
          <a:chOff x="1918219" y="3563530"/>
          <a:chExt cx="3202446" cy="3250612"/>
        </a:xfrm>
      </xdr:grpSpPr>
      <xdr:grpSp>
        <xdr:nvGrpSpPr>
          <xdr:cNvPr id="4543" name="1 Grupo"/>
          <xdr:cNvGrpSpPr>
            <a:grpSpLocks/>
          </xdr:cNvGrpSpPr>
        </xdr:nvGrpSpPr>
        <xdr:grpSpPr bwMode="auto">
          <a:xfrm>
            <a:off x="1918219" y="3563530"/>
            <a:ext cx="3202446" cy="3222936"/>
            <a:chOff x="1918219" y="3563530"/>
            <a:chExt cx="3202446" cy="3222936"/>
          </a:xfrm>
        </xdr:grpSpPr>
        <xdr:sp macro="" textlink="">
          <xdr:nvSpPr>
            <xdr:cNvPr id="4548" name="Rectangle 5"/>
            <xdr:cNvSpPr>
              <a:spLocks noChangeArrowheads="1"/>
            </xdr:cNvSpPr>
          </xdr:nvSpPr>
          <xdr:spPr bwMode="auto">
            <a:xfrm>
              <a:off x="1926430" y="4179488"/>
              <a:ext cx="919676" cy="582215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49" name="Rectangle 10"/>
            <xdr:cNvSpPr>
              <a:spLocks noChangeArrowheads="1"/>
            </xdr:cNvSpPr>
          </xdr:nvSpPr>
          <xdr:spPr bwMode="auto">
            <a:xfrm>
              <a:off x="4738687" y="3567193"/>
              <a:ext cx="381976" cy="630364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0" name="Rectangle 3"/>
            <xdr:cNvSpPr>
              <a:spLocks noChangeArrowheads="1"/>
            </xdr:cNvSpPr>
          </xdr:nvSpPr>
          <xdr:spPr bwMode="auto">
            <a:xfrm>
              <a:off x="4127084" y="5310582"/>
              <a:ext cx="648700" cy="629429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1" name="Rectangle 3"/>
            <xdr:cNvSpPr>
              <a:spLocks noChangeArrowheads="1"/>
            </xdr:cNvSpPr>
          </xdr:nvSpPr>
          <xdr:spPr bwMode="auto">
            <a:xfrm>
              <a:off x="2751364" y="3563530"/>
              <a:ext cx="768077" cy="612466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2" name="Rectangle 3"/>
            <xdr:cNvSpPr>
              <a:spLocks noChangeArrowheads="1"/>
            </xdr:cNvSpPr>
          </xdr:nvSpPr>
          <xdr:spPr bwMode="auto">
            <a:xfrm>
              <a:off x="2846107" y="4166773"/>
              <a:ext cx="659153" cy="597370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3" name="Rectangle 3"/>
            <xdr:cNvSpPr>
              <a:spLocks noChangeArrowheads="1"/>
            </xdr:cNvSpPr>
          </xdr:nvSpPr>
          <xdr:spPr bwMode="auto">
            <a:xfrm>
              <a:off x="1918219" y="3567421"/>
              <a:ext cx="849731" cy="608575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4" name="Rectangle 10"/>
            <xdr:cNvSpPr>
              <a:spLocks noChangeArrowheads="1"/>
            </xdr:cNvSpPr>
          </xdr:nvSpPr>
          <xdr:spPr bwMode="auto">
            <a:xfrm>
              <a:off x="4718307" y="5218341"/>
              <a:ext cx="402358" cy="719492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5" name="Rectangle 10"/>
            <xdr:cNvSpPr>
              <a:spLocks noChangeArrowheads="1"/>
            </xdr:cNvSpPr>
          </xdr:nvSpPr>
          <xdr:spPr bwMode="auto">
            <a:xfrm>
              <a:off x="4866111" y="4701779"/>
              <a:ext cx="254552" cy="71027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6" name="Rectangle 10"/>
            <xdr:cNvSpPr>
              <a:spLocks noChangeArrowheads="1"/>
            </xdr:cNvSpPr>
          </xdr:nvSpPr>
          <xdr:spPr bwMode="auto">
            <a:xfrm>
              <a:off x="4882534" y="4188806"/>
              <a:ext cx="238130" cy="586769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7" name="Rectangle 10"/>
            <xdr:cNvSpPr>
              <a:spLocks noChangeArrowheads="1"/>
            </xdr:cNvSpPr>
          </xdr:nvSpPr>
          <xdr:spPr bwMode="auto">
            <a:xfrm>
              <a:off x="4127084" y="4685702"/>
              <a:ext cx="755449" cy="62488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8" name="Rectangle 10"/>
            <xdr:cNvSpPr>
              <a:spLocks noChangeArrowheads="1"/>
            </xdr:cNvSpPr>
          </xdr:nvSpPr>
          <xdr:spPr bwMode="auto">
            <a:xfrm>
              <a:off x="4143508" y="4148324"/>
              <a:ext cx="739026" cy="586769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59" name="Rectangle 10"/>
            <xdr:cNvSpPr>
              <a:spLocks noChangeArrowheads="1"/>
            </xdr:cNvSpPr>
          </xdr:nvSpPr>
          <xdr:spPr bwMode="auto">
            <a:xfrm>
              <a:off x="4024312" y="3563663"/>
              <a:ext cx="762001" cy="649443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0" name="Rectangle 10"/>
            <xdr:cNvSpPr>
              <a:spLocks noChangeArrowheads="1"/>
            </xdr:cNvSpPr>
          </xdr:nvSpPr>
          <xdr:spPr bwMode="auto">
            <a:xfrm>
              <a:off x="3470174" y="3565767"/>
              <a:ext cx="697968" cy="612159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1" name="Rectangle 2"/>
            <xdr:cNvSpPr>
              <a:spLocks noChangeArrowheads="1"/>
            </xdr:cNvSpPr>
          </xdr:nvSpPr>
          <xdr:spPr bwMode="auto">
            <a:xfrm>
              <a:off x="1931195" y="5340458"/>
              <a:ext cx="824587" cy="597375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2" name="Rectangle 5"/>
            <xdr:cNvSpPr>
              <a:spLocks noChangeArrowheads="1"/>
            </xdr:cNvSpPr>
          </xdr:nvSpPr>
          <xdr:spPr bwMode="auto">
            <a:xfrm>
              <a:off x="2755781" y="4738416"/>
              <a:ext cx="722602" cy="923625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3" name="Rectangle 3"/>
            <xdr:cNvSpPr>
              <a:spLocks noChangeArrowheads="1"/>
            </xdr:cNvSpPr>
          </xdr:nvSpPr>
          <xdr:spPr bwMode="auto">
            <a:xfrm>
              <a:off x="4725313" y="5864040"/>
              <a:ext cx="395351" cy="919982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4" name="Rectangle 3"/>
            <xdr:cNvSpPr>
              <a:spLocks noChangeArrowheads="1"/>
            </xdr:cNvSpPr>
          </xdr:nvSpPr>
          <xdr:spPr bwMode="auto">
            <a:xfrm>
              <a:off x="4024320" y="5864041"/>
              <a:ext cx="700324" cy="921734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5" name="Rectangle 2"/>
            <xdr:cNvSpPr>
              <a:spLocks noChangeArrowheads="1"/>
            </xdr:cNvSpPr>
          </xdr:nvSpPr>
          <xdr:spPr bwMode="auto">
            <a:xfrm>
              <a:off x="1928812" y="5889173"/>
              <a:ext cx="870239" cy="897218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6" name="Rectangle 2"/>
            <xdr:cNvSpPr>
              <a:spLocks noChangeArrowheads="1"/>
            </xdr:cNvSpPr>
          </xdr:nvSpPr>
          <xdr:spPr bwMode="auto">
            <a:xfrm>
              <a:off x="1928811" y="4742434"/>
              <a:ext cx="925507" cy="901127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7" name="Rectangle 5"/>
            <xdr:cNvSpPr>
              <a:spLocks noChangeArrowheads="1"/>
            </xdr:cNvSpPr>
          </xdr:nvSpPr>
          <xdr:spPr bwMode="auto">
            <a:xfrm>
              <a:off x="3437328" y="5310582"/>
              <a:ext cx="697967" cy="599075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8" name="Rectangle 5"/>
            <xdr:cNvSpPr>
              <a:spLocks noChangeArrowheads="1"/>
            </xdr:cNvSpPr>
          </xdr:nvSpPr>
          <xdr:spPr bwMode="auto">
            <a:xfrm>
              <a:off x="3437327" y="5885524"/>
              <a:ext cx="697969" cy="90094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69" name="Rectangle 2"/>
            <xdr:cNvSpPr>
              <a:spLocks noChangeArrowheads="1"/>
            </xdr:cNvSpPr>
          </xdr:nvSpPr>
          <xdr:spPr bwMode="auto">
            <a:xfrm>
              <a:off x="2751820" y="5329031"/>
              <a:ext cx="734775" cy="562681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70" name="Rectangle 2"/>
            <xdr:cNvSpPr>
              <a:spLocks noChangeArrowheads="1"/>
            </xdr:cNvSpPr>
          </xdr:nvSpPr>
          <xdr:spPr bwMode="auto">
            <a:xfrm>
              <a:off x="2749360" y="5885526"/>
              <a:ext cx="729025" cy="900940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71" name="Rectangle 3"/>
            <xdr:cNvSpPr>
              <a:spLocks noChangeArrowheads="1"/>
            </xdr:cNvSpPr>
          </xdr:nvSpPr>
          <xdr:spPr bwMode="auto">
            <a:xfrm>
              <a:off x="3420904" y="4168972"/>
              <a:ext cx="722603" cy="542033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572" name="Rectangle 3"/>
            <xdr:cNvSpPr>
              <a:spLocks noChangeArrowheads="1"/>
            </xdr:cNvSpPr>
          </xdr:nvSpPr>
          <xdr:spPr bwMode="auto">
            <a:xfrm>
              <a:off x="3478386" y="4690314"/>
              <a:ext cx="665122" cy="629493"/>
            </a:xfrm>
            <a:prstGeom prst="rect">
              <a:avLst/>
            </a:prstGeom>
            <a:solidFill>
              <a:srgbClr val="E46C0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sp macro="" textlink="">
        <xdr:nvSpPr>
          <xdr:cNvPr id="4544" name="Line 32"/>
          <xdr:cNvSpPr>
            <a:spLocks noChangeShapeType="1"/>
          </xdr:cNvSpPr>
        </xdr:nvSpPr>
        <xdr:spPr bwMode="auto">
          <a:xfrm>
            <a:off x="2525861" y="3604090"/>
            <a:ext cx="17652" cy="3171009"/>
          </a:xfrm>
          <a:prstGeom prst="line">
            <a:avLst/>
          </a:prstGeom>
          <a:noFill/>
          <a:ln w="9525">
            <a:solidFill>
              <a:srgbClr val="008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5" name="Line 32"/>
          <xdr:cNvSpPr>
            <a:spLocks noChangeShapeType="1"/>
          </xdr:cNvSpPr>
        </xdr:nvSpPr>
        <xdr:spPr bwMode="auto">
          <a:xfrm>
            <a:off x="3149929" y="3567196"/>
            <a:ext cx="11786" cy="3226048"/>
          </a:xfrm>
          <a:prstGeom prst="line">
            <a:avLst/>
          </a:prstGeom>
          <a:noFill/>
          <a:ln w="9525">
            <a:solidFill>
              <a:srgbClr val="008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6" name="Line 32"/>
          <xdr:cNvSpPr>
            <a:spLocks noChangeShapeType="1"/>
          </xdr:cNvSpPr>
        </xdr:nvSpPr>
        <xdr:spPr bwMode="auto">
          <a:xfrm flipH="1">
            <a:off x="3790416" y="3576417"/>
            <a:ext cx="0" cy="3237725"/>
          </a:xfrm>
          <a:prstGeom prst="line">
            <a:avLst/>
          </a:prstGeom>
          <a:noFill/>
          <a:ln w="9525">
            <a:solidFill>
              <a:srgbClr val="008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7" name="Line 32"/>
          <xdr:cNvSpPr>
            <a:spLocks noChangeShapeType="1"/>
          </xdr:cNvSpPr>
        </xdr:nvSpPr>
        <xdr:spPr bwMode="auto">
          <a:xfrm>
            <a:off x="4389849" y="3567193"/>
            <a:ext cx="16423" cy="3219276"/>
          </a:xfrm>
          <a:prstGeom prst="line">
            <a:avLst/>
          </a:prstGeom>
          <a:noFill/>
          <a:ln w="9525">
            <a:solidFill>
              <a:srgbClr val="008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</xdr:col>
      <xdr:colOff>9525</xdr:colOff>
      <xdr:row>18</xdr:row>
      <xdr:rowOff>19050</xdr:rowOff>
    </xdr:from>
    <xdr:to>
      <xdr:col>7</xdr:col>
      <xdr:colOff>400050</xdr:colOff>
      <xdr:row>37</xdr:row>
      <xdr:rowOff>190500</xdr:rowOff>
    </xdr:to>
    <xdr:graphicFrame macro="">
      <xdr:nvGraphicFramePr>
        <xdr:cNvPr id="4540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16</xdr:row>
      <xdr:rowOff>180975</xdr:rowOff>
    </xdr:from>
    <xdr:to>
      <xdr:col>6</xdr:col>
      <xdr:colOff>647700</xdr:colOff>
      <xdr:row>34</xdr:row>
      <xdr:rowOff>76200</xdr:rowOff>
    </xdr:to>
    <xdr:sp macro="" textlink="">
      <xdr:nvSpPr>
        <xdr:cNvPr id="4541" name="Line 32"/>
        <xdr:cNvSpPr>
          <a:spLocks noChangeShapeType="1"/>
        </xdr:cNvSpPr>
      </xdr:nvSpPr>
      <xdr:spPr bwMode="auto">
        <a:xfrm>
          <a:off x="5629275" y="4362450"/>
          <a:ext cx="19050" cy="3324225"/>
        </a:xfrm>
        <a:prstGeom prst="line">
          <a:avLst/>
        </a:prstGeom>
        <a:noFill/>
        <a:ln w="9525">
          <a:solidFill>
            <a:srgbClr val="008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10</xdr:col>
      <xdr:colOff>609600</xdr:colOff>
      <xdr:row>1</xdr:row>
      <xdr:rowOff>47625</xdr:rowOff>
    </xdr:from>
    <xdr:to>
      <xdr:col>13</xdr:col>
      <xdr:colOff>1208379</xdr:colOff>
      <xdr:row>6</xdr:row>
      <xdr:rowOff>181841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0" y="238125"/>
          <a:ext cx="2627604" cy="12010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0</xdr:row>
      <xdr:rowOff>66675</xdr:rowOff>
    </xdr:from>
    <xdr:to>
      <xdr:col>15</xdr:col>
      <xdr:colOff>655929</xdr:colOff>
      <xdr:row>6</xdr:row>
      <xdr:rowOff>124691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2775" y="66675"/>
          <a:ext cx="2627604" cy="12010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337705</xdr:colOff>
      <xdr:row>0</xdr:row>
      <xdr:rowOff>164522</xdr:rowOff>
    </xdr:from>
    <xdr:to>
      <xdr:col>10</xdr:col>
      <xdr:colOff>480150</xdr:colOff>
      <xdr:row>7</xdr:row>
      <xdr:rowOff>14720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12387" y="164522"/>
          <a:ext cx="2627604" cy="12010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158750</xdr:colOff>
      <xdr:row>0</xdr:row>
      <xdr:rowOff>190500</xdr:rowOff>
    </xdr:from>
    <xdr:to>
      <xdr:col>21</xdr:col>
      <xdr:colOff>2468854</xdr:colOff>
      <xdr:row>6</xdr:row>
      <xdr:rowOff>121516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91000" y="190500"/>
          <a:ext cx="2627604" cy="12010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714375</xdr:colOff>
      <xdr:row>0</xdr:row>
      <xdr:rowOff>104775</xdr:rowOff>
    </xdr:from>
    <xdr:to>
      <xdr:col>7</xdr:col>
      <xdr:colOff>1741779</xdr:colOff>
      <xdr:row>6</xdr:row>
      <xdr:rowOff>48491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0" y="104775"/>
          <a:ext cx="2627604" cy="120101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1123950</xdr:colOff>
      <xdr:row>0</xdr:row>
      <xdr:rowOff>0</xdr:rowOff>
    </xdr:from>
    <xdr:to>
      <xdr:col>5</xdr:col>
      <xdr:colOff>2657475</xdr:colOff>
      <xdr:row>5</xdr:row>
      <xdr:rowOff>143741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0"/>
          <a:ext cx="1533525" cy="12105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14:F22" totalsRowShown="0" headerRowDxfId="44" tableBorderDxfId="43">
  <autoFilter ref="A14:F22"/>
  <tableColumns count="6">
    <tableColumn id="1" name="No. DEL RIESGO" dataDxfId="42"/>
    <tableColumn id="2" name="RIESGO" dataDxfId="41">
      <calculatedColumnFormula>IF('CONTEXTO ESTRATÉGICO'!B17&lt;&gt;"",'CONTEXTO ESTRATÉGICO'!B17," ")</calculatedColumnFormula>
    </tableColumn>
    <tableColumn id="3" name="CLASIFICACIÓN" dataDxfId="40"/>
    <tableColumn id="4" name="CAUSAS" dataDxfId="39">
      <calculatedColumnFormula>+CONCATENATE('CONTEXTO ESTRATÉGICO'!D17,". ",'CONTEXTO ESTRATÉGICO'!F17,".")</calculatedColumnFormula>
    </tableColumn>
    <tableColumn id="5" name="DESCRIPCIÓN" dataDxfId="38"/>
    <tableColumn id="6" name="CONSECUENCIAS POTENCIALES" dataDxfId="37">
      <calculatedColumnFormula>IF('CONTEXTO ESTRATÉGICO'!G17&lt;&gt;"",'CONTEXTO ESTRATÉGICO'!G17,"")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G112"/>
  <sheetViews>
    <sheetView topLeftCell="A10" workbookViewId="0">
      <selection activeCell="B9" sqref="B9"/>
    </sheetView>
  </sheetViews>
  <sheetFormatPr baseColWidth="10" defaultColWidth="9.140625" defaultRowHeight="15" x14ac:dyDescent="0.25"/>
  <cols>
    <col min="1" max="1" width="34.5703125" style="70" customWidth="1"/>
    <col min="2" max="2" width="36.140625" style="70" customWidth="1"/>
    <col min="3" max="3" width="21.140625" style="70" customWidth="1"/>
    <col min="4" max="4" width="31.85546875" style="70" customWidth="1"/>
    <col min="5" max="5" width="17.5703125" style="70" customWidth="1"/>
    <col min="6" max="6" width="31.28515625" style="70" customWidth="1"/>
    <col min="7" max="7" width="42.140625" style="70" customWidth="1"/>
    <col min="8" max="16384" width="9.140625" style="70"/>
  </cols>
  <sheetData>
    <row r="1" spans="1:7" x14ac:dyDescent="0.25">
      <c r="A1" s="322" t="s">
        <v>253</v>
      </c>
      <c r="B1" s="325" t="s">
        <v>257</v>
      </c>
      <c r="C1" s="325"/>
      <c r="D1" s="329"/>
      <c r="E1" s="329"/>
      <c r="F1" s="329"/>
      <c r="G1" s="330"/>
    </row>
    <row r="2" spans="1:7" x14ac:dyDescent="0.25">
      <c r="A2" s="323"/>
      <c r="B2" s="326"/>
      <c r="C2" s="326"/>
      <c r="D2" s="331"/>
      <c r="E2" s="331"/>
      <c r="F2" s="331"/>
      <c r="G2" s="332"/>
    </row>
    <row r="3" spans="1:7" x14ac:dyDescent="0.25">
      <c r="A3" s="323" t="s">
        <v>254</v>
      </c>
      <c r="B3" s="326" t="s">
        <v>261</v>
      </c>
      <c r="C3" s="326"/>
      <c r="D3" s="331"/>
      <c r="E3" s="331"/>
      <c r="F3" s="331"/>
      <c r="G3" s="332"/>
    </row>
    <row r="4" spans="1:7" x14ac:dyDescent="0.25">
      <c r="A4" s="323"/>
      <c r="B4" s="326"/>
      <c r="C4" s="326"/>
      <c r="D4" s="331"/>
      <c r="E4" s="331"/>
      <c r="F4" s="331"/>
      <c r="G4" s="332"/>
    </row>
    <row r="5" spans="1:7" ht="15.75" customHeight="1" x14ac:dyDescent="0.25">
      <c r="A5" s="323" t="s">
        <v>28</v>
      </c>
      <c r="B5" s="327">
        <v>43344</v>
      </c>
      <c r="C5" s="327"/>
      <c r="D5" s="331"/>
      <c r="E5" s="331"/>
      <c r="F5" s="331"/>
      <c r="G5" s="332"/>
    </row>
    <row r="6" spans="1:7" ht="12" customHeight="1" x14ac:dyDescent="0.25">
      <c r="A6" s="323"/>
      <c r="B6" s="327"/>
      <c r="C6" s="327"/>
      <c r="D6" s="331"/>
      <c r="E6" s="331"/>
      <c r="F6" s="331"/>
      <c r="G6" s="332"/>
    </row>
    <row r="7" spans="1:7" ht="14.25" customHeight="1" x14ac:dyDescent="0.25">
      <c r="A7" s="323" t="s">
        <v>255</v>
      </c>
      <c r="B7" s="326" t="s">
        <v>256</v>
      </c>
      <c r="C7" s="326"/>
      <c r="D7" s="331"/>
      <c r="E7" s="331"/>
      <c r="F7" s="331"/>
      <c r="G7" s="332"/>
    </row>
    <row r="8" spans="1:7" ht="15.75" x14ac:dyDescent="0.25">
      <c r="A8" s="324"/>
      <c r="B8" s="328"/>
      <c r="C8" s="328"/>
      <c r="D8" s="257"/>
      <c r="E8" s="258"/>
      <c r="F8" s="258"/>
      <c r="G8" s="259"/>
    </row>
    <row r="9" spans="1:7" ht="15.75" thickBot="1" x14ac:dyDescent="0.3">
      <c r="A9" s="255" t="s">
        <v>1</v>
      </c>
      <c r="B9" s="256">
        <v>43298</v>
      </c>
      <c r="C9" s="319"/>
      <c r="D9" s="320"/>
      <c r="E9" s="320"/>
      <c r="F9" s="320"/>
      <c r="G9" s="321"/>
    </row>
    <row r="10" spans="1:7" ht="41.25" customHeight="1" x14ac:dyDescent="0.25">
      <c r="A10" s="131" t="s">
        <v>20</v>
      </c>
      <c r="B10" s="284" t="s">
        <v>191</v>
      </c>
      <c r="C10" s="285"/>
      <c r="D10" s="285"/>
      <c r="E10" s="285"/>
      <c r="F10" s="285"/>
      <c r="G10" s="286"/>
    </row>
    <row r="11" spans="1:7" ht="17.25" customHeight="1" x14ac:dyDescent="0.25">
      <c r="A11" s="301" t="s">
        <v>2</v>
      </c>
      <c r="B11" s="302"/>
      <c r="C11" s="303"/>
      <c r="D11" s="303"/>
      <c r="E11" s="303"/>
      <c r="F11" s="303"/>
      <c r="G11" s="304"/>
    </row>
    <row r="12" spans="1:7" x14ac:dyDescent="0.25">
      <c r="A12" s="305" t="s">
        <v>3</v>
      </c>
      <c r="B12" s="316" t="s">
        <v>5</v>
      </c>
      <c r="C12" s="308" t="s">
        <v>4</v>
      </c>
      <c r="D12" s="309"/>
      <c r="E12" s="309"/>
      <c r="F12" s="310"/>
      <c r="G12" s="289" t="s">
        <v>6</v>
      </c>
    </row>
    <row r="13" spans="1:7" x14ac:dyDescent="0.25">
      <c r="A13" s="306"/>
      <c r="B13" s="316"/>
      <c r="C13" s="311"/>
      <c r="D13" s="312"/>
      <c r="E13" s="312"/>
      <c r="F13" s="313"/>
      <c r="G13" s="289"/>
    </row>
    <row r="14" spans="1:7" x14ac:dyDescent="0.25">
      <c r="A14" s="306"/>
      <c r="B14" s="299" t="s">
        <v>9</v>
      </c>
      <c r="C14" s="287" t="s">
        <v>7</v>
      </c>
      <c r="D14" s="288"/>
      <c r="E14" s="287" t="s">
        <v>8</v>
      </c>
      <c r="F14" s="288"/>
      <c r="G14" s="317" t="s">
        <v>10</v>
      </c>
    </row>
    <row r="15" spans="1:7" x14ac:dyDescent="0.25">
      <c r="A15" s="307"/>
      <c r="B15" s="300"/>
      <c r="C15" s="314" t="s">
        <v>11</v>
      </c>
      <c r="D15" s="299" t="s">
        <v>12</v>
      </c>
      <c r="E15" s="314" t="s">
        <v>11</v>
      </c>
      <c r="F15" s="299" t="s">
        <v>13</v>
      </c>
      <c r="G15" s="318"/>
    </row>
    <row r="16" spans="1:7" x14ac:dyDescent="0.25">
      <c r="A16" s="132" t="s">
        <v>14</v>
      </c>
      <c r="B16" s="300"/>
      <c r="C16" s="315"/>
      <c r="D16" s="300"/>
      <c r="E16" s="315"/>
      <c r="F16" s="300"/>
      <c r="G16" s="318"/>
    </row>
    <row r="17" spans="1:7" ht="40.5" customHeight="1" x14ac:dyDescent="0.25">
      <c r="A17" s="73" t="s">
        <v>185</v>
      </c>
      <c r="B17" s="116" t="s">
        <v>205</v>
      </c>
      <c r="C17" s="75" t="s">
        <v>173</v>
      </c>
      <c r="D17" s="117" t="s">
        <v>206</v>
      </c>
      <c r="E17" s="75" t="s">
        <v>123</v>
      </c>
      <c r="F17" s="74" t="s">
        <v>207</v>
      </c>
      <c r="G17" s="122" t="s">
        <v>226</v>
      </c>
    </row>
    <row r="18" spans="1:7" ht="75.75" customHeight="1" x14ac:dyDescent="0.25">
      <c r="A18" s="73" t="s">
        <v>185</v>
      </c>
      <c r="B18" s="116" t="s">
        <v>208</v>
      </c>
      <c r="C18" s="75" t="s">
        <v>17</v>
      </c>
      <c r="D18" s="118" t="s">
        <v>209</v>
      </c>
      <c r="E18" s="75" t="s">
        <v>19</v>
      </c>
      <c r="F18" s="74" t="s">
        <v>210</v>
      </c>
      <c r="G18" s="122" t="s">
        <v>186</v>
      </c>
    </row>
    <row r="19" spans="1:7" ht="51.75" customHeight="1" x14ac:dyDescent="0.25">
      <c r="A19" s="73" t="s">
        <v>185</v>
      </c>
      <c r="B19" s="116" t="s">
        <v>211</v>
      </c>
      <c r="C19" s="75" t="s">
        <v>16</v>
      </c>
      <c r="D19" s="252" t="s">
        <v>251</v>
      </c>
      <c r="E19" s="75" t="s">
        <v>123</v>
      </c>
      <c r="F19" s="74" t="s">
        <v>212</v>
      </c>
      <c r="G19" s="119" t="s">
        <v>213</v>
      </c>
    </row>
    <row r="20" spans="1:7" ht="38.25" customHeight="1" x14ac:dyDescent="0.25">
      <c r="A20" s="73" t="s">
        <v>185</v>
      </c>
      <c r="B20" s="116" t="s">
        <v>214</v>
      </c>
      <c r="C20" s="75" t="s">
        <v>17</v>
      </c>
      <c r="D20" s="126" t="s">
        <v>215</v>
      </c>
      <c r="E20" s="75" t="s">
        <v>124</v>
      </c>
      <c r="F20" s="74" t="s">
        <v>216</v>
      </c>
      <c r="G20" s="123" t="s">
        <v>217</v>
      </c>
    </row>
    <row r="21" spans="1:7" ht="42" x14ac:dyDescent="0.25">
      <c r="A21" s="73" t="s">
        <v>185</v>
      </c>
      <c r="B21" s="116" t="s">
        <v>218</v>
      </c>
      <c r="C21" s="75" t="s">
        <v>17</v>
      </c>
      <c r="D21" s="126" t="s">
        <v>219</v>
      </c>
      <c r="E21" s="75" t="s">
        <v>123</v>
      </c>
      <c r="F21" s="74" t="s">
        <v>220</v>
      </c>
      <c r="G21" s="123" t="s">
        <v>187</v>
      </c>
    </row>
    <row r="22" spans="1:7" ht="77.25" x14ac:dyDescent="0.25">
      <c r="A22" s="73" t="s">
        <v>185</v>
      </c>
      <c r="B22" s="116" t="s">
        <v>221</v>
      </c>
      <c r="C22" s="75" t="s">
        <v>15</v>
      </c>
      <c r="D22" s="126" t="s">
        <v>252</v>
      </c>
      <c r="E22" s="75" t="s">
        <v>18</v>
      </c>
      <c r="F22" s="74" t="s">
        <v>222</v>
      </c>
      <c r="G22" s="123" t="s">
        <v>223</v>
      </c>
    </row>
    <row r="23" spans="1:7" x14ac:dyDescent="0.25">
      <c r="A23" s="73"/>
      <c r="B23" s="116"/>
      <c r="C23" s="75"/>
      <c r="D23" s="126"/>
      <c r="E23" s="75"/>
      <c r="F23" s="74"/>
      <c r="G23" s="123"/>
    </row>
    <row r="24" spans="1:7" x14ac:dyDescent="0.25">
      <c r="A24" s="73"/>
      <c r="B24" s="116"/>
      <c r="C24" s="75"/>
      <c r="D24" s="126"/>
      <c r="E24" s="75"/>
      <c r="F24" s="74"/>
      <c r="G24" s="123"/>
    </row>
    <row r="25" spans="1:7" x14ac:dyDescent="0.25">
      <c r="A25" s="73"/>
      <c r="B25" s="116"/>
      <c r="C25" s="75"/>
      <c r="D25" s="119"/>
      <c r="E25" s="75"/>
      <c r="F25" s="74"/>
      <c r="G25" s="122"/>
    </row>
    <row r="26" spans="1:7" x14ac:dyDescent="0.25">
      <c r="A26" s="73"/>
      <c r="B26" s="116"/>
      <c r="C26" s="75"/>
      <c r="D26" s="120"/>
      <c r="E26" s="75"/>
      <c r="F26" s="74"/>
      <c r="G26" s="124"/>
    </row>
    <row r="27" spans="1:7" x14ac:dyDescent="0.25">
      <c r="A27" s="73"/>
      <c r="B27" s="116"/>
      <c r="C27" s="75"/>
      <c r="D27" s="121"/>
      <c r="E27" s="75"/>
      <c r="F27" s="74"/>
      <c r="G27" s="125"/>
    </row>
    <row r="28" spans="1:7" ht="15" customHeight="1" thickBot="1" x14ac:dyDescent="0.3">
      <c r="A28" s="73"/>
      <c r="B28" s="83"/>
      <c r="C28" s="75"/>
      <c r="D28" s="74"/>
      <c r="E28" s="75"/>
      <c r="F28" s="74"/>
      <c r="G28" s="76"/>
    </row>
    <row r="29" spans="1:7" x14ac:dyDescent="0.25">
      <c r="A29" s="290"/>
      <c r="B29" s="291"/>
      <c r="C29" s="291"/>
      <c r="D29" s="291"/>
      <c r="E29" s="291"/>
      <c r="F29" s="291"/>
      <c r="G29" s="292"/>
    </row>
    <row r="30" spans="1:7" x14ac:dyDescent="0.25">
      <c r="A30" s="293"/>
      <c r="B30" s="294"/>
      <c r="C30" s="294"/>
      <c r="D30" s="294"/>
      <c r="E30" s="294"/>
      <c r="F30" s="294"/>
      <c r="G30" s="295"/>
    </row>
    <row r="31" spans="1:7" x14ac:dyDescent="0.25">
      <c r="A31" s="293"/>
      <c r="B31" s="294"/>
      <c r="C31" s="294"/>
      <c r="D31" s="294"/>
      <c r="E31" s="294"/>
      <c r="F31" s="294"/>
      <c r="G31" s="295"/>
    </row>
    <row r="32" spans="1:7" x14ac:dyDescent="0.25">
      <c r="A32" s="293"/>
      <c r="B32" s="294"/>
      <c r="C32" s="294"/>
      <c r="D32" s="294"/>
      <c r="E32" s="294"/>
      <c r="F32" s="294"/>
      <c r="G32" s="295"/>
    </row>
    <row r="33" spans="1:7" ht="15.75" thickBot="1" x14ac:dyDescent="0.3">
      <c r="A33" s="296"/>
      <c r="B33" s="297"/>
      <c r="C33" s="297"/>
      <c r="D33" s="297"/>
      <c r="E33" s="297"/>
      <c r="F33" s="297"/>
      <c r="G33" s="298"/>
    </row>
    <row r="56" spans="4:5" x14ac:dyDescent="0.25">
      <c r="D56" s="64"/>
      <c r="E56" s="64"/>
    </row>
    <row r="57" spans="4:5" x14ac:dyDescent="0.25">
      <c r="D57" s="65"/>
      <c r="E57" s="65"/>
    </row>
    <row r="58" spans="4:5" x14ac:dyDescent="0.25">
      <c r="D58" s="65"/>
      <c r="E58" s="65"/>
    </row>
    <row r="59" spans="4:5" x14ac:dyDescent="0.25">
      <c r="D59" s="65"/>
      <c r="E59" s="65"/>
    </row>
    <row r="60" spans="4:5" x14ac:dyDescent="0.25">
      <c r="D60" s="65"/>
      <c r="E60" s="65"/>
    </row>
    <row r="61" spans="4:5" x14ac:dyDescent="0.25">
      <c r="D61" s="65"/>
      <c r="E61" s="65"/>
    </row>
    <row r="62" spans="4:5" x14ac:dyDescent="0.25">
      <c r="D62" s="65"/>
      <c r="E62" s="65"/>
    </row>
    <row r="63" spans="4:5" x14ac:dyDescent="0.25">
      <c r="D63" s="65"/>
      <c r="E63" s="65"/>
    </row>
    <row r="64" spans="4:5" x14ac:dyDescent="0.25">
      <c r="D64" s="65"/>
      <c r="E64" s="65"/>
    </row>
    <row r="65" spans="4:5" x14ac:dyDescent="0.25">
      <c r="D65" s="65"/>
      <c r="E65" s="65"/>
    </row>
    <row r="66" spans="4:5" x14ac:dyDescent="0.25">
      <c r="D66" s="65"/>
      <c r="E66" s="65"/>
    </row>
    <row r="67" spans="4:5" x14ac:dyDescent="0.25">
      <c r="D67" s="65"/>
      <c r="E67" s="65"/>
    </row>
    <row r="68" spans="4:5" x14ac:dyDescent="0.25">
      <c r="D68" s="65"/>
      <c r="E68" s="65"/>
    </row>
    <row r="69" spans="4:5" x14ac:dyDescent="0.25">
      <c r="D69" s="65"/>
      <c r="E69" s="65"/>
    </row>
    <row r="70" spans="4:5" x14ac:dyDescent="0.25">
      <c r="D70" s="65"/>
      <c r="E70" s="65"/>
    </row>
    <row r="71" spans="4:5" x14ac:dyDescent="0.25">
      <c r="D71" s="65"/>
      <c r="E71" s="65"/>
    </row>
    <row r="72" spans="4:5" x14ac:dyDescent="0.25">
      <c r="D72" s="65"/>
      <c r="E72" s="65"/>
    </row>
    <row r="73" spans="4:5" x14ac:dyDescent="0.25">
      <c r="D73" s="65"/>
      <c r="E73" s="65"/>
    </row>
    <row r="74" spans="4:5" x14ac:dyDescent="0.25">
      <c r="D74" s="65"/>
      <c r="E74" s="65"/>
    </row>
    <row r="75" spans="4:5" x14ac:dyDescent="0.25">
      <c r="D75" s="65"/>
      <c r="E75" s="65"/>
    </row>
    <row r="91" spans="1:1" x14ac:dyDescent="0.25">
      <c r="A91" s="70" t="s">
        <v>0</v>
      </c>
    </row>
    <row r="105" spans="3:5" x14ac:dyDescent="0.25">
      <c r="C105" s="71" t="s">
        <v>15</v>
      </c>
      <c r="E105" s="70" t="s">
        <v>123</v>
      </c>
    </row>
    <row r="106" spans="3:5" x14ac:dyDescent="0.25">
      <c r="C106" s="71" t="s">
        <v>16</v>
      </c>
      <c r="E106" s="70" t="s">
        <v>18</v>
      </c>
    </row>
    <row r="107" spans="3:5" x14ac:dyDescent="0.25">
      <c r="C107" s="71" t="s">
        <v>173</v>
      </c>
      <c r="E107" s="70" t="s">
        <v>124</v>
      </c>
    </row>
    <row r="108" spans="3:5" x14ac:dyDescent="0.25">
      <c r="C108" s="71" t="s">
        <v>17</v>
      </c>
      <c r="E108" s="70" t="s">
        <v>19</v>
      </c>
    </row>
    <row r="109" spans="3:5" x14ac:dyDescent="0.25">
      <c r="C109" s="71" t="s">
        <v>126</v>
      </c>
      <c r="E109" s="70" t="s">
        <v>125</v>
      </c>
    </row>
    <row r="112" spans="3:5" x14ac:dyDescent="0.25">
      <c r="C112" s="72"/>
      <c r="D112" s="72"/>
    </row>
  </sheetData>
  <sheetProtection insertRows="0"/>
  <mergeCells count="25">
    <mergeCell ref="C9:G9"/>
    <mergeCell ref="A1:A2"/>
    <mergeCell ref="A3:A4"/>
    <mergeCell ref="A5:A6"/>
    <mergeCell ref="A7:A8"/>
    <mergeCell ref="B1:C2"/>
    <mergeCell ref="B3:C4"/>
    <mergeCell ref="B5:C6"/>
    <mergeCell ref="B7:C8"/>
    <mergeCell ref="D1:G7"/>
    <mergeCell ref="B10:G10"/>
    <mergeCell ref="C14:D14"/>
    <mergeCell ref="E14:F14"/>
    <mergeCell ref="G12:G13"/>
    <mergeCell ref="A29:G33"/>
    <mergeCell ref="B14:B16"/>
    <mergeCell ref="A11:G11"/>
    <mergeCell ref="A12:A15"/>
    <mergeCell ref="C12:F13"/>
    <mergeCell ref="E15:E16"/>
    <mergeCell ref="D15:D16"/>
    <mergeCell ref="C15:C16"/>
    <mergeCell ref="B12:B13"/>
    <mergeCell ref="F15:F16"/>
    <mergeCell ref="G14:G16"/>
  </mergeCells>
  <dataValidations disablePrompts="1" count="2">
    <dataValidation type="list" allowBlank="1" showInputMessage="1" showErrorMessage="1" sqref="E17:E28">
      <formula1>$E$105:$E$109</formula1>
    </dataValidation>
    <dataValidation type="list" allowBlank="1" showInputMessage="1" showErrorMessage="1" sqref="C17:C28">
      <formula1>$C$105:$C$109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G27"/>
  <sheetViews>
    <sheetView workbookViewId="0">
      <selection sqref="A1:F8"/>
    </sheetView>
  </sheetViews>
  <sheetFormatPr baseColWidth="10" defaultRowHeight="15" x14ac:dyDescent="0.25"/>
  <cols>
    <col min="1" max="1" width="26.7109375" style="1" customWidth="1"/>
    <col min="2" max="2" width="20.5703125" style="1" customWidth="1"/>
    <col min="3" max="3" width="28.42578125" style="1" bestFit="1" customWidth="1"/>
    <col min="4" max="4" width="22" style="1" customWidth="1"/>
    <col min="5" max="5" width="18.5703125" style="1" customWidth="1"/>
    <col min="6" max="6" width="45.140625" style="1" customWidth="1"/>
    <col min="7" max="16384" width="11.42578125" style="1"/>
  </cols>
  <sheetData>
    <row r="1" spans="1:7" ht="18" customHeight="1" x14ac:dyDescent="0.25">
      <c r="A1" s="322" t="s">
        <v>253</v>
      </c>
      <c r="B1" s="325" t="s">
        <v>257</v>
      </c>
      <c r="C1" s="325"/>
      <c r="D1" s="325"/>
      <c r="E1" s="282"/>
      <c r="F1" s="282"/>
      <c r="G1" s="282"/>
    </row>
    <row r="2" spans="1:7" ht="16.5" customHeight="1" x14ac:dyDescent="0.25">
      <c r="A2" s="323"/>
      <c r="B2" s="326"/>
      <c r="C2" s="326"/>
      <c r="D2" s="326"/>
      <c r="E2" s="281"/>
      <c r="F2" s="281"/>
      <c r="G2" s="281"/>
    </row>
    <row r="3" spans="1:7" ht="16.5" customHeight="1" x14ac:dyDescent="0.25">
      <c r="A3" s="323" t="s">
        <v>254</v>
      </c>
      <c r="B3" s="326" t="s">
        <v>258</v>
      </c>
      <c r="C3" s="326"/>
      <c r="D3" s="326"/>
      <c r="E3" s="281"/>
      <c r="F3" s="281"/>
      <c r="G3" s="281"/>
    </row>
    <row r="4" spans="1:7" ht="16.5" customHeight="1" x14ac:dyDescent="0.25">
      <c r="A4" s="323"/>
      <c r="B4" s="326"/>
      <c r="C4" s="326"/>
      <c r="D4" s="326"/>
      <c r="E4" s="281"/>
      <c r="F4" s="281"/>
      <c r="G4" s="281"/>
    </row>
    <row r="5" spans="1:7" ht="16.5" customHeight="1" x14ac:dyDescent="0.25">
      <c r="A5" s="323" t="s">
        <v>28</v>
      </c>
      <c r="B5" s="327">
        <v>43344</v>
      </c>
      <c r="C5" s="327"/>
      <c r="D5" s="327"/>
      <c r="E5" s="281"/>
      <c r="F5" s="281"/>
      <c r="G5" s="281"/>
    </row>
    <row r="6" spans="1:7" ht="15.75" customHeight="1" x14ac:dyDescent="0.25">
      <c r="A6" s="323"/>
      <c r="B6" s="327"/>
      <c r="C6" s="327"/>
      <c r="D6" s="327"/>
      <c r="E6" s="281"/>
      <c r="F6" s="281"/>
      <c r="G6" s="281"/>
    </row>
    <row r="7" spans="1:7" ht="15.75" x14ac:dyDescent="0.25">
      <c r="A7" s="323" t="s">
        <v>255</v>
      </c>
      <c r="B7" s="326" t="s">
        <v>256</v>
      </c>
      <c r="C7" s="326"/>
      <c r="D7" s="326"/>
      <c r="E7" s="281"/>
      <c r="F7" s="281"/>
      <c r="G7" s="281"/>
    </row>
    <row r="8" spans="1:7" ht="15" customHeight="1" x14ac:dyDescent="0.25">
      <c r="A8" s="324"/>
      <c r="B8" s="328"/>
      <c r="C8" s="328"/>
      <c r="D8" s="328"/>
      <c r="E8" s="283"/>
      <c r="F8" s="283"/>
      <c r="G8" s="283"/>
    </row>
    <row r="9" spans="1:7" ht="67.5" customHeight="1" thickBot="1" x14ac:dyDescent="0.3">
      <c r="A9" s="568" t="str">
        <f>+'RIESGO INHERENTE'!A12</f>
        <v>DIRECCIONAMIENTO ESTRATEGICO</v>
      </c>
      <c r="B9" s="569"/>
      <c r="C9" s="570" t="str">
        <f>+'RIESGO INHERENTE'!C12</f>
        <v>Liderar, dirigir, coordinar y Controlar  la Gestión de todos los Procesos del Instituto de Desarrollo Municipal de Dosquebradas.</v>
      </c>
      <c r="D9" s="571"/>
      <c r="E9" s="571"/>
      <c r="F9" s="572"/>
    </row>
    <row r="10" spans="1:7" x14ac:dyDescent="0.25">
      <c r="A10" s="565" t="s">
        <v>116</v>
      </c>
      <c r="B10" s="566"/>
      <c r="C10" s="566"/>
      <c r="D10" s="566"/>
      <c r="E10" s="566"/>
      <c r="F10" s="567"/>
    </row>
    <row r="11" spans="1:7" x14ac:dyDescent="0.25">
      <c r="A11" s="47"/>
      <c r="B11" s="48"/>
      <c r="C11" s="48"/>
      <c r="D11" s="49"/>
      <c r="E11" s="50"/>
      <c r="F11" s="51"/>
    </row>
    <row r="12" spans="1:7" x14ac:dyDescent="0.25">
      <c r="A12" s="47"/>
      <c r="B12" s="573" t="s">
        <v>109</v>
      </c>
      <c r="C12" s="573"/>
      <c r="D12" s="573"/>
      <c r="E12" s="573"/>
      <c r="F12" s="51"/>
    </row>
    <row r="13" spans="1:7" ht="25.5" x14ac:dyDescent="0.25">
      <c r="A13" s="47"/>
      <c r="B13" s="166" t="s">
        <v>110</v>
      </c>
      <c r="C13" s="166" t="s">
        <v>81</v>
      </c>
      <c r="D13" s="167" t="s">
        <v>111</v>
      </c>
      <c r="E13" s="168" t="s">
        <v>112</v>
      </c>
      <c r="F13" s="51"/>
    </row>
    <row r="14" spans="1:7" x14ac:dyDescent="0.25">
      <c r="A14" s="47"/>
      <c r="B14" s="241">
        <f>+'RIESGO INHERENTE'!H24</f>
        <v>45.25</v>
      </c>
      <c r="C14" s="237">
        <f>+'VALORACIÓN CONTROLES'!P16/100</f>
        <v>0.79166666666666674</v>
      </c>
      <c r="D14" s="241">
        <f>B14*C14</f>
        <v>35.822916666666671</v>
      </c>
      <c r="E14" s="241">
        <f>B14-D14</f>
        <v>9.4270833333333286</v>
      </c>
      <c r="F14" s="51"/>
    </row>
    <row r="15" spans="1:7" x14ac:dyDescent="0.25">
      <c r="A15" s="47"/>
      <c r="B15" s="48"/>
      <c r="C15" s="48"/>
      <c r="D15" s="49"/>
      <c r="E15" s="50"/>
      <c r="F15" s="51"/>
    </row>
    <row r="16" spans="1:7" x14ac:dyDescent="0.25">
      <c r="A16" s="47"/>
      <c r="B16" s="48"/>
      <c r="C16" s="48"/>
      <c r="D16" s="49"/>
      <c r="E16" s="50"/>
      <c r="F16" s="51"/>
    </row>
    <row r="17" spans="1:6" ht="15.75" thickBot="1" x14ac:dyDescent="0.3">
      <c r="A17" s="52"/>
      <c r="B17" s="53"/>
      <c r="C17" s="53"/>
      <c r="D17" s="54"/>
      <c r="E17" s="55"/>
      <c r="F17" s="56"/>
    </row>
    <row r="18" spans="1:6" ht="18" x14ac:dyDescent="0.25">
      <c r="A18" s="57"/>
      <c r="B18" s="58"/>
      <c r="C18" s="58"/>
      <c r="D18" s="59"/>
      <c r="E18" s="60"/>
      <c r="F18" s="61"/>
    </row>
    <row r="19" spans="1:6" x14ac:dyDescent="0.25">
      <c r="A19" s="574" t="s">
        <v>113</v>
      </c>
      <c r="B19" s="575"/>
      <c r="C19" s="575"/>
      <c r="D19" s="575"/>
      <c r="E19" s="575"/>
      <c r="F19" s="576"/>
    </row>
    <row r="20" spans="1:6" x14ac:dyDescent="0.25">
      <c r="A20" s="574"/>
      <c r="B20" s="575"/>
      <c r="C20" s="575"/>
      <c r="D20" s="575"/>
      <c r="E20" s="575"/>
      <c r="F20" s="576"/>
    </row>
    <row r="21" spans="1:6" x14ac:dyDescent="0.25">
      <c r="A21" s="577" t="s">
        <v>114</v>
      </c>
      <c r="B21" s="578"/>
      <c r="C21" s="578"/>
      <c r="D21" s="578"/>
      <c r="E21" s="578"/>
      <c r="F21" s="69"/>
    </row>
    <row r="22" spans="1:6" x14ac:dyDescent="0.25">
      <c r="A22" s="562" t="s">
        <v>115</v>
      </c>
      <c r="B22" s="563"/>
      <c r="C22" s="563"/>
      <c r="D22" s="563"/>
      <c r="E22" s="563"/>
      <c r="F22" s="564"/>
    </row>
    <row r="23" spans="1:6" x14ac:dyDescent="0.25">
      <c r="A23" s="562"/>
      <c r="B23" s="563"/>
      <c r="C23" s="563"/>
      <c r="D23" s="563"/>
      <c r="E23" s="563"/>
      <c r="F23" s="564"/>
    </row>
    <row r="24" spans="1:6" ht="18" x14ac:dyDescent="0.25">
      <c r="A24" s="170"/>
      <c r="B24" s="171"/>
      <c r="C24" s="171"/>
      <c r="D24" s="171"/>
      <c r="E24" s="171"/>
      <c r="F24" s="172"/>
    </row>
    <row r="25" spans="1:6" ht="18" x14ac:dyDescent="0.25">
      <c r="A25" s="170"/>
      <c r="B25" s="171"/>
      <c r="C25" s="171"/>
      <c r="D25" s="171"/>
      <c r="E25" s="171"/>
      <c r="F25" s="172"/>
    </row>
    <row r="26" spans="1:6" ht="18" x14ac:dyDescent="0.25">
      <c r="A26" s="170"/>
      <c r="B26" s="173"/>
      <c r="C26" s="174"/>
      <c r="D26" s="171"/>
      <c r="E26" s="171"/>
      <c r="F26" s="172"/>
    </row>
    <row r="27" spans="1:6" ht="18.75" thickBot="1" x14ac:dyDescent="0.3">
      <c r="A27" s="175"/>
      <c r="B27" s="176"/>
      <c r="C27" s="176"/>
      <c r="D27" s="176"/>
      <c r="E27" s="176"/>
      <c r="F27" s="177"/>
    </row>
  </sheetData>
  <sheetProtection formatCells="0" formatColumns="0" formatRows="0" insertRows="0"/>
  <mergeCells count="15">
    <mergeCell ref="A1:A2"/>
    <mergeCell ref="B1:D2"/>
    <mergeCell ref="A3:A4"/>
    <mergeCell ref="B3:D4"/>
    <mergeCell ref="A5:A6"/>
    <mergeCell ref="B5:D6"/>
    <mergeCell ref="A7:A8"/>
    <mergeCell ref="B7:D8"/>
    <mergeCell ref="A22:F23"/>
    <mergeCell ref="A10:F10"/>
    <mergeCell ref="A9:B9"/>
    <mergeCell ref="C9:F9"/>
    <mergeCell ref="B12:E12"/>
    <mergeCell ref="A19:F20"/>
    <mergeCell ref="A21:E21"/>
  </mergeCells>
  <conditionalFormatting sqref="E14">
    <cfRule type="cellIs" dxfId="13" priority="1" stopIfTrue="1" operator="between">
      <formula>0</formula>
      <formula>25</formula>
    </cfRule>
    <cfRule type="cellIs" dxfId="12" priority="2" stopIfTrue="1" operator="greaterThan">
      <formula>25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Q28"/>
  <sheetViews>
    <sheetView view="pageBreakPreview" topLeftCell="D1" zoomScale="60" zoomScaleNormal="100" workbookViewId="0">
      <selection activeCell="G37" sqref="G37"/>
    </sheetView>
  </sheetViews>
  <sheetFormatPr baseColWidth="10" defaultRowHeight="15" x14ac:dyDescent="0.25"/>
  <cols>
    <col min="1" max="1" width="21.42578125" style="70" customWidth="1"/>
    <col min="2" max="2" width="22.7109375" style="70" customWidth="1"/>
    <col min="3" max="3" width="13.140625" style="70" customWidth="1"/>
    <col min="4" max="4" width="11.42578125" style="70" customWidth="1"/>
    <col min="5" max="5" width="18.5703125" style="70" bestFit="1" customWidth="1"/>
    <col min="6" max="6" width="21.140625" style="70" customWidth="1"/>
    <col min="7" max="7" width="15" style="70" customWidth="1"/>
    <col min="8" max="8" width="9.5703125" style="70" customWidth="1"/>
    <col min="9" max="9" width="9.28515625" style="70" customWidth="1"/>
    <col min="10" max="10" width="14.7109375" style="70" customWidth="1"/>
    <col min="11" max="11" width="12.42578125" style="70" customWidth="1"/>
    <col min="12" max="12" width="17.5703125" style="70" customWidth="1"/>
    <col min="13" max="13" width="21.28515625" style="70" customWidth="1"/>
    <col min="14" max="14" width="15" style="70" customWidth="1"/>
    <col min="15" max="15" width="11.5703125" style="70" customWidth="1"/>
    <col min="16" max="16" width="20.42578125" style="70" customWidth="1"/>
    <col min="17" max="17" width="13.85546875" style="70" customWidth="1"/>
    <col min="18" max="16384" width="11.42578125" style="70"/>
  </cols>
  <sheetData>
    <row r="1" spans="1:17" ht="15.75" x14ac:dyDescent="0.25">
      <c r="A1" s="322" t="s">
        <v>253</v>
      </c>
      <c r="B1" s="325" t="s">
        <v>257</v>
      </c>
      <c r="C1" s="325"/>
      <c r="D1" s="325"/>
      <c r="E1" s="282"/>
      <c r="F1" s="282"/>
    </row>
    <row r="2" spans="1:17" ht="15.75" x14ac:dyDescent="0.25">
      <c r="A2" s="323"/>
      <c r="B2" s="326"/>
      <c r="C2" s="326"/>
      <c r="D2" s="326"/>
      <c r="E2" s="281"/>
      <c r="F2" s="281"/>
    </row>
    <row r="3" spans="1:17" ht="15.75" x14ac:dyDescent="0.25">
      <c r="A3" s="323" t="s">
        <v>254</v>
      </c>
      <c r="B3" s="326" t="s">
        <v>258</v>
      </c>
      <c r="C3" s="326"/>
      <c r="D3" s="326"/>
      <c r="E3" s="281"/>
      <c r="F3" s="281"/>
    </row>
    <row r="4" spans="1:17" ht="15.75" x14ac:dyDescent="0.25">
      <c r="A4" s="323"/>
      <c r="B4" s="326"/>
      <c r="C4" s="326"/>
      <c r="D4" s="326"/>
      <c r="E4" s="281"/>
      <c r="F4" s="281"/>
    </row>
    <row r="5" spans="1:17" ht="15.75" x14ac:dyDescent="0.25">
      <c r="A5" s="323" t="s">
        <v>28</v>
      </c>
      <c r="B5" s="327">
        <v>43344</v>
      </c>
      <c r="C5" s="327"/>
      <c r="D5" s="327"/>
      <c r="E5" s="281"/>
      <c r="F5" s="281"/>
    </row>
    <row r="6" spans="1:17" ht="15.75" x14ac:dyDescent="0.25">
      <c r="A6" s="323"/>
      <c r="B6" s="327"/>
      <c r="C6" s="327"/>
      <c r="D6" s="327"/>
      <c r="E6" s="281"/>
      <c r="F6" s="281"/>
    </row>
    <row r="7" spans="1:17" ht="15.75" x14ac:dyDescent="0.25">
      <c r="A7" s="323" t="s">
        <v>255</v>
      </c>
      <c r="B7" s="326" t="s">
        <v>256</v>
      </c>
      <c r="C7" s="326"/>
      <c r="D7" s="326"/>
      <c r="E7" s="281"/>
      <c r="F7" s="281"/>
    </row>
    <row r="8" spans="1:17" ht="15.75" x14ac:dyDescent="0.25">
      <c r="A8" s="324"/>
      <c r="B8" s="328"/>
      <c r="C8" s="328"/>
      <c r="D8" s="328"/>
      <c r="E8" s="283"/>
      <c r="F8" s="283"/>
    </row>
    <row r="9" spans="1:17" x14ac:dyDescent="0.25">
      <c r="A9" s="163" t="s">
        <v>27</v>
      </c>
      <c r="B9" s="596" t="s">
        <v>88</v>
      </c>
      <c r="C9" s="596"/>
      <c r="D9" s="579"/>
      <c r="E9" s="580"/>
      <c r="F9" s="580"/>
      <c r="G9" s="580"/>
      <c r="H9" s="580"/>
      <c r="I9" s="580"/>
      <c r="J9" s="580"/>
      <c r="K9" s="580"/>
      <c r="L9" s="580"/>
      <c r="M9" s="580"/>
      <c r="N9" s="580"/>
      <c r="O9" s="580"/>
      <c r="P9" s="580"/>
      <c r="Q9" s="581"/>
    </row>
    <row r="10" spans="1:17" x14ac:dyDescent="0.25">
      <c r="A10" s="163" t="s">
        <v>28</v>
      </c>
      <c r="B10" s="589" t="str">
        <f>+'RIESGO RESIDUAL'!B7:C7</f>
        <v>1.0</v>
      </c>
      <c r="C10" s="590"/>
      <c r="D10" s="579"/>
      <c r="E10" s="580"/>
      <c r="F10" s="580"/>
      <c r="G10" s="580"/>
      <c r="H10" s="580"/>
      <c r="I10" s="580"/>
      <c r="J10" s="580"/>
      <c r="K10" s="580"/>
      <c r="L10" s="580"/>
      <c r="M10" s="580"/>
      <c r="N10" s="580"/>
      <c r="O10" s="580"/>
      <c r="P10" s="580"/>
      <c r="Q10" s="581"/>
    </row>
    <row r="11" spans="1:17" ht="32.25" customHeight="1" thickBot="1" x14ac:dyDescent="0.3">
      <c r="A11" s="591" t="s">
        <v>29</v>
      </c>
      <c r="B11" s="592"/>
      <c r="C11" s="381" t="s">
        <v>20</v>
      </c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1"/>
    </row>
    <row r="12" spans="1:17" ht="36" customHeight="1" thickTop="1" x14ac:dyDescent="0.25">
      <c r="A12" s="594" t="str">
        <f>+'RIESGO RESIDUAL'!A9</f>
        <v>DIRECCIONAMIENTO ESTRATEGICO</v>
      </c>
      <c r="B12" s="595"/>
      <c r="C12" s="476" t="str">
        <f>+'RIESGO RESIDUAL'!C9</f>
        <v>Liderar, dirigir, coordinar y Controlar  la Gestión de todos los Procesos del Instituto de Desarrollo Municipal de Dosquebradas.</v>
      </c>
      <c r="D12" s="476"/>
      <c r="E12" s="476"/>
      <c r="F12" s="476"/>
      <c r="G12" s="476"/>
      <c r="H12" s="476"/>
      <c r="I12" s="476"/>
      <c r="J12" s="476"/>
      <c r="K12" s="476"/>
      <c r="L12" s="476"/>
      <c r="M12" s="476"/>
      <c r="N12" s="476"/>
      <c r="O12" s="476"/>
      <c r="P12" s="476"/>
      <c r="Q12" s="476"/>
    </row>
    <row r="13" spans="1:17" x14ac:dyDescent="0.25">
      <c r="A13" s="593" t="s">
        <v>22</v>
      </c>
      <c r="B13" s="584" t="s">
        <v>40</v>
      </c>
      <c r="C13" s="584" t="s">
        <v>41</v>
      </c>
      <c r="D13" s="584"/>
      <c r="E13" s="164"/>
      <c r="F13" s="164"/>
      <c r="G13" s="164"/>
      <c r="H13" s="584" t="s">
        <v>117</v>
      </c>
      <c r="I13" s="584"/>
      <c r="J13" s="584"/>
      <c r="K13" s="587" t="s">
        <v>118</v>
      </c>
      <c r="L13" s="587" t="s">
        <v>159</v>
      </c>
      <c r="M13" s="587" t="s">
        <v>98</v>
      </c>
      <c r="N13" s="587" t="s">
        <v>119</v>
      </c>
      <c r="O13" s="587" t="s">
        <v>161</v>
      </c>
      <c r="P13" s="584" t="s">
        <v>120</v>
      </c>
      <c r="Q13" s="582" t="s">
        <v>162</v>
      </c>
    </row>
    <row r="14" spans="1:17" ht="33.75" x14ac:dyDescent="0.25">
      <c r="A14" s="593"/>
      <c r="B14" s="584"/>
      <c r="C14" s="164" t="s">
        <v>44</v>
      </c>
      <c r="D14" s="164" t="s">
        <v>45</v>
      </c>
      <c r="E14" s="164" t="s">
        <v>121</v>
      </c>
      <c r="F14" s="164" t="s">
        <v>73</v>
      </c>
      <c r="G14" s="164" t="s">
        <v>122</v>
      </c>
      <c r="H14" s="164" t="s">
        <v>107</v>
      </c>
      <c r="I14" s="164" t="s">
        <v>108</v>
      </c>
      <c r="J14" s="164" t="s">
        <v>48</v>
      </c>
      <c r="K14" s="588"/>
      <c r="L14" s="588"/>
      <c r="M14" s="588"/>
      <c r="N14" s="588"/>
      <c r="O14" s="588"/>
      <c r="P14" s="584"/>
      <c r="Q14" s="583"/>
    </row>
    <row r="15" spans="1:17" ht="93.75" customHeight="1" x14ac:dyDescent="0.25">
      <c r="A15" s="165" t="s">
        <v>31</v>
      </c>
      <c r="B15" s="242" t="str">
        <f>+'RIESGO INHERENTE'!B16</f>
        <v>Formulación de un Plan de Acción sin soporte presupuestal.</v>
      </c>
      <c r="C15" s="226">
        <f>+ANÁLISIS!C16</f>
        <v>3</v>
      </c>
      <c r="D15" s="226">
        <f>+ANÁLISIS!D16</f>
        <v>3</v>
      </c>
      <c r="E15" s="231" t="str">
        <f>+ANÁLISIS!H16</f>
        <v>ZONA RIESGO ALTA</v>
      </c>
      <c r="F15" s="243" t="str">
        <f>+'VALORACIÓN DEL RIESGO'!G16</f>
        <v>Informes trimestrales sobre los avances del Plan de Acción, Control y seguimiento al Plan de Acción</v>
      </c>
      <c r="G15" s="244" t="str">
        <f>+'VALORACIÓN DEL RIESGO'!F16</f>
        <v>PROBABILIDAD</v>
      </c>
      <c r="H15" s="226">
        <f>IF(B15="",0,(IF('VALORACIÓN DEL RIESGO'!J16&lt;=50,'MAPA DE RIESGO'!C15,(IF(AND('VALORACIÓN DEL RIESGO'!J16&gt;=51,G15="IMPACTO"),C15,(IF(AND('VALORACIÓN DEL RIESGO'!J16&gt;=51,'VALORACIÓN DEL RIESGO'!J16&lt;=75,G15="PROBABILIDAD"),(IF(C15-1&lt;=0,1,C15-1)),(IF(AND('VALORACIÓN DEL RIESGO'!J16&gt;=76,'VALORACIÓN DEL RIESGO'!J16&lt;=100,G15="PROBABILIDAD"),(IF(C15-2&lt;=0,1,C15-2)),1)))))))))</f>
        <v>1</v>
      </c>
      <c r="I15" s="226">
        <f>IF(B15="",0,(IF('VALORACIÓN DEL RIESGO'!J16&lt;=50,'MAPA DE RIESGO'!D15,(IF(AND('VALORACIÓN DEL RIESGO'!J16&gt;=51,G15="PROBABILIDAD"),D15,(IF(AND('VALORACIÓN DEL RIESGO'!J16&gt;=51,'VALORACIÓN DEL RIESGO'!J16&lt;=75,G15="IMPACTO"),(IF(D15-1&lt;=0,1,D15-1)),(IF(AND('VALORACIÓN DEL RIESGO'!J16&gt;=76,'VALORACIÓN DEL RIESGO'!J16&lt;=100,G15="IMPACTO"),(IF(D15-2&lt;=0,1,D15-2)),1)))))))))</f>
        <v>3</v>
      </c>
      <c r="J15" s="226">
        <f t="shared" ref="J15:J20" si="0">(H15*I15)*4</f>
        <v>12</v>
      </c>
      <c r="K15" s="231" t="str">
        <f t="shared" ref="K15:K22" si="1">IF(OR(AND(H15=3,I15=4),AND(H15=2,I15=5),AND(J15&gt;=52,J15&lt;=100)),"ZONA RIESGO EXTREMA",IF(OR(AND(H15=5,I15=2),AND(H15=4,I15=3),AND(H15=1,I15=4),AND(J15=20),AND(J15&gt;=28,J15&lt;=48)),"ZONA RIESGO ALTA",IF(OR(AND(H15=1,I15=3),AND(H15=4,I15=1),AND(J15=24)),"ZONA RIESGO MODERADA",IF(AND(J15&gt;=4,J15&lt;=16),"ZONA RIESGO BAJA"," "))))</f>
        <v>ZONA RIESGO MODERADA</v>
      </c>
      <c r="L15" s="231" t="str">
        <f>IF('SEGUIMIENTO Y MONITOREO'!E16=0,"",'SEGUIMIENTO Y MONITOREO'!E16)</f>
        <v>EVITAR EL RIESGO</v>
      </c>
      <c r="M15" s="243" t="str">
        <f>IF('SEGUIMIENTO Y MONITOREO'!F16=0," ",'SEGUIMIENTO Y MONITOREO'!F16)</f>
        <v>Establecer procedimientos que permitan  formular  un Plan de Acción acorde con la realidad financiera del Instituto</v>
      </c>
      <c r="N15" s="249" t="s">
        <v>176</v>
      </c>
      <c r="O15" s="245" t="s">
        <v>203</v>
      </c>
      <c r="P15" s="246" t="str">
        <f>IF('SEGUIMIENTO Y MONITOREO'!K16=0," ",'SEGUIMIENTO Y MONITOREO'!K16)</f>
        <v>cumplimiento Plan de Acción</v>
      </c>
      <c r="Q15" s="246" t="str">
        <f>IF('SEGUIMIENTO Y MONITOREO'!L16=0," ",'SEGUIMIENTO Y MONITOREO'!L16)</f>
        <v>PORCENTAJE</v>
      </c>
    </row>
    <row r="16" spans="1:17" ht="139.5" customHeight="1" x14ac:dyDescent="0.25">
      <c r="A16" s="62" t="s">
        <v>32</v>
      </c>
      <c r="B16" s="242" t="str">
        <f>+'RIESGO INHERENTE'!B17</f>
        <v>Incumplimiento en el tiempo de respuesta a las peticiones, quejas y recursos que se reciben en el Instituto.</v>
      </c>
      <c r="C16" s="226">
        <f>+ANÁLISIS!C17</f>
        <v>3</v>
      </c>
      <c r="D16" s="226">
        <f>+ANÁLISIS!D17</f>
        <v>4</v>
      </c>
      <c r="E16" s="231" t="str">
        <f>+ANÁLISIS!H17</f>
        <v>ZONA RIESGO EXTREMA</v>
      </c>
      <c r="F16" s="243" t="str">
        <f>+'VALORACIÓN DEL RIESGO'!G17</f>
        <v xml:space="preserve">Realizar seguimiento diario al aplicativo SAGA, con el fin de llevar un control al vencimiento de la PQRs.. . </v>
      </c>
      <c r="G16" s="244" t="str">
        <f>+'VALORACIÓN DEL RIESGO'!F17</f>
        <v>IMPACTO</v>
      </c>
      <c r="H16" s="226">
        <f>IF(B16="",0,(IF('VALORACIÓN DEL RIESGO'!J17&lt;=50,'MAPA DE RIESGO'!C16,(IF(AND('VALORACIÓN DEL RIESGO'!J17&gt;=51,G16="IMPACTO"),C16,(IF(AND('VALORACIÓN DEL RIESGO'!J17&gt;=51,'VALORACIÓN DEL RIESGO'!J17&lt;=75,G16="PROBABILIDAD"),(IF(C16-1&lt;=0,1,C16-1)),(IF(AND('VALORACIÓN DEL RIESGO'!J17&gt;=76,'VALORACIÓN DEL RIESGO'!J17&lt;=100,G16="PROBABILIDAD"),(IF(C16-2&lt;=0,1,C16-2)),1)))))))))</f>
        <v>3</v>
      </c>
      <c r="I16" s="226">
        <f>IF(B16="",0,(IF('VALORACIÓN DEL RIESGO'!J17&lt;=50,'MAPA DE RIESGO'!D16,(IF(AND('VALORACIÓN DEL RIESGO'!J17&gt;=51,G16="PROBABILIDAD"),D16,(IF(AND('VALORACIÓN DEL RIESGO'!J17&gt;=51,'VALORACIÓN DEL RIESGO'!J17&lt;=75,G16="IMPACTO"),(IF(D16-1&lt;=0,1,D16-1)),(IF(AND('VALORACIÓN DEL RIESGO'!J17&gt;=76,'VALORACIÓN DEL RIESGO'!J17&lt;=100,G16="IMPACTO"),(IF(D16-2&lt;=0,1,D16-2)),1)))))))))</f>
        <v>2</v>
      </c>
      <c r="J16" s="226">
        <f t="shared" si="0"/>
        <v>24</v>
      </c>
      <c r="K16" s="231" t="str">
        <f t="shared" si="1"/>
        <v>ZONA RIESGO MODERADA</v>
      </c>
      <c r="L16" s="231" t="str">
        <f>IF('SEGUIMIENTO Y MONITOREO'!E19=0," ",'SEGUIMIENTO Y MONITOREO'!E19)</f>
        <v>REDUCIR EL RIESGO</v>
      </c>
      <c r="M16" s="243" t="str">
        <f>IF('SEGUIMIENTO Y MONITOREO'!F19=0," ",'SEGUIMIENTO Y MONITOREO'!F19)</f>
        <v>Seguimiento constante a lasrespuestas oportunas o de Ley de las  Peticiones Quejas, reclamos y Sugerencias recibidas por la Entidad</v>
      </c>
      <c r="N16" s="249" t="s">
        <v>204</v>
      </c>
      <c r="O16" s="245" t="s">
        <v>203</v>
      </c>
      <c r="P16" s="246" t="str">
        <f>IF('SEGUIMIENTO Y MONITOREO'!K19=0," ",'SEGUIMIENTO Y MONITOREO'!K19)</f>
        <v>PQRS contestadas a tiempo/PQRS recibidas</v>
      </c>
      <c r="Q16" s="246" t="str">
        <f>IF('SEGUIMIENTO Y MONITOREO'!L19=0," ",'SEGUIMIENTO Y MONITOREO'!L19)</f>
        <v>NUMERO</v>
      </c>
    </row>
    <row r="17" spans="1:17" ht="68.25" customHeight="1" x14ac:dyDescent="0.25">
      <c r="A17" s="62" t="s">
        <v>33</v>
      </c>
      <c r="B17" s="242" t="str">
        <f>+'RIESGO INHERENTE'!B18</f>
        <v>Planta de personal insuficiente y sin competencias para cumplir con todos los lineamientos estrategicos del Instituto.</v>
      </c>
      <c r="C17" s="226">
        <f>+ANÁLISIS!C18</f>
        <v>3</v>
      </c>
      <c r="D17" s="226">
        <f>+ANÁLISIS!D18</f>
        <v>3</v>
      </c>
      <c r="E17" s="231" t="str">
        <f>+ANÁLISIS!H18</f>
        <v>ZONA RIESGO ALTA</v>
      </c>
      <c r="F17" s="243" t="str">
        <f>+'VALORACIÓN DEL RIESGO'!G18</f>
        <v xml:space="preserve">Selección de personal con el cumplimiento de los requisitos de los perfiles del cargo.. . </v>
      </c>
      <c r="G17" s="244" t="str">
        <f>+'VALORACIÓN DEL RIESGO'!F18</f>
        <v>IMPACTO</v>
      </c>
      <c r="H17" s="226">
        <f>IF(B17="",0,(IF('VALORACIÓN DEL RIESGO'!J18&lt;=50,'MAPA DE RIESGO'!C17,(IF(AND('VALORACIÓN DEL RIESGO'!J18&gt;=51,G17="IMPACTO"),C17,(IF(AND('VALORACIÓN DEL RIESGO'!J18&gt;=51,'VALORACIÓN DEL RIESGO'!J18&lt;=75,G17="PROBABILIDAD"),(IF(C17-1&lt;=0,1,C17-1)),(IF(AND('VALORACIÓN DEL RIESGO'!J18&gt;=76,'VALORACIÓN DEL RIESGO'!J18&lt;=100,G17="PROBABILIDAD"),(IF(C17-2&lt;=0,1,C17-2)),1)))))))))</f>
        <v>3</v>
      </c>
      <c r="I17" s="226">
        <f>IF(B17="",0,(IF('VALORACIÓN DEL RIESGO'!J18&lt;=50,'MAPA DE RIESGO'!D17,(IF(AND('VALORACIÓN DEL RIESGO'!J17&gt;=51,G17="PROBABILIDAD"),D17,(IF(AND('VALORACIÓN DEL RIESGO'!J18&gt;=51,'VALORACIÓN DEL RIESGO'!J18&lt;=75,G17="IMPACTO"),(IF(D17-1&lt;=0,1,D17-1)),(IF(AND('VALORACIÓN DEL RIESGO'!J18&gt;=76,'VALORACIÓN DEL RIESGO'!J18&lt;=100,G17="IMPACTO"),(IF(D17-2&lt;=0,1,D17-2)),1)))))))))</f>
        <v>1</v>
      </c>
      <c r="J17" s="226">
        <f t="shared" si="0"/>
        <v>12</v>
      </c>
      <c r="K17" s="231" t="str">
        <f t="shared" si="1"/>
        <v>ZONA RIESGO BAJA</v>
      </c>
      <c r="L17" s="231" t="str">
        <f>IF('SEGUIMIENTO Y MONITOREO'!E22=0," ",'SEGUIMIENTO Y MONITOREO'!E22)</f>
        <v>EVITAR EL RIESGO</v>
      </c>
      <c r="M17" s="243" t="str">
        <f>IF('SEGUIMIENTO Y MONITOREO'!F22=0," ",'SEGUIMIENTO Y MONITOREO'!F22)</f>
        <v>Planta de personal competente y selección de personal de conformidad  con los perfiles del cargo</v>
      </c>
      <c r="N17" s="249" t="s">
        <v>177</v>
      </c>
      <c r="O17" s="245" t="str">
        <f>IF('SEGUIMIENTO Y MONITOREO'!G22=0," ",'SEGUIMIENTO Y MONITOREO'!G22)</f>
        <v xml:space="preserve"> </v>
      </c>
      <c r="P17" s="246" t="str">
        <f>IF('SEGUIMIENTO Y MONITOREO'!K22=0," ",'SEGUIMIENTO Y MONITOREO'!K22)</f>
        <v>Personal competente/planta de personal</v>
      </c>
      <c r="Q17" s="246" t="str">
        <f>IF('SEGUIMIENTO Y MONITOREO'!L22=0," ",'SEGUIMIENTO Y MONITOREO'!L22)</f>
        <v>Porcentaje</v>
      </c>
    </row>
    <row r="18" spans="1:17" ht="98.25" customHeight="1" x14ac:dyDescent="0.25">
      <c r="A18" s="62" t="s">
        <v>34</v>
      </c>
      <c r="B18" s="242" t="str">
        <f>+'RIESGO INHERENTE'!B19</f>
        <v>Manejo presupuestal sin cumplir con los planes de: caja, de adquisiciones y de inversiones.</v>
      </c>
      <c r="C18" s="226">
        <f>+ANÁLISIS!C19</f>
        <v>3</v>
      </c>
      <c r="D18" s="226">
        <f>+ANÁLISIS!D19</f>
        <v>3</v>
      </c>
      <c r="E18" s="231" t="str">
        <f>+ANÁLISIS!H19</f>
        <v>ZONA RIESGO ALTA</v>
      </c>
      <c r="F18" s="243" t="str">
        <f>+'VALORACIÓN DEL RIESGO'!G19</f>
        <v xml:space="preserve">Revisión y depuración de la información , que las personas responsables de elaborar el presupuesto se encuentren capacitadas.. . </v>
      </c>
      <c r="G18" s="244" t="str">
        <f>+'VALORACIÓN DEL RIESGO'!F19</f>
        <v>PROBABILIDAD</v>
      </c>
      <c r="H18" s="226">
        <f>IF(B18="",0,(IF('VALORACIÓN DEL RIESGO'!J19&lt;=50,'MAPA DE RIESGO'!C18,(IF(AND('VALORACIÓN DEL RIESGO'!J19&gt;=51,G18="IMPACTO"),C18,(IF(AND('VALORACIÓN DEL RIESGO'!J19&gt;=51,'VALORACIÓN DEL RIESGO'!J19&lt;=75,G18="PROBABILIDAD"),(IF(C18-1&lt;=0,1,C18-1)),(IF(AND('VALORACIÓN DEL RIESGO'!J19&gt;=76,'VALORACIÓN DEL RIESGO'!J19&lt;=100,G18="PROBABILIDAD"),(IF(C18-2&lt;=0,1,C18-2)),1)))))))))</f>
        <v>2</v>
      </c>
      <c r="I18" s="226">
        <f>IF(B18="",0,(IF('VALORACIÓN DEL RIESGO'!J19&lt;=50,'MAPA DE RIESGO'!D18,(IF(AND('VALORACIÓN DEL RIESGO'!J19&gt;=51,G18="PROBABILIDAD"),D18,(IF(AND('VALORACIÓN DEL RIESGO'!J19&gt;=51,'VALORACIÓN DEL RIESGO'!J19&lt;=75,G18="IMPACTO"),(IF(D18-1&lt;=0,1,D18-1)),(IF(AND('VALORACIÓN DEL RIESGO'!J19&gt;=76,'VALORACIÓN DEL RIESGO'!J19&lt;=100,G18="IMPACTO"),(IF(D18-2&lt;=0,1,D18-2)),1)))))))))</f>
        <v>3</v>
      </c>
      <c r="J18" s="226">
        <f t="shared" si="0"/>
        <v>24</v>
      </c>
      <c r="K18" s="231" t="str">
        <f t="shared" si="1"/>
        <v>ZONA RIESGO MODERADA</v>
      </c>
      <c r="L18" s="231" t="str">
        <f>IF('SEGUIMIENTO Y MONITOREO'!E25=0," ",'SEGUIMIENTO Y MONITOREO'!E25)</f>
        <v>EVITAR EL RIESGO</v>
      </c>
      <c r="M18" s="243" t="str">
        <f>IF('SEGUIMIENTO Y MONITOREO'!F25=0," ",'SEGUIMIENTO Y MONITOREO'!F25)</f>
        <v>Seguimiento permanente de la información díaria, de las diferentes áreas del Instituto</v>
      </c>
      <c r="N18" s="249" t="s">
        <v>178</v>
      </c>
      <c r="O18" s="245" t="str">
        <f>IF('SEGUIMIENTO Y MONITOREO'!G25=0," ",'SEGUIMIENTO Y MONITOREO'!G25)</f>
        <v xml:space="preserve"> </v>
      </c>
      <c r="P18" s="246" t="str">
        <f>IF('SEGUIMIENTO Y MONITOREO'!K25=0," ",'SEGUIMIENTO Y MONITOREO'!K25)</f>
        <v>Ejecución presupuestal</v>
      </c>
      <c r="Q18" s="246" t="str">
        <f>IF('SEGUIMIENTO Y MONITOREO'!L25=0," ",'SEGUIMIENTO Y MONITOREO'!L25)</f>
        <v>porcentaje</v>
      </c>
    </row>
    <row r="19" spans="1:17" ht="84.75" customHeight="1" x14ac:dyDescent="0.25">
      <c r="A19" s="62" t="s">
        <v>35</v>
      </c>
      <c r="B19" s="242" t="str">
        <f>+'RIESGO INHERENTE'!B20</f>
        <v>Incumplimiento de las Metas establecidas en los diferentes Planes que tiene el Instituto para cumplir con su objeto misional</v>
      </c>
      <c r="C19" s="226">
        <f>+ANÁLISIS!C20</f>
        <v>4</v>
      </c>
      <c r="D19" s="226">
        <f>+ANÁLISIS!D20</f>
        <v>4</v>
      </c>
      <c r="E19" s="231" t="str">
        <f>+ANÁLISIS!H20</f>
        <v>ZONA RIESGO EXTREMA</v>
      </c>
      <c r="F19" s="243" t="str">
        <f>+'VALORACIÓN DEL RIESGO'!G20</f>
        <v xml:space="preserve">Cronograma de seguimiento a los diferentes planes a través de una herramienta tecnologica. . </v>
      </c>
      <c r="G19" s="244" t="str">
        <f>+'VALORACIÓN DEL RIESGO'!F20</f>
        <v>PROBABILIDAD</v>
      </c>
      <c r="H19" s="226">
        <f>IF(B19="",0,(IF('VALORACIÓN DEL RIESGO'!J20&lt;=50,'MAPA DE RIESGO'!C19,(IF(AND('VALORACIÓN DEL RIESGO'!J20&gt;=51,G19="IMPACTO"),C19,(IF(AND('VALORACIÓN DEL RIESGO'!J20&gt;=51,'VALORACIÓN DEL RIESGO'!J20&lt;=75,G19="PROBABILIDAD"),(IF(C19-1&lt;=0,1,C19-1)),(IF(AND('VALORACIÓN DEL RIESGO'!J20&gt;=76,'VALORACIÓN DEL RIESGO'!J20&lt;=100,G19="PROBABILIDAD"),(IF(C19-2&lt;=0,1,C19-2)),1)))))))))</f>
        <v>4</v>
      </c>
      <c r="I19" s="226">
        <f>IF(B19="",0,(IF('VALORACIÓN DEL RIESGO'!J20&lt;=50,'MAPA DE RIESGO'!D19,(IF(AND('VALORACIÓN DEL RIESGO'!J20&gt;=51,G19="PROBABILIDAD"),D19,(IF(AND('VALORACIÓN DEL RIESGO'!J20&gt;=51,'VALORACIÓN DEL RIESGO'!J20&lt;=75,G19="IMPACTO"),(IF(D19-1&lt;=0,1,D19-1)),(IF(AND('VALORACIÓN DEL RIESGO'!J20&gt;=76,'VALORACIÓN DEL RIESGO'!J20&lt;=100,G19="IMPACTO"),(IF(D19-2&lt;=0,1,D19-2)),1)))))))))</f>
        <v>4</v>
      </c>
      <c r="J19" s="226">
        <f t="shared" si="0"/>
        <v>64</v>
      </c>
      <c r="K19" s="231" t="str">
        <f t="shared" si="1"/>
        <v>ZONA RIESGO EXTREMA</v>
      </c>
      <c r="L19" s="231" t="str">
        <f>IF('SEGUIMIENTO Y MONITOREO'!E28=0," ",'SEGUIMIENTO Y MONITOREO'!E28)</f>
        <v>EVITAR EL RIESGO</v>
      </c>
      <c r="M19" s="243" t="str">
        <f>IF('SEGUIMIENTO Y MONITOREO'!F28=0," ",'SEGUIMIENTO Y MONITOREO'!F28)</f>
        <v>Herramienta que permita hacer seguimiento integrado a los diferente planes del Instituto</v>
      </c>
      <c r="N19" s="249" t="s">
        <v>179</v>
      </c>
      <c r="O19" s="245" t="str">
        <f>IF('SEGUIMIENTO Y MONITOREO'!G28=0," ",'SEGUIMIENTO Y MONITOREO'!G28)</f>
        <v xml:space="preserve"> </v>
      </c>
      <c r="P19" s="246" t="str">
        <f>IF('SEGUIMIENTO Y MONITOREO'!K28=0," ",'SEGUIMIENTO Y MONITOREO'!K28)</f>
        <v>Cumplimiento metas Plan estrategico</v>
      </c>
      <c r="Q19" s="246" t="str">
        <f>IF('SEGUIMIENTO Y MONITOREO'!L28=0," ",'SEGUIMIENTO Y MONITOREO'!L28)</f>
        <v>Numero</v>
      </c>
    </row>
    <row r="20" spans="1:17" ht="101.25" customHeight="1" x14ac:dyDescent="0.25">
      <c r="A20" s="62" t="s">
        <v>36</v>
      </c>
      <c r="B20" s="242" t="str">
        <f>+'RIESGO INHERENTE'!B21</f>
        <v>Instalaciones inseguras para el cumplimiento de las funciones</v>
      </c>
      <c r="C20" s="226">
        <f>+ANÁLISIS!C21</f>
        <v>3</v>
      </c>
      <c r="D20" s="226">
        <f>+ANÁLISIS!D21</f>
        <v>3</v>
      </c>
      <c r="E20" s="231" t="str">
        <f>+ANÁLISIS!H21</f>
        <v>ZONA RIESGO ALTA</v>
      </c>
      <c r="F20" s="243" t="str">
        <f>+'VALORACIÓN DEL RIESGO'!G21</f>
        <v>Cumplimiento de la Normatividad en Sistema de Gestión y seguridad en el trabajo.</v>
      </c>
      <c r="G20" s="244" t="str">
        <f>+'VALORACIÓN DEL RIESGO'!F21</f>
        <v>IMPACTO</v>
      </c>
      <c r="H20" s="226">
        <f>IF(B20="",0,(IF('VALORACIÓN DEL RIESGO'!J21&lt;=50,'MAPA DE RIESGO'!C20,(IF(AND('VALORACIÓN DEL RIESGO'!J21&gt;=51,G20="IMPACTO"),C20,(IF(AND('VALORACIÓN DEL RIESGO'!J21&gt;=51,'VALORACIÓN DEL RIESGO'!J21&lt;=75,G20="PROBABILIDAD"),(IF(C20-1&lt;=0,1,C20-1)),(IF(AND('VALORACIÓN DEL RIESGO'!J21&gt;=76,'VALORACIÓN DEL RIESGO'!J21&lt;=100,G20="PROBABILIDAD"),(IF(C20-2&lt;=0,1,C20-2)),1)))))))))</f>
        <v>3</v>
      </c>
      <c r="I20" s="226">
        <f>IF(B20="",0,(IF('VALORACIÓN DEL RIESGO'!J21&lt;=50,'MAPA DE RIESGO'!D20,(IF(AND('VALORACIÓN DEL RIESGO'!J21&gt;=51,G20="PROBABILIDAD"),D20,(IF(AND('VALORACIÓN DEL RIESGO'!J21&gt;=51,'VALORACIÓN DEL RIESGO'!J21&lt;=75,G20="IMPACTO"),(IF(D20-1&lt;=0,1,D20-1)),(IF(AND('VALORACIÓN DEL RIESGO'!J21&gt;=76,'VALORACIÓN DEL RIESGO'!J21&lt;=100,G20="IMPACTO"),(IF(D20-2&lt;=0,1,D20-2)),1)))))))))</f>
        <v>1</v>
      </c>
      <c r="J20" s="226">
        <f t="shared" si="0"/>
        <v>12</v>
      </c>
      <c r="K20" s="231" t="str">
        <f t="shared" si="1"/>
        <v>ZONA RIESGO BAJA</v>
      </c>
      <c r="L20" s="231" t="str">
        <f>IF('SEGUIMIENTO Y MONITOREO'!E31=0," ", 'SEGUIMIENTO Y MONITOREO'!E31)</f>
        <v>REDUCIR EL RIESGO</v>
      </c>
      <c r="M20" s="243" t="str">
        <f>IF('SEGUIMIENTO Y MONITOREO'!F31=0," ",'SEGUIMIENTO Y MONITOREO'!F31)</f>
        <v>Realizar las reparaciones locativas que se requieran para logar un adecuado ambiente laboral</v>
      </c>
      <c r="N20" s="251" t="s">
        <v>180</v>
      </c>
      <c r="O20" s="245" t="str">
        <f>IF('SEGUIMIENTO Y MONITOREO'!G31=0," ",'SEGUIMIENTO Y MONITOREO'!G31)</f>
        <v xml:space="preserve"> </v>
      </c>
      <c r="P20" s="246" t="str">
        <f>IF('SEGUIMIENTO Y MONITOREO'!K31=0," ",'SEGUIMIENTO Y MONITOREO'!K31)</f>
        <v>Instalaciones adecuadas</v>
      </c>
      <c r="Q20" s="246" t="str">
        <f>IF('SEGUIMIENTO Y MONITOREO'!L31=0," ",'SEGUIMIENTO Y MONITOREO'!L31)</f>
        <v>PORCENTAJE</v>
      </c>
    </row>
    <row r="21" spans="1:17" x14ac:dyDescent="0.25">
      <c r="A21" s="62" t="s">
        <v>37</v>
      </c>
      <c r="B21" s="242" t="str">
        <f>+'RIESGO INHERENTE'!B22</f>
        <v xml:space="preserve"> </v>
      </c>
      <c r="C21" s="226">
        <f>+ANÁLISIS!C22</f>
        <v>0</v>
      </c>
      <c r="D21" s="226">
        <f>+ANÁLISIS!D22</f>
        <v>0</v>
      </c>
      <c r="E21" s="231" t="str">
        <f>+ANÁLISIS!H22</f>
        <v xml:space="preserve"> </v>
      </c>
      <c r="F21" s="243" t="str">
        <f>+'VALORACIÓN DEL RIESGO'!G22</f>
        <v xml:space="preserve">. . </v>
      </c>
      <c r="G21" s="244">
        <f>+'VALORACIÓN DEL RIESGO'!F22</f>
        <v>0</v>
      </c>
      <c r="H21" s="226">
        <f>IF(B21="",0,(IF('VALORACIÓN DEL RIESGO'!J22&lt;=50,'MAPA DE RIESGO'!C21,(IF(AND('VALORACIÓN DEL RIESGO'!J22&gt;=51,G21="IMPACTO"),C21,(IF(AND('VALORACIÓN DEL RIESGO'!J22&gt;=51,'VALORACIÓN DEL RIESGO'!J22&lt;=75,G21="PROBABILIDAD"),(IF(C21-1&lt;=0,1,C21-1)),(IF(AND('VALORACIÓN DEL RIESGO'!J22&gt;=76,'VALORACIÓN DEL RIESGO'!J22&lt;=100,G21="PROBABILIDAD"),(IF(C21-2&lt;=0,1,C21-2)),1)))))))))</f>
        <v>0</v>
      </c>
      <c r="I21" s="226">
        <f>IF(B21="",0,(IF('VALORACIÓN DEL RIESGO'!J22&lt;=50,'MAPA DE RIESGO'!D21,(IF(AND('VALORACIÓN DEL RIESGO'!J22&gt;=51,G21="PROBABILIDAD"),D21,(IF(AND('VALORACIÓN DEL RIESGO'!J22&gt;=51,'VALORACIÓN DEL RIESGO'!J22&lt;=75,G21="IMPACTO"),(IF(D21-1&lt;=0,1,D21-1)),(IF(AND('VALORACIÓN DEL RIESGO'!J22&gt;=76,'VALORACIÓN DEL RIESGO'!J22&lt;=100,G21="IMPACTO"),(IF(D21-2&lt;=0,1,D21-2)),1)))))))))</f>
        <v>0</v>
      </c>
      <c r="J21" s="226">
        <f>(H21*I21)*4</f>
        <v>0</v>
      </c>
      <c r="K21" s="231" t="str">
        <f t="shared" si="1"/>
        <v xml:space="preserve"> </v>
      </c>
      <c r="L21" s="231" t="str">
        <f>IF('SEGUIMIENTO Y MONITOREO'!E34=0," ",'SEGUIMIENTO Y MONITOREO'!E34)</f>
        <v xml:space="preserve"> </v>
      </c>
      <c r="M21" s="243" t="str">
        <f>IF('SEGUIMIENTO Y MONITOREO'!F34=0," ",'SEGUIMIENTO Y MONITOREO'!F34)</f>
        <v xml:space="preserve"> </v>
      </c>
      <c r="N21" s="63"/>
      <c r="O21" s="245" t="str">
        <f>IF('SEGUIMIENTO Y MONITOREO'!G34=0," ",'SEGUIMIENTO Y MONITOREO'!G34)</f>
        <v xml:space="preserve"> </v>
      </c>
      <c r="P21" s="246" t="str">
        <f>IF('SEGUIMIENTO Y MONITOREO'!K34=0," ",'SEGUIMIENTO Y MONITOREO'!K34)</f>
        <v xml:space="preserve"> </v>
      </c>
      <c r="Q21" s="246" t="str">
        <f>IF('SEGUIMIENTO Y MONITOREO'!L34=0," ",'SEGUIMIENTO Y MONITOREO'!L34)</f>
        <v xml:space="preserve"> </v>
      </c>
    </row>
    <row r="22" spans="1:17" x14ac:dyDescent="0.25">
      <c r="A22" s="62" t="s">
        <v>38</v>
      </c>
      <c r="B22" s="242" t="str">
        <f>+'RIESGO INHERENTE'!B23</f>
        <v xml:space="preserve"> </v>
      </c>
      <c r="C22" s="226">
        <f>+ANÁLISIS!C23</f>
        <v>0</v>
      </c>
      <c r="D22" s="226">
        <f>+ANÁLISIS!D23</f>
        <v>0</v>
      </c>
      <c r="E22" s="231" t="str">
        <f>+ANÁLISIS!H23</f>
        <v xml:space="preserve"> </v>
      </c>
      <c r="F22" s="243" t="str">
        <f>+'VALORACIÓN DEL RIESGO'!G23</f>
        <v xml:space="preserve">. . </v>
      </c>
      <c r="G22" s="244">
        <f>+'VALORACIÓN DEL RIESGO'!F23</f>
        <v>0</v>
      </c>
      <c r="H22" s="226">
        <f>IF(B22="",0,(IF('VALORACIÓN DEL RIESGO'!J23&lt;=50,'MAPA DE RIESGO'!C22,(IF(AND('VALORACIÓN DEL RIESGO'!J23&gt;=51,G22="IMPACTO"),C22,(IF(AND('VALORACIÓN DEL RIESGO'!J23&gt;=51,'VALORACIÓN DEL RIESGO'!J23&lt;=75,G22="PROBABILIDAD"),(IF(C22-1&lt;=0,1,C22-1)),(IF(AND('VALORACIÓN DEL RIESGO'!J23&gt;=76,'VALORACIÓN DEL RIESGO'!J23&lt;=100,G22="PROBABILIDAD"),(IF(C22-2&lt;=0,1,C22-2)),1)))))))))</f>
        <v>0</v>
      </c>
      <c r="I22" s="226">
        <f>IF(B22="",0,(IF('VALORACIÓN DEL RIESGO'!J23&lt;=50,'MAPA DE RIESGO'!D22,(IF(AND('VALORACIÓN DEL RIESGO'!J23&gt;=51,G22="PROBABILIDAD"),D22,(IF(AND('VALORACIÓN DEL RIESGO'!J23&gt;=51,'VALORACIÓN DEL RIESGO'!J23&lt;=75,G22="IMPACTO"),(IF(D22-1&lt;=0,1,D22-1)),(IF(AND('VALORACIÓN DEL RIESGO'!J23&gt;=76,'VALORACIÓN DEL RIESGO'!J23&lt;=100,G22="IMPACTO"),(IF(D22-2&lt;=0,1,D22-2)),1)))))))))</f>
        <v>0</v>
      </c>
      <c r="J22" s="226">
        <f>(H22*I22)*4</f>
        <v>0</v>
      </c>
      <c r="K22" s="231" t="str">
        <f t="shared" si="1"/>
        <v xml:space="preserve"> </v>
      </c>
      <c r="L22" s="231" t="str">
        <f>IF('SEGUIMIENTO Y MONITOREO'!E37=0," ",'SEGUIMIENTO Y MONITOREO'!E37)</f>
        <v xml:space="preserve"> </v>
      </c>
      <c r="M22" s="243" t="str">
        <f>IF('SEGUIMIENTO Y MONITOREO'!F37=0," ",'SEGUIMIENTO Y MONITOREO'!F37)</f>
        <v xml:space="preserve"> </v>
      </c>
      <c r="N22" s="63"/>
      <c r="O22" s="245" t="str">
        <f>IF('SEGUIMIENTO Y MONITOREO'!G37=0," ",'SEGUIMIENTO Y MONITOREO'!G37)</f>
        <v xml:space="preserve"> </v>
      </c>
      <c r="P22" s="246" t="str">
        <f>IF('SEGUIMIENTO Y MONITOREO'!K37=0," ",'SEGUIMIENTO Y MONITOREO'!K37)</f>
        <v xml:space="preserve"> </v>
      </c>
      <c r="Q22" s="246" t="str">
        <f>IF('SEGUIMIENTO Y MONITOREO'!L37=0," ",'SEGUIMIENTO Y MONITOREO'!L37)</f>
        <v xml:space="preserve"> </v>
      </c>
    </row>
    <row r="23" spans="1:17" ht="3.75" customHeight="1" x14ac:dyDescent="0.25">
      <c r="A23" s="135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7"/>
    </row>
    <row r="24" spans="1:17" ht="7.5" customHeight="1" x14ac:dyDescent="0.25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</row>
    <row r="25" spans="1:17" ht="3" customHeight="1" x14ac:dyDescent="0.25">
      <c r="A25" s="136"/>
      <c r="B25" s="147"/>
      <c r="C25" s="148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7"/>
    </row>
    <row r="26" spans="1:17" hidden="1" x14ac:dyDescent="0.25">
      <c r="A26" s="136"/>
      <c r="B26" s="147"/>
      <c r="C26" s="148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7"/>
    </row>
    <row r="27" spans="1:17" ht="15.75" hidden="1" thickBot="1" x14ac:dyDescent="0.3">
      <c r="A27" s="138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40"/>
    </row>
    <row r="28" spans="1:17" hidden="1" x14ac:dyDescent="0.25">
      <c r="A28" s="254"/>
      <c r="B28" s="585"/>
      <c r="C28" s="585"/>
      <c r="D28" s="585"/>
      <c r="E28" s="585"/>
      <c r="F28" s="585"/>
      <c r="G28" s="585"/>
      <c r="H28" s="585"/>
      <c r="I28" s="585"/>
      <c r="J28" s="585"/>
      <c r="K28" s="585"/>
      <c r="L28" s="586"/>
      <c r="M28" s="586"/>
      <c r="N28" s="586"/>
      <c r="O28" s="586"/>
      <c r="P28" s="586"/>
      <c r="Q28" s="586"/>
    </row>
  </sheetData>
  <sheetProtection formatCells="0" formatColumns="0" formatRows="0" insertRows="0"/>
  <mergeCells count="28">
    <mergeCell ref="A1:A2"/>
    <mergeCell ref="B1:D2"/>
    <mergeCell ref="A3:A4"/>
    <mergeCell ref="B3:D4"/>
    <mergeCell ref="A5:A6"/>
    <mergeCell ref="B5:D6"/>
    <mergeCell ref="A7:A8"/>
    <mergeCell ref="B7:D8"/>
    <mergeCell ref="B10:C10"/>
    <mergeCell ref="A11:B11"/>
    <mergeCell ref="O13:O14"/>
    <mergeCell ref="K13:K14"/>
    <mergeCell ref="A13:A14"/>
    <mergeCell ref="L13:L14"/>
    <mergeCell ref="C12:Q12"/>
    <mergeCell ref="H13:J13"/>
    <mergeCell ref="B13:B14"/>
    <mergeCell ref="C11:Q11"/>
    <mergeCell ref="A12:B12"/>
    <mergeCell ref="B9:C9"/>
    <mergeCell ref="D9:Q10"/>
    <mergeCell ref="Q13:Q14"/>
    <mergeCell ref="P13:P14"/>
    <mergeCell ref="B28:K28"/>
    <mergeCell ref="L28:Q28"/>
    <mergeCell ref="M13:M14"/>
    <mergeCell ref="N13:N14"/>
    <mergeCell ref="C13:D13"/>
  </mergeCells>
  <conditionalFormatting sqref="E15:E22">
    <cfRule type="cellIs" dxfId="11" priority="17" stopIfTrue="1" operator="equal">
      <formula>"ZONA RIESGO ALTA"</formula>
    </cfRule>
    <cfRule type="cellIs" dxfId="10" priority="18" stopIfTrue="1" operator="equal">
      <formula>"ZONA RIESGO EXTREMA"</formula>
    </cfRule>
  </conditionalFormatting>
  <conditionalFormatting sqref="E15:E22">
    <cfRule type="cellIs" dxfId="9" priority="15" stopIfTrue="1" operator="equal">
      <formula>"ZONA RIESGO BAJA"</formula>
    </cfRule>
    <cfRule type="cellIs" dxfId="8" priority="16" stopIfTrue="1" operator="equal">
      <formula>"ZONA RIESGO MODERADA"</formula>
    </cfRule>
  </conditionalFormatting>
  <conditionalFormatting sqref="E15:E22">
    <cfRule type="cellIs" dxfId="7" priority="13" stopIfTrue="1" operator="equal">
      <formula>"ZONA RIESGO MODERADA"</formula>
    </cfRule>
    <cfRule type="cellIs" dxfId="6" priority="14" stopIfTrue="1" operator="equal">
      <formula>"ZONA RIESGO ALTA"</formula>
    </cfRule>
  </conditionalFormatting>
  <conditionalFormatting sqref="K15:K22">
    <cfRule type="cellIs" dxfId="5" priority="5" stopIfTrue="1" operator="equal">
      <formula>"ZONA RIESGO ALTA"</formula>
    </cfRule>
    <cfRule type="cellIs" dxfId="4" priority="6" stopIfTrue="1" operator="equal">
      <formula>"ZONA RIESGO EXTREMA"</formula>
    </cfRule>
  </conditionalFormatting>
  <conditionalFormatting sqref="K15:K22">
    <cfRule type="cellIs" dxfId="3" priority="3" stopIfTrue="1" operator="equal">
      <formula>"ZONA RIESGO BAJA"</formula>
    </cfRule>
    <cfRule type="cellIs" dxfId="2" priority="4" stopIfTrue="1" operator="equal">
      <formula>"ZONA RIESGO MODERADA"</formula>
    </cfRule>
  </conditionalFormatting>
  <conditionalFormatting sqref="K15:K22">
    <cfRule type="cellIs" dxfId="1" priority="1" stopIfTrue="1" operator="equal">
      <formula>"ZONA RIESGO MODERADA"</formula>
    </cfRule>
    <cfRule type="cellIs" dxfId="0" priority="2" stopIfTrue="1" operator="equal">
      <formula>"ZONA RIESGO ALTA"</formula>
    </cfRule>
  </conditionalFormatting>
  <dataValidations count="2">
    <dataValidation allowBlank="1" showInputMessage="1" showErrorMessage="1" prompt="La probabilidad se encuentra determinada por una escala de 1 a 3, siendo 1 la menor probabilidad de ocurrencia del riesgo y 3 la mayor probabilidad de  ocurrencia." sqref="C14"/>
    <dataValidation allowBlank="1" showInputMessage="1" showErrorMessage="1" prompt="Es la materialización del riesgo y las consecuencias de su aparición. Su escala es: 5 bajo impacto, 10 medio, 20 alto impacto._x000a_" sqref="D14"/>
  </dataValidations>
  <pageMargins left="0.91" right="0.70866141732283472" top="0.39370078740157483" bottom="0.39370078740157483" header="0.27559055118110237" footer="0.31496062992125984"/>
  <pageSetup paperSize="5" scale="55" orientation="landscape" horizontalDpi="4294967295" verticalDpi="4294967295" r:id="rId1"/>
  <ignoredErrors>
    <ignoredError sqref="P15 O17 O18:O22 P16:P22 Q15:Q22" unlockedFormula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46"/>
  <sheetViews>
    <sheetView workbookViewId="0">
      <selection activeCell="J5" sqref="J5"/>
    </sheetView>
  </sheetViews>
  <sheetFormatPr baseColWidth="10" defaultRowHeight="15" x14ac:dyDescent="0.25"/>
  <cols>
    <col min="1" max="1" width="16.7109375" style="77" customWidth="1"/>
    <col min="2" max="2" width="15.85546875" style="77" customWidth="1"/>
    <col min="3" max="8" width="11.42578125" style="77"/>
    <col min="9" max="9" width="21.42578125" style="77" customWidth="1"/>
    <col min="10" max="10" width="16" style="77" customWidth="1"/>
    <col min="11" max="11" width="11.42578125" style="77"/>
    <col min="12" max="12" width="3.42578125" style="77" customWidth="1"/>
    <col min="13" max="13" width="12.28515625" style="77" customWidth="1"/>
    <col min="14" max="14" width="24.5703125" style="77" customWidth="1"/>
    <col min="15" max="16384" width="11.42578125" style="77"/>
  </cols>
  <sheetData>
    <row r="1" spans="1:14" ht="15.75" x14ac:dyDescent="0.25">
      <c r="A1" s="322" t="s">
        <v>253</v>
      </c>
      <c r="B1" s="325" t="s">
        <v>257</v>
      </c>
      <c r="C1" s="325"/>
      <c r="D1" s="325"/>
      <c r="E1" s="282"/>
      <c r="F1" s="282"/>
      <c r="G1" s="70"/>
      <c r="H1" s="70"/>
      <c r="I1" s="70"/>
      <c r="J1" s="70"/>
      <c r="K1" s="70"/>
      <c r="L1" s="70"/>
      <c r="M1" s="70"/>
      <c r="N1" s="70"/>
    </row>
    <row r="2" spans="1:14" ht="15.75" x14ac:dyDescent="0.25">
      <c r="A2" s="323"/>
      <c r="B2" s="326"/>
      <c r="C2" s="326"/>
      <c r="D2" s="326"/>
      <c r="E2" s="281"/>
      <c r="F2" s="281"/>
      <c r="G2" s="70"/>
      <c r="H2" s="70"/>
      <c r="I2" s="70"/>
      <c r="J2" s="70"/>
      <c r="K2" s="70"/>
      <c r="L2" s="70"/>
      <c r="M2" s="70"/>
      <c r="N2" s="70"/>
    </row>
    <row r="3" spans="1:14" ht="15.75" x14ac:dyDescent="0.25">
      <c r="A3" s="323" t="s">
        <v>254</v>
      </c>
      <c r="B3" s="326" t="s">
        <v>258</v>
      </c>
      <c r="C3" s="326"/>
      <c r="D3" s="326"/>
      <c r="E3" s="281"/>
      <c r="F3" s="281"/>
      <c r="G3" s="70"/>
      <c r="H3" s="70"/>
      <c r="I3" s="70"/>
      <c r="J3" s="70"/>
      <c r="K3" s="70"/>
      <c r="L3" s="70"/>
      <c r="M3" s="70"/>
      <c r="N3" s="70"/>
    </row>
    <row r="4" spans="1:14" ht="15.75" x14ac:dyDescent="0.25">
      <c r="A4" s="323"/>
      <c r="B4" s="326"/>
      <c r="C4" s="326"/>
      <c r="D4" s="326"/>
      <c r="E4" s="281"/>
      <c r="F4" s="281"/>
      <c r="G4" s="70"/>
      <c r="H4" s="70"/>
      <c r="I4" s="70"/>
      <c r="J4" s="70"/>
      <c r="K4" s="70"/>
      <c r="L4" s="70"/>
      <c r="M4" s="70"/>
      <c r="N4" s="70"/>
    </row>
    <row r="5" spans="1:14" ht="15.75" x14ac:dyDescent="0.25">
      <c r="A5" s="323" t="s">
        <v>28</v>
      </c>
      <c r="B5" s="327">
        <v>43344</v>
      </c>
      <c r="C5" s="327"/>
      <c r="D5" s="327"/>
      <c r="E5" s="281"/>
      <c r="F5" s="281"/>
      <c r="G5" s="70"/>
      <c r="H5" s="70"/>
      <c r="I5" s="70"/>
      <c r="J5" s="70"/>
      <c r="K5" s="70"/>
      <c r="L5" s="70"/>
      <c r="M5" s="70"/>
      <c r="N5" s="70"/>
    </row>
    <row r="6" spans="1:14" ht="15.75" x14ac:dyDescent="0.25">
      <c r="A6" s="323"/>
      <c r="B6" s="327"/>
      <c r="C6" s="327"/>
      <c r="D6" s="327"/>
      <c r="E6" s="281"/>
      <c r="F6" s="281"/>
      <c r="G6" s="70"/>
      <c r="H6" s="70"/>
      <c r="I6" s="70"/>
      <c r="J6" s="70"/>
      <c r="K6" s="70"/>
      <c r="L6" s="70"/>
      <c r="M6" s="70"/>
      <c r="N6" s="70"/>
    </row>
    <row r="7" spans="1:14" ht="15.75" x14ac:dyDescent="0.25">
      <c r="A7" s="323" t="s">
        <v>255</v>
      </c>
      <c r="B7" s="326" t="s">
        <v>256</v>
      </c>
      <c r="C7" s="326"/>
      <c r="D7" s="326"/>
      <c r="E7" s="281"/>
      <c r="F7" s="281"/>
      <c r="G7" s="70"/>
      <c r="H7" s="70"/>
      <c r="I7" s="70"/>
      <c r="J7" s="70"/>
      <c r="K7" s="70"/>
      <c r="L7" s="70"/>
      <c r="M7" s="70"/>
      <c r="N7" s="70"/>
    </row>
    <row r="8" spans="1:14" ht="15.75" x14ac:dyDescent="0.25">
      <c r="A8" s="324"/>
      <c r="B8" s="328"/>
      <c r="C8" s="328"/>
      <c r="D8" s="328"/>
      <c r="E8" s="283"/>
      <c r="F8" s="283"/>
      <c r="G8" s="70"/>
      <c r="H8" s="70"/>
      <c r="I8" s="70"/>
      <c r="J8" s="70"/>
      <c r="K8" s="70"/>
      <c r="L8" s="70"/>
      <c r="M8" s="70"/>
      <c r="N8" s="70"/>
    </row>
    <row r="9" spans="1:14" ht="33" customHeight="1" x14ac:dyDescent="0.25">
      <c r="A9" s="133" t="s">
        <v>27</v>
      </c>
      <c r="B9" s="410" t="s">
        <v>163</v>
      </c>
      <c r="C9" s="41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1"/>
    </row>
    <row r="10" spans="1:14" ht="25.5" customHeight="1" x14ac:dyDescent="0.25">
      <c r="A10" s="134" t="s">
        <v>28</v>
      </c>
      <c r="B10" s="422">
        <f>+ANÁLISIS!B10</f>
        <v>43298</v>
      </c>
      <c r="C10" s="423"/>
      <c r="D10" s="149"/>
      <c r="E10" s="152"/>
      <c r="F10" s="152"/>
      <c r="G10" s="152"/>
      <c r="H10" s="152"/>
      <c r="I10" s="152"/>
      <c r="J10" s="152"/>
      <c r="K10" s="152"/>
      <c r="L10" s="152"/>
      <c r="M10" s="152"/>
      <c r="N10" s="153"/>
    </row>
    <row r="11" spans="1:14" ht="30.75" customHeight="1" x14ac:dyDescent="0.25">
      <c r="A11" s="414" t="s">
        <v>29</v>
      </c>
      <c r="B11" s="415"/>
      <c r="C11" s="416" t="s">
        <v>20</v>
      </c>
      <c r="D11" s="416"/>
      <c r="E11" s="416"/>
      <c r="F11" s="416"/>
      <c r="G11" s="416"/>
      <c r="H11" s="416"/>
      <c r="I11" s="416"/>
      <c r="J11" s="416"/>
      <c r="K11" s="416"/>
      <c r="L11" s="416"/>
      <c r="M11" s="416"/>
      <c r="N11" s="416"/>
    </row>
    <row r="12" spans="1:14" ht="77.25" customHeight="1" thickBot="1" x14ac:dyDescent="0.3">
      <c r="A12" s="417" t="s">
        <v>185</v>
      </c>
      <c r="B12" s="418"/>
      <c r="C12" s="419" t="s">
        <v>184</v>
      </c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1"/>
    </row>
    <row r="13" spans="1:14" ht="17.25" customHeight="1" thickBot="1" x14ac:dyDescent="0.3">
      <c r="A13" s="411" t="s">
        <v>87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2"/>
      <c r="N13" s="413"/>
    </row>
    <row r="14" spans="1:14" x14ac:dyDescent="0.25">
      <c r="A14" s="9"/>
      <c r="B14" s="10"/>
      <c r="C14" s="10"/>
      <c r="D14" s="10"/>
      <c r="E14" s="10"/>
      <c r="F14" s="10"/>
      <c r="G14" s="10"/>
      <c r="H14" s="11"/>
      <c r="I14" s="12"/>
      <c r="J14" s="10"/>
      <c r="K14" s="10"/>
      <c r="L14" s="10"/>
      <c r="M14" s="10"/>
      <c r="N14" s="13"/>
    </row>
    <row r="15" spans="1:14" ht="15.75" thickBot="1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5">
      <c r="A16" s="14"/>
      <c r="B16" s="383" t="str">
        <f>A12</f>
        <v>DIRECCIONAMIENTO ESTRATEGICO</v>
      </c>
      <c r="C16" s="384"/>
      <c r="D16" s="384"/>
      <c r="E16" s="384"/>
      <c r="F16" s="384"/>
      <c r="G16" s="384"/>
      <c r="H16" s="385"/>
      <c r="I16" s="15"/>
      <c r="J16" s="15"/>
      <c r="K16" s="15"/>
      <c r="L16" s="15"/>
      <c r="M16" s="15"/>
      <c r="N16" s="16"/>
    </row>
    <row r="17" spans="1:14" x14ac:dyDescent="0.25">
      <c r="A17" s="14"/>
      <c r="B17" s="25"/>
      <c r="C17" s="26"/>
      <c r="D17" s="26"/>
      <c r="E17" s="26"/>
      <c r="F17" s="26"/>
      <c r="G17" s="26"/>
      <c r="H17" s="27"/>
      <c r="I17" s="15"/>
      <c r="J17" s="15"/>
      <c r="K17" s="15"/>
      <c r="L17" s="15"/>
      <c r="M17" s="15"/>
      <c r="N17" s="16"/>
    </row>
    <row r="18" spans="1:14" x14ac:dyDescent="0.25">
      <c r="A18" s="14"/>
      <c r="B18" s="25"/>
      <c r="C18" s="26"/>
      <c r="D18" s="26"/>
      <c r="E18" s="26"/>
      <c r="F18" s="26"/>
      <c r="G18" s="17"/>
      <c r="H18" s="27"/>
      <c r="I18" s="15"/>
      <c r="J18" s="15"/>
      <c r="K18" s="15"/>
      <c r="L18" s="15"/>
      <c r="M18" s="15"/>
      <c r="N18" s="16"/>
    </row>
    <row r="19" spans="1:14" x14ac:dyDescent="0.25">
      <c r="A19" s="14"/>
      <c r="B19" s="25"/>
      <c r="C19" s="26"/>
      <c r="D19" s="26"/>
      <c r="E19" s="26"/>
      <c r="F19" s="26"/>
      <c r="G19" s="28"/>
      <c r="H19" s="27"/>
      <c r="I19" s="15"/>
      <c r="J19" s="387" t="s">
        <v>55</v>
      </c>
      <c r="K19" s="389" t="s">
        <v>56</v>
      </c>
      <c r="L19" s="387" t="s">
        <v>57</v>
      </c>
      <c r="M19" s="387" t="s">
        <v>58</v>
      </c>
      <c r="N19" s="16"/>
    </row>
    <row r="20" spans="1:14" x14ac:dyDescent="0.25">
      <c r="A20" s="14"/>
      <c r="B20" s="25"/>
      <c r="C20" s="26"/>
      <c r="D20" s="26"/>
      <c r="E20" s="26"/>
      <c r="F20" s="26"/>
      <c r="G20" s="28"/>
      <c r="H20" s="391" t="s">
        <v>59</v>
      </c>
      <c r="I20" s="15"/>
      <c r="J20" s="388"/>
      <c r="K20" s="390"/>
      <c r="L20" s="388"/>
      <c r="M20" s="388"/>
      <c r="N20" s="16"/>
    </row>
    <row r="21" spans="1:14" x14ac:dyDescent="0.25">
      <c r="A21" s="14"/>
      <c r="B21" s="25"/>
      <c r="C21" s="26"/>
      <c r="D21" s="26"/>
      <c r="E21" s="26"/>
      <c r="F21" s="26"/>
      <c r="G21" s="28"/>
      <c r="H21" s="391"/>
      <c r="I21" s="15"/>
      <c r="J21" s="393" t="str">
        <f>A12</f>
        <v>DIRECCIONAMIENTO ESTRATEGICO</v>
      </c>
      <c r="K21" s="78" t="s">
        <v>31</v>
      </c>
      <c r="L21" s="226">
        <f>+'MAPA DE RIESGO'!I15</f>
        <v>3</v>
      </c>
      <c r="M21" s="226">
        <f>+'MAPA DE RIESGO'!H15</f>
        <v>1</v>
      </c>
      <c r="N21" s="16"/>
    </row>
    <row r="22" spans="1:14" x14ac:dyDescent="0.25">
      <c r="A22" s="14"/>
      <c r="B22" s="25"/>
      <c r="C22" s="26"/>
      <c r="D22" s="26"/>
      <c r="E22" s="26"/>
      <c r="F22" s="26"/>
      <c r="G22" s="28"/>
      <c r="H22" s="391"/>
      <c r="I22" s="15"/>
      <c r="J22" s="394"/>
      <c r="K22" s="78" t="s">
        <v>32</v>
      </c>
      <c r="L22" s="226">
        <f>+'MAPA DE RIESGO'!I16</f>
        <v>2</v>
      </c>
      <c r="M22" s="226">
        <f>+'MAPA DE RIESGO'!H16</f>
        <v>3</v>
      </c>
      <c r="N22" s="16"/>
    </row>
    <row r="23" spans="1:14" x14ac:dyDescent="0.25">
      <c r="A23" s="14"/>
      <c r="B23" s="25"/>
      <c r="C23" s="26"/>
      <c r="D23" s="26"/>
      <c r="E23" s="26"/>
      <c r="F23" s="26"/>
      <c r="G23" s="28"/>
      <c r="H23" s="386" t="s">
        <v>60</v>
      </c>
      <c r="I23" s="15"/>
      <c r="J23" s="394"/>
      <c r="K23" s="78" t="s">
        <v>33</v>
      </c>
      <c r="L23" s="226">
        <f>+'MAPA DE RIESGO'!I17</f>
        <v>1</v>
      </c>
      <c r="M23" s="226">
        <f>+'MAPA DE RIESGO'!H17</f>
        <v>3</v>
      </c>
      <c r="N23" s="16"/>
    </row>
    <row r="24" spans="1:14" x14ac:dyDescent="0.25">
      <c r="A24" s="14"/>
      <c r="B24" s="25"/>
      <c r="C24" s="26"/>
      <c r="D24" s="26"/>
      <c r="E24" s="26"/>
      <c r="F24" s="26"/>
      <c r="G24" s="28"/>
      <c r="H24" s="386"/>
      <c r="I24" s="15"/>
      <c r="J24" s="394"/>
      <c r="K24" s="78" t="s">
        <v>34</v>
      </c>
      <c r="L24" s="226">
        <f>+'MAPA DE RIESGO'!I18</f>
        <v>3</v>
      </c>
      <c r="M24" s="226">
        <f>+'MAPA DE RIESGO'!H18</f>
        <v>2</v>
      </c>
      <c r="N24" s="16"/>
    </row>
    <row r="25" spans="1:14" x14ac:dyDescent="0.25">
      <c r="A25" s="14"/>
      <c r="B25" s="25"/>
      <c r="C25" s="26"/>
      <c r="D25" s="26"/>
      <c r="E25" s="26"/>
      <c r="F25" s="26"/>
      <c r="G25" s="28"/>
      <c r="H25" s="386"/>
      <c r="I25" s="15"/>
      <c r="J25" s="394"/>
      <c r="K25" s="78" t="s">
        <v>35</v>
      </c>
      <c r="L25" s="226">
        <f>+'MAPA DE RIESGO'!I19</f>
        <v>4</v>
      </c>
      <c r="M25" s="226">
        <f>+'MAPA DE RIESGO'!H19</f>
        <v>4</v>
      </c>
      <c r="N25" s="16"/>
    </row>
    <row r="26" spans="1:14" x14ac:dyDescent="0.25">
      <c r="A26" s="14"/>
      <c r="B26" s="25"/>
      <c r="C26" s="26"/>
      <c r="D26" s="26"/>
      <c r="E26" s="26"/>
      <c r="F26" s="26"/>
      <c r="G26" s="28"/>
      <c r="H26" s="392" t="s">
        <v>61</v>
      </c>
      <c r="I26" s="15"/>
      <c r="J26" s="394"/>
      <c r="K26" s="78" t="s">
        <v>36</v>
      </c>
      <c r="L26" s="226">
        <f>+'MAPA DE RIESGO'!I20</f>
        <v>1</v>
      </c>
      <c r="M26" s="226">
        <f>+'MAPA DE RIESGO'!H20</f>
        <v>3</v>
      </c>
      <c r="N26" s="16"/>
    </row>
    <row r="27" spans="1:14" x14ac:dyDescent="0.25">
      <c r="A27" s="14"/>
      <c r="B27" s="25"/>
      <c r="C27" s="26"/>
      <c r="D27" s="26"/>
      <c r="E27" s="26"/>
      <c r="F27" s="26"/>
      <c r="G27" s="28"/>
      <c r="H27" s="392"/>
      <c r="I27" s="15"/>
      <c r="J27" s="394"/>
      <c r="K27" s="78" t="s">
        <v>37</v>
      </c>
      <c r="L27" s="226">
        <f>+'MAPA DE RIESGO'!I21</f>
        <v>0</v>
      </c>
      <c r="M27" s="226">
        <f>+'MAPA DE RIESGO'!H21</f>
        <v>0</v>
      </c>
      <c r="N27" s="16"/>
    </row>
    <row r="28" spans="1:14" x14ac:dyDescent="0.25">
      <c r="A28" s="14"/>
      <c r="B28" s="25"/>
      <c r="C28" s="26"/>
      <c r="D28" s="26"/>
      <c r="E28" s="26"/>
      <c r="F28" s="26"/>
      <c r="G28" s="17"/>
      <c r="H28" s="392"/>
      <c r="I28" s="15"/>
      <c r="J28" s="395"/>
      <c r="K28" s="78" t="s">
        <v>38</v>
      </c>
      <c r="L28" s="226">
        <f>+'MAPA DE RIESGO'!I22</f>
        <v>0</v>
      </c>
      <c r="M28" s="226">
        <f>+'MAPA DE RIESGO'!H22</f>
        <v>0</v>
      </c>
      <c r="N28" s="16"/>
    </row>
    <row r="29" spans="1:14" x14ac:dyDescent="0.25">
      <c r="A29" s="14"/>
      <c r="B29" s="25"/>
      <c r="C29" s="26"/>
      <c r="D29" s="26"/>
      <c r="E29" s="26"/>
      <c r="F29" s="26"/>
      <c r="G29" s="29"/>
      <c r="H29" s="386" t="s">
        <v>62</v>
      </c>
      <c r="I29" s="15"/>
      <c r="J29" s="15"/>
      <c r="K29" s="15"/>
      <c r="L29" s="15"/>
      <c r="M29" s="15"/>
      <c r="N29" s="16"/>
    </row>
    <row r="30" spans="1:14" x14ac:dyDescent="0.25">
      <c r="A30" s="14"/>
      <c r="B30" s="25"/>
      <c r="C30" s="26"/>
      <c r="D30" s="26"/>
      <c r="E30" s="26"/>
      <c r="F30" s="26"/>
      <c r="G30" s="29"/>
      <c r="H30" s="386"/>
      <c r="I30" s="15"/>
      <c r="J30" s="15"/>
      <c r="K30" s="15"/>
      <c r="L30" s="15"/>
      <c r="M30" s="15"/>
      <c r="N30" s="16"/>
    </row>
    <row r="31" spans="1:14" x14ac:dyDescent="0.25">
      <c r="A31" s="14"/>
      <c r="B31" s="25"/>
      <c r="C31" s="26"/>
      <c r="D31" s="26"/>
      <c r="E31" s="26"/>
      <c r="F31" s="26"/>
      <c r="G31" s="29"/>
      <c r="H31" s="386"/>
      <c r="I31" s="15"/>
      <c r="J31" s="24"/>
      <c r="K31" s="24"/>
      <c r="L31" s="24"/>
      <c r="M31" s="15"/>
      <c r="N31" s="16"/>
    </row>
    <row r="32" spans="1:14" x14ac:dyDescent="0.25">
      <c r="A32" s="14"/>
      <c r="B32" s="25"/>
      <c r="C32" s="26"/>
      <c r="D32" s="26"/>
      <c r="E32" s="26"/>
      <c r="F32" s="26"/>
      <c r="G32" s="29"/>
      <c r="H32" s="386" t="s">
        <v>63</v>
      </c>
      <c r="I32" s="15"/>
      <c r="J32" s="24"/>
      <c r="K32" s="24"/>
      <c r="L32" s="24"/>
      <c r="M32" s="15"/>
      <c r="N32" s="16"/>
    </row>
    <row r="33" spans="1:14" x14ac:dyDescent="0.25">
      <c r="A33" s="14"/>
      <c r="B33" s="25"/>
      <c r="C33" s="26"/>
      <c r="D33" s="26"/>
      <c r="E33" s="26"/>
      <c r="F33" s="26"/>
      <c r="G33" s="29"/>
      <c r="H33" s="386"/>
      <c r="I33" s="15"/>
      <c r="J33" s="24"/>
      <c r="K33" s="24"/>
      <c r="L33" s="24"/>
      <c r="M33" s="15"/>
      <c r="N33" s="16"/>
    </row>
    <row r="34" spans="1:14" x14ac:dyDescent="0.25">
      <c r="A34" s="14"/>
      <c r="B34" s="25"/>
      <c r="C34" s="26"/>
      <c r="D34" s="26"/>
      <c r="E34" s="26"/>
      <c r="F34" s="26"/>
      <c r="G34" s="29"/>
      <c r="H34" s="386"/>
      <c r="I34" s="15"/>
      <c r="J34" s="24"/>
      <c r="K34" s="24"/>
      <c r="L34" s="24"/>
      <c r="M34" s="15"/>
      <c r="N34" s="16"/>
    </row>
    <row r="35" spans="1:14" x14ac:dyDescent="0.25">
      <c r="A35" s="14"/>
      <c r="B35" s="25"/>
      <c r="C35" s="17"/>
      <c r="D35" s="17"/>
      <c r="E35" s="17"/>
      <c r="F35" s="17"/>
      <c r="G35" s="17"/>
      <c r="H35" s="18"/>
      <c r="I35" s="15"/>
      <c r="J35" s="42"/>
      <c r="K35" s="405" t="s">
        <v>64</v>
      </c>
      <c r="L35" s="406"/>
      <c r="M35" s="407"/>
      <c r="N35" s="16"/>
    </row>
    <row r="36" spans="1:14" x14ac:dyDescent="0.25">
      <c r="A36" s="14"/>
      <c r="B36" s="30"/>
      <c r="C36" s="31"/>
      <c r="D36" s="31"/>
      <c r="E36" s="31"/>
      <c r="F36" s="31"/>
      <c r="G36" s="29"/>
      <c r="H36" s="20"/>
      <c r="I36" s="15"/>
      <c r="J36" s="67"/>
      <c r="K36" s="405" t="s">
        <v>65</v>
      </c>
      <c r="L36" s="406"/>
      <c r="M36" s="407"/>
      <c r="N36" s="16"/>
    </row>
    <row r="37" spans="1:14" x14ac:dyDescent="0.25">
      <c r="A37" s="14"/>
      <c r="B37" s="30"/>
      <c r="C37" s="32" t="s">
        <v>66</v>
      </c>
      <c r="D37" s="32" t="s">
        <v>67</v>
      </c>
      <c r="E37" s="32" t="s">
        <v>68</v>
      </c>
      <c r="F37" s="32" t="s">
        <v>69</v>
      </c>
      <c r="G37" s="32" t="s">
        <v>70</v>
      </c>
      <c r="H37" s="33"/>
      <c r="I37" s="15"/>
      <c r="J37" s="6"/>
      <c r="K37" s="405" t="s">
        <v>71</v>
      </c>
      <c r="L37" s="406"/>
      <c r="M37" s="407"/>
      <c r="N37" s="16"/>
    </row>
    <row r="38" spans="1:14" ht="15.75" thickBot="1" x14ac:dyDescent="0.3">
      <c r="A38" s="14"/>
      <c r="B38" s="408"/>
      <c r="C38" s="409"/>
      <c r="D38" s="409"/>
      <c r="E38" s="409"/>
      <c r="F38" s="409"/>
      <c r="G38" s="409"/>
      <c r="H38" s="34"/>
      <c r="I38" s="15"/>
      <c r="J38" s="68"/>
      <c r="K38" s="405" t="s">
        <v>72</v>
      </c>
      <c r="L38" s="406"/>
      <c r="M38" s="407"/>
      <c r="N38" s="16"/>
    </row>
    <row r="39" spans="1:14" x14ac:dyDescent="0.25">
      <c r="A39" s="14"/>
      <c r="B39" s="19"/>
      <c r="C39" s="19"/>
      <c r="D39" s="19"/>
      <c r="E39" s="19"/>
      <c r="F39" s="19"/>
      <c r="G39" s="19"/>
      <c r="H39" s="15"/>
      <c r="I39" s="15"/>
      <c r="J39" s="15"/>
      <c r="K39" s="15"/>
      <c r="L39" s="15"/>
      <c r="M39" s="15"/>
      <c r="N39" s="16"/>
    </row>
    <row r="40" spans="1:14" ht="15.75" thickBot="1" x14ac:dyDescent="0.3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1"/>
    </row>
    <row r="41" spans="1:14" ht="15.75" thickBot="1" x14ac:dyDescent="0.3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6"/>
    </row>
    <row r="42" spans="1:14" x14ac:dyDescent="0.25">
      <c r="A42" s="155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7"/>
    </row>
    <row r="43" spans="1:14" x14ac:dyDescent="0.25">
      <c r="A43" s="158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9"/>
    </row>
    <row r="44" spans="1:14" x14ac:dyDescent="0.25">
      <c r="A44" s="158"/>
      <c r="B44" s="154"/>
      <c r="C44" s="154"/>
      <c r="D44" s="154"/>
      <c r="E44" s="154"/>
      <c r="F44" s="154"/>
      <c r="G44" s="154"/>
      <c r="H44" s="154"/>
      <c r="I44" s="154"/>
      <c r="J44" s="154"/>
      <c r="K44" s="147"/>
      <c r="L44" s="148"/>
      <c r="M44" s="154"/>
      <c r="N44" s="159"/>
    </row>
    <row r="45" spans="1:14" x14ac:dyDescent="0.25">
      <c r="A45" s="158"/>
      <c r="B45" s="147"/>
      <c r="C45" s="148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9"/>
    </row>
    <row r="46" spans="1:14" ht="15.75" thickBot="1" x14ac:dyDescent="0.3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2"/>
    </row>
  </sheetData>
  <sheetProtection formatCells="0" formatColumns="0" formatRows="0" insertRows="0"/>
  <mergeCells count="32">
    <mergeCell ref="A1:A2"/>
    <mergeCell ref="B1:D2"/>
    <mergeCell ref="A3:A4"/>
    <mergeCell ref="B3:D4"/>
    <mergeCell ref="A5:A6"/>
    <mergeCell ref="B5:D6"/>
    <mergeCell ref="A7:A8"/>
    <mergeCell ref="B7:D8"/>
    <mergeCell ref="C12:N12"/>
    <mergeCell ref="J19:J20"/>
    <mergeCell ref="K19:K20"/>
    <mergeCell ref="L19:L20"/>
    <mergeCell ref="B16:H16"/>
    <mergeCell ref="B9:C9"/>
    <mergeCell ref="B10:C10"/>
    <mergeCell ref="A11:B11"/>
    <mergeCell ref="C11:N11"/>
    <mergeCell ref="A12:B12"/>
    <mergeCell ref="M19:M20"/>
    <mergeCell ref="H20:H22"/>
    <mergeCell ref="H26:H28"/>
    <mergeCell ref="H29:H31"/>
    <mergeCell ref="H32:H34"/>
    <mergeCell ref="A13:N13"/>
    <mergeCell ref="K35:M35"/>
    <mergeCell ref="J21:J28"/>
    <mergeCell ref="H23:H25"/>
    <mergeCell ref="K36:M36"/>
    <mergeCell ref="K37:M37"/>
    <mergeCell ref="B38:D38"/>
    <mergeCell ref="E38:G38"/>
    <mergeCell ref="K38:M38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109"/>
  <sheetViews>
    <sheetView workbookViewId="0">
      <selection activeCell="B1" sqref="B1:C2"/>
    </sheetView>
  </sheetViews>
  <sheetFormatPr baseColWidth="10" defaultColWidth="9.140625" defaultRowHeight="15" x14ac:dyDescent="0.25"/>
  <cols>
    <col min="1" max="1" width="17" style="212" customWidth="1"/>
    <col min="2" max="2" width="41" style="212" customWidth="1"/>
    <col min="3" max="3" width="25.5703125" style="212" customWidth="1"/>
    <col min="4" max="4" width="48.7109375" style="212" customWidth="1"/>
    <col min="5" max="5" width="50.5703125" style="212" customWidth="1"/>
    <col min="6" max="6" width="40.7109375" style="212" customWidth="1"/>
    <col min="7" max="16384" width="9.140625" style="212"/>
  </cols>
  <sheetData>
    <row r="1" spans="1:6" x14ac:dyDescent="0.25">
      <c r="A1" s="322" t="s">
        <v>253</v>
      </c>
      <c r="B1" s="325" t="s">
        <v>257</v>
      </c>
      <c r="C1" s="325"/>
      <c r="D1" s="329"/>
      <c r="E1" s="329"/>
      <c r="F1" s="330"/>
    </row>
    <row r="2" spans="1:6" x14ac:dyDescent="0.25">
      <c r="A2" s="323"/>
      <c r="B2" s="326"/>
      <c r="C2" s="326"/>
      <c r="D2" s="331"/>
      <c r="E2" s="331"/>
      <c r="F2" s="332"/>
    </row>
    <row r="3" spans="1:6" x14ac:dyDescent="0.25">
      <c r="A3" s="323" t="s">
        <v>254</v>
      </c>
      <c r="B3" s="326" t="s">
        <v>259</v>
      </c>
      <c r="C3" s="326"/>
      <c r="D3" s="331"/>
      <c r="E3" s="331"/>
      <c r="F3" s="332"/>
    </row>
    <row r="4" spans="1:6" x14ac:dyDescent="0.25">
      <c r="A4" s="323"/>
      <c r="B4" s="326"/>
      <c r="C4" s="326"/>
      <c r="D4" s="331"/>
      <c r="E4" s="331"/>
      <c r="F4" s="332"/>
    </row>
    <row r="5" spans="1:6" ht="11.25" customHeight="1" x14ac:dyDescent="0.25">
      <c r="A5" s="323" t="s">
        <v>28</v>
      </c>
      <c r="B5" s="327">
        <v>43344</v>
      </c>
      <c r="C5" s="327"/>
      <c r="D5" s="331"/>
      <c r="E5" s="331"/>
      <c r="F5" s="332"/>
    </row>
    <row r="6" spans="1:6" ht="13.5" customHeight="1" x14ac:dyDescent="0.25">
      <c r="A6" s="323"/>
      <c r="B6" s="327"/>
      <c r="C6" s="327"/>
      <c r="D6" s="331"/>
      <c r="E6" s="331"/>
      <c r="F6" s="332"/>
    </row>
    <row r="7" spans="1:6" ht="12.75" customHeight="1" x14ac:dyDescent="0.25">
      <c r="A7" s="323" t="s">
        <v>255</v>
      </c>
      <c r="B7" s="326" t="s">
        <v>256</v>
      </c>
      <c r="C7" s="326"/>
      <c r="D7" s="331"/>
      <c r="E7" s="331"/>
      <c r="F7" s="332"/>
    </row>
    <row r="8" spans="1:6" ht="19.5" customHeight="1" x14ac:dyDescent="0.25">
      <c r="A8" s="324"/>
      <c r="B8" s="328"/>
      <c r="C8" s="328"/>
      <c r="D8" s="257"/>
      <c r="E8" s="258"/>
      <c r="F8" s="259"/>
    </row>
    <row r="9" spans="1:6" ht="18.75" customHeight="1" x14ac:dyDescent="0.25">
      <c r="A9" s="213" t="s">
        <v>27</v>
      </c>
      <c r="B9" s="214" t="s">
        <v>30</v>
      </c>
      <c r="C9" s="342"/>
      <c r="D9" s="342"/>
      <c r="E9" s="342"/>
      <c r="F9" s="343"/>
    </row>
    <row r="10" spans="1:6" x14ac:dyDescent="0.25">
      <c r="A10" s="215" t="s">
        <v>28</v>
      </c>
      <c r="B10" s="219">
        <f>+'CONTEXTO ESTRATÉGICO'!B9</f>
        <v>43298</v>
      </c>
      <c r="C10" s="344"/>
      <c r="D10" s="344"/>
      <c r="E10" s="344"/>
      <c r="F10" s="345"/>
    </row>
    <row r="11" spans="1:6" ht="21.75" customHeight="1" x14ac:dyDescent="0.25">
      <c r="A11" s="348" t="s">
        <v>29</v>
      </c>
      <c r="B11" s="349"/>
      <c r="C11" s="350" t="s">
        <v>20</v>
      </c>
      <c r="D11" s="351"/>
      <c r="E11" s="351"/>
      <c r="F11" s="352"/>
    </row>
    <row r="12" spans="1:6" ht="56.25" customHeight="1" x14ac:dyDescent="0.25">
      <c r="A12" s="353" t="str">
        <f>IF('CONTEXTO ESTRATÉGICO'!A17=0,"",'CONTEXTO ESTRATÉGICO'!A17)</f>
        <v>DIRECCIONAMIENTO ESTRATEGICO</v>
      </c>
      <c r="B12" s="354"/>
      <c r="C12" s="333" t="s">
        <v>192</v>
      </c>
      <c r="D12" s="334"/>
      <c r="E12" s="334"/>
      <c r="F12" s="335"/>
    </row>
    <row r="13" spans="1:6" x14ac:dyDescent="0.25">
      <c r="A13" s="346" t="s">
        <v>21</v>
      </c>
      <c r="B13" s="347"/>
      <c r="C13" s="347"/>
      <c r="D13" s="347"/>
      <c r="E13" s="347"/>
      <c r="F13" s="347"/>
    </row>
    <row r="14" spans="1:6" x14ac:dyDescent="0.25">
      <c r="A14" s="247" t="s">
        <v>22</v>
      </c>
      <c r="B14" s="248" t="s">
        <v>23</v>
      </c>
      <c r="C14" s="248" t="s">
        <v>24</v>
      </c>
      <c r="D14" s="248" t="s">
        <v>25</v>
      </c>
      <c r="E14" s="248" t="s">
        <v>135</v>
      </c>
      <c r="F14" s="248" t="s">
        <v>26</v>
      </c>
    </row>
    <row r="15" spans="1:6" ht="56.25" customHeight="1" x14ac:dyDescent="0.25">
      <c r="A15" s="218" t="s">
        <v>31</v>
      </c>
      <c r="B15" s="220" t="str">
        <f>IF('CONTEXTO ESTRATÉGICO'!B17&lt;&gt;"",'CONTEXTO ESTRATÉGICO'!B17," ")</f>
        <v>Formulación de un Plan de Acción sin soporte presupuestal.</v>
      </c>
      <c r="C15" s="79" t="s">
        <v>137</v>
      </c>
      <c r="D15" s="221" t="str">
        <f>+CONCATENATE('CONTEXTO ESTRATÉGICO'!D17,". ",'CONTEXTO ESTRATÉGICO'!F17,".")</f>
        <v>Inadecuado flujo de información entre las Subdirecciones Financiera y Técnica.. Recortes presupuestales en las entidades que cofinancian proyectos del Instituto.</v>
      </c>
      <c r="E15" s="80" t="s">
        <v>225</v>
      </c>
      <c r="F15" s="222" t="str">
        <f>IF('CONTEXTO ESTRATÉGICO'!G17&lt;&gt;"",'CONTEXTO ESTRATÉGICO'!G17,"")</f>
        <v>Plan de Acción mal formulado y con metas que no es posible cumplir.</v>
      </c>
    </row>
    <row r="16" spans="1:6" ht="75.75" customHeight="1" x14ac:dyDescent="0.25">
      <c r="A16" s="218" t="s">
        <v>32</v>
      </c>
      <c r="B16" s="220" t="str">
        <f>IF('CONTEXTO ESTRATÉGICO'!B18&lt;&gt;"",'CONTEXTO ESTRATÉGICO'!B18," ")</f>
        <v>Incumplimiento en el tiempo de respuesta a las peticiones, quejas y recursos que se reciben en el Instituto.</v>
      </c>
      <c r="C16" s="79" t="s">
        <v>129</v>
      </c>
      <c r="D16" s="118" t="s">
        <v>224</v>
      </c>
      <c r="E16" s="80" t="s">
        <v>227</v>
      </c>
      <c r="F16" s="222" t="s">
        <v>188</v>
      </c>
    </row>
    <row r="17" spans="1:6" ht="39.75" customHeight="1" x14ac:dyDescent="0.25">
      <c r="A17" s="218" t="s">
        <v>33</v>
      </c>
      <c r="B17" s="220" t="str">
        <f>IF('CONTEXTO ESTRATÉGICO'!B19&lt;&gt;"",'CONTEXTO ESTRATÉGICO'!B19," ")</f>
        <v>Planta de personal insuficiente y sin competencias para cumplir con todos los lineamientos estrategicos del Instituto.</v>
      </c>
      <c r="C17" s="79" t="s">
        <v>137</v>
      </c>
      <c r="D17" s="252" t="s">
        <v>228</v>
      </c>
      <c r="E17" s="80" t="s">
        <v>229</v>
      </c>
      <c r="F17" s="119" t="s">
        <v>213</v>
      </c>
    </row>
    <row r="18" spans="1:6" ht="54" customHeight="1" x14ac:dyDescent="0.25">
      <c r="A18" s="218" t="s">
        <v>34</v>
      </c>
      <c r="B18" s="220" t="str">
        <f>IF('CONTEXTO ESTRATÉGICO'!B20&lt;&gt;"",'CONTEXTO ESTRATÉGICO'!B20," ")</f>
        <v>Manejo presupuestal sin cumplir con los planes de: caja, de adquisiciones y de inversiones.</v>
      </c>
      <c r="C18" s="79" t="s">
        <v>128</v>
      </c>
      <c r="D18" s="221" t="str">
        <f>+CONCATENATE('CONTEXTO ESTRATÉGICO'!D20,". ",'CONTEXTO ESTRATÉGICO'!F20,".")</f>
        <v>Toma de decisiones presupuestales de la Dirección sin tener en cuenta los parametros financieros.. Presiones externas indebidas.</v>
      </c>
      <c r="E18" s="80" t="s">
        <v>189</v>
      </c>
      <c r="F18" s="222" t="str">
        <f>IF('CONTEXTO ESTRATÉGICO'!G20&lt;&gt;"",'CONTEXTO ESTRATÉGICO'!G20,"")</f>
        <v>Ejecución presupuestal sin flujo de caja.</v>
      </c>
    </row>
    <row r="19" spans="1:6" ht="76.5" customHeight="1" x14ac:dyDescent="0.25">
      <c r="A19" s="218" t="s">
        <v>35</v>
      </c>
      <c r="B19" s="220" t="str">
        <f>IF('CONTEXTO ESTRATÉGICO'!B21&lt;&gt;"",'CONTEXTO ESTRATÉGICO'!B21," ")</f>
        <v>Incumplimiento de las Metas establecidas en los diferentes Planes que tiene el Instituto para cumplir con su objeto misional</v>
      </c>
      <c r="C19" s="79" t="s">
        <v>130</v>
      </c>
      <c r="D19" s="221" t="str">
        <f>+CONCATENATE('CONTEXTO ESTRATÉGICO'!D21,". ",'CONTEXTO ESTRATÉGICO'!F21,".")</f>
        <v>Falta de Seguimiento y monitoreo del   Plan de Acción, de inversiones, de caja de adquisiciones. Falta de recursos para ejecutar los proyectos propuestos.</v>
      </c>
      <c r="E19" s="80" t="s">
        <v>190</v>
      </c>
      <c r="F19" s="222" t="str">
        <f>IF('CONTEXTO ESTRATÉGICO'!G21&lt;&gt;"",'CONTEXTO ESTRATÉGICO'!G21,"")</f>
        <v>Demandas, investigaciones Entes de Control, incumplimiento en las Metas del Plan de Desarrollo.</v>
      </c>
    </row>
    <row r="20" spans="1:6" ht="51" customHeight="1" x14ac:dyDescent="0.25">
      <c r="A20" s="218" t="s">
        <v>36</v>
      </c>
      <c r="B20" s="220" t="str">
        <f>IF('CONTEXTO ESTRATÉGICO'!B22&lt;&gt;"",'CONTEXTO ESTRATÉGICO'!B22," ")</f>
        <v>Instalaciones inseguras para el cumplimiento de las funciones</v>
      </c>
      <c r="C20" s="79" t="s">
        <v>129</v>
      </c>
      <c r="D20" s="221" t="str">
        <f>+CONCATENATE('CONTEXTO ESTRATÉGICO'!D22,". ",'CONTEXTO ESTRATÉGICO'!F22,".")</f>
        <v>falta de inspecciones periodicas y acciones preventivas que permitan subsanar las deficiencias estructurales enmarcadas en los alcances que nos permita la figura de comodato.. Fuerte oleada invernal.</v>
      </c>
      <c r="E20" s="80" t="s">
        <v>230</v>
      </c>
      <c r="F20" s="222" t="str">
        <f>IF('CONTEXTO ESTRATÉGICO'!G22&lt;&gt;"",'CONTEXTO ESTRATÉGICO'!G22,"")</f>
        <v>Accidentes laborales</v>
      </c>
    </row>
    <row r="21" spans="1:6" x14ac:dyDescent="0.25">
      <c r="A21" s="218" t="s">
        <v>37</v>
      </c>
      <c r="B21" s="220" t="str">
        <f>IF('CONTEXTO ESTRATÉGICO'!B23&lt;&gt;"",'CONTEXTO ESTRATÉGICO'!B23," ")</f>
        <v xml:space="preserve"> </v>
      </c>
      <c r="C21" s="79"/>
      <c r="D21" s="221" t="str">
        <f>+CONCATENATE('CONTEXTO ESTRATÉGICO'!D23,". ",'CONTEXTO ESTRATÉGICO'!F23,".")</f>
        <v>. .</v>
      </c>
      <c r="E21" s="80"/>
      <c r="F21" s="222" t="str">
        <f>IF('CONTEXTO ESTRATÉGICO'!G23&lt;&gt;"",'CONTEXTO ESTRATÉGICO'!G23,"")</f>
        <v/>
      </c>
    </row>
    <row r="22" spans="1:6" x14ac:dyDescent="0.25">
      <c r="A22" s="218" t="s">
        <v>38</v>
      </c>
      <c r="B22" s="220" t="str">
        <f>IF('CONTEXTO ESTRATÉGICO'!B24&lt;&gt;"",'CONTEXTO ESTRATÉGICO'!B24," ")</f>
        <v xml:space="preserve"> </v>
      </c>
      <c r="C22" s="79"/>
      <c r="D22" s="221" t="str">
        <f>+CONCATENATE('CONTEXTO ESTRATÉGICO'!D24,". ",'CONTEXTO ESTRATÉGICO'!F24,".")</f>
        <v>. .</v>
      </c>
      <c r="E22" s="81"/>
      <c r="F22" s="222" t="str">
        <f>IF('CONTEXTO ESTRATÉGICO'!G24&lt;&gt;"",'CONTEXTO ESTRATÉGICO'!G24,"")</f>
        <v/>
      </c>
    </row>
    <row r="23" spans="1:6" x14ac:dyDescent="0.25">
      <c r="A23" s="336"/>
      <c r="B23" s="337"/>
      <c r="C23" s="337"/>
      <c r="D23" s="337"/>
      <c r="E23" s="337"/>
      <c r="F23" s="338"/>
    </row>
    <row r="24" spans="1:6" x14ac:dyDescent="0.25">
      <c r="A24" s="336"/>
      <c r="B24" s="337"/>
      <c r="C24" s="337"/>
      <c r="D24" s="337"/>
      <c r="E24" s="337"/>
      <c r="F24" s="338"/>
    </row>
    <row r="25" spans="1:6" x14ac:dyDescent="0.25">
      <c r="A25" s="336"/>
      <c r="B25" s="337"/>
      <c r="C25" s="337"/>
      <c r="D25" s="337"/>
      <c r="E25" s="337"/>
      <c r="F25" s="338"/>
    </row>
    <row r="26" spans="1:6" x14ac:dyDescent="0.25">
      <c r="A26" s="336"/>
      <c r="B26" s="337"/>
      <c r="C26" s="337"/>
      <c r="D26" s="337"/>
      <c r="E26" s="337"/>
      <c r="F26" s="338"/>
    </row>
    <row r="27" spans="1:6" ht="15.75" thickBot="1" x14ac:dyDescent="0.3">
      <c r="A27" s="339"/>
      <c r="B27" s="340"/>
      <c r="C27" s="340"/>
      <c r="D27" s="340"/>
      <c r="E27" s="340"/>
      <c r="F27" s="341"/>
    </row>
    <row r="104" spans="3:3" x14ac:dyDescent="0.25">
      <c r="C104" s="216" t="s">
        <v>137</v>
      </c>
    </row>
    <row r="105" spans="3:3" x14ac:dyDescent="0.25">
      <c r="C105" s="216" t="s">
        <v>128</v>
      </c>
    </row>
    <row r="106" spans="3:3" x14ac:dyDescent="0.25">
      <c r="C106" s="216" t="s">
        <v>129</v>
      </c>
    </row>
    <row r="107" spans="3:3" x14ac:dyDescent="0.25">
      <c r="C107" s="216" t="s">
        <v>136</v>
      </c>
    </row>
    <row r="108" spans="3:3" x14ac:dyDescent="0.25">
      <c r="C108" s="217" t="s">
        <v>130</v>
      </c>
    </row>
    <row r="109" spans="3:3" x14ac:dyDescent="0.25">
      <c r="C109" s="216" t="s">
        <v>131</v>
      </c>
    </row>
  </sheetData>
  <sheetProtection formatCells="0" formatRows="0" insertRows="0" deleteRows="0"/>
  <mergeCells count="16">
    <mergeCell ref="A1:A2"/>
    <mergeCell ref="B1:C2"/>
    <mergeCell ref="D1:F7"/>
    <mergeCell ref="A3:A4"/>
    <mergeCell ref="B3:C4"/>
    <mergeCell ref="A5:A6"/>
    <mergeCell ref="B5:C6"/>
    <mergeCell ref="A7:A8"/>
    <mergeCell ref="B7:C8"/>
    <mergeCell ref="C12:F12"/>
    <mergeCell ref="A23:F27"/>
    <mergeCell ref="C9:F10"/>
    <mergeCell ref="A13:F13"/>
    <mergeCell ref="A11:B11"/>
    <mergeCell ref="C11:F11"/>
    <mergeCell ref="A12:B12"/>
  </mergeCells>
  <dataValidations count="2">
    <dataValidation allowBlank="1" showInputMessage="1" showErrorMessage="1" promptTitle="BREVE DESCRIPCION DEL RIESGO" prompt="_x000a_" sqref="F14"/>
    <dataValidation type="list" allowBlank="1" showInputMessage="1" showErrorMessage="1" sqref="C15:C22">
      <formula1>$C$104:$C$109</formula1>
    </dataValidation>
  </dataValidations>
  <pageMargins left="0.7" right="0.7" top="0.75" bottom="0.75" header="0.3" footer="0.3"/>
  <pageSetup orientation="portrait" r:id="rId1"/>
  <ignoredErrors>
    <ignoredError sqref="A12" unlockedFormula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123"/>
  <sheetViews>
    <sheetView workbookViewId="0">
      <selection activeCell="B1" sqref="B1:C2"/>
    </sheetView>
  </sheetViews>
  <sheetFormatPr baseColWidth="10" defaultColWidth="9.140625" defaultRowHeight="15" x14ac:dyDescent="0.25"/>
  <cols>
    <col min="1" max="1" width="17.28515625" style="77" customWidth="1"/>
    <col min="2" max="2" width="43.42578125" style="77" customWidth="1"/>
    <col min="3" max="3" width="15.85546875" style="77" customWidth="1"/>
    <col min="4" max="4" width="17.5703125" style="77" customWidth="1"/>
    <col min="5" max="5" width="21.5703125" style="77" customWidth="1"/>
    <col min="6" max="6" width="20.28515625" style="77" customWidth="1"/>
    <col min="7" max="7" width="17.28515625" style="77" customWidth="1"/>
    <col min="8" max="8" width="28.85546875" style="77" customWidth="1"/>
    <col min="9" max="16384" width="9.140625" style="77"/>
  </cols>
  <sheetData>
    <row r="1" spans="1:9" ht="15.75" customHeight="1" thickTop="1" x14ac:dyDescent="0.25">
      <c r="A1" s="322" t="s">
        <v>253</v>
      </c>
      <c r="B1" s="325" t="s">
        <v>257</v>
      </c>
      <c r="C1" s="325"/>
      <c r="D1" s="260"/>
      <c r="E1" s="260"/>
      <c r="F1" s="260"/>
      <c r="G1" s="260"/>
      <c r="H1" s="261"/>
    </row>
    <row r="2" spans="1:9" ht="15.75" customHeight="1" x14ac:dyDescent="0.25">
      <c r="A2" s="323"/>
      <c r="B2" s="326"/>
      <c r="C2" s="326"/>
      <c r="D2" s="262"/>
      <c r="E2" s="262"/>
      <c r="F2" s="262"/>
      <c r="G2" s="262"/>
      <c r="H2" s="263"/>
    </row>
    <row r="3" spans="1:9" ht="15.75" customHeight="1" x14ac:dyDescent="0.25">
      <c r="A3" s="323" t="s">
        <v>254</v>
      </c>
      <c r="B3" s="326" t="s">
        <v>258</v>
      </c>
      <c r="C3" s="326"/>
      <c r="D3" s="262"/>
      <c r="E3" s="262"/>
      <c r="F3" s="262"/>
      <c r="G3" s="262"/>
      <c r="H3" s="263"/>
    </row>
    <row r="4" spans="1:9" ht="15.75" customHeight="1" x14ac:dyDescent="0.25">
      <c r="A4" s="323"/>
      <c r="B4" s="326"/>
      <c r="C4" s="326"/>
      <c r="D4" s="262"/>
      <c r="E4" s="262"/>
      <c r="F4" s="262"/>
      <c r="G4" s="262"/>
      <c r="H4" s="263"/>
    </row>
    <row r="5" spans="1:9" ht="15.75" customHeight="1" x14ac:dyDescent="0.25">
      <c r="A5" s="323" t="s">
        <v>28</v>
      </c>
      <c r="B5" s="327">
        <v>43344</v>
      </c>
      <c r="C5" s="327"/>
      <c r="D5" s="262"/>
      <c r="E5" s="262"/>
      <c r="F5" s="262"/>
      <c r="G5" s="262"/>
      <c r="H5" s="263"/>
    </row>
    <row r="6" spans="1:9" ht="16.5" customHeight="1" x14ac:dyDescent="0.25">
      <c r="A6" s="323"/>
      <c r="B6" s="327"/>
      <c r="C6" s="327"/>
      <c r="D6" s="262"/>
      <c r="E6" s="262"/>
      <c r="F6" s="262"/>
      <c r="G6" s="262"/>
      <c r="H6" s="263"/>
    </row>
    <row r="7" spans="1:9" ht="16.5" customHeight="1" x14ac:dyDescent="0.25">
      <c r="A7" s="323" t="s">
        <v>255</v>
      </c>
      <c r="B7" s="326" t="s">
        <v>256</v>
      </c>
      <c r="C7" s="326"/>
      <c r="D7" s="262"/>
      <c r="E7" s="262"/>
      <c r="F7" s="262"/>
      <c r="G7" s="262"/>
      <c r="H7" s="263"/>
    </row>
    <row r="8" spans="1:9" ht="13.5" customHeight="1" thickBot="1" x14ac:dyDescent="0.3">
      <c r="A8" s="324"/>
      <c r="B8" s="328"/>
      <c r="C8" s="328"/>
      <c r="D8" s="264"/>
      <c r="E8" s="264"/>
      <c r="F8" s="264"/>
      <c r="G8" s="264"/>
      <c r="H8" s="265"/>
    </row>
    <row r="9" spans="1:9" ht="15.75" thickTop="1" x14ac:dyDescent="0.25">
      <c r="A9" s="141" t="s">
        <v>27</v>
      </c>
      <c r="B9" s="376" t="s">
        <v>39</v>
      </c>
      <c r="C9" s="377"/>
      <c r="D9" s="142"/>
      <c r="E9" s="142"/>
      <c r="F9" s="142"/>
      <c r="G9" s="143"/>
      <c r="H9" s="144"/>
    </row>
    <row r="10" spans="1:9" x14ac:dyDescent="0.25">
      <c r="A10" s="145" t="s">
        <v>28</v>
      </c>
      <c r="B10" s="378">
        <f>+IDENTIFICACIÓN!B10</f>
        <v>43298</v>
      </c>
      <c r="C10" s="379"/>
      <c r="D10" s="142"/>
      <c r="E10" s="142"/>
      <c r="F10" s="142"/>
      <c r="G10" s="143"/>
      <c r="H10" s="144"/>
    </row>
    <row r="11" spans="1:9" x14ac:dyDescent="0.25">
      <c r="A11" s="380" t="s">
        <v>29</v>
      </c>
      <c r="B11" s="381"/>
      <c r="C11" s="381" t="s">
        <v>20</v>
      </c>
      <c r="D11" s="381"/>
      <c r="E11" s="381"/>
      <c r="F11" s="381"/>
      <c r="G11" s="381"/>
      <c r="H11" s="382"/>
    </row>
    <row r="12" spans="1:9" ht="74.25" customHeight="1" x14ac:dyDescent="0.25">
      <c r="A12" s="371" t="str">
        <f>+IDENTIFICACIÓN!A12</f>
        <v>DIRECCIONAMIENTO ESTRATEGICO</v>
      </c>
      <c r="B12" s="372"/>
      <c r="C12" s="373" t="str">
        <f>+IDENTIFICACIÓN!C12</f>
        <v>Liderar, Dirigir , Coordinar y Controlar la Gestión de todos los procesos del Instituto de Desarrollo Municipal.</v>
      </c>
      <c r="D12" s="374"/>
      <c r="E12" s="374"/>
      <c r="F12" s="374"/>
      <c r="G12" s="374"/>
      <c r="H12" s="375"/>
    </row>
    <row r="13" spans="1:9" x14ac:dyDescent="0.25">
      <c r="A13" s="355" t="s">
        <v>164</v>
      </c>
      <c r="B13" s="356"/>
      <c r="C13" s="356"/>
      <c r="D13" s="356"/>
      <c r="E13" s="356"/>
      <c r="F13" s="356"/>
      <c r="G13" s="356"/>
      <c r="H13" s="357"/>
    </row>
    <row r="14" spans="1:9" ht="27" customHeight="1" x14ac:dyDescent="0.25">
      <c r="A14" s="207" t="s">
        <v>22</v>
      </c>
      <c r="B14" s="207" t="s">
        <v>40</v>
      </c>
      <c r="C14" s="207" t="s">
        <v>41</v>
      </c>
      <c r="D14" s="207"/>
      <c r="E14" s="207" t="s">
        <v>42</v>
      </c>
      <c r="F14" s="207"/>
      <c r="G14" s="207" t="s">
        <v>43</v>
      </c>
      <c r="H14" s="207"/>
      <c r="I14" s="8"/>
    </row>
    <row r="15" spans="1:9" ht="33" customHeight="1" x14ac:dyDescent="0.25">
      <c r="A15" s="207"/>
      <c r="B15" s="207"/>
      <c r="C15" s="207" t="s">
        <v>44</v>
      </c>
      <c r="D15" s="207" t="s">
        <v>45</v>
      </c>
      <c r="E15" s="207" t="s">
        <v>46</v>
      </c>
      <c r="F15" s="207" t="s">
        <v>47</v>
      </c>
      <c r="G15" s="207" t="s">
        <v>48</v>
      </c>
      <c r="H15" s="207" t="s">
        <v>49</v>
      </c>
    </row>
    <row r="16" spans="1:9" ht="60.75" customHeight="1" x14ac:dyDescent="0.25">
      <c r="A16" s="78" t="s">
        <v>31</v>
      </c>
      <c r="B16" s="225" t="str">
        <f>+IDENTIFICACIÓN!B15</f>
        <v>Formulación de un Plan de Acción sin soporte presupuestal.</v>
      </c>
      <c r="C16" s="2">
        <v>3</v>
      </c>
      <c r="D16" s="2">
        <v>3</v>
      </c>
      <c r="E16" s="3" t="s">
        <v>129</v>
      </c>
      <c r="F16" s="3" t="s">
        <v>146</v>
      </c>
      <c r="G16" s="223">
        <f>C16*D16*4</f>
        <v>36</v>
      </c>
      <c r="H16" s="224" t="str">
        <f t="shared" ref="H16:H22" si="0">IF(OR(AND(C16=3,D16=4),AND(C16=2,D16=5),AND(G16&gt;=52,G16&lt;=100)),"ZONA RIESGO EXTREMA",IF(OR(AND(C16=5,D16=2),AND(C16=4,D16=3),AND(C16=1,D16=4),AND(G16=20),AND(G16&gt;=28,G16&lt;=48)),"ZONA RIESGO ALTA",IF(OR(AND(C16=1,D16=3),AND(C16=4,D16=1),AND(G16=24)),"ZONA RIESGO MODERADA",IF(AND(G16&gt;=4,G16&lt;=16),"ZONA RIESGO BAJA"," "))))</f>
        <v>ZONA RIESGO ALTA</v>
      </c>
    </row>
    <row r="17" spans="1:8" ht="54" customHeight="1" x14ac:dyDescent="0.25">
      <c r="A17" s="78" t="s">
        <v>32</v>
      </c>
      <c r="B17" s="225" t="str">
        <f>+IDENTIFICACIÓN!B16</f>
        <v>Incumplimiento en el tiempo de respuesta a las peticiones, quejas y recursos que se reciben en el Instituto.</v>
      </c>
      <c r="C17" s="2">
        <v>3</v>
      </c>
      <c r="D17" s="2">
        <v>4</v>
      </c>
      <c r="E17" s="3" t="s">
        <v>141</v>
      </c>
      <c r="F17" s="3" t="s">
        <v>155</v>
      </c>
      <c r="G17" s="223">
        <f t="shared" ref="G17:G23" si="1">C17*D17*4</f>
        <v>48</v>
      </c>
      <c r="H17" s="224" t="str">
        <f t="shared" si="0"/>
        <v>ZONA RIESGO EXTREMA</v>
      </c>
    </row>
    <row r="18" spans="1:8" ht="55.5" customHeight="1" x14ac:dyDescent="0.25">
      <c r="A18" s="78" t="s">
        <v>33</v>
      </c>
      <c r="B18" s="225" t="str">
        <f>+IDENTIFICACIÓN!B17</f>
        <v>Planta de personal insuficiente y sin competencias para cumplir con todos los lineamientos estrategicos del Instituto.</v>
      </c>
      <c r="C18" s="2">
        <v>3</v>
      </c>
      <c r="D18" s="2">
        <v>3</v>
      </c>
      <c r="E18" s="3" t="s">
        <v>141</v>
      </c>
      <c r="F18" s="3" t="s">
        <v>153</v>
      </c>
      <c r="G18" s="223">
        <f t="shared" si="1"/>
        <v>36</v>
      </c>
      <c r="H18" s="224" t="str">
        <f t="shared" si="0"/>
        <v>ZONA RIESGO ALTA</v>
      </c>
    </row>
    <row r="19" spans="1:8" ht="50.25" customHeight="1" x14ac:dyDescent="0.25">
      <c r="A19" s="78" t="s">
        <v>34</v>
      </c>
      <c r="B19" s="225" t="str">
        <f>+IDENTIFICACIÓN!B18</f>
        <v>Manejo presupuestal sin cumplir con los planes de: caja, de adquisiciones y de inversiones.</v>
      </c>
      <c r="C19" s="2">
        <v>3</v>
      </c>
      <c r="D19" s="2">
        <v>3</v>
      </c>
      <c r="E19" s="3" t="s">
        <v>129</v>
      </c>
      <c r="F19" s="3" t="s">
        <v>145</v>
      </c>
      <c r="G19" s="223">
        <f t="shared" si="1"/>
        <v>36</v>
      </c>
      <c r="H19" s="224" t="str">
        <f t="shared" si="0"/>
        <v>ZONA RIESGO ALTA</v>
      </c>
    </row>
    <row r="20" spans="1:8" ht="42" customHeight="1" x14ac:dyDescent="0.25">
      <c r="A20" s="78" t="s">
        <v>35</v>
      </c>
      <c r="B20" s="225" t="str">
        <f>+IDENTIFICACIÓN!B19</f>
        <v>Incumplimiento de las Metas establecidas en los diferentes Planes que tiene el Instituto para cumplir con su objeto misional</v>
      </c>
      <c r="C20" s="2">
        <v>4</v>
      </c>
      <c r="D20" s="2">
        <v>4</v>
      </c>
      <c r="E20" s="3" t="s">
        <v>139</v>
      </c>
      <c r="F20" s="3" t="s">
        <v>149</v>
      </c>
      <c r="G20" s="223">
        <f t="shared" si="1"/>
        <v>64</v>
      </c>
      <c r="H20" s="224" t="str">
        <f t="shared" si="0"/>
        <v>ZONA RIESGO EXTREMA</v>
      </c>
    </row>
    <row r="21" spans="1:8" ht="60.75" customHeight="1" x14ac:dyDescent="0.25">
      <c r="A21" s="78" t="s">
        <v>36</v>
      </c>
      <c r="B21" s="225" t="str">
        <f>+IDENTIFICACIÓN!B20</f>
        <v>Instalaciones inseguras para el cumplimiento de las funciones</v>
      </c>
      <c r="C21" s="2">
        <v>3</v>
      </c>
      <c r="D21" s="2">
        <v>3</v>
      </c>
      <c r="E21" s="3" t="s">
        <v>129</v>
      </c>
      <c r="F21" s="3" t="s">
        <v>147</v>
      </c>
      <c r="G21" s="223">
        <f t="shared" si="1"/>
        <v>36</v>
      </c>
      <c r="H21" s="224" t="str">
        <f t="shared" si="0"/>
        <v>ZONA RIESGO ALTA</v>
      </c>
    </row>
    <row r="22" spans="1:8" x14ac:dyDescent="0.25">
      <c r="A22" s="78" t="s">
        <v>37</v>
      </c>
      <c r="B22" s="225" t="str">
        <f>+IDENTIFICACIÓN!B21</f>
        <v xml:space="preserve"> </v>
      </c>
      <c r="C22" s="2"/>
      <c r="D22" s="2"/>
      <c r="E22" s="3"/>
      <c r="F22" s="3"/>
      <c r="G22" s="223">
        <f t="shared" si="1"/>
        <v>0</v>
      </c>
      <c r="H22" s="224" t="str">
        <f t="shared" si="0"/>
        <v xml:space="preserve"> </v>
      </c>
    </row>
    <row r="23" spans="1:8" x14ac:dyDescent="0.25">
      <c r="A23" s="78" t="s">
        <v>38</v>
      </c>
      <c r="B23" s="225" t="str">
        <f>+IDENTIFICACIÓN!B22</f>
        <v xml:space="preserve"> </v>
      </c>
      <c r="C23" s="2"/>
      <c r="D23" s="2"/>
      <c r="E23" s="3"/>
      <c r="F23" s="3"/>
      <c r="G23" s="223">
        <f t="shared" si="1"/>
        <v>0</v>
      </c>
      <c r="H23" s="224" t="str">
        <f>IF(OR(AND(C23=3,D23=4),AND(C23=2,D23=5),AND(G23&gt;=52,G23&lt;=100)),"ZONA RIESGO EXTREMA",IF(OR(AND(C23=5,D23=2),AND(C23=4,D23=3),AND(C23=1,D23=4),AND(G23=20),AND(G23&gt;=28,G23&lt;=48)),"ZONA RIESGO ALTA",IF(OR(AND(C23=1,D23=3),AND(C23=4,D22=1),AND(G23=24)),"ZONA RIESGO MODERADA",IF(AND(G23&gt;=4,G23&lt;=16),"ZONA RIESGO BAJA"," "))))</f>
        <v xml:space="preserve"> </v>
      </c>
    </row>
    <row r="24" spans="1:8" x14ac:dyDescent="0.25">
      <c r="A24" s="359"/>
      <c r="B24" s="362"/>
      <c r="C24" s="362"/>
      <c r="D24" s="362"/>
      <c r="E24" s="364"/>
      <c r="F24" s="364"/>
      <c r="G24" s="364"/>
      <c r="H24" s="365"/>
    </row>
    <row r="25" spans="1:8" x14ac:dyDescent="0.25">
      <c r="A25" s="360"/>
      <c r="B25" s="4"/>
      <c r="C25" s="358" t="s">
        <v>50</v>
      </c>
      <c r="D25" s="358"/>
      <c r="E25" s="366"/>
      <c r="F25" s="366"/>
      <c r="G25" s="366"/>
      <c r="H25" s="367"/>
    </row>
    <row r="26" spans="1:8" x14ac:dyDescent="0.25">
      <c r="A26" s="360"/>
      <c r="B26" s="5"/>
      <c r="C26" s="358" t="s">
        <v>51</v>
      </c>
      <c r="D26" s="358"/>
      <c r="E26" s="366"/>
      <c r="F26" s="366"/>
      <c r="G26" s="366"/>
      <c r="H26" s="367"/>
    </row>
    <row r="27" spans="1:8" x14ac:dyDescent="0.25">
      <c r="A27" s="360"/>
      <c r="B27" s="6"/>
      <c r="C27" s="358" t="s">
        <v>52</v>
      </c>
      <c r="D27" s="370"/>
      <c r="E27" s="366"/>
      <c r="F27" s="366"/>
      <c r="G27" s="366"/>
      <c r="H27" s="367"/>
    </row>
    <row r="28" spans="1:8" x14ac:dyDescent="0.25">
      <c r="A28" s="360"/>
      <c r="B28" s="7"/>
      <c r="C28" s="358" t="s">
        <v>53</v>
      </c>
      <c r="D28" s="358"/>
      <c r="E28" s="366"/>
      <c r="F28" s="366"/>
      <c r="G28" s="366"/>
      <c r="H28" s="367"/>
    </row>
    <row r="29" spans="1:8" ht="15.75" thickBot="1" x14ac:dyDescent="0.3">
      <c r="A29" s="361"/>
      <c r="B29" s="363"/>
      <c r="C29" s="363"/>
      <c r="D29" s="363"/>
      <c r="E29" s="368"/>
      <c r="F29" s="368"/>
      <c r="G29" s="368"/>
      <c r="H29" s="369"/>
    </row>
    <row r="104" spans="3:6" x14ac:dyDescent="0.25">
      <c r="C104" s="82">
        <v>1</v>
      </c>
      <c r="D104" s="82">
        <v>1</v>
      </c>
      <c r="E104" s="35" t="s">
        <v>138</v>
      </c>
      <c r="F104" s="35" t="s">
        <v>16</v>
      </c>
    </row>
    <row r="105" spans="3:6" ht="28.5" x14ac:dyDescent="0.25">
      <c r="C105" s="82">
        <v>2</v>
      </c>
      <c r="D105" s="82">
        <v>2</v>
      </c>
      <c r="E105" s="35" t="s">
        <v>139</v>
      </c>
      <c r="F105" s="35" t="s">
        <v>140</v>
      </c>
    </row>
    <row r="106" spans="3:6" ht="28.5" x14ac:dyDescent="0.25">
      <c r="C106" s="82">
        <v>3</v>
      </c>
      <c r="D106" s="82">
        <v>3</v>
      </c>
      <c r="E106" s="35" t="s">
        <v>141</v>
      </c>
      <c r="F106" s="35" t="s">
        <v>142</v>
      </c>
    </row>
    <row r="107" spans="3:6" x14ac:dyDescent="0.25">
      <c r="C107" s="82">
        <v>4</v>
      </c>
      <c r="D107" s="82">
        <v>4</v>
      </c>
      <c r="E107" s="35" t="s">
        <v>129</v>
      </c>
      <c r="F107" s="35" t="s">
        <v>143</v>
      </c>
    </row>
    <row r="108" spans="3:6" x14ac:dyDescent="0.25">
      <c r="C108" s="82">
        <v>5</v>
      </c>
      <c r="D108" s="82">
        <v>5</v>
      </c>
      <c r="E108" s="35"/>
      <c r="F108" s="35" t="s">
        <v>127</v>
      </c>
    </row>
    <row r="109" spans="3:6" ht="42.75" x14ac:dyDescent="0.25">
      <c r="E109" s="35"/>
      <c r="F109" s="35" t="s">
        <v>144</v>
      </c>
    </row>
    <row r="110" spans="3:6" ht="28.5" x14ac:dyDescent="0.25">
      <c r="E110" s="35"/>
      <c r="F110" s="35" t="s">
        <v>145</v>
      </c>
    </row>
    <row r="111" spans="3:6" ht="42.75" x14ac:dyDescent="0.25">
      <c r="E111" s="35"/>
      <c r="F111" s="35" t="s">
        <v>146</v>
      </c>
    </row>
    <row r="112" spans="3:6" ht="28.5" x14ac:dyDescent="0.25">
      <c r="E112" s="35"/>
      <c r="F112" s="35" t="s">
        <v>147</v>
      </c>
    </row>
    <row r="113" spans="5:6" ht="28.5" x14ac:dyDescent="0.25">
      <c r="E113" s="35"/>
      <c r="F113" s="35" t="s">
        <v>148</v>
      </c>
    </row>
    <row r="114" spans="5:6" ht="28.5" x14ac:dyDescent="0.25">
      <c r="E114" s="35"/>
      <c r="F114" s="35" t="s">
        <v>158</v>
      </c>
    </row>
    <row r="115" spans="5:6" ht="28.5" x14ac:dyDescent="0.25">
      <c r="E115" s="35"/>
      <c r="F115" s="35" t="s">
        <v>149</v>
      </c>
    </row>
    <row r="116" spans="5:6" x14ac:dyDescent="0.25">
      <c r="E116" s="35"/>
      <c r="F116" s="35" t="s">
        <v>150</v>
      </c>
    </row>
    <row r="117" spans="5:6" x14ac:dyDescent="0.25">
      <c r="E117" s="35"/>
      <c r="F117" s="35" t="s">
        <v>151</v>
      </c>
    </row>
    <row r="118" spans="5:6" x14ac:dyDescent="0.25">
      <c r="E118" s="35"/>
      <c r="F118" s="35" t="s">
        <v>152</v>
      </c>
    </row>
    <row r="119" spans="5:6" x14ac:dyDescent="0.25">
      <c r="E119" s="35"/>
      <c r="F119" s="35" t="s">
        <v>153</v>
      </c>
    </row>
    <row r="120" spans="5:6" x14ac:dyDescent="0.25">
      <c r="E120" s="35"/>
      <c r="F120" s="35" t="s">
        <v>154</v>
      </c>
    </row>
    <row r="121" spans="5:6" ht="28.5" x14ac:dyDescent="0.25">
      <c r="E121" s="35"/>
      <c r="F121" s="35" t="s">
        <v>155</v>
      </c>
    </row>
    <row r="122" spans="5:6" ht="28.5" x14ac:dyDescent="0.25">
      <c r="E122" s="35"/>
      <c r="F122" s="35" t="s">
        <v>156</v>
      </c>
    </row>
    <row r="123" spans="5:6" ht="28.5" x14ac:dyDescent="0.25">
      <c r="E123" s="35"/>
      <c r="F123" s="35" t="s">
        <v>157</v>
      </c>
    </row>
  </sheetData>
  <sheetProtection formatCells="0" formatColumns="0" formatRows="0"/>
  <dataConsolidate/>
  <mergeCells count="23">
    <mergeCell ref="A12:B12"/>
    <mergeCell ref="C12:H12"/>
    <mergeCell ref="A1:A2"/>
    <mergeCell ref="A3:A4"/>
    <mergeCell ref="A5:A6"/>
    <mergeCell ref="A7:A8"/>
    <mergeCell ref="B1:C2"/>
    <mergeCell ref="B3:C4"/>
    <mergeCell ref="B5:C6"/>
    <mergeCell ref="B7:C8"/>
    <mergeCell ref="B9:C9"/>
    <mergeCell ref="B10:C10"/>
    <mergeCell ref="A11:B11"/>
    <mergeCell ref="C11:H11"/>
    <mergeCell ref="A13:H13"/>
    <mergeCell ref="C25:D25"/>
    <mergeCell ref="A24:A29"/>
    <mergeCell ref="B24:D24"/>
    <mergeCell ref="B29:D29"/>
    <mergeCell ref="E24:H29"/>
    <mergeCell ref="C26:D26"/>
    <mergeCell ref="C27:D27"/>
    <mergeCell ref="C28:D28"/>
  </mergeCells>
  <conditionalFormatting sqref="H16:H23">
    <cfRule type="cellIs" dxfId="36" priority="15" stopIfTrue="1" operator="equal">
      <formula>"ZONA RIESGO ALTA"</formula>
    </cfRule>
    <cfRule type="cellIs" dxfId="35" priority="16" stopIfTrue="1" operator="equal">
      <formula>"ZONA RIESGO EXTREMA"</formula>
    </cfRule>
  </conditionalFormatting>
  <conditionalFormatting sqref="H16:H23">
    <cfRule type="cellIs" dxfId="34" priority="13" stopIfTrue="1" operator="equal">
      <formula>"ZONA RIESGO BAJA"</formula>
    </cfRule>
    <cfRule type="cellIs" dxfId="33" priority="14" stopIfTrue="1" operator="equal">
      <formula>"ZONA RIESGO MODERADA"</formula>
    </cfRule>
  </conditionalFormatting>
  <conditionalFormatting sqref="H16:H23">
    <cfRule type="cellIs" dxfId="32" priority="11" stopIfTrue="1" operator="equal">
      <formula>"ZONA RIESGO MODERADA"</formula>
    </cfRule>
    <cfRule type="cellIs" dxfId="31" priority="12" stopIfTrue="1" operator="equal">
      <formula>"ZONA RIESGO ALTA"</formula>
    </cfRule>
  </conditionalFormatting>
  <conditionalFormatting sqref="G16:G23">
    <cfRule type="cellIs" dxfId="30" priority="8" stopIfTrue="1" operator="equal">
      <formula>"INACEPTABLE"</formula>
    </cfRule>
    <cfRule type="cellIs" dxfId="29" priority="9" stopIfTrue="1" operator="equal">
      <formula>"IMPORTANTE"</formula>
    </cfRule>
    <cfRule type="cellIs" dxfId="28" priority="10" stopIfTrue="1" operator="equal">
      <formula>"MODERADO"</formula>
    </cfRule>
  </conditionalFormatting>
  <conditionalFormatting sqref="G16:G23">
    <cfRule type="cellIs" dxfId="27" priority="7" stopIfTrue="1" operator="equal">
      <formula>"TOLERABLE"</formula>
    </cfRule>
  </conditionalFormatting>
  <dataValidations count="6">
    <dataValidation type="list" allowBlank="1" showInputMessage="1" showErrorMessage="1" sqref="F16:F23">
      <formula1>INDIRECT(E16)</formula1>
    </dataValidation>
    <dataValidation allowBlank="1" showInputMessage="1" showErrorMessage="1" prompt="Es la materialización del riesgo y las consecuencias de su aparición. Su escala es: 5 bajo impacto, 10 medio, 20 alto impacto._x000a_" sqref="D15 F15 E14"/>
    <dataValidation allowBlank="1" showInputMessage="1" showErrorMessage="1" prompt="La probabilidad se encuentra determinada por una escala de 1 a 3, siendo 1 la menor probabilidad de ocurrencia del riesgo y 3 la mayor probabilidad de  ocurrencia." sqref="C15"/>
    <dataValidation type="list" allowBlank="1" showInputMessage="1" showErrorMessage="1" sqref="C16:C23">
      <formula1>$C$104:$C$108</formula1>
    </dataValidation>
    <dataValidation type="list" allowBlank="1" showInputMessage="1" showErrorMessage="1" sqref="D16:D23">
      <formula1>$D$104:$D$108</formula1>
    </dataValidation>
    <dataValidation type="list" allowBlank="1" showInputMessage="1" showErrorMessage="1" sqref="E16:E23">
      <formula1>$E$104:$E$107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N46"/>
  <sheetViews>
    <sheetView zoomScaleNormal="100" workbookViewId="0">
      <selection activeCell="B3" sqref="B3:D4"/>
    </sheetView>
  </sheetViews>
  <sheetFormatPr baseColWidth="10" defaultRowHeight="15" x14ac:dyDescent="0.25"/>
  <cols>
    <col min="1" max="1" width="19.42578125" style="77" customWidth="1"/>
    <col min="2" max="2" width="12.85546875" style="77" customWidth="1"/>
    <col min="3" max="8" width="11.42578125" style="77"/>
    <col min="9" max="9" width="19.28515625" style="77" customWidth="1"/>
    <col min="10" max="10" width="15.42578125" style="77" customWidth="1"/>
    <col min="11" max="12" width="11.42578125" style="77"/>
    <col min="13" max="13" width="7.5703125" style="77" customWidth="1"/>
    <col min="14" max="14" width="24.85546875" style="77" customWidth="1"/>
    <col min="15" max="16384" width="11.42578125" style="77"/>
  </cols>
  <sheetData>
    <row r="1" spans="1:14" ht="15" customHeight="1" x14ac:dyDescent="0.25">
      <c r="A1" s="322" t="s">
        <v>253</v>
      </c>
      <c r="B1" s="325" t="s">
        <v>257</v>
      </c>
      <c r="C1" s="325"/>
      <c r="D1" s="325"/>
      <c r="E1" s="268"/>
      <c r="F1" s="268"/>
      <c r="G1" s="268"/>
      <c r="H1" s="268"/>
      <c r="I1" s="268"/>
      <c r="J1" s="268"/>
      <c r="K1" s="268"/>
      <c r="L1" s="268"/>
      <c r="M1" s="268"/>
      <c r="N1" s="269"/>
    </row>
    <row r="2" spans="1:14" x14ac:dyDescent="0.25">
      <c r="A2" s="323"/>
      <c r="B2" s="326"/>
      <c r="C2" s="326"/>
      <c r="D2" s="326"/>
      <c r="E2" s="17"/>
      <c r="F2" s="17"/>
      <c r="G2" s="17"/>
      <c r="H2" s="17"/>
      <c r="I2" s="17"/>
      <c r="J2" s="17"/>
      <c r="K2" s="17"/>
      <c r="L2" s="17"/>
      <c r="M2" s="17"/>
      <c r="N2" s="270"/>
    </row>
    <row r="3" spans="1:14" ht="15" customHeight="1" x14ac:dyDescent="0.25">
      <c r="A3" s="323" t="s">
        <v>254</v>
      </c>
      <c r="B3" s="326" t="s">
        <v>259</v>
      </c>
      <c r="C3" s="326"/>
      <c r="D3" s="326"/>
      <c r="E3" s="17"/>
      <c r="F3" s="17"/>
      <c r="G3" s="17"/>
      <c r="H3" s="17"/>
      <c r="I3" s="17"/>
      <c r="J3" s="17"/>
      <c r="K3" s="17"/>
      <c r="L3" s="17"/>
      <c r="M3" s="17"/>
      <c r="N3" s="270"/>
    </row>
    <row r="4" spans="1:14" x14ac:dyDescent="0.25">
      <c r="A4" s="323"/>
      <c r="B4" s="326"/>
      <c r="C4" s="326"/>
      <c r="D4" s="326"/>
      <c r="E4" s="17"/>
      <c r="F4" s="17"/>
      <c r="G4" s="17"/>
      <c r="H4" s="17"/>
      <c r="I4" s="17"/>
      <c r="J4" s="17"/>
      <c r="K4" s="17"/>
      <c r="L4" s="17"/>
      <c r="M4" s="17"/>
      <c r="N4" s="271"/>
    </row>
    <row r="5" spans="1:14" ht="16.5" customHeight="1" x14ac:dyDescent="0.25">
      <c r="A5" s="323" t="s">
        <v>28</v>
      </c>
      <c r="B5" s="327">
        <v>43344</v>
      </c>
      <c r="C5" s="327"/>
      <c r="D5" s="327"/>
      <c r="E5" s="266"/>
      <c r="F5" s="266"/>
      <c r="G5" s="266"/>
      <c r="H5" s="266"/>
      <c r="I5" s="266"/>
      <c r="J5" s="266"/>
      <c r="K5" s="266"/>
      <c r="L5" s="266"/>
      <c r="M5" s="266"/>
      <c r="N5" s="272"/>
    </row>
    <row r="6" spans="1:14" ht="22.5" customHeight="1" x14ac:dyDescent="0.25">
      <c r="A6" s="323"/>
      <c r="B6" s="327"/>
      <c r="C6" s="327"/>
      <c r="D6" s="327"/>
      <c r="E6" s="266"/>
      <c r="F6" s="266"/>
      <c r="G6" s="266"/>
      <c r="H6" s="266"/>
      <c r="I6" s="266"/>
      <c r="J6" s="266"/>
      <c r="K6" s="266"/>
      <c r="L6" s="266"/>
      <c r="M6" s="266"/>
      <c r="N6" s="272"/>
    </row>
    <row r="7" spans="1:14" ht="17.25" customHeight="1" x14ac:dyDescent="0.25">
      <c r="A7" s="323" t="s">
        <v>255</v>
      </c>
      <c r="B7" s="326" t="s">
        <v>256</v>
      </c>
      <c r="C7" s="326"/>
      <c r="D7" s="326"/>
      <c r="E7" s="266"/>
      <c r="F7" s="266"/>
      <c r="G7" s="266"/>
      <c r="H7" s="266"/>
      <c r="I7" s="266"/>
      <c r="J7" s="266"/>
      <c r="K7" s="266"/>
      <c r="L7" s="266"/>
      <c r="M7" s="266"/>
      <c r="N7" s="272"/>
    </row>
    <row r="8" spans="1:14" ht="12" customHeight="1" x14ac:dyDescent="0.25">
      <c r="A8" s="323"/>
      <c r="B8" s="326"/>
      <c r="C8" s="326"/>
      <c r="D8" s="326"/>
      <c r="E8" s="266"/>
      <c r="F8" s="266"/>
      <c r="G8" s="266"/>
      <c r="H8" s="266"/>
      <c r="I8" s="266"/>
      <c r="J8" s="266"/>
      <c r="K8" s="266"/>
      <c r="L8" s="266"/>
      <c r="M8" s="266"/>
      <c r="N8" s="272"/>
    </row>
    <row r="9" spans="1:14" x14ac:dyDescent="0.25">
      <c r="A9" s="133" t="s">
        <v>27</v>
      </c>
      <c r="B9" s="410" t="s">
        <v>54</v>
      </c>
      <c r="C9" s="410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1"/>
    </row>
    <row r="10" spans="1:14" x14ac:dyDescent="0.25">
      <c r="A10" s="134" t="s">
        <v>28</v>
      </c>
      <c r="B10" s="422">
        <f>+ANÁLISIS!B10</f>
        <v>43298</v>
      </c>
      <c r="C10" s="423"/>
      <c r="D10" s="149"/>
      <c r="E10" s="152"/>
      <c r="F10" s="152"/>
      <c r="G10" s="152"/>
      <c r="H10" s="152"/>
      <c r="I10" s="152"/>
      <c r="J10" s="152"/>
      <c r="K10" s="152"/>
      <c r="L10" s="152"/>
      <c r="M10" s="152"/>
      <c r="N10" s="153"/>
    </row>
    <row r="11" spans="1:14" ht="30.75" customHeight="1" x14ac:dyDescent="0.25">
      <c r="A11" s="414" t="s">
        <v>29</v>
      </c>
      <c r="B11" s="415"/>
      <c r="C11" s="416" t="s">
        <v>20</v>
      </c>
      <c r="D11" s="416"/>
      <c r="E11" s="416"/>
      <c r="F11" s="416"/>
      <c r="G11" s="416"/>
      <c r="H11" s="416"/>
      <c r="I11" s="416"/>
      <c r="J11" s="416"/>
      <c r="K11" s="416"/>
      <c r="L11" s="416"/>
      <c r="M11" s="416"/>
      <c r="N11" s="416"/>
    </row>
    <row r="12" spans="1:14" ht="85.5" customHeight="1" thickBot="1" x14ac:dyDescent="0.3">
      <c r="A12" s="417" t="str">
        <f>+'CONTEXTO ESTRATÉGICO'!A17</f>
        <v>DIRECCIONAMIENTO ESTRATEGICO</v>
      </c>
      <c r="B12" s="418"/>
      <c r="C12" s="419" t="s">
        <v>193</v>
      </c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421"/>
    </row>
    <row r="13" spans="1:14" ht="17.25" customHeight="1" thickBot="1" x14ac:dyDescent="0.3">
      <c r="A13" s="411" t="s">
        <v>87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2"/>
      <c r="N13" s="413"/>
    </row>
    <row r="14" spans="1:14" x14ac:dyDescent="0.25">
      <c r="A14" s="9"/>
      <c r="B14" s="10"/>
      <c r="C14" s="10"/>
      <c r="D14" s="10"/>
      <c r="E14" s="10"/>
      <c r="F14" s="10"/>
      <c r="G14" s="10"/>
      <c r="H14" s="11"/>
      <c r="I14" s="12"/>
      <c r="J14" s="10"/>
      <c r="K14" s="10"/>
      <c r="L14" s="10"/>
      <c r="M14" s="10"/>
      <c r="N14" s="13"/>
    </row>
    <row r="15" spans="1:14" ht="15.75" thickBot="1" x14ac:dyDescent="0.3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5">
      <c r="A16" s="14"/>
      <c r="B16" s="383" t="str">
        <f>A12</f>
        <v>DIRECCIONAMIENTO ESTRATEGICO</v>
      </c>
      <c r="C16" s="384"/>
      <c r="D16" s="384"/>
      <c r="E16" s="384"/>
      <c r="F16" s="384"/>
      <c r="G16" s="384"/>
      <c r="H16" s="385"/>
      <c r="I16" s="15"/>
      <c r="J16" s="15"/>
      <c r="K16" s="15"/>
      <c r="L16" s="15"/>
      <c r="M16" s="15"/>
      <c r="N16" s="16"/>
    </row>
    <row r="17" spans="1:14" x14ac:dyDescent="0.25">
      <c r="A17" s="14"/>
      <c r="B17" s="25"/>
      <c r="C17" s="26"/>
      <c r="D17" s="26"/>
      <c r="E17" s="26"/>
      <c r="F17" s="26"/>
      <c r="G17" s="26"/>
      <c r="H17" s="27"/>
      <c r="I17" s="15"/>
      <c r="J17" s="15"/>
      <c r="K17" s="15"/>
      <c r="L17" s="15"/>
      <c r="M17" s="15"/>
      <c r="N17" s="16"/>
    </row>
    <row r="18" spans="1:14" x14ac:dyDescent="0.25">
      <c r="A18" s="14"/>
      <c r="B18" s="25"/>
      <c r="C18" s="26"/>
      <c r="D18" s="26"/>
      <c r="E18" s="26"/>
      <c r="F18" s="26"/>
      <c r="G18" s="17"/>
      <c r="H18" s="27"/>
      <c r="I18" s="15"/>
      <c r="J18" s="15"/>
      <c r="K18" s="15"/>
      <c r="L18" s="15"/>
      <c r="M18" s="15"/>
      <c r="N18" s="16"/>
    </row>
    <row r="19" spans="1:14" x14ac:dyDescent="0.25">
      <c r="A19" s="14"/>
      <c r="B19" s="25"/>
      <c r="C19" s="26"/>
      <c r="D19" s="26"/>
      <c r="E19" s="26"/>
      <c r="F19" s="26"/>
      <c r="G19" s="28"/>
      <c r="H19" s="27"/>
      <c r="I19" s="15"/>
      <c r="J19" s="387" t="s">
        <v>55</v>
      </c>
      <c r="K19" s="389" t="s">
        <v>56</v>
      </c>
      <c r="L19" s="387" t="s">
        <v>57</v>
      </c>
      <c r="M19" s="387" t="s">
        <v>58</v>
      </c>
      <c r="N19" s="16"/>
    </row>
    <row r="20" spans="1:14" x14ac:dyDescent="0.25">
      <c r="A20" s="14"/>
      <c r="B20" s="25"/>
      <c r="C20" s="26"/>
      <c r="D20" s="26"/>
      <c r="E20" s="26"/>
      <c r="F20" s="26"/>
      <c r="G20" s="28"/>
      <c r="H20" s="391" t="s">
        <v>59</v>
      </c>
      <c r="I20" s="15"/>
      <c r="J20" s="388"/>
      <c r="K20" s="390"/>
      <c r="L20" s="388"/>
      <c r="M20" s="388"/>
      <c r="N20" s="16"/>
    </row>
    <row r="21" spans="1:14" x14ac:dyDescent="0.25">
      <c r="A21" s="14"/>
      <c r="B21" s="25"/>
      <c r="C21" s="26"/>
      <c r="D21" s="26"/>
      <c r="E21" s="26"/>
      <c r="F21" s="26"/>
      <c r="G21" s="28"/>
      <c r="H21" s="391"/>
      <c r="I21" s="15"/>
      <c r="J21" s="393" t="str">
        <f>A12</f>
        <v>DIRECCIONAMIENTO ESTRATEGICO</v>
      </c>
      <c r="K21" s="78" t="s">
        <v>31</v>
      </c>
      <c r="L21" s="226">
        <f>+ANÁLISIS!D16</f>
        <v>3</v>
      </c>
      <c r="M21" s="226">
        <f>+ANÁLISIS!C16</f>
        <v>3</v>
      </c>
      <c r="N21" s="16"/>
    </row>
    <row r="22" spans="1:14" x14ac:dyDescent="0.25">
      <c r="A22" s="14"/>
      <c r="B22" s="25"/>
      <c r="C22" s="26"/>
      <c r="D22" s="26"/>
      <c r="E22" s="26"/>
      <c r="F22" s="26"/>
      <c r="G22" s="28"/>
      <c r="H22" s="391"/>
      <c r="I22" s="15"/>
      <c r="J22" s="394"/>
      <c r="K22" s="78" t="s">
        <v>32</v>
      </c>
      <c r="L22" s="226">
        <f>+ANÁLISIS!D17</f>
        <v>4</v>
      </c>
      <c r="M22" s="226">
        <f>+ANÁLISIS!C17</f>
        <v>3</v>
      </c>
      <c r="N22" s="16"/>
    </row>
    <row r="23" spans="1:14" x14ac:dyDescent="0.25">
      <c r="A23" s="14"/>
      <c r="B23" s="25"/>
      <c r="C23" s="26"/>
      <c r="D23" s="26"/>
      <c r="E23" s="26"/>
      <c r="F23" s="26"/>
      <c r="G23" s="28"/>
      <c r="H23" s="386" t="s">
        <v>60</v>
      </c>
      <c r="I23" s="15"/>
      <c r="J23" s="394"/>
      <c r="K23" s="78" t="s">
        <v>33</v>
      </c>
      <c r="L23" s="226">
        <f>+ANÁLISIS!D18</f>
        <v>3</v>
      </c>
      <c r="M23" s="226">
        <f>+ANÁLISIS!C18</f>
        <v>3</v>
      </c>
      <c r="N23" s="16"/>
    </row>
    <row r="24" spans="1:14" x14ac:dyDescent="0.25">
      <c r="A24" s="14"/>
      <c r="B24" s="25"/>
      <c r="C24" s="26"/>
      <c r="D24" s="26"/>
      <c r="E24" s="26"/>
      <c r="F24" s="26"/>
      <c r="G24" s="28"/>
      <c r="H24" s="386"/>
      <c r="I24" s="15"/>
      <c r="J24" s="394"/>
      <c r="K24" s="78" t="s">
        <v>34</v>
      </c>
      <c r="L24" s="226">
        <f>+ANÁLISIS!D19</f>
        <v>3</v>
      </c>
      <c r="M24" s="226">
        <f>+ANÁLISIS!C19</f>
        <v>3</v>
      </c>
      <c r="N24" s="16"/>
    </row>
    <row r="25" spans="1:14" x14ac:dyDescent="0.25">
      <c r="A25" s="14"/>
      <c r="B25" s="25"/>
      <c r="C25" s="26"/>
      <c r="D25" s="26"/>
      <c r="E25" s="26"/>
      <c r="F25" s="26"/>
      <c r="G25" s="28"/>
      <c r="H25" s="386"/>
      <c r="I25" s="15"/>
      <c r="J25" s="394"/>
      <c r="K25" s="78" t="s">
        <v>35</v>
      </c>
      <c r="L25" s="226">
        <f>+ANÁLISIS!D20</f>
        <v>4</v>
      </c>
      <c r="M25" s="226">
        <f>+ANÁLISIS!C20</f>
        <v>4</v>
      </c>
      <c r="N25" s="16"/>
    </row>
    <row r="26" spans="1:14" x14ac:dyDescent="0.25">
      <c r="A26" s="14"/>
      <c r="B26" s="25"/>
      <c r="C26" s="26"/>
      <c r="D26" s="26"/>
      <c r="E26" s="26"/>
      <c r="F26" s="26"/>
      <c r="G26" s="28"/>
      <c r="H26" s="392" t="s">
        <v>61</v>
      </c>
      <c r="I26" s="15"/>
      <c r="J26" s="394"/>
      <c r="K26" s="78" t="s">
        <v>36</v>
      </c>
      <c r="L26" s="226">
        <f>+ANÁLISIS!D21</f>
        <v>3</v>
      </c>
      <c r="M26" s="226">
        <f>+ANÁLISIS!C21</f>
        <v>3</v>
      </c>
      <c r="N26" s="16"/>
    </row>
    <row r="27" spans="1:14" x14ac:dyDescent="0.25">
      <c r="A27" s="14"/>
      <c r="B27" s="25"/>
      <c r="C27" s="26"/>
      <c r="D27" s="26"/>
      <c r="E27" s="26"/>
      <c r="F27" s="26"/>
      <c r="G27" s="28"/>
      <c r="H27" s="392"/>
      <c r="I27" s="15"/>
      <c r="J27" s="394"/>
      <c r="K27" s="78" t="s">
        <v>37</v>
      </c>
      <c r="L27" s="226">
        <f>+ANÁLISIS!D22</f>
        <v>0</v>
      </c>
      <c r="M27" s="226">
        <f>+ANÁLISIS!C22</f>
        <v>0</v>
      </c>
      <c r="N27" s="16"/>
    </row>
    <row r="28" spans="1:14" x14ac:dyDescent="0.25">
      <c r="A28" s="14"/>
      <c r="B28" s="25"/>
      <c r="C28" s="26"/>
      <c r="D28" s="26"/>
      <c r="E28" s="26"/>
      <c r="F28" s="26"/>
      <c r="G28" s="17"/>
      <c r="H28" s="392"/>
      <c r="I28" s="15"/>
      <c r="J28" s="395"/>
      <c r="K28" s="78" t="s">
        <v>38</v>
      </c>
      <c r="L28" s="226">
        <f>+ANÁLISIS!D23</f>
        <v>0</v>
      </c>
      <c r="M28" s="226">
        <f>+ANÁLISIS!C23</f>
        <v>0</v>
      </c>
      <c r="N28" s="16"/>
    </row>
    <row r="29" spans="1:14" x14ac:dyDescent="0.25">
      <c r="A29" s="14"/>
      <c r="B29" s="25"/>
      <c r="C29" s="26"/>
      <c r="D29" s="26"/>
      <c r="E29" s="26"/>
      <c r="F29" s="26"/>
      <c r="G29" s="29"/>
      <c r="H29" s="386" t="s">
        <v>62</v>
      </c>
      <c r="I29" s="15"/>
      <c r="J29" s="15"/>
      <c r="K29" s="15"/>
      <c r="L29" s="15"/>
      <c r="M29" s="15"/>
      <c r="N29" s="16"/>
    </row>
    <row r="30" spans="1:14" x14ac:dyDescent="0.25">
      <c r="A30" s="14"/>
      <c r="B30" s="25"/>
      <c r="C30" s="26"/>
      <c r="D30" s="26"/>
      <c r="E30" s="26"/>
      <c r="F30" s="26"/>
      <c r="G30" s="29"/>
      <c r="H30" s="386"/>
      <c r="I30" s="15"/>
      <c r="J30" s="15"/>
      <c r="K30" s="15"/>
      <c r="L30" s="15"/>
      <c r="M30" s="15"/>
      <c r="N30" s="16"/>
    </row>
    <row r="31" spans="1:14" x14ac:dyDescent="0.25">
      <c r="A31" s="14"/>
      <c r="B31" s="25"/>
      <c r="C31" s="26"/>
      <c r="D31" s="26"/>
      <c r="E31" s="26"/>
      <c r="F31" s="26"/>
      <c r="G31" s="29"/>
      <c r="H31" s="386"/>
      <c r="I31" s="15"/>
      <c r="J31" s="24"/>
      <c r="K31" s="24"/>
      <c r="L31" s="24"/>
      <c r="M31" s="15"/>
      <c r="N31" s="16"/>
    </row>
    <row r="32" spans="1:14" x14ac:dyDescent="0.25">
      <c r="A32" s="14"/>
      <c r="B32" s="25"/>
      <c r="C32" s="26"/>
      <c r="D32" s="26"/>
      <c r="E32" s="26"/>
      <c r="F32" s="26"/>
      <c r="G32" s="29"/>
      <c r="H32" s="386" t="s">
        <v>63</v>
      </c>
      <c r="I32" s="15"/>
      <c r="J32" s="24"/>
      <c r="K32" s="24"/>
      <c r="L32" s="24"/>
      <c r="M32" s="15"/>
      <c r="N32" s="16"/>
    </row>
    <row r="33" spans="1:14" x14ac:dyDescent="0.25">
      <c r="A33" s="14"/>
      <c r="B33" s="25"/>
      <c r="C33" s="26"/>
      <c r="D33" s="26"/>
      <c r="E33" s="26"/>
      <c r="F33" s="26"/>
      <c r="G33" s="29"/>
      <c r="H33" s="386"/>
      <c r="I33" s="15"/>
      <c r="J33" s="24"/>
      <c r="K33" s="24"/>
      <c r="L33" s="24"/>
      <c r="M33" s="15"/>
      <c r="N33" s="16"/>
    </row>
    <row r="34" spans="1:14" x14ac:dyDescent="0.25">
      <c r="A34" s="14"/>
      <c r="B34" s="25"/>
      <c r="C34" s="26"/>
      <c r="D34" s="26"/>
      <c r="E34" s="26"/>
      <c r="F34" s="26"/>
      <c r="G34" s="29"/>
      <c r="H34" s="386"/>
      <c r="I34" s="15"/>
      <c r="J34" s="24"/>
      <c r="K34" s="24"/>
      <c r="L34" s="24"/>
      <c r="M34" s="15"/>
      <c r="N34" s="16"/>
    </row>
    <row r="35" spans="1:14" x14ac:dyDescent="0.25">
      <c r="A35" s="14"/>
      <c r="B35" s="25"/>
      <c r="C35" s="17"/>
      <c r="D35" s="17"/>
      <c r="E35" s="17"/>
      <c r="F35" s="17"/>
      <c r="G35" s="17"/>
      <c r="H35" s="18"/>
      <c r="I35" s="15"/>
      <c r="J35" s="42"/>
      <c r="K35" s="405" t="s">
        <v>64</v>
      </c>
      <c r="L35" s="406"/>
      <c r="M35" s="407"/>
      <c r="N35" s="16"/>
    </row>
    <row r="36" spans="1:14" x14ac:dyDescent="0.25">
      <c r="A36" s="14"/>
      <c r="B36" s="30"/>
      <c r="C36" s="31"/>
      <c r="D36" s="31"/>
      <c r="E36" s="31"/>
      <c r="F36" s="31"/>
      <c r="G36" s="29"/>
      <c r="H36" s="20"/>
      <c r="I36" s="15"/>
      <c r="J36" s="67"/>
      <c r="K36" s="405" t="s">
        <v>65</v>
      </c>
      <c r="L36" s="406"/>
      <c r="M36" s="407"/>
      <c r="N36" s="16"/>
    </row>
    <row r="37" spans="1:14" x14ac:dyDescent="0.25">
      <c r="A37" s="14"/>
      <c r="B37" s="30"/>
      <c r="C37" s="32" t="s">
        <v>66</v>
      </c>
      <c r="D37" s="32" t="s">
        <v>67</v>
      </c>
      <c r="E37" s="32" t="s">
        <v>68</v>
      </c>
      <c r="F37" s="32" t="s">
        <v>69</v>
      </c>
      <c r="G37" s="32" t="s">
        <v>70</v>
      </c>
      <c r="H37" s="33"/>
      <c r="I37" s="15"/>
      <c r="J37" s="6"/>
      <c r="K37" s="405" t="s">
        <v>71</v>
      </c>
      <c r="L37" s="406"/>
      <c r="M37" s="407"/>
      <c r="N37" s="16"/>
    </row>
    <row r="38" spans="1:14" ht="15.75" thickBot="1" x14ac:dyDescent="0.3">
      <c r="A38" s="14"/>
      <c r="B38" s="408"/>
      <c r="C38" s="409"/>
      <c r="D38" s="409"/>
      <c r="E38" s="409"/>
      <c r="F38" s="409"/>
      <c r="G38" s="409"/>
      <c r="H38" s="34"/>
      <c r="I38" s="15"/>
      <c r="J38" s="68"/>
      <c r="K38" s="405" t="s">
        <v>72</v>
      </c>
      <c r="L38" s="406"/>
      <c r="M38" s="407"/>
      <c r="N38" s="16"/>
    </row>
    <row r="39" spans="1:14" x14ac:dyDescent="0.25">
      <c r="A39" s="14"/>
      <c r="B39" s="19"/>
      <c r="C39" s="19"/>
      <c r="D39" s="19"/>
      <c r="E39" s="19"/>
      <c r="F39" s="19"/>
      <c r="G39" s="19"/>
      <c r="H39" s="15"/>
      <c r="I39" s="15"/>
      <c r="J39" s="15"/>
      <c r="K39" s="15"/>
      <c r="L39" s="15"/>
      <c r="M39" s="15"/>
      <c r="N39" s="16"/>
    </row>
    <row r="40" spans="1:14" ht="15.75" thickBot="1" x14ac:dyDescent="0.3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1"/>
    </row>
    <row r="41" spans="1:14" ht="15.75" thickBot="1" x14ac:dyDescent="0.3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6"/>
    </row>
    <row r="42" spans="1:14" x14ac:dyDescent="0.25">
      <c r="A42" s="396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8"/>
    </row>
    <row r="43" spans="1:14" x14ac:dyDescent="0.25">
      <c r="A43" s="399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1"/>
    </row>
    <row r="44" spans="1:14" x14ac:dyDescent="0.25">
      <c r="A44" s="399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1"/>
    </row>
    <row r="45" spans="1:14" x14ac:dyDescent="0.25">
      <c r="A45" s="399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1"/>
    </row>
    <row r="46" spans="1:14" ht="15.75" thickBot="1" x14ac:dyDescent="0.3">
      <c r="A46" s="402"/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4"/>
    </row>
  </sheetData>
  <sheetProtection formatCells="0" formatColumns="0" formatRows="0" insertRows="0"/>
  <mergeCells count="33">
    <mergeCell ref="A1:A2"/>
    <mergeCell ref="A3:A4"/>
    <mergeCell ref="A5:A6"/>
    <mergeCell ref="A7:A8"/>
    <mergeCell ref="B1:D2"/>
    <mergeCell ref="B3:D4"/>
    <mergeCell ref="B5:D6"/>
    <mergeCell ref="B7:D8"/>
    <mergeCell ref="B9:C9"/>
    <mergeCell ref="A13:N13"/>
    <mergeCell ref="A11:B11"/>
    <mergeCell ref="C11:N11"/>
    <mergeCell ref="A12:B12"/>
    <mergeCell ref="C12:N12"/>
    <mergeCell ref="B10:C10"/>
    <mergeCell ref="L19:L20"/>
    <mergeCell ref="M19:M20"/>
    <mergeCell ref="A42:N46"/>
    <mergeCell ref="H32:H34"/>
    <mergeCell ref="K36:M36"/>
    <mergeCell ref="K35:M35"/>
    <mergeCell ref="K37:M37"/>
    <mergeCell ref="K38:M38"/>
    <mergeCell ref="B38:D38"/>
    <mergeCell ref="E38:G38"/>
    <mergeCell ref="B16:H16"/>
    <mergeCell ref="H29:H31"/>
    <mergeCell ref="J19:J20"/>
    <mergeCell ref="K19:K20"/>
    <mergeCell ref="H20:H22"/>
    <mergeCell ref="H26:H28"/>
    <mergeCell ref="J21:J28"/>
    <mergeCell ref="H23:H2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IV105"/>
  <sheetViews>
    <sheetView workbookViewId="0">
      <selection activeCell="B3" sqref="B3:D4"/>
    </sheetView>
  </sheetViews>
  <sheetFormatPr baseColWidth="10" defaultRowHeight="15" x14ac:dyDescent="0.25"/>
  <cols>
    <col min="1" max="1" width="18.28515625" style="70" customWidth="1"/>
    <col min="2" max="2" width="49.28515625" style="70" customWidth="1"/>
    <col min="3" max="3" width="37" style="70" customWidth="1"/>
    <col min="4" max="4" width="19.42578125" style="70" customWidth="1"/>
    <col min="5" max="5" width="22.28515625" style="70" customWidth="1"/>
    <col min="6" max="6" width="14.7109375" style="70" customWidth="1"/>
    <col min="7" max="7" width="18.5703125" style="70" customWidth="1"/>
    <col min="8" max="8" width="15" style="70" customWidth="1"/>
    <col min="9" max="13" width="4.7109375" style="70" customWidth="1"/>
    <col min="14" max="14" width="17.140625" style="70" customWidth="1"/>
    <col min="15" max="15" width="13" style="70" customWidth="1"/>
    <col min="16" max="16" width="14.42578125" style="70" customWidth="1"/>
    <col min="17" max="16384" width="11.42578125" style="70"/>
  </cols>
  <sheetData>
    <row r="1" spans="1:256" s="35" customFormat="1" ht="15" customHeight="1" x14ac:dyDescent="0.15">
      <c r="A1" s="322" t="s">
        <v>253</v>
      </c>
      <c r="B1" s="325" t="s">
        <v>257</v>
      </c>
      <c r="C1" s="325"/>
      <c r="D1" s="325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424">
        <f>IDENTIFICACIÓN!F5</f>
        <v>0</v>
      </c>
      <c r="P1" s="425"/>
    </row>
    <row r="2" spans="1:256" s="35" customFormat="1" ht="15" customHeight="1" x14ac:dyDescent="0.15">
      <c r="A2" s="323"/>
      <c r="B2" s="326"/>
      <c r="C2" s="326"/>
      <c r="D2" s="326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426"/>
      <c r="P2" s="427"/>
    </row>
    <row r="3" spans="1:256" s="35" customFormat="1" ht="15" customHeight="1" x14ac:dyDescent="0.15">
      <c r="A3" s="323" t="s">
        <v>254</v>
      </c>
      <c r="B3" s="326" t="s">
        <v>259</v>
      </c>
      <c r="C3" s="326"/>
      <c r="D3" s="326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426"/>
      <c r="P3" s="427"/>
    </row>
    <row r="4" spans="1:256" s="35" customFormat="1" ht="15" customHeight="1" x14ac:dyDescent="0.15">
      <c r="A4" s="323"/>
      <c r="B4" s="326"/>
      <c r="C4" s="326"/>
      <c r="D4" s="326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426"/>
      <c r="P4" s="427"/>
    </row>
    <row r="5" spans="1:256" s="35" customFormat="1" ht="15" customHeight="1" x14ac:dyDescent="0.15">
      <c r="A5" s="323" t="s">
        <v>28</v>
      </c>
      <c r="B5" s="327">
        <v>43344</v>
      </c>
      <c r="C5" s="327"/>
      <c r="D5" s="32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426"/>
      <c r="P5" s="427"/>
    </row>
    <row r="6" spans="1:256" s="35" customFormat="1" ht="15" customHeight="1" x14ac:dyDescent="0.15">
      <c r="A6" s="323"/>
      <c r="B6" s="327"/>
      <c r="C6" s="327"/>
      <c r="D6" s="32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426"/>
      <c r="P6" s="427"/>
    </row>
    <row r="7" spans="1:256" s="35" customFormat="1" ht="15" customHeight="1" x14ac:dyDescent="0.15">
      <c r="A7" s="323" t="s">
        <v>255</v>
      </c>
      <c r="B7" s="326" t="s">
        <v>256</v>
      </c>
      <c r="C7" s="326"/>
      <c r="D7" s="326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426"/>
      <c r="P7" s="427"/>
    </row>
    <row r="8" spans="1:256" s="35" customFormat="1" ht="12" customHeight="1" x14ac:dyDescent="0.15">
      <c r="A8" s="323"/>
      <c r="B8" s="326"/>
      <c r="C8" s="326"/>
      <c r="D8" s="326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428"/>
      <c r="P8" s="429"/>
    </row>
    <row r="9" spans="1:256" s="35" customFormat="1" ht="12.75" customHeight="1" x14ac:dyDescent="0.25">
      <c r="A9" s="133" t="s">
        <v>27</v>
      </c>
      <c r="B9" s="410" t="s">
        <v>73</v>
      </c>
      <c r="C9" s="4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1"/>
    </row>
    <row r="10" spans="1:256" s="35" customFormat="1" x14ac:dyDescent="0.25">
      <c r="A10" s="134" t="s">
        <v>28</v>
      </c>
      <c r="B10" s="422">
        <f>+GRÁFICA!B10</f>
        <v>43298</v>
      </c>
      <c r="C10" s="423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1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7"/>
      <c r="IV10" s="77"/>
    </row>
    <row r="11" spans="1:256" s="41" customFormat="1" ht="14.25" customHeight="1" x14ac:dyDescent="0.25">
      <c r="A11" s="430" t="s">
        <v>29</v>
      </c>
      <c r="B11" s="431"/>
      <c r="C11" s="447" t="s">
        <v>20</v>
      </c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9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  <c r="EY11" s="77"/>
      <c r="EZ11" s="77"/>
      <c r="FA11" s="77"/>
      <c r="FB11" s="77"/>
      <c r="FC11" s="77"/>
      <c r="FD11" s="77"/>
      <c r="FE11" s="77"/>
      <c r="FF11" s="77"/>
      <c r="FG11" s="77"/>
      <c r="FH11" s="77"/>
      <c r="FI11" s="77"/>
      <c r="FJ11" s="77"/>
      <c r="FK11" s="77"/>
      <c r="FL11" s="77"/>
      <c r="FM11" s="77"/>
      <c r="FN11" s="77"/>
      <c r="FO11" s="77"/>
      <c r="FP11" s="77"/>
      <c r="FQ11" s="77"/>
      <c r="FR11" s="77"/>
      <c r="FS11" s="77"/>
      <c r="FT11" s="77"/>
      <c r="FU11" s="77"/>
      <c r="FV11" s="77"/>
      <c r="FW11" s="77"/>
      <c r="FX11" s="77"/>
      <c r="FY11" s="77"/>
      <c r="FZ11" s="77"/>
      <c r="GA11" s="77"/>
      <c r="GB11" s="77"/>
      <c r="GC11" s="77"/>
      <c r="GD11" s="77"/>
      <c r="GE11" s="77"/>
      <c r="GF11" s="77"/>
      <c r="GG11" s="77"/>
      <c r="GH11" s="77"/>
      <c r="GI11" s="77"/>
      <c r="GJ11" s="77"/>
      <c r="GK11" s="77"/>
      <c r="GL11" s="77"/>
      <c r="GM11" s="77"/>
      <c r="GN11" s="77"/>
      <c r="GO11" s="77"/>
      <c r="GP11" s="77"/>
      <c r="GQ11" s="77"/>
      <c r="GR11" s="77"/>
      <c r="GS11" s="77"/>
      <c r="GT11" s="77"/>
      <c r="GU11" s="77"/>
      <c r="GV11" s="77"/>
      <c r="GW11" s="77"/>
      <c r="GX11" s="77"/>
      <c r="GY11" s="77"/>
      <c r="GZ11" s="77"/>
      <c r="HA11" s="77"/>
      <c r="HB11" s="77"/>
      <c r="HC11" s="77"/>
      <c r="HD11" s="77"/>
      <c r="HE11" s="77"/>
      <c r="HF11" s="77"/>
      <c r="HG11" s="77"/>
      <c r="HH11" s="77"/>
      <c r="HI11" s="77"/>
      <c r="HJ11" s="77"/>
      <c r="HK11" s="77"/>
      <c r="HL11" s="77"/>
      <c r="HM11" s="77"/>
      <c r="HN11" s="77"/>
      <c r="HO11" s="77"/>
      <c r="HP11" s="77"/>
      <c r="HQ11" s="77"/>
      <c r="HR11" s="77"/>
      <c r="HS11" s="77"/>
      <c r="HT11" s="77"/>
      <c r="HU11" s="77"/>
      <c r="HV11" s="77"/>
      <c r="HW11" s="77"/>
      <c r="HX11" s="77"/>
      <c r="HY11" s="77"/>
      <c r="HZ11" s="77"/>
      <c r="IA11" s="77"/>
      <c r="IB11" s="77"/>
      <c r="IC11" s="77"/>
      <c r="ID11" s="77"/>
      <c r="IE11" s="77"/>
      <c r="IF11" s="77"/>
      <c r="IG11" s="77"/>
      <c r="IH11" s="77"/>
      <c r="II11" s="77"/>
      <c r="IJ11" s="77"/>
      <c r="IK11" s="77"/>
      <c r="IL11" s="77"/>
      <c r="IM11" s="77"/>
      <c r="IN11" s="77"/>
      <c r="IO11" s="77"/>
      <c r="IP11" s="77"/>
      <c r="IQ11" s="77"/>
      <c r="IR11" s="77"/>
      <c r="IS11" s="77"/>
      <c r="IT11" s="77"/>
      <c r="IU11" s="77"/>
      <c r="IV11" s="77"/>
    </row>
    <row r="12" spans="1:256" s="84" customFormat="1" ht="61.5" customHeight="1" x14ac:dyDescent="0.25">
      <c r="A12" s="462" t="str">
        <f>+GRÁFICA!A12</f>
        <v>DIRECCIONAMIENTO ESTRATEGICO</v>
      </c>
      <c r="B12" s="463"/>
      <c r="C12" s="458" t="str">
        <f>+GRÁFICA!C12</f>
        <v>Liderar, dirigir, coordinar y Controlar  la Gestión de todos los Procesos del Instituto de Desarrollo Municipal de Dosquebradas.</v>
      </c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6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</row>
    <row r="13" spans="1:256" s="35" customFormat="1" ht="20.25" customHeight="1" x14ac:dyDescent="0.25">
      <c r="A13" s="444" t="s">
        <v>74</v>
      </c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444"/>
      <c r="N13" s="444"/>
      <c r="O13" s="444"/>
      <c r="P13" s="445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</row>
    <row r="14" spans="1:256" s="35" customFormat="1" ht="24" customHeight="1" x14ac:dyDescent="0.25">
      <c r="A14" s="450" t="s">
        <v>22</v>
      </c>
      <c r="B14" s="452" t="s">
        <v>40</v>
      </c>
      <c r="C14" s="446" t="s">
        <v>75</v>
      </c>
      <c r="D14" s="446" t="s">
        <v>76</v>
      </c>
      <c r="E14" s="446"/>
      <c r="F14" s="446"/>
      <c r="G14" s="446" t="s">
        <v>77</v>
      </c>
      <c r="H14" s="446"/>
      <c r="I14" s="446" t="s">
        <v>78</v>
      </c>
      <c r="J14" s="446"/>
      <c r="K14" s="446"/>
      <c r="L14" s="446"/>
      <c r="M14" s="446"/>
      <c r="N14" s="446" t="s">
        <v>79</v>
      </c>
      <c r="O14" s="454" t="s">
        <v>80</v>
      </c>
      <c r="P14" s="461" t="s">
        <v>81</v>
      </c>
    </row>
    <row r="15" spans="1:256" s="35" customFormat="1" ht="37.5" customHeight="1" x14ac:dyDescent="0.25">
      <c r="A15" s="451"/>
      <c r="B15" s="453"/>
      <c r="C15" s="446"/>
      <c r="D15" s="192" t="s">
        <v>82</v>
      </c>
      <c r="E15" s="192" t="s">
        <v>83</v>
      </c>
      <c r="F15" s="192" t="s">
        <v>84</v>
      </c>
      <c r="G15" s="192" t="s">
        <v>85</v>
      </c>
      <c r="H15" s="192" t="s">
        <v>86</v>
      </c>
      <c r="I15" s="446"/>
      <c r="J15" s="446"/>
      <c r="K15" s="446"/>
      <c r="L15" s="446"/>
      <c r="M15" s="446"/>
      <c r="N15" s="446"/>
      <c r="O15" s="454"/>
      <c r="P15" s="461"/>
    </row>
    <row r="16" spans="1:256" s="35" customFormat="1" ht="39.75" customHeight="1" x14ac:dyDescent="0.25">
      <c r="A16" s="442" t="s">
        <v>31</v>
      </c>
      <c r="B16" s="434" t="str">
        <f>+ANÁLISIS!B16</f>
        <v>Formulación de un Plan de Acción sin soporte presupuestal.</v>
      </c>
      <c r="C16" s="36" t="s">
        <v>194</v>
      </c>
      <c r="D16" s="37" t="s">
        <v>133</v>
      </c>
      <c r="E16" s="37" t="s">
        <v>133</v>
      </c>
      <c r="F16" s="37" t="s">
        <v>133</v>
      </c>
      <c r="G16" s="37" t="s">
        <v>133</v>
      </c>
      <c r="H16" s="37" t="s">
        <v>133</v>
      </c>
      <c r="I16" s="227">
        <f>IF(D16="SI",15,0)</f>
        <v>15</v>
      </c>
      <c r="J16" s="227">
        <f>IF(E16="SI",15,0)</f>
        <v>15</v>
      </c>
      <c r="K16" s="227">
        <f>IF(F16="SI",30,0)</f>
        <v>30</v>
      </c>
      <c r="L16" s="227">
        <f>IF(G16="SI",15,0)</f>
        <v>15</v>
      </c>
      <c r="M16" s="227">
        <f>IF(H16="SI",25,0)</f>
        <v>25</v>
      </c>
      <c r="N16" s="223">
        <f t="shared" ref="N16:N39" si="0">SUM(I16:M16)</f>
        <v>100</v>
      </c>
      <c r="O16" s="439">
        <f>IF(AND(OR(C16&lt;&gt;"",C16&lt;&gt;0),OR(C17&lt;&gt;"",C17&lt;&gt;0),OR(C18&lt;&gt;"",C18&lt;&gt;0)),AVERAGE(N16:N18),IF(AND(OR(C16&lt;&gt;"",C16&lt;&gt;0),OR(C17&lt;&gt;"",C17&lt;&gt;0)),AVERAGE(N16:N17),IF(AND(C16&lt;&gt;"",C16&lt;&gt;0),N16,0)))</f>
        <v>100</v>
      </c>
      <c r="P16" s="437">
        <f>IF(AND(B16&lt;&gt;" ",B19&lt;&gt;" ",B22&lt;&gt;" ",B25&lt;&gt;" ",B28&lt;&gt;" ",B31&lt;&gt;" ",B34&lt;&gt;" ",B37&lt;&gt;" "),AVERAGE(O16,O19,O22,O25,O28,O31,O34,O37),IF(AND(B16&lt;&gt;" ",B19&lt;&gt;" ",B22&lt;&gt;" ",B25&lt;&gt;" ",B28&lt;&gt;" ",B31&lt;&gt;" ",B34&lt;&gt;" "),AVERAGE(O16,O19,O22,O25,O28,O31,O34),IF(AND(B16&lt;&gt;" ",B19&lt;&gt;" ",B22&lt;&gt;" ",B25&lt;&gt;" ",B28&lt;&gt;" ",B31&lt;&gt;" "),AVERAGE(O16,O19,O22,O25,O28,O31),IF(AND(B16&lt;&gt;" ",B19&lt;&gt;" ",B22&lt;&gt;" ",B25&lt;&gt;" ",B28&lt;&gt;" "),AVERAGE(O16,O19,O22,O25,O28),IF(AND(B16&lt;&gt;" ",B19&lt;&gt;" ",B22&lt;&gt;" ",B25&lt;&gt;" "),AVERAGE(O16,O19,O22,O25),IF(AND(B16&lt;&gt;" ",B19&lt;&gt;" ",B22&lt;&gt;" "),AVERAGE(O16,O19,O22),IF(AND(B16&lt;&gt;" ",B19&lt;&gt;" "),AVERAGE(O16,O19),IF(B16&lt;&gt;" ",O16,0))))))))</f>
        <v>79.166666666666671</v>
      </c>
    </row>
    <row r="17" spans="1:18" s="35" customFormat="1" ht="28.5" x14ac:dyDescent="0.25">
      <c r="A17" s="443"/>
      <c r="B17" s="435"/>
      <c r="C17" s="36" t="s">
        <v>195</v>
      </c>
      <c r="D17" s="37" t="s">
        <v>133</v>
      </c>
      <c r="E17" s="37" t="s">
        <v>133</v>
      </c>
      <c r="F17" s="37" t="s">
        <v>133</v>
      </c>
      <c r="G17" s="37" t="s">
        <v>133</v>
      </c>
      <c r="H17" s="37" t="s">
        <v>133</v>
      </c>
      <c r="I17" s="227">
        <f t="shared" ref="I17:J39" si="1">IF(D17="SI",15,0)</f>
        <v>15</v>
      </c>
      <c r="J17" s="227">
        <f t="shared" si="1"/>
        <v>15</v>
      </c>
      <c r="K17" s="227">
        <f t="shared" ref="K17:K39" si="2">IF(F17="SI",30,0)</f>
        <v>30</v>
      </c>
      <c r="L17" s="227">
        <f t="shared" ref="L17:L39" si="3">IF(G17="SI",15,0)</f>
        <v>15</v>
      </c>
      <c r="M17" s="227">
        <f t="shared" ref="M17:M39" si="4">IF(H17="SI",25,0)</f>
        <v>25</v>
      </c>
      <c r="N17" s="223">
        <f t="shared" si="0"/>
        <v>100</v>
      </c>
      <c r="O17" s="440"/>
      <c r="P17" s="437"/>
    </row>
    <row r="18" spans="1:18" s="35" customFormat="1" ht="19.5" customHeight="1" x14ac:dyDescent="0.25">
      <c r="A18" s="443"/>
      <c r="B18" s="436"/>
      <c r="C18" s="38"/>
      <c r="D18" s="37"/>
      <c r="E18" s="37"/>
      <c r="F18" s="37"/>
      <c r="G18" s="37"/>
      <c r="H18" s="37"/>
      <c r="I18" s="227">
        <f t="shared" si="1"/>
        <v>0</v>
      </c>
      <c r="J18" s="227">
        <f t="shared" si="1"/>
        <v>0</v>
      </c>
      <c r="K18" s="227">
        <f t="shared" si="2"/>
        <v>0</v>
      </c>
      <c r="L18" s="227">
        <f t="shared" si="3"/>
        <v>0</v>
      </c>
      <c r="M18" s="227">
        <f t="shared" si="4"/>
        <v>0</v>
      </c>
      <c r="N18" s="223">
        <f t="shared" si="0"/>
        <v>0</v>
      </c>
      <c r="O18" s="440"/>
      <c r="P18" s="437"/>
    </row>
    <row r="19" spans="1:18" s="35" customFormat="1" ht="56.25" customHeight="1" x14ac:dyDescent="0.25">
      <c r="A19" s="432" t="s">
        <v>32</v>
      </c>
      <c r="B19" s="434" t="str">
        <f>+ANÁLISIS!B17</f>
        <v>Incumplimiento en el tiempo de respuesta a las peticiones, quejas y recursos que se reciben en el Instituto.</v>
      </c>
      <c r="C19" s="38" t="s">
        <v>196</v>
      </c>
      <c r="D19" s="105" t="s">
        <v>133</v>
      </c>
      <c r="E19" s="105" t="s">
        <v>133</v>
      </c>
      <c r="F19" s="105" t="s">
        <v>133</v>
      </c>
      <c r="G19" s="105" t="s">
        <v>133</v>
      </c>
      <c r="H19" s="105" t="s">
        <v>133</v>
      </c>
      <c r="I19" s="227">
        <f t="shared" si="1"/>
        <v>15</v>
      </c>
      <c r="J19" s="227">
        <f t="shared" si="1"/>
        <v>15</v>
      </c>
      <c r="K19" s="227">
        <f t="shared" si="2"/>
        <v>30</v>
      </c>
      <c r="L19" s="227">
        <f t="shared" si="3"/>
        <v>15</v>
      </c>
      <c r="M19" s="227">
        <f t="shared" si="4"/>
        <v>25</v>
      </c>
      <c r="N19" s="223">
        <f t="shared" si="0"/>
        <v>100</v>
      </c>
      <c r="O19" s="439">
        <f>IF(AND(OR(C19&lt;&gt;"",C19&lt;&gt;0),OR(C20&lt;&gt;"",C20&lt;&gt;0),OR(C21&lt;&gt;"",C21&lt;&gt;0)),AVERAGE(N19:N21),IF(AND(OR(C19&lt;&gt;"",C19&lt;&gt;0),OR(C20&lt;&gt;"",C20&lt;&gt;0)),AVERAGE(N19,N20),IF(AND(C19&lt;&gt;"",C19&lt;&gt;0),N19,0)))</f>
        <v>100</v>
      </c>
      <c r="P19" s="437"/>
      <c r="R19" s="39"/>
    </row>
    <row r="20" spans="1:18" s="35" customFormat="1" ht="14.25" x14ac:dyDescent="0.25">
      <c r="A20" s="433"/>
      <c r="B20" s="435"/>
      <c r="C20" s="104"/>
      <c r="D20" s="105"/>
      <c r="E20" s="105"/>
      <c r="F20" s="105"/>
      <c r="G20" s="105"/>
      <c r="H20" s="105"/>
      <c r="I20" s="227">
        <f t="shared" si="1"/>
        <v>0</v>
      </c>
      <c r="J20" s="227">
        <f t="shared" si="1"/>
        <v>0</v>
      </c>
      <c r="K20" s="227">
        <f t="shared" si="2"/>
        <v>0</v>
      </c>
      <c r="L20" s="227">
        <f t="shared" si="3"/>
        <v>0</v>
      </c>
      <c r="M20" s="227">
        <f t="shared" si="4"/>
        <v>0</v>
      </c>
      <c r="N20" s="223">
        <f t="shared" si="0"/>
        <v>0</v>
      </c>
      <c r="O20" s="440"/>
      <c r="P20" s="437"/>
    </row>
    <row r="21" spans="1:18" s="35" customFormat="1" ht="14.25" x14ac:dyDescent="0.25">
      <c r="A21" s="433"/>
      <c r="B21" s="436"/>
      <c r="C21" s="104"/>
      <c r="D21" s="105"/>
      <c r="E21" s="105"/>
      <c r="F21" s="105"/>
      <c r="G21" s="105"/>
      <c r="H21" s="105"/>
      <c r="I21" s="227">
        <f t="shared" si="1"/>
        <v>0</v>
      </c>
      <c r="J21" s="227">
        <f t="shared" si="1"/>
        <v>0</v>
      </c>
      <c r="K21" s="227">
        <f t="shared" si="2"/>
        <v>0</v>
      </c>
      <c r="L21" s="227">
        <f t="shared" si="3"/>
        <v>0</v>
      </c>
      <c r="M21" s="227">
        <f t="shared" si="4"/>
        <v>0</v>
      </c>
      <c r="N21" s="223">
        <f t="shared" si="0"/>
        <v>0</v>
      </c>
      <c r="O21" s="441"/>
      <c r="P21" s="437"/>
    </row>
    <row r="22" spans="1:18" s="35" customFormat="1" ht="38.25" x14ac:dyDescent="0.25">
      <c r="A22" s="442" t="s">
        <v>33</v>
      </c>
      <c r="B22" s="434" t="str">
        <f>+ANÁLISIS!B18</f>
        <v>Planta de personal insuficiente y sin competencias para cumplir con todos los lineamientos estrategicos del Instituto.</v>
      </c>
      <c r="C22" s="253" t="s">
        <v>231</v>
      </c>
      <c r="D22" s="37" t="s">
        <v>133</v>
      </c>
      <c r="E22" s="37" t="s">
        <v>133</v>
      </c>
      <c r="F22" s="37" t="s">
        <v>133</v>
      </c>
      <c r="G22" s="37" t="s">
        <v>133</v>
      </c>
      <c r="H22" s="37" t="s">
        <v>133</v>
      </c>
      <c r="I22" s="227">
        <f t="shared" si="1"/>
        <v>15</v>
      </c>
      <c r="J22" s="227">
        <f t="shared" si="1"/>
        <v>15</v>
      </c>
      <c r="K22" s="227">
        <f t="shared" si="2"/>
        <v>30</v>
      </c>
      <c r="L22" s="227">
        <f t="shared" si="3"/>
        <v>15</v>
      </c>
      <c r="M22" s="227">
        <f t="shared" si="4"/>
        <v>25</v>
      </c>
      <c r="N22" s="223">
        <f t="shared" si="0"/>
        <v>100</v>
      </c>
      <c r="O22" s="439">
        <f>IF(AND(OR(C22&lt;&gt;"",C22&lt;&gt;0),OR(C23&lt;&gt;"",C23&lt;&gt;0),OR(C24&lt;&gt;"",C24&lt;&gt;0)),AVERAGE(N22:N24),IF(AND(OR(C22&lt;&gt;"",C22&lt;&gt;0),OR(C23&lt;&gt;"",C23&lt;&gt;0)),AVERAGE(N22,N23),IF(AND(C22&lt;&gt;"",C22&lt;&gt;0),N22,0)))</f>
        <v>100</v>
      </c>
      <c r="P22" s="437"/>
    </row>
    <row r="23" spans="1:18" s="35" customFormat="1" ht="14.25" x14ac:dyDescent="0.25">
      <c r="A23" s="443"/>
      <c r="B23" s="435"/>
      <c r="C23" s="36"/>
      <c r="D23" s="37"/>
      <c r="E23" s="37"/>
      <c r="F23" s="37"/>
      <c r="G23" s="37"/>
      <c r="H23" s="37"/>
      <c r="I23" s="227">
        <f t="shared" si="1"/>
        <v>0</v>
      </c>
      <c r="J23" s="227">
        <f t="shared" si="1"/>
        <v>0</v>
      </c>
      <c r="K23" s="227">
        <f t="shared" si="2"/>
        <v>0</v>
      </c>
      <c r="L23" s="227">
        <f t="shared" si="3"/>
        <v>0</v>
      </c>
      <c r="M23" s="227">
        <f t="shared" si="4"/>
        <v>0</v>
      </c>
      <c r="N23" s="223">
        <f t="shared" si="0"/>
        <v>0</v>
      </c>
      <c r="O23" s="440"/>
      <c r="P23" s="437"/>
    </row>
    <row r="24" spans="1:18" s="35" customFormat="1" ht="14.25" x14ac:dyDescent="0.25">
      <c r="A24" s="443"/>
      <c r="B24" s="436"/>
      <c r="C24" s="36"/>
      <c r="D24" s="37"/>
      <c r="E24" s="37"/>
      <c r="F24" s="37"/>
      <c r="G24" s="37"/>
      <c r="H24" s="37"/>
      <c r="I24" s="227">
        <f t="shared" si="1"/>
        <v>0</v>
      </c>
      <c r="J24" s="227">
        <f t="shared" si="1"/>
        <v>0</v>
      </c>
      <c r="K24" s="227">
        <f t="shared" si="2"/>
        <v>0</v>
      </c>
      <c r="L24" s="227">
        <f t="shared" si="3"/>
        <v>0</v>
      </c>
      <c r="M24" s="227">
        <f t="shared" si="4"/>
        <v>0</v>
      </c>
      <c r="N24" s="223">
        <f t="shared" si="0"/>
        <v>0</v>
      </c>
      <c r="O24" s="441"/>
      <c r="P24" s="437"/>
    </row>
    <row r="25" spans="1:18" s="35" customFormat="1" ht="75.75" customHeight="1" x14ac:dyDescent="0.25">
      <c r="A25" s="432" t="s">
        <v>34</v>
      </c>
      <c r="B25" s="434" t="str">
        <f>+ANÁLISIS!B19</f>
        <v>Manejo presupuestal sin cumplir con los planes de: caja, de adquisiciones y de inversiones.</v>
      </c>
      <c r="C25" s="106" t="s">
        <v>197</v>
      </c>
      <c r="D25" s="105" t="s">
        <v>134</v>
      </c>
      <c r="E25" s="105" t="s">
        <v>133</v>
      </c>
      <c r="F25" s="105" t="s">
        <v>133</v>
      </c>
      <c r="G25" s="105" t="s">
        <v>133</v>
      </c>
      <c r="H25" s="105" t="s">
        <v>134</v>
      </c>
      <c r="I25" s="227">
        <f t="shared" si="1"/>
        <v>0</v>
      </c>
      <c r="J25" s="227">
        <f t="shared" si="1"/>
        <v>15</v>
      </c>
      <c r="K25" s="227">
        <f t="shared" si="2"/>
        <v>30</v>
      </c>
      <c r="L25" s="227">
        <f t="shared" si="3"/>
        <v>15</v>
      </c>
      <c r="M25" s="227">
        <f t="shared" si="4"/>
        <v>0</v>
      </c>
      <c r="N25" s="223">
        <f t="shared" si="0"/>
        <v>60</v>
      </c>
      <c r="O25" s="439">
        <f>IF(AND(OR(C25&lt;&gt;"",C25&lt;&gt;0),OR(C26&lt;&gt;"",C26&lt;&gt;0),OR(C27&lt;&gt;"",C27&lt;&gt;0)),AVERAGE(N25:N27),IF(AND(OR(C25&lt;&gt;"",C25&lt;&gt;0),OR(C26&lt;&gt;"",C26&lt;&gt;0)),AVERAGE(N25,N26),IF(AND(C25&lt;&gt;"",C25&lt;&gt;0),N25,0)))</f>
        <v>60</v>
      </c>
      <c r="P25" s="437"/>
    </row>
    <row r="26" spans="1:18" s="35" customFormat="1" ht="14.25" x14ac:dyDescent="0.25">
      <c r="A26" s="433"/>
      <c r="B26" s="435"/>
      <c r="C26" s="106"/>
      <c r="D26" s="105"/>
      <c r="E26" s="105"/>
      <c r="F26" s="105"/>
      <c r="G26" s="105"/>
      <c r="H26" s="105"/>
      <c r="I26" s="227">
        <f t="shared" si="1"/>
        <v>0</v>
      </c>
      <c r="J26" s="227">
        <f t="shared" si="1"/>
        <v>0</v>
      </c>
      <c r="K26" s="227">
        <f t="shared" si="2"/>
        <v>0</v>
      </c>
      <c r="L26" s="227">
        <f t="shared" si="3"/>
        <v>0</v>
      </c>
      <c r="M26" s="227">
        <f t="shared" si="4"/>
        <v>0</v>
      </c>
      <c r="N26" s="223">
        <f t="shared" si="0"/>
        <v>0</v>
      </c>
      <c r="O26" s="440"/>
      <c r="P26" s="437"/>
    </row>
    <row r="27" spans="1:18" s="35" customFormat="1" ht="14.25" x14ac:dyDescent="0.25">
      <c r="A27" s="433"/>
      <c r="B27" s="436"/>
      <c r="C27" s="106"/>
      <c r="D27" s="105"/>
      <c r="E27" s="105"/>
      <c r="F27" s="105"/>
      <c r="G27" s="105"/>
      <c r="H27" s="105"/>
      <c r="I27" s="227">
        <f t="shared" si="1"/>
        <v>0</v>
      </c>
      <c r="J27" s="227">
        <f t="shared" si="1"/>
        <v>0</v>
      </c>
      <c r="K27" s="227">
        <f t="shared" si="2"/>
        <v>0</v>
      </c>
      <c r="L27" s="227">
        <f t="shared" si="3"/>
        <v>0</v>
      </c>
      <c r="M27" s="227">
        <f t="shared" si="4"/>
        <v>0</v>
      </c>
      <c r="N27" s="223">
        <f t="shared" si="0"/>
        <v>0</v>
      </c>
      <c r="O27" s="441"/>
      <c r="P27" s="437"/>
    </row>
    <row r="28" spans="1:18" s="35" customFormat="1" ht="42.75" x14ac:dyDescent="0.25">
      <c r="A28" s="442" t="s">
        <v>35</v>
      </c>
      <c r="B28" s="434" t="str">
        <f>+ANÁLISIS!B20</f>
        <v>Incumplimiento de las Metas establecidas en los diferentes Planes que tiene el Instituto para cumplir con su objeto misional</v>
      </c>
      <c r="C28" s="36" t="s">
        <v>232</v>
      </c>
      <c r="D28" s="37" t="s">
        <v>134</v>
      </c>
      <c r="E28" s="37" t="s">
        <v>134</v>
      </c>
      <c r="F28" s="37" t="s">
        <v>134</v>
      </c>
      <c r="G28" s="37" t="s">
        <v>133</v>
      </c>
      <c r="H28" s="37" t="s">
        <v>134</v>
      </c>
      <c r="I28" s="227">
        <f t="shared" si="1"/>
        <v>0</v>
      </c>
      <c r="J28" s="227">
        <f t="shared" si="1"/>
        <v>0</v>
      </c>
      <c r="K28" s="227">
        <f t="shared" si="2"/>
        <v>0</v>
      </c>
      <c r="L28" s="227">
        <f t="shared" si="3"/>
        <v>15</v>
      </c>
      <c r="M28" s="227">
        <f t="shared" si="4"/>
        <v>0</v>
      </c>
      <c r="N28" s="223">
        <f t="shared" si="0"/>
        <v>15</v>
      </c>
      <c r="O28" s="439">
        <f>IF(AND(OR(C28&lt;&gt;"",C28&lt;&gt;0),OR(C29&lt;&gt;"",C29&lt;&gt;0),OR(C30&lt;&gt;"",C30&lt;&gt;0)),AVERAGE(N28:N30),IF(AND(OR(C28&lt;&gt;"",C28&lt;&gt;0),OR(C29&lt;&gt;"",C29&lt;&gt;0)),AVERAGE(N28,N29),IF(AND(C28&lt;&gt;"",C28&lt;&gt;0),N28,0)))</f>
        <v>15</v>
      </c>
      <c r="P28" s="437"/>
    </row>
    <row r="29" spans="1:18" s="35" customFormat="1" ht="14.25" x14ac:dyDescent="0.25">
      <c r="A29" s="443"/>
      <c r="B29" s="435"/>
      <c r="C29" s="36"/>
      <c r="D29" s="37"/>
      <c r="E29" s="37"/>
      <c r="F29" s="37"/>
      <c r="G29" s="37"/>
      <c r="H29" s="37"/>
      <c r="I29" s="227">
        <f t="shared" si="1"/>
        <v>0</v>
      </c>
      <c r="J29" s="227">
        <f t="shared" si="1"/>
        <v>0</v>
      </c>
      <c r="K29" s="227">
        <f t="shared" si="2"/>
        <v>0</v>
      </c>
      <c r="L29" s="227">
        <f t="shared" si="3"/>
        <v>0</v>
      </c>
      <c r="M29" s="227">
        <f t="shared" si="4"/>
        <v>0</v>
      </c>
      <c r="N29" s="223">
        <f t="shared" si="0"/>
        <v>0</v>
      </c>
      <c r="O29" s="440"/>
      <c r="P29" s="437"/>
    </row>
    <row r="30" spans="1:18" s="35" customFormat="1" ht="14.25" x14ac:dyDescent="0.25">
      <c r="A30" s="443"/>
      <c r="B30" s="436"/>
      <c r="C30" s="36"/>
      <c r="D30" s="37"/>
      <c r="E30" s="37"/>
      <c r="F30" s="37"/>
      <c r="G30" s="37"/>
      <c r="H30" s="37"/>
      <c r="I30" s="227">
        <f t="shared" si="1"/>
        <v>0</v>
      </c>
      <c r="J30" s="227">
        <f t="shared" si="1"/>
        <v>0</v>
      </c>
      <c r="K30" s="227">
        <f t="shared" si="2"/>
        <v>0</v>
      </c>
      <c r="L30" s="227">
        <f t="shared" si="3"/>
        <v>0</v>
      </c>
      <c r="M30" s="227">
        <f t="shared" si="4"/>
        <v>0</v>
      </c>
      <c r="N30" s="223">
        <f t="shared" si="0"/>
        <v>0</v>
      </c>
      <c r="O30" s="441"/>
      <c r="P30" s="437"/>
    </row>
    <row r="31" spans="1:18" s="35" customFormat="1" ht="42.75" x14ac:dyDescent="0.25">
      <c r="A31" s="432" t="s">
        <v>36</v>
      </c>
      <c r="B31" s="434" t="str">
        <f>+ANÁLISIS!B21</f>
        <v>Instalaciones inseguras para el cumplimiento de las funciones</v>
      </c>
      <c r="C31" s="106" t="s">
        <v>250</v>
      </c>
      <c r="D31" s="105" t="s">
        <v>133</v>
      </c>
      <c r="E31" s="105" t="s">
        <v>133</v>
      </c>
      <c r="F31" s="105" t="s">
        <v>133</v>
      </c>
      <c r="G31" s="105" t="s">
        <v>133</v>
      </c>
      <c r="H31" s="105" t="s">
        <v>133</v>
      </c>
      <c r="I31" s="227">
        <f t="shared" si="1"/>
        <v>15</v>
      </c>
      <c r="J31" s="227">
        <f t="shared" si="1"/>
        <v>15</v>
      </c>
      <c r="K31" s="227">
        <f t="shared" si="2"/>
        <v>30</v>
      </c>
      <c r="L31" s="227">
        <f t="shared" si="3"/>
        <v>15</v>
      </c>
      <c r="M31" s="227">
        <f t="shared" si="4"/>
        <v>25</v>
      </c>
      <c r="N31" s="223">
        <f t="shared" si="0"/>
        <v>100</v>
      </c>
      <c r="O31" s="439">
        <f>IF(AND(OR(C31&lt;&gt;"",C31&lt;&gt;0),OR(C32&lt;&gt;"",C32&lt;&gt;0),OR(C33&lt;&gt;"",C33&lt;&gt;0)),AVERAGE(N31:N33),IF(AND(OR(C31&lt;&gt;"",C31&lt;&gt;0),OR(C32&lt;&gt;"",C32&lt;&gt;0)),AVERAGE(N31,N32),IF(AND(C31&lt;&gt;"",C31&lt;&gt;0),N31,0)))</f>
        <v>100</v>
      </c>
      <c r="P31" s="437"/>
    </row>
    <row r="32" spans="1:18" s="35" customFormat="1" ht="14.25" x14ac:dyDescent="0.25">
      <c r="A32" s="433"/>
      <c r="B32" s="435"/>
      <c r="C32" s="250"/>
      <c r="D32" s="105"/>
      <c r="E32" s="105"/>
      <c r="F32" s="105"/>
      <c r="G32" s="105"/>
      <c r="H32" s="105"/>
      <c r="I32" s="227">
        <f t="shared" si="1"/>
        <v>0</v>
      </c>
      <c r="J32" s="227">
        <f t="shared" si="1"/>
        <v>0</v>
      </c>
      <c r="K32" s="227">
        <f t="shared" si="2"/>
        <v>0</v>
      </c>
      <c r="L32" s="227">
        <f t="shared" si="3"/>
        <v>0</v>
      </c>
      <c r="M32" s="227">
        <f t="shared" si="4"/>
        <v>0</v>
      </c>
      <c r="N32" s="223">
        <f t="shared" si="0"/>
        <v>0</v>
      </c>
      <c r="O32" s="440"/>
      <c r="P32" s="437"/>
    </row>
    <row r="33" spans="1:16" s="35" customFormat="1" ht="14.25" x14ac:dyDescent="0.25">
      <c r="A33" s="433"/>
      <c r="B33" s="436"/>
      <c r="C33" s="106"/>
      <c r="D33" s="105"/>
      <c r="E33" s="105"/>
      <c r="F33" s="105"/>
      <c r="G33" s="105"/>
      <c r="H33" s="105"/>
      <c r="I33" s="227">
        <f t="shared" si="1"/>
        <v>0</v>
      </c>
      <c r="J33" s="227">
        <f t="shared" si="1"/>
        <v>0</v>
      </c>
      <c r="K33" s="227">
        <f t="shared" si="2"/>
        <v>0</v>
      </c>
      <c r="L33" s="227">
        <f t="shared" si="3"/>
        <v>0</v>
      </c>
      <c r="M33" s="227">
        <f t="shared" si="4"/>
        <v>0</v>
      </c>
      <c r="N33" s="223">
        <f t="shared" si="0"/>
        <v>0</v>
      </c>
      <c r="O33" s="441"/>
      <c r="P33" s="437"/>
    </row>
    <row r="34" spans="1:16" s="35" customFormat="1" ht="14.25" x14ac:dyDescent="0.25">
      <c r="A34" s="442" t="s">
        <v>37</v>
      </c>
      <c r="B34" s="434" t="str">
        <f>+ANÁLISIS!B22</f>
        <v xml:space="preserve"> </v>
      </c>
      <c r="C34" s="36"/>
      <c r="D34" s="37"/>
      <c r="E34" s="37"/>
      <c r="F34" s="37"/>
      <c r="G34" s="37"/>
      <c r="H34" s="37"/>
      <c r="I34" s="227">
        <f t="shared" si="1"/>
        <v>0</v>
      </c>
      <c r="J34" s="227">
        <f t="shared" si="1"/>
        <v>0</v>
      </c>
      <c r="K34" s="227">
        <f t="shared" si="2"/>
        <v>0</v>
      </c>
      <c r="L34" s="227">
        <f t="shared" si="3"/>
        <v>0</v>
      </c>
      <c r="M34" s="227">
        <f t="shared" si="4"/>
        <v>0</v>
      </c>
      <c r="N34" s="223">
        <f t="shared" si="0"/>
        <v>0</v>
      </c>
      <c r="O34" s="439">
        <f>IF(AND(OR(C34&lt;&gt;"",C34&lt;&gt;0),OR(C35&lt;&gt;"",C35&lt;&gt;0),OR(C36&lt;&gt;"",C36&lt;&gt;0)),AVERAGE(N34:N36),IF(AND(OR(C34&lt;&gt;"",C34&lt;&gt;0),OR(C35&lt;&gt;"",C35&lt;&gt;0)),AVERAGE(N34,N35),IF(AND(C34&lt;&gt;"",C34&lt;&gt;0),N34,0)))</f>
        <v>0</v>
      </c>
      <c r="P34" s="437"/>
    </row>
    <row r="35" spans="1:16" s="35" customFormat="1" ht="14.25" x14ac:dyDescent="0.25">
      <c r="A35" s="443"/>
      <c r="B35" s="435"/>
      <c r="C35" s="36"/>
      <c r="D35" s="37"/>
      <c r="E35" s="37"/>
      <c r="F35" s="37"/>
      <c r="G35" s="37"/>
      <c r="H35" s="37"/>
      <c r="I35" s="227">
        <f t="shared" si="1"/>
        <v>0</v>
      </c>
      <c r="J35" s="227">
        <f t="shared" si="1"/>
        <v>0</v>
      </c>
      <c r="K35" s="227">
        <f t="shared" si="2"/>
        <v>0</v>
      </c>
      <c r="L35" s="227">
        <f t="shared" si="3"/>
        <v>0</v>
      </c>
      <c r="M35" s="227">
        <f t="shared" si="4"/>
        <v>0</v>
      </c>
      <c r="N35" s="223">
        <f t="shared" si="0"/>
        <v>0</v>
      </c>
      <c r="O35" s="440"/>
      <c r="P35" s="437"/>
    </row>
    <row r="36" spans="1:16" s="35" customFormat="1" ht="14.25" x14ac:dyDescent="0.25">
      <c r="A36" s="443"/>
      <c r="B36" s="436"/>
      <c r="C36" s="36"/>
      <c r="D36" s="37"/>
      <c r="E36" s="37"/>
      <c r="F36" s="37"/>
      <c r="G36" s="37"/>
      <c r="H36" s="37"/>
      <c r="I36" s="227">
        <f t="shared" si="1"/>
        <v>0</v>
      </c>
      <c r="J36" s="227">
        <f t="shared" si="1"/>
        <v>0</v>
      </c>
      <c r="K36" s="227">
        <f t="shared" si="2"/>
        <v>0</v>
      </c>
      <c r="L36" s="227">
        <f t="shared" si="3"/>
        <v>0</v>
      </c>
      <c r="M36" s="227">
        <f t="shared" si="4"/>
        <v>0</v>
      </c>
      <c r="N36" s="223">
        <f t="shared" si="0"/>
        <v>0</v>
      </c>
      <c r="O36" s="441"/>
      <c r="P36" s="437"/>
    </row>
    <row r="37" spans="1:16" s="35" customFormat="1" ht="14.25" x14ac:dyDescent="0.25">
      <c r="A37" s="432" t="s">
        <v>38</v>
      </c>
      <c r="B37" s="434" t="str">
        <f>+ANÁLISIS!B23</f>
        <v xml:space="preserve"> </v>
      </c>
      <c r="C37" s="106"/>
      <c r="D37" s="105"/>
      <c r="E37" s="105"/>
      <c r="F37" s="105"/>
      <c r="G37" s="105"/>
      <c r="H37" s="105"/>
      <c r="I37" s="227">
        <f t="shared" si="1"/>
        <v>0</v>
      </c>
      <c r="J37" s="227">
        <f t="shared" si="1"/>
        <v>0</v>
      </c>
      <c r="K37" s="227">
        <f t="shared" si="2"/>
        <v>0</v>
      </c>
      <c r="L37" s="227">
        <f t="shared" si="3"/>
        <v>0</v>
      </c>
      <c r="M37" s="227">
        <f t="shared" si="4"/>
        <v>0</v>
      </c>
      <c r="N37" s="223">
        <f t="shared" si="0"/>
        <v>0</v>
      </c>
      <c r="O37" s="439">
        <f>IF(AND(OR(C37&lt;&gt;"",C37&lt;&gt;0),OR(C38&lt;&gt;"",C38&lt;&gt;0),OR(C39&lt;&gt;"",C39&lt;&gt;0)),AVERAGE(N37:N39),IF(AND(OR(C37&lt;&gt;"",C37&lt;&gt;0),OR(C38&lt;&gt;"",C38&lt;&gt;0)),AVERAGE(N37,N38),IF(AND(C37&lt;&gt;"",C37&lt;&gt;0),N37,0)))</f>
        <v>0</v>
      </c>
      <c r="P37" s="437"/>
    </row>
    <row r="38" spans="1:16" s="35" customFormat="1" ht="14.25" x14ac:dyDescent="0.25">
      <c r="A38" s="433"/>
      <c r="B38" s="435"/>
      <c r="C38" s="106"/>
      <c r="D38" s="105"/>
      <c r="E38" s="105"/>
      <c r="F38" s="105"/>
      <c r="G38" s="105"/>
      <c r="H38" s="105"/>
      <c r="I38" s="227">
        <f t="shared" si="1"/>
        <v>0</v>
      </c>
      <c r="J38" s="227">
        <f t="shared" si="1"/>
        <v>0</v>
      </c>
      <c r="K38" s="227">
        <f t="shared" si="2"/>
        <v>0</v>
      </c>
      <c r="L38" s="227">
        <f t="shared" si="3"/>
        <v>0</v>
      </c>
      <c r="M38" s="227">
        <f t="shared" si="4"/>
        <v>0</v>
      </c>
      <c r="N38" s="223">
        <f t="shared" si="0"/>
        <v>0</v>
      </c>
      <c r="O38" s="440"/>
      <c r="P38" s="437"/>
    </row>
    <row r="39" spans="1:16" s="35" customFormat="1" thickBot="1" x14ac:dyDescent="0.3">
      <c r="A39" s="433"/>
      <c r="B39" s="435"/>
      <c r="C39" s="107"/>
      <c r="D39" s="108"/>
      <c r="E39" s="108"/>
      <c r="F39" s="108"/>
      <c r="G39" s="108"/>
      <c r="H39" s="108"/>
      <c r="I39" s="228">
        <f t="shared" si="1"/>
        <v>0</v>
      </c>
      <c r="J39" s="228">
        <f t="shared" si="1"/>
        <v>0</v>
      </c>
      <c r="K39" s="228">
        <f t="shared" si="2"/>
        <v>0</v>
      </c>
      <c r="L39" s="228">
        <f t="shared" si="3"/>
        <v>0</v>
      </c>
      <c r="M39" s="228">
        <f t="shared" si="4"/>
        <v>0</v>
      </c>
      <c r="N39" s="229">
        <f t="shared" si="0"/>
        <v>0</v>
      </c>
      <c r="O39" s="440"/>
      <c r="P39" s="438"/>
    </row>
    <row r="40" spans="1:16" s="35" customFormat="1" ht="12.75" customHeight="1" x14ac:dyDescent="0.25">
      <c r="A40" s="455"/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7"/>
    </row>
    <row r="41" spans="1:16" s="35" customFormat="1" ht="12.75" customHeight="1" x14ac:dyDescent="0.25">
      <c r="A41" s="360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7"/>
    </row>
    <row r="42" spans="1:16" s="35" customFormat="1" ht="12.75" customHeight="1" x14ac:dyDescent="0.25">
      <c r="A42" s="360"/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66"/>
      <c r="N42" s="366"/>
      <c r="O42" s="366"/>
      <c r="P42" s="367"/>
    </row>
    <row r="43" spans="1:16" s="35" customFormat="1" ht="12.75" customHeight="1" x14ac:dyDescent="0.25">
      <c r="A43" s="360"/>
      <c r="B43" s="366"/>
      <c r="C43" s="366"/>
      <c r="D43" s="366"/>
      <c r="E43" s="366"/>
      <c r="F43" s="366"/>
      <c r="G43" s="366"/>
      <c r="H43" s="366"/>
      <c r="I43" s="366"/>
      <c r="J43" s="366"/>
      <c r="K43" s="366"/>
      <c r="L43" s="366"/>
      <c r="M43" s="366"/>
      <c r="N43" s="366"/>
      <c r="O43" s="366"/>
      <c r="P43" s="367"/>
    </row>
    <row r="44" spans="1:16" s="35" customFormat="1" ht="12.75" customHeight="1" thickBot="1" x14ac:dyDescent="0.3">
      <c r="A44" s="361"/>
      <c r="B44" s="368"/>
      <c r="C44" s="368"/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9"/>
    </row>
    <row r="104" spans="5:9" x14ac:dyDescent="0.25">
      <c r="E104" s="70" t="s">
        <v>133</v>
      </c>
      <c r="F104" s="70" t="s">
        <v>133</v>
      </c>
      <c r="G104" s="70" t="s">
        <v>133</v>
      </c>
      <c r="H104" s="70" t="s">
        <v>133</v>
      </c>
      <c r="I104" s="70" t="s">
        <v>133</v>
      </c>
    </row>
    <row r="105" spans="5:9" x14ac:dyDescent="0.25">
      <c r="E105" s="70" t="s">
        <v>134</v>
      </c>
      <c r="F105" s="70" t="s">
        <v>134</v>
      </c>
      <c r="G105" s="70" t="s">
        <v>134</v>
      </c>
      <c r="H105" s="70" t="s">
        <v>134</v>
      </c>
      <c r="I105" s="70" t="s">
        <v>134</v>
      </c>
    </row>
  </sheetData>
  <sheetProtection formatCells="0" formatColumns="0" formatRows="0" insertRows="0"/>
  <mergeCells count="51">
    <mergeCell ref="A1:A2"/>
    <mergeCell ref="A3:A4"/>
    <mergeCell ref="A5:A6"/>
    <mergeCell ref="A7:A8"/>
    <mergeCell ref="B1:D2"/>
    <mergeCell ref="B3:D4"/>
    <mergeCell ref="B5:D6"/>
    <mergeCell ref="B7:D8"/>
    <mergeCell ref="A40:P44"/>
    <mergeCell ref="C12:P12"/>
    <mergeCell ref="A31:A33"/>
    <mergeCell ref="B31:B33"/>
    <mergeCell ref="O31:O33"/>
    <mergeCell ref="A34:A36"/>
    <mergeCell ref="B34:B36"/>
    <mergeCell ref="O34:O36"/>
    <mergeCell ref="B19:B21"/>
    <mergeCell ref="O16:O18"/>
    <mergeCell ref="O28:O30"/>
    <mergeCell ref="A37:A39"/>
    <mergeCell ref="B37:B39"/>
    <mergeCell ref="O37:O39"/>
    <mergeCell ref="P14:P15"/>
    <mergeCell ref="A12:B12"/>
    <mergeCell ref="I14:M15"/>
    <mergeCell ref="A28:A30"/>
    <mergeCell ref="B28:B30"/>
    <mergeCell ref="C11:P11"/>
    <mergeCell ref="A14:A15"/>
    <mergeCell ref="C14:C15"/>
    <mergeCell ref="D14:F14"/>
    <mergeCell ref="G14:H14"/>
    <mergeCell ref="B14:B15"/>
    <mergeCell ref="N14:N15"/>
    <mergeCell ref="O14:O15"/>
    <mergeCell ref="O1:P8"/>
    <mergeCell ref="A11:B11"/>
    <mergeCell ref="A25:A27"/>
    <mergeCell ref="B25:B27"/>
    <mergeCell ref="P16:P39"/>
    <mergeCell ref="A19:A21"/>
    <mergeCell ref="O25:O27"/>
    <mergeCell ref="B10:C10"/>
    <mergeCell ref="O19:O21"/>
    <mergeCell ref="A22:A24"/>
    <mergeCell ref="B22:B24"/>
    <mergeCell ref="O22:O24"/>
    <mergeCell ref="A13:P13"/>
    <mergeCell ref="A16:A18"/>
    <mergeCell ref="B16:B18"/>
    <mergeCell ref="B9:C9"/>
  </mergeCells>
  <dataValidations count="6">
    <dataValidation allowBlank="1" showInputMessage="1" showErrorMessage="1" prompt="Proceso, política, dispositivo, práctica u otra acción existente   para minimizar el riesgo negativo o potenciar oportunidades positivas." sqref="C14:C15"/>
    <dataValidation type="list" allowBlank="1" showInputMessage="1" showErrorMessage="1" sqref="D16:D39">
      <formula1>$E$104:$E$105</formula1>
    </dataValidation>
    <dataValidation type="list" allowBlank="1" showInputMessage="1" showErrorMessage="1" sqref="E16:E39">
      <formula1>$F$104:$F$105</formula1>
    </dataValidation>
    <dataValidation type="list" allowBlank="1" showInputMessage="1" showErrorMessage="1" sqref="F16:F39">
      <formula1>$G$104:$G$105</formula1>
    </dataValidation>
    <dataValidation type="list" allowBlank="1" showInputMessage="1" showErrorMessage="1" sqref="G16:G39">
      <formula1>$H$104:$H$105</formula1>
    </dataValidation>
    <dataValidation type="list" allowBlank="1" showInputMessage="1" showErrorMessage="1" sqref="H16:H39">
      <formula1>$I$104:$I$105</formula1>
    </dataValidation>
  </dataValidations>
  <pageMargins left="0.7" right="0.7" top="0.75" bottom="0.75" header="0.3" footer="0.3"/>
  <ignoredErrors>
    <ignoredError sqref="K16:K39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K104"/>
  <sheetViews>
    <sheetView zoomScale="110" zoomScaleNormal="110" workbookViewId="0">
      <selection activeCell="B5" sqref="B5:D6"/>
    </sheetView>
  </sheetViews>
  <sheetFormatPr baseColWidth="10" defaultRowHeight="15" x14ac:dyDescent="0.25"/>
  <cols>
    <col min="1" max="1" width="18" style="70" customWidth="1"/>
    <col min="2" max="2" width="45.5703125" style="70" customWidth="1"/>
    <col min="3" max="3" width="16.140625" style="70" customWidth="1"/>
    <col min="4" max="4" width="16.7109375" style="70" customWidth="1"/>
    <col min="5" max="5" width="21.28515625" style="70" customWidth="1"/>
    <col min="6" max="6" width="19" style="70" customWidth="1"/>
    <col min="7" max="7" width="45.85546875" style="70" customWidth="1"/>
    <col min="8" max="8" width="14.5703125" style="70" customWidth="1"/>
    <col min="9" max="9" width="11.28515625" style="70" customWidth="1"/>
    <col min="10" max="10" width="11.42578125" style="70"/>
    <col min="11" max="11" width="15.140625" style="70" customWidth="1"/>
    <col min="12" max="16384" width="11.42578125" style="70"/>
  </cols>
  <sheetData>
    <row r="1" spans="1:11" ht="16.5" customHeight="1" x14ac:dyDescent="0.25">
      <c r="A1" s="322" t="s">
        <v>253</v>
      </c>
      <c r="B1" s="325" t="s">
        <v>257</v>
      </c>
      <c r="C1" s="325"/>
      <c r="D1" s="325"/>
      <c r="E1" s="273"/>
      <c r="F1" s="273"/>
      <c r="G1" s="273"/>
      <c r="H1" s="273"/>
      <c r="I1" s="273"/>
      <c r="J1" s="424">
        <f>IDENTIFICACIÓN!F5</f>
        <v>0</v>
      </c>
      <c r="K1" s="425"/>
    </row>
    <row r="2" spans="1:11" x14ac:dyDescent="0.25">
      <c r="A2" s="323"/>
      <c r="B2" s="326"/>
      <c r="C2" s="326"/>
      <c r="D2" s="326"/>
      <c r="E2" s="267"/>
      <c r="F2" s="267"/>
      <c r="G2" s="267"/>
      <c r="H2" s="267"/>
      <c r="I2" s="267"/>
      <c r="J2" s="426"/>
      <c r="K2" s="427"/>
    </row>
    <row r="3" spans="1:11" x14ac:dyDescent="0.25">
      <c r="A3" s="323" t="s">
        <v>254</v>
      </c>
      <c r="B3" s="326" t="s">
        <v>260</v>
      </c>
      <c r="C3" s="326"/>
      <c r="D3" s="326"/>
      <c r="E3" s="267"/>
      <c r="F3" s="267"/>
      <c r="G3" s="267"/>
      <c r="H3" s="267"/>
      <c r="I3" s="267"/>
      <c r="J3" s="426"/>
      <c r="K3" s="427"/>
    </row>
    <row r="4" spans="1:11" x14ac:dyDescent="0.25">
      <c r="A4" s="323"/>
      <c r="B4" s="326"/>
      <c r="C4" s="326"/>
      <c r="D4" s="326"/>
      <c r="E4" s="267"/>
      <c r="F4" s="267"/>
      <c r="G4" s="267"/>
      <c r="H4" s="267"/>
      <c r="I4" s="267"/>
      <c r="J4" s="426"/>
      <c r="K4" s="427"/>
    </row>
    <row r="5" spans="1:11" x14ac:dyDescent="0.25">
      <c r="A5" s="323" t="s">
        <v>28</v>
      </c>
      <c r="B5" s="327">
        <v>43344</v>
      </c>
      <c r="C5" s="327"/>
      <c r="D5" s="327"/>
      <c r="E5" s="267"/>
      <c r="F5" s="267"/>
      <c r="G5" s="267"/>
      <c r="H5" s="267"/>
      <c r="I5" s="267"/>
      <c r="J5" s="426"/>
      <c r="K5" s="427"/>
    </row>
    <row r="6" spans="1:11" x14ac:dyDescent="0.25">
      <c r="A6" s="323"/>
      <c r="B6" s="327"/>
      <c r="C6" s="327"/>
      <c r="D6" s="327"/>
      <c r="E6" s="267"/>
      <c r="F6" s="267"/>
      <c r="G6" s="267"/>
      <c r="H6" s="267"/>
      <c r="I6" s="267"/>
      <c r="J6" s="426"/>
      <c r="K6" s="427"/>
    </row>
    <row r="7" spans="1:11" x14ac:dyDescent="0.25">
      <c r="A7" s="323" t="s">
        <v>255</v>
      </c>
      <c r="B7" s="326" t="s">
        <v>256</v>
      </c>
      <c r="C7" s="326"/>
      <c r="D7" s="326"/>
      <c r="E7" s="267"/>
      <c r="F7" s="267"/>
      <c r="G7" s="267"/>
      <c r="H7" s="267"/>
      <c r="I7" s="267"/>
      <c r="J7" s="426"/>
      <c r="K7" s="427"/>
    </row>
    <row r="8" spans="1:11" ht="14.25" customHeight="1" x14ac:dyDescent="0.25">
      <c r="A8" s="324"/>
      <c r="B8" s="328"/>
      <c r="C8" s="328"/>
      <c r="D8" s="328"/>
      <c r="E8" s="274"/>
      <c r="F8" s="274"/>
      <c r="G8" s="274"/>
      <c r="H8" s="274"/>
      <c r="I8" s="274"/>
      <c r="J8" s="428"/>
      <c r="K8" s="429"/>
    </row>
    <row r="9" spans="1:11" x14ac:dyDescent="0.25">
      <c r="A9" s="206" t="s">
        <v>27</v>
      </c>
      <c r="B9" s="388" t="s">
        <v>88</v>
      </c>
      <c r="C9" s="388"/>
      <c r="D9" s="388"/>
      <c r="E9" s="484"/>
      <c r="F9" s="485"/>
      <c r="G9" s="485"/>
      <c r="H9" s="485"/>
      <c r="I9" s="485"/>
      <c r="J9" s="485"/>
      <c r="K9" s="486"/>
    </row>
    <row r="10" spans="1:11" x14ac:dyDescent="0.25">
      <c r="A10" s="145" t="s">
        <v>28</v>
      </c>
      <c r="B10" s="422">
        <v>43298</v>
      </c>
      <c r="C10" s="422"/>
      <c r="D10" s="422"/>
      <c r="E10" s="484"/>
      <c r="F10" s="485"/>
      <c r="G10" s="485"/>
      <c r="H10" s="485"/>
      <c r="I10" s="485"/>
      <c r="J10" s="485"/>
      <c r="K10" s="486"/>
    </row>
    <row r="11" spans="1:11" x14ac:dyDescent="0.25">
      <c r="A11" s="469" t="s">
        <v>29</v>
      </c>
      <c r="B11" s="470"/>
      <c r="C11" s="471" t="s">
        <v>20</v>
      </c>
      <c r="D11" s="472"/>
      <c r="E11" s="472"/>
      <c r="F11" s="472"/>
      <c r="G11" s="472"/>
      <c r="H11" s="472"/>
      <c r="I11" s="472"/>
      <c r="J11" s="472"/>
      <c r="K11" s="473"/>
    </row>
    <row r="12" spans="1:11" ht="54.75" customHeight="1" x14ac:dyDescent="0.25">
      <c r="A12" s="474" t="str">
        <f>+'VALORACIÓN CONTROLES'!A12</f>
        <v>DIRECCIONAMIENTO ESTRATEGICO</v>
      </c>
      <c r="B12" s="475"/>
      <c r="C12" s="476" t="str">
        <f>+'VALORACIÓN CONTROLES'!C12</f>
        <v>Liderar, dirigir, coordinar y Controlar  la Gestión de todos los Procesos del Instituto de Desarrollo Municipal de Dosquebradas.</v>
      </c>
      <c r="D12" s="476"/>
      <c r="E12" s="476"/>
      <c r="F12" s="476"/>
      <c r="G12" s="476"/>
      <c r="H12" s="476"/>
      <c r="I12" s="476"/>
      <c r="J12" s="476"/>
      <c r="K12" s="477"/>
    </row>
    <row r="13" spans="1:11" x14ac:dyDescent="0.25">
      <c r="A13" s="466" t="s">
        <v>88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8"/>
    </row>
    <row r="14" spans="1:11" ht="18.75" customHeight="1" x14ac:dyDescent="0.25">
      <c r="A14" s="481" t="s">
        <v>22</v>
      </c>
      <c r="B14" s="478" t="s">
        <v>40</v>
      </c>
      <c r="C14" s="478" t="s">
        <v>41</v>
      </c>
      <c r="D14" s="478"/>
      <c r="E14" s="479" t="s">
        <v>49</v>
      </c>
      <c r="F14" s="479" t="s">
        <v>89</v>
      </c>
      <c r="G14" s="479" t="s">
        <v>73</v>
      </c>
      <c r="H14" s="478"/>
      <c r="I14" s="478"/>
      <c r="J14" s="478"/>
      <c r="K14" s="483"/>
    </row>
    <row r="15" spans="1:11" ht="50.25" customHeight="1" x14ac:dyDescent="0.25">
      <c r="A15" s="482"/>
      <c r="B15" s="479"/>
      <c r="C15" s="208" t="s">
        <v>44</v>
      </c>
      <c r="D15" s="208" t="s">
        <v>45</v>
      </c>
      <c r="E15" s="480"/>
      <c r="F15" s="480"/>
      <c r="G15" s="480"/>
      <c r="H15" s="166" t="s">
        <v>90</v>
      </c>
      <c r="I15" s="166" t="s">
        <v>91</v>
      </c>
      <c r="J15" s="166" t="s">
        <v>92</v>
      </c>
      <c r="K15" s="209" t="s">
        <v>81</v>
      </c>
    </row>
    <row r="16" spans="1:11" ht="62.25" customHeight="1" x14ac:dyDescent="0.25">
      <c r="A16" s="78" t="s">
        <v>31</v>
      </c>
      <c r="B16" s="230" t="str">
        <f>+'VALORACIÓN CONTROLES'!B16</f>
        <v>Formulación de un Plan de Acción sin soporte presupuestal.</v>
      </c>
      <c r="C16" s="226">
        <f>+ANÁLISIS!C16</f>
        <v>3</v>
      </c>
      <c r="D16" s="226">
        <f>+ANÁLISIS!D16</f>
        <v>3</v>
      </c>
      <c r="E16" s="231" t="str">
        <f>+ANÁLISIS!H16</f>
        <v>ZONA RIESGO ALTA</v>
      </c>
      <c r="F16" s="43" t="s">
        <v>107</v>
      </c>
      <c r="G16" s="230" t="s">
        <v>198</v>
      </c>
      <c r="H16" s="232">
        <f>IF(AND(OR('VALORACIÓN CONTROLES'!C16="N/A",'VALORACIÓN CONTROLES'!C16="NO APLICA",'VALORACIÓN CONTROLES'!C16=""),OR('VALORACIÓN CONTROLES'!C17="N/A",'VALORACIÓN CONTROLES'!C17="NO APLICA",'VALORACIÓN CONTROLES'!C17=""),OR('VALORACIÓN CONTROLES'!C18="N/A",'VALORACIÓN CONTROLES'!C18="NO APLICA",'VALORACIÓN CONTROLES'!C18="")),0,IF(AND(OR('VALORACIÓN CONTROLES'!C17="N/A",'VALORACIÓN CONTROLES'!C17="NO APLICA",'VALORACIÓN CONTROLES'!C17=""),OR('VALORACIÓN CONTROLES'!C18="N/A",'VALORACIÓN CONTROLES'!C18="NO APLICA",'VALORACIÓN CONTROLES'!C18="")),SUM('VALORACIÓN CONTROLES'!I16:K16),IF(OR('VALORACIÓN CONTROLES'!C18="N/A",'VALORACIÓN CONTROLES'!C18="NO APLICA",'VALORACIÓN CONTROLES'!C18=""),AVERAGE(SUM('VALORACIÓN CONTROLES'!I16:K16),SUM('VALORACIÓN CONTROLES'!I17:K17)),AVERAGE(SUM('VALORACIÓN CONTROLES'!I16:K16),SUM('VALORACIÓN CONTROLES'!I17:K17),SUM('VALORACIÓN CONTROLES'!I18:K18)))))</f>
        <v>60</v>
      </c>
      <c r="I16" s="232">
        <f>IF(AND(OR('VALORACIÓN CONTROLES'!C16="N/A",'VALORACIÓN CONTROLES'!C16="NO APLICA",'VALORACIÓN CONTROLES'!C16=""),OR('VALORACIÓN CONTROLES'!C17="N/A",'VALORACIÓN CONTROLES'!C17="NO APLICA",'VALORACIÓN CONTROLES'!C17=""),OR('VALORACIÓN CONTROLES'!C18="N/A",'VALORACIÓN CONTROLES'!C18="NO APLICA",'VALORACIÓN CONTROLES'!C18="")),0,IF(AND(OR('VALORACIÓN CONTROLES'!C17="N/A",'VALORACIÓN CONTROLES'!C17="NO APLICA",'VALORACIÓN CONTROLES'!C17=""),OR('VALORACIÓN CONTROLES'!C18="N/A",'VALORACIÓN CONTROLES'!C18="NO APLICA",'VALORACIÓN CONTROLES'!C18="")),SUM('VALORACIÓN CONTROLES'!L16:M16),IF(OR('VALORACIÓN CONTROLES'!C18="N/A",'VALORACIÓN CONTROLES'!C18="NO APLICA",'VALORACIÓN CONTROLES'!C18=""),AVERAGE(SUM('VALORACIÓN CONTROLES'!L16:M16),SUM('VALORACIÓN CONTROLES'!L17:M17)),AVERAGE(SUM('VALORACIÓN CONTROLES'!L16:M16),SUM('VALORACIÓN CONTROLES'!L17:M17),SUM('VALORACIÓN CONTROLES'!L18:M18)))))</f>
        <v>40</v>
      </c>
      <c r="J16" s="232">
        <f>+'VALORACIÓN CONTROLES'!O16</f>
        <v>100</v>
      </c>
      <c r="K16" s="464">
        <f>+'VALORACIÓN CONTROLES'!P16</f>
        <v>79.166666666666671</v>
      </c>
    </row>
    <row r="17" spans="1:11" ht="51" customHeight="1" x14ac:dyDescent="0.25">
      <c r="A17" s="78" t="s">
        <v>32</v>
      </c>
      <c r="B17" s="230" t="str">
        <f>+'VALORACIÓN CONTROLES'!B19</f>
        <v>Incumplimiento en el tiempo de respuesta a las peticiones, quejas y recursos que se reciben en el Instituto.</v>
      </c>
      <c r="C17" s="226">
        <f>+ANÁLISIS!C17</f>
        <v>3</v>
      </c>
      <c r="D17" s="226">
        <f>+ANÁLISIS!D17</f>
        <v>4</v>
      </c>
      <c r="E17" s="231" t="str">
        <f>+ANÁLISIS!H17</f>
        <v>ZONA RIESGO EXTREMA</v>
      </c>
      <c r="F17" s="43" t="s">
        <v>108</v>
      </c>
      <c r="G17" s="230" t="str">
        <f>CONCATENATE('VALORACIÓN CONTROLES'!C19,". ",'VALORACIÓN CONTROLES'!C20,". ",'VALORACIÓN CONTROLES'!C21)</f>
        <v xml:space="preserve">Realizar seguimiento diario al aplicativo SAGA, con el fin de llevar un control al vencimiento de la PQRs.. . </v>
      </c>
      <c r="H17" s="232">
        <f>IF(AND(OR('VALORACIÓN CONTROLES'!C19="N/A",'VALORACIÓN CONTROLES'!C19="NO APLICA",'VALORACIÓN CONTROLES'!C19=""),OR('VALORACIÓN CONTROLES'!C20="N/A",'VALORACIÓN CONTROLES'!C20="NO APLICA",'VALORACIÓN CONTROLES'!C20=""),OR('VALORACIÓN CONTROLES'!C21="N/A",'VALORACIÓN CONTROLES'!C21="NO APLICA",'VALORACIÓN CONTROLES'!C21="")),0,IF(AND(OR('VALORACIÓN CONTROLES'!C20="N/A",'VALORACIÓN CONTROLES'!C20="NO APLICA",'VALORACIÓN CONTROLES'!C20=""),OR('VALORACIÓN CONTROLES'!C21="N/A",'VALORACIÓN CONTROLES'!C21="NO APLICA",'VALORACIÓN CONTROLES'!C21="")),SUM('VALORACIÓN CONTROLES'!I19:K19),IF(OR('VALORACIÓN CONTROLES'!C21="N/A",'VALORACIÓN CONTROLES'!C21="NO APLICA",'VALORACIÓN CONTROLES'!C21=""),AVERAGE(SUM('VALORACIÓN CONTROLES'!I19:K19),SUM('VALORACIÓN CONTROLES'!I20:K20)),AVERAGE(SUM('VALORACIÓN CONTROLES'!I19:K19),SUM('VALORACIÓN CONTROLES'!I20:K20),SUM('VALORACIÓN CONTROLES'!I21:K21)))))</f>
        <v>60</v>
      </c>
      <c r="I17" s="232">
        <f>IF(AND(OR('VALORACIÓN CONTROLES'!C19="N/A",'VALORACIÓN CONTROLES'!C19="NO APLICA",'VALORACIÓN CONTROLES'!C19=""),OR('VALORACIÓN CONTROLES'!C20="N/A",'VALORACIÓN CONTROLES'!C20="NO APLICA",'VALORACIÓN CONTROLES'!C20=""),OR('VALORACIÓN CONTROLES'!C21="N/A",'VALORACIÓN CONTROLES'!C21="NO APLICA",'VALORACIÓN CONTROLES'!C21="")),0,IF(AND(OR('VALORACIÓN CONTROLES'!C20="N/A",'VALORACIÓN CONTROLES'!C20="NO APLICA",'VALORACIÓN CONTROLES'!C20=""),OR('VALORACIÓN CONTROLES'!C21="N/A",'VALORACIÓN CONTROLES'!C21="NO APLICA",'VALORACIÓN CONTROLES'!C21="")),SUM('VALORACIÓN CONTROLES'!L19:M19),IF(OR('VALORACIÓN CONTROLES'!C21="N/A",'VALORACIÓN CONTROLES'!C21="NO APLICA",'VALORACIÓN CONTROLES'!C21=""),AVERAGE(SUM('VALORACIÓN CONTROLES'!L19:M19),SUM('VALORACIÓN CONTROLES'!L20:M20)),AVERAGE(SUM('VALORACIÓN CONTROLES'!L19:M19),SUM('VALORACIÓN CONTROLES'!L20:M20),SUM('VALORACIÓN CONTROLES'!L21:M21)))))</f>
        <v>40</v>
      </c>
      <c r="J17" s="232">
        <f>+'VALORACIÓN CONTROLES'!O19</f>
        <v>100</v>
      </c>
      <c r="K17" s="465"/>
    </row>
    <row r="18" spans="1:11" ht="53.25" customHeight="1" x14ac:dyDescent="0.25">
      <c r="A18" s="78" t="s">
        <v>33</v>
      </c>
      <c r="B18" s="230" t="str">
        <f>+'VALORACIÓN CONTROLES'!B22</f>
        <v>Planta de personal insuficiente y sin competencias para cumplir con todos los lineamientos estrategicos del Instituto.</v>
      </c>
      <c r="C18" s="226">
        <f>+ANÁLISIS!C18</f>
        <v>3</v>
      </c>
      <c r="D18" s="226">
        <f>+ANÁLISIS!D18</f>
        <v>3</v>
      </c>
      <c r="E18" s="231" t="str">
        <f>+ANÁLISIS!H18</f>
        <v>ZONA RIESGO ALTA</v>
      </c>
      <c r="F18" s="43" t="s">
        <v>108</v>
      </c>
      <c r="G18" s="230" t="str">
        <f>CONCATENATE('VALORACIÓN CONTROLES'!C22,". ",'VALORACIÓN CONTROLES'!C23,". ",'VALORACIÓN CONTROLES'!C24)</f>
        <v xml:space="preserve">Selección de personal con el cumplimiento de los requisitos de los perfiles del cargo.. . </v>
      </c>
      <c r="H18" s="232">
        <f>IF(AND(OR('VALORACIÓN CONTROLES'!C22="N/A",'VALORACIÓN CONTROLES'!C22="NO APLICA",'VALORACIÓN CONTROLES'!C22=""),OR('VALORACIÓN CONTROLES'!C23="N/A",'VALORACIÓN CONTROLES'!C23="NO APLICA",'VALORACIÓN CONTROLES'!C23=""),OR('VALORACIÓN CONTROLES'!C24="N/A",'VALORACIÓN CONTROLES'!C24="NO APLICA",'VALORACIÓN CONTROLES'!C24="")),0,IF(AND(OR('VALORACIÓN CONTROLES'!C23="N/A",'VALORACIÓN CONTROLES'!C23="NO APLICA",'VALORACIÓN CONTROLES'!C23=""),OR('VALORACIÓN CONTROLES'!C24="N/A",'VALORACIÓN CONTROLES'!C24="NO APLICA",'VALORACIÓN CONTROLES'!C24="")),SUM('VALORACIÓN CONTROLES'!I22:K22),IF(OR('VALORACIÓN CONTROLES'!C24="N/A",'VALORACIÓN CONTROLES'!C24="NO APLICA",'VALORACIÓN CONTROLES'!C24=""),AVERAGE(SUM('VALORACIÓN CONTROLES'!I22:K22),SUM('VALORACIÓN CONTROLES'!I23:K23)),AVERAGE(SUM('VALORACIÓN CONTROLES'!I22:K22),SUM('VALORACIÓN CONTROLES'!I23:K23),SUM('VALORACIÓN CONTROLES'!I24:K24)))))</f>
        <v>60</v>
      </c>
      <c r="I18" s="232">
        <f>IF(AND(OR('VALORACIÓN CONTROLES'!C22="N/A",'VALORACIÓN CONTROLES'!C22="NO APLICA",'VALORACIÓN CONTROLES'!C22=""),OR('VALORACIÓN CONTROLES'!C23="N/A",'VALORACIÓN CONTROLES'!C23="NO APLICA",'VALORACIÓN CONTROLES'!C23=""),OR('VALORACIÓN CONTROLES'!C24="N/A",'VALORACIÓN CONTROLES'!C24="NO APLICA",'VALORACIÓN CONTROLES'!C24="")),0,IF(AND(OR('VALORACIÓN CONTROLES'!C23="N/A",'VALORACIÓN CONTROLES'!C23="NO APLICA",'VALORACIÓN CONTROLES'!C23=""),OR('VALORACIÓN CONTROLES'!C24="N/A",'VALORACIÓN CONTROLES'!C24="NO APLICA",'VALORACIÓN CONTROLES'!C24="")),SUM('VALORACIÓN CONTROLES'!L22:M22),IF(OR('VALORACIÓN CONTROLES'!C24="N/A",'VALORACIÓN CONTROLES'!C24="NO APLICA",'VALORACIÓN CONTROLES'!C24=""),AVERAGE(SUM('VALORACIÓN CONTROLES'!L22:M22),SUM('VALORACIÓN CONTROLES'!L23:M23)),AVERAGE(SUM('VALORACIÓN CONTROLES'!L24:M24),SUM('VALORACIÓN CONTROLES'!L23:M23),SUM('VALORACIÓN CONTROLES'!L24:M24)))))</f>
        <v>40</v>
      </c>
      <c r="J18" s="232">
        <f>+'VALORACIÓN CONTROLES'!O22</f>
        <v>100</v>
      </c>
      <c r="K18" s="465"/>
    </row>
    <row r="19" spans="1:11" ht="51" customHeight="1" x14ac:dyDescent="0.25">
      <c r="A19" s="78" t="s">
        <v>34</v>
      </c>
      <c r="B19" s="230" t="str">
        <f>+'VALORACIÓN CONTROLES'!B25</f>
        <v>Manejo presupuestal sin cumplir con los planes de: caja, de adquisiciones y de inversiones.</v>
      </c>
      <c r="C19" s="226">
        <f>+ANÁLISIS!C19</f>
        <v>3</v>
      </c>
      <c r="D19" s="226">
        <f>+ANÁLISIS!D19</f>
        <v>3</v>
      </c>
      <c r="E19" s="231" t="str">
        <f>+ANÁLISIS!H19</f>
        <v>ZONA RIESGO ALTA</v>
      </c>
      <c r="F19" s="43" t="s">
        <v>107</v>
      </c>
      <c r="G19" s="230" t="str">
        <f>CONCATENATE('VALORACIÓN CONTROLES'!C25,". ",'VALORACIÓN CONTROLES'!C26,". ",'VALORACIÓN CONTROLES'!C27)</f>
        <v xml:space="preserve">Revisión y depuración de la información , que las personas responsables de elaborar el presupuesto se encuentren capacitadas.. . </v>
      </c>
      <c r="H19" s="232">
        <f>IF(AND(OR('VALORACIÓN CONTROLES'!C25="N/A",'VALORACIÓN CONTROLES'!C25="NO APLICA",'VALORACIÓN CONTROLES'!C25=""),OR('VALORACIÓN CONTROLES'!C26="N/A",'VALORACIÓN CONTROLES'!C26="NO APLICA",'VALORACIÓN CONTROLES'!C26=""),OR('VALORACIÓN CONTROLES'!C27="N/A",'VALORACIÓN CONTROLES'!C27="NO APLICA",'VALORACIÓN CONTROLES'!C27="")),0,IF(AND(OR('VALORACIÓN CONTROLES'!C26="N/A",'VALORACIÓN CONTROLES'!C26="NO APLICA",'VALORACIÓN CONTROLES'!C26=""),OR('VALORACIÓN CONTROLES'!C27="N/A",'VALORACIÓN CONTROLES'!C27="NO APLICA",'VALORACIÓN CONTROLES'!C27="")),SUM('VALORACIÓN CONTROLES'!I25:K25),IF(OR('VALORACIÓN CONTROLES'!C27="N/A",'VALORACIÓN CONTROLES'!C27="NO APLICA",'VALORACIÓN CONTROLES'!C27=""),AVERAGE(SUM('VALORACIÓN CONTROLES'!I25:K25),SUM('VALORACIÓN CONTROLES'!I26:K26)),AVERAGE(SUM('VALORACIÓN CONTROLES'!I25:K25),SUM('VALORACIÓN CONTROLES'!I26:K26),SUM('VALORACIÓN CONTROLES'!I27:K27)))))</f>
        <v>45</v>
      </c>
      <c r="I19" s="232">
        <f>IF(AND(OR('VALORACIÓN CONTROLES'!C25="N/A",'VALORACIÓN CONTROLES'!C25="NO APLICA",'VALORACIÓN CONTROLES'!C25=""),OR('VALORACIÓN CONTROLES'!C26="N/A",'VALORACIÓN CONTROLES'!C26="NO APLICA",'VALORACIÓN CONTROLES'!C26=""),OR('VALORACIÓN CONTROLES'!C27="N/A",'VALORACIÓN CONTROLES'!C27="NO APLICA",'VALORACIÓN CONTROLES'!C27="")),0,IF(AND(OR('VALORACIÓN CONTROLES'!C26="N/A",'VALORACIÓN CONTROLES'!C26="NO APLICA",'VALORACIÓN CONTROLES'!C26=""),OR('VALORACIÓN CONTROLES'!C27="N/A",'VALORACIÓN CONTROLES'!C27="NO APLICA",'VALORACIÓN CONTROLES'!C27="")),SUM('VALORACIÓN CONTROLES'!L25:M25),IF(OR('VALORACIÓN CONTROLES'!C27="N/A",'VALORACIÓN CONTROLES'!C27="NO APLICA",'VALORACIÓN CONTROLES'!C27=""),AVERAGE(SUM('VALORACIÓN CONTROLES'!L25:M25),SUM('VALORACIÓN CONTROLES'!L26:M26)),AVERAGE(SUM('VALORACIÓN CONTROLES'!L25:M25),SUM('VALORACIÓN CONTROLES'!L26:M26),SUM('VALORACIÓN CONTROLES'!L27:M27)))))</f>
        <v>15</v>
      </c>
      <c r="J19" s="232">
        <f>+'VALORACIÓN CONTROLES'!O25</f>
        <v>60</v>
      </c>
      <c r="K19" s="465"/>
    </row>
    <row r="20" spans="1:11" ht="42.75" x14ac:dyDescent="0.25">
      <c r="A20" s="78" t="s">
        <v>35</v>
      </c>
      <c r="B20" s="230" t="str">
        <f>+'VALORACIÓN CONTROLES'!B28</f>
        <v>Incumplimiento de las Metas establecidas en los diferentes Planes que tiene el Instituto para cumplir con su objeto misional</v>
      </c>
      <c r="C20" s="226">
        <f>+ANÁLISIS!C20</f>
        <v>4</v>
      </c>
      <c r="D20" s="226">
        <f>+ANÁLISIS!D20</f>
        <v>4</v>
      </c>
      <c r="E20" s="231" t="str">
        <f>+ANÁLISIS!H20</f>
        <v>ZONA RIESGO EXTREMA</v>
      </c>
      <c r="F20" s="43" t="s">
        <v>107</v>
      </c>
      <c r="G20" s="230" t="str">
        <f>CONCATENATE('VALORACIÓN CONTROLES'!C28,". ",'VALORACIÓN CONTROLES'!C29,". ",'VALORACIÓN CONTROLES'!C30)</f>
        <v xml:space="preserve">Cronograma de seguimiento a los diferentes planes a través de una herramienta tecnologica. . </v>
      </c>
      <c r="H20" s="232">
        <f>IF(AND(OR('VALORACIÓN CONTROLES'!C28="N/A",'VALORACIÓN CONTROLES'!C28="NO APLICA",'VALORACIÓN CONTROLES'!C28=""),OR('VALORACIÓN CONTROLES'!C29="N/A",'VALORACIÓN CONTROLES'!C29="NO APLICA",'VALORACIÓN CONTROLES'!C29=""),OR('VALORACIÓN CONTROLES'!C30="N/A",'VALORACIÓN CONTROLES'!C30="NO APLICA",'VALORACIÓN CONTROLES'!C30="")),0,IF(AND(OR('VALORACIÓN CONTROLES'!C29="N/A",'VALORACIÓN CONTROLES'!C29="NO APLICA",'VALORACIÓN CONTROLES'!C29=""),OR('VALORACIÓN CONTROLES'!C30="N/A",'VALORACIÓN CONTROLES'!C30="NO APLICA",'VALORACIÓN CONTROLES'!C30="")),SUM('VALORACIÓN CONTROLES'!I28:K28),IF(OR('VALORACIÓN CONTROLES'!C30="N/A",'VALORACIÓN CONTROLES'!C30="NO APLICA",'VALORACIÓN CONTROLES'!C30=""),AVERAGE(SUM('VALORACIÓN CONTROLES'!I28:K28),SUM('VALORACIÓN CONTROLES'!I29:K29)),AVERAGE(SUM('VALORACIÓN CONTROLES'!I28:K28),SUM('VALORACIÓN CONTROLES'!I29:K29),SUM('VALORACIÓN CONTROLES'!I30:K30)))))</f>
        <v>0</v>
      </c>
      <c r="I20" s="232">
        <f>IF(AND(OR('VALORACIÓN CONTROLES'!C28="N/A",'VALORACIÓN CONTROLES'!C28="NO APLICA",'VALORACIÓN CONTROLES'!C28=""),OR('VALORACIÓN CONTROLES'!C29="N/A",'VALORACIÓN CONTROLES'!C29="NO APLICA",'VALORACIÓN CONTROLES'!C29=""),OR('VALORACIÓN CONTROLES'!C30="N/A",'VALORACIÓN CONTROLES'!C30="NO APLICA",'VALORACIÓN CONTROLES'!C30="")),0,IF(AND(OR('VALORACIÓN CONTROLES'!C29="N/A",'VALORACIÓN CONTROLES'!C29="NO APLICA",'VALORACIÓN CONTROLES'!C29=""),OR('VALORACIÓN CONTROLES'!C30="N/A",'VALORACIÓN CONTROLES'!C30="NO APLICA",'VALORACIÓN CONTROLES'!C30="")),SUM('VALORACIÓN CONTROLES'!L28:M28),IF(OR('VALORACIÓN CONTROLES'!C30="N/A",'VALORACIÓN CONTROLES'!C30="NO APLICA",'VALORACIÓN CONTROLES'!C30=""),AVERAGE(SUM('VALORACIÓN CONTROLES'!L28:M28),SUM('VALORACIÓN CONTROLES'!L29:M29)),AVERAGE(SUM('VALORACIÓN CONTROLES'!L28:M28),SUM('VALORACIÓN CONTROLES'!L29:M29),SUM('VALORACIÓN CONTROLES'!L30:M30)))))</f>
        <v>15</v>
      </c>
      <c r="J20" s="232">
        <f>+'VALORACIÓN CONTROLES'!O28</f>
        <v>15</v>
      </c>
      <c r="K20" s="465"/>
    </row>
    <row r="21" spans="1:11" ht="29.25" customHeight="1" x14ac:dyDescent="0.25">
      <c r="A21" s="78" t="s">
        <v>36</v>
      </c>
      <c r="B21" s="230" t="str">
        <f>+'VALORACIÓN CONTROLES'!B31</f>
        <v>Instalaciones inseguras para el cumplimiento de las funciones</v>
      </c>
      <c r="C21" s="226">
        <f>+ANÁLISIS!C21</f>
        <v>3</v>
      </c>
      <c r="D21" s="226">
        <f>+ANÁLISIS!D21</f>
        <v>3</v>
      </c>
      <c r="E21" s="231" t="str">
        <f>+ANÁLISIS!H21</f>
        <v>ZONA RIESGO ALTA</v>
      </c>
      <c r="F21" s="43" t="s">
        <v>108</v>
      </c>
      <c r="G21" s="230" t="s">
        <v>249</v>
      </c>
      <c r="H21" s="232">
        <f>IF(AND(OR('VALORACIÓN CONTROLES'!C31="N/A",'VALORACIÓN CONTROLES'!C31="NO APLICA",'VALORACIÓN CONTROLES'!C31=""),OR('VALORACIÓN CONTROLES'!C32="N/A",'VALORACIÓN CONTROLES'!C32="NO APLICA",'VALORACIÓN CONTROLES'!C32=""),OR('VALORACIÓN CONTROLES'!C33="N/A",'VALORACIÓN CONTROLES'!C33="NO APLICA",'VALORACIÓN CONTROLES'!C33="")),0,IF(AND(OR('VALORACIÓN CONTROLES'!C32="N/A",'VALORACIÓN CONTROLES'!C32="NO APLICA",'VALORACIÓN CONTROLES'!C32=""),OR('VALORACIÓN CONTROLES'!C33="N/A",'VALORACIÓN CONTROLES'!C33="NO APLICA",'VALORACIÓN CONTROLES'!C33="")),SUM('VALORACIÓN CONTROLES'!I31:K31),IF(OR('VALORACIÓN CONTROLES'!C33="N/A",'VALORACIÓN CONTROLES'!C33="NO APLICA",'VALORACIÓN CONTROLES'!C33=""),AVERAGE(SUM('VALORACIÓN CONTROLES'!I31:K31),SUM('VALORACIÓN CONTROLES'!I32:K32)),AVERAGE(SUM('VALORACIÓN CONTROLES'!I31:K31),SUM('VALORACIÓN CONTROLES'!I32:K32),SUM('VALORACIÓN CONTROLES'!I33:K33)))))</f>
        <v>60</v>
      </c>
      <c r="I21" s="232">
        <f>IF(AND(OR('VALORACIÓN CONTROLES'!C31="N/A",'VALORACIÓN CONTROLES'!C31="NO APLICA",'VALORACIÓN CONTROLES'!C31=""),OR('VALORACIÓN CONTROLES'!C32="N/A",'VALORACIÓN CONTROLES'!C32="NO APLICA",'VALORACIÓN CONTROLES'!C32=""),OR('VALORACIÓN CONTROLES'!C33="N/A",'VALORACIÓN CONTROLES'!C33="NO APLICA",'VALORACIÓN CONTROLES'!C33="")),0,IF(AND(OR('VALORACIÓN CONTROLES'!C32="N/A",'VALORACIÓN CONTROLES'!C32="NO APLICA",'VALORACIÓN CONTROLES'!C32=""),OR('VALORACIÓN CONTROLES'!C33="N/A",'VALORACIÓN CONTROLES'!C33="NO APLICA",'VALORACIÓN CONTROLES'!C33="")),SUM('VALORACIÓN CONTROLES'!L31:M31),IF(OR('VALORACIÓN CONTROLES'!C33="N/A",'VALORACIÓN CONTROLES'!C33="NO APLICA",'VALORACIÓN CONTROLES'!C33=""),AVERAGE(SUM('VALORACIÓN CONTROLES'!L31:M31),SUM('VALORACIÓN CONTROLES'!L32:M32)),AVERAGE(SUM('VALORACIÓN CONTROLES'!L31:M31),SUM('VALORACIÓN CONTROLES'!L32:M32),SUM('VALORACIÓN CONTROLES'!L33:M33)))))</f>
        <v>40</v>
      </c>
      <c r="J21" s="232">
        <f>+'VALORACIÓN CONTROLES'!O31</f>
        <v>100</v>
      </c>
      <c r="K21" s="465"/>
    </row>
    <row r="22" spans="1:11" x14ac:dyDescent="0.25">
      <c r="A22" s="78" t="s">
        <v>37</v>
      </c>
      <c r="B22" s="230" t="str">
        <f>+'VALORACIÓN CONTROLES'!B34</f>
        <v xml:space="preserve"> </v>
      </c>
      <c r="C22" s="226">
        <f>+ANÁLISIS!C22</f>
        <v>0</v>
      </c>
      <c r="D22" s="226">
        <f>+ANÁLISIS!D22</f>
        <v>0</v>
      </c>
      <c r="E22" s="231" t="str">
        <f>+ANÁLISIS!H22</f>
        <v xml:space="preserve"> </v>
      </c>
      <c r="F22" s="43"/>
      <c r="G22" s="230" t="str">
        <f>CONCATENATE('VALORACIÓN CONTROLES'!C34,". ",'VALORACIÓN CONTROLES'!C35,". ",'VALORACIÓN CONTROLES'!C36)</f>
        <v xml:space="preserve">. . </v>
      </c>
      <c r="H22" s="232">
        <f>IF(AND(OR('VALORACIÓN CONTROLES'!C34="N/A",'VALORACIÓN CONTROLES'!C34="NO APLICA",'VALORACIÓN CONTROLES'!C34=""),OR('VALORACIÓN CONTROLES'!C35="N/A",'VALORACIÓN CONTROLES'!C35="NO APLICA",'VALORACIÓN CONTROLES'!C35=""),OR('VALORACIÓN CONTROLES'!C36="N/A",'VALORACIÓN CONTROLES'!C36="NO APLICA",'VALORACIÓN CONTROLES'!C36="")),0,IF(AND(OR('VALORACIÓN CONTROLES'!C35="N/A",'VALORACIÓN CONTROLES'!C35="NO APLICA",'VALORACIÓN CONTROLES'!C35=""),OR('VALORACIÓN CONTROLES'!C36="N/A",'VALORACIÓN CONTROLES'!C36="NO APLICA",'VALORACIÓN CONTROLES'!C36="")),SUM('VALORACIÓN CONTROLES'!I34:K34),IF(OR('VALORACIÓN CONTROLES'!C36="N/A",'VALORACIÓN CONTROLES'!C36="NO APLICA",'VALORACIÓN CONTROLES'!C36=""),AVERAGE(SUM('VALORACIÓN CONTROLES'!I34:K34),SUM('VALORACIÓN CONTROLES'!I35:K35)),AVERAGE(SUM('VALORACIÓN CONTROLES'!I34:K34),SUM('VALORACIÓN CONTROLES'!I35:K35),SUM('VALORACIÓN CONTROLES'!I36:K36)))))</f>
        <v>0</v>
      </c>
      <c r="I22" s="232">
        <f>IF(AND(OR('VALORACIÓN CONTROLES'!C34="N/A",'VALORACIÓN CONTROLES'!C34="NO APLICA",'VALORACIÓN CONTROLES'!C34=""),OR('VALORACIÓN CONTROLES'!C35="N/A",'VALORACIÓN CONTROLES'!C35="NO APLICA",'VALORACIÓN CONTROLES'!C35=""),OR('VALORACIÓN CONTROLES'!C36="N/A",'VALORACIÓN CONTROLES'!C36="NO APLICA",'VALORACIÓN CONTROLES'!C36="")),0,IF(AND(OR('VALORACIÓN CONTROLES'!C35="N/A",'VALORACIÓN CONTROLES'!C35="NO APLICA",'VALORACIÓN CONTROLES'!C35=""),OR('VALORACIÓN CONTROLES'!C36="N/A",'VALORACIÓN CONTROLES'!C36="NO APLICA",'VALORACIÓN CONTROLES'!C36="")),SUM('VALORACIÓN CONTROLES'!L34:M34),IF(OR('VALORACIÓN CONTROLES'!C36="N/A",'VALORACIÓN CONTROLES'!C36="NO APLICA",'VALORACIÓN CONTROLES'!C36=""),AVERAGE(SUM('VALORACIÓN CONTROLES'!L34:M34),SUM('VALORACIÓN CONTROLES'!L35:M35)),AVERAGE(SUM('VALORACIÓN CONTROLES'!L34:M34),SUM('VALORACIÓN CONTROLES'!L35:M35),SUM('VALORACIÓN CONTROLES'!L36:M36)))))</f>
        <v>0</v>
      </c>
      <c r="J22" s="232">
        <f>+'VALORACIÓN CONTROLES'!O34</f>
        <v>0</v>
      </c>
      <c r="K22" s="465"/>
    </row>
    <row r="23" spans="1:11" ht="15.75" thickBot="1" x14ac:dyDescent="0.3">
      <c r="A23" s="78" t="s">
        <v>38</v>
      </c>
      <c r="B23" s="230" t="str">
        <f>+'VALORACIÓN CONTROLES'!B37</f>
        <v xml:space="preserve"> </v>
      </c>
      <c r="C23" s="226">
        <f>+ANÁLISIS!C23</f>
        <v>0</v>
      </c>
      <c r="D23" s="226">
        <f>+ANÁLISIS!D23</f>
        <v>0</v>
      </c>
      <c r="E23" s="231" t="str">
        <f>+ANÁLISIS!H23</f>
        <v xml:space="preserve"> </v>
      </c>
      <c r="F23" s="43"/>
      <c r="G23" s="230" t="str">
        <f>CONCATENATE('VALORACIÓN CONTROLES'!C37,". ",'VALORACIÓN CONTROLES'!C38,". ",'VALORACIÓN CONTROLES'!C39)</f>
        <v xml:space="preserve">. . </v>
      </c>
      <c r="H23" s="233">
        <f>IF(AND(OR('VALORACIÓN CONTROLES'!C37="N/A",'VALORACIÓN CONTROLES'!C37="NO APLICA",'VALORACIÓN CONTROLES'!C37=""),OR('VALORACIÓN CONTROLES'!C38="N/A",'VALORACIÓN CONTROLES'!C38="NO APLICA",'VALORACIÓN CONTROLES'!C38=""),OR('VALORACIÓN CONTROLES'!C39="N/A",'VALORACIÓN CONTROLES'!C39="NO APLICA",'VALORACIÓN CONTROLES'!C39="")),0,IF(AND(OR('VALORACIÓN CONTROLES'!C38="N/A",'VALORACIÓN CONTROLES'!C38="NO APLICA",'VALORACIÓN CONTROLES'!C38=""),OR('VALORACIÓN CONTROLES'!C39="N/A",'VALORACIÓN CONTROLES'!C39="NO APLICA",'VALORACIÓN CONTROLES'!C39="")),SUM('VALORACIÓN CONTROLES'!I37:K37),IF(OR('VALORACIÓN CONTROLES'!C39="N/A",'VALORACIÓN CONTROLES'!C39="NO APLICA",'VALORACIÓN CONTROLES'!C39=""),AVERAGE(SUM('VALORACIÓN CONTROLES'!I37:K37),SUM('VALORACIÓN CONTROLES'!I38:K38)),AVERAGE(SUM('VALORACIÓN CONTROLES'!I37:K37),SUM('VALORACIÓN CONTROLES'!I38:K38),SUM('VALORACIÓN CONTROLES'!I39:K39)))))</f>
        <v>0</v>
      </c>
      <c r="I23" s="233">
        <f>IF(AND(OR('VALORACIÓN CONTROLES'!C37="N/A",'VALORACIÓN CONTROLES'!C37="NO APLICA",'VALORACIÓN CONTROLES'!C37=""),OR('VALORACIÓN CONTROLES'!C38="N/A",'VALORACIÓN CONTROLES'!C38="NO APLICA",'VALORACIÓN CONTROLES'!C38=""),OR('VALORACIÓN CONTROLES'!C39="N/A",'VALORACIÓN CONTROLES'!C39="NO APLICA",'VALORACIÓN CONTROLES'!C39="")),0,IF(AND(OR('VALORACIÓN CONTROLES'!C39="N/A",'VALORACIÓN CONTROLES'!C38="NO APLICA",'VALORACIÓN CONTROLES'!C35=""),OR('VALORACIÓN CONTROLES'!C39="N/A",'VALORACIÓN CONTROLES'!C39="NO APLICA",'VALORACIÓN CONTROLES'!C39="")),SUM('VALORACIÓN CONTROLES'!L37:M37),IF(OR('VALORACIÓN CONTROLES'!C39="N/A",'VALORACIÓN CONTROLES'!C39="NO APLICA",'VALORACIÓN CONTROLES'!C39=""),AVERAGE(SUM('VALORACIÓN CONTROLES'!L37:M37),SUM('VALORACIÓN CONTROLES'!L38:M38)),AVERAGE(SUM('VALORACIÓN CONTROLES'!L37:M37),SUM('VALORACIÓN CONTROLES'!L38:M38),SUM('VALORACIÓN CONTROLES'!L39:M39)))))</f>
        <v>0</v>
      </c>
      <c r="J23" s="233">
        <f>+'VALORACIÓN CONTROLES'!O37</f>
        <v>0</v>
      </c>
      <c r="K23" s="465"/>
    </row>
    <row r="24" spans="1:11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5"/>
    </row>
    <row r="25" spans="1:11" x14ac:dyDescent="0.25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8"/>
    </row>
    <row r="26" spans="1:11" x14ac:dyDescent="0.25">
      <c r="A26" s="96"/>
      <c r="B26" s="102"/>
      <c r="C26" s="103"/>
      <c r="D26" s="97"/>
      <c r="E26" s="97"/>
      <c r="F26" s="97"/>
      <c r="G26" s="97"/>
      <c r="H26" s="97"/>
      <c r="I26" s="97"/>
      <c r="J26" s="97"/>
      <c r="K26" s="98"/>
    </row>
    <row r="27" spans="1:11" x14ac:dyDescent="0.25">
      <c r="A27" s="96"/>
      <c r="B27" s="102"/>
      <c r="C27" s="103"/>
      <c r="D27" s="97"/>
      <c r="E27" s="97"/>
      <c r="F27" s="97"/>
      <c r="G27" s="97"/>
      <c r="H27" s="97"/>
      <c r="I27" s="97"/>
      <c r="J27" s="97"/>
      <c r="K27" s="98"/>
    </row>
    <row r="28" spans="1:11" ht="15.75" thickBot="1" x14ac:dyDescent="0.3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1"/>
    </row>
    <row r="103" spans="6:6" x14ac:dyDescent="0.25">
      <c r="F103" s="66" t="s">
        <v>107</v>
      </c>
    </row>
    <row r="104" spans="6:6" x14ac:dyDescent="0.25">
      <c r="F104" s="66" t="s">
        <v>108</v>
      </c>
    </row>
  </sheetData>
  <sheetProtection formatCells="0" formatColumns="0" formatRows="0" insertRows="0"/>
  <mergeCells count="25">
    <mergeCell ref="B5:D6"/>
    <mergeCell ref="B7:D8"/>
    <mergeCell ref="A14:A15"/>
    <mergeCell ref="J1:K8"/>
    <mergeCell ref="B9:D9"/>
    <mergeCell ref="C14:D14"/>
    <mergeCell ref="B10:D10"/>
    <mergeCell ref="H14:K14"/>
    <mergeCell ref="E9:K10"/>
    <mergeCell ref="A1:A2"/>
    <mergeCell ref="A3:A4"/>
    <mergeCell ref="A5:A6"/>
    <mergeCell ref="A7:A8"/>
    <mergeCell ref="B1:D2"/>
    <mergeCell ref="B3:D4"/>
    <mergeCell ref="K16:K23"/>
    <mergeCell ref="A13:K13"/>
    <mergeCell ref="A11:B11"/>
    <mergeCell ref="C11:K11"/>
    <mergeCell ref="A12:B12"/>
    <mergeCell ref="C12:K12"/>
    <mergeCell ref="B14:B15"/>
    <mergeCell ref="E14:E15"/>
    <mergeCell ref="F14:F15"/>
    <mergeCell ref="G14:G15"/>
  </mergeCells>
  <conditionalFormatting sqref="E16:E23">
    <cfRule type="cellIs" dxfId="26" priority="5" stopIfTrue="1" operator="equal">
      <formula>"ZONA RIESGO ALTA"</formula>
    </cfRule>
    <cfRule type="cellIs" dxfId="25" priority="6" stopIfTrue="1" operator="equal">
      <formula>"ZONA RIESGO EXTREMA"</formula>
    </cfRule>
  </conditionalFormatting>
  <conditionalFormatting sqref="E16:E23">
    <cfRule type="cellIs" dxfId="24" priority="3" stopIfTrue="1" operator="equal">
      <formula>"ZONA RIESGO BAJA"</formula>
    </cfRule>
    <cfRule type="cellIs" dxfId="23" priority="4" stopIfTrue="1" operator="equal">
      <formula>"ZONA RIESGO MODERADA"</formula>
    </cfRule>
  </conditionalFormatting>
  <conditionalFormatting sqref="E16:E23">
    <cfRule type="cellIs" dxfId="22" priority="1" stopIfTrue="1" operator="equal">
      <formula>"ZONA RIESGO MODERADA"</formula>
    </cfRule>
    <cfRule type="cellIs" dxfId="21" priority="2" stopIfTrue="1" operator="equal">
      <formula>"ZONA RIESGO ALTA"</formula>
    </cfRule>
  </conditionalFormatting>
  <dataValidations count="3">
    <dataValidation allowBlank="1" showInputMessage="1" showErrorMessage="1" prompt="La probabilidad se encuentra determinada por una escala de 1 a 3, siendo 1 la menor probabilidad de ocurrencia del riesgo y 3 la mayor probabilidad de  ocurrencia." sqref="C15"/>
    <dataValidation allowBlank="1" showInputMessage="1" showErrorMessage="1" prompt="Es la materialización del riesgo y las consecuencias de su aparición. Su escala es: 5 bajo impacto, 10 medio, 20 alto impacto._x000a_" sqref="D15"/>
    <dataValidation type="list" allowBlank="1" showInputMessage="1" showErrorMessage="1" sqref="F16:F23">
      <formula1>$F$103:$F$104</formula1>
    </dataValidation>
  </dataValidations>
  <pageMargins left="0.7" right="0.7" top="0.75" bottom="0.75" header="0.3" footer="0.3"/>
  <ignoredErrors>
    <ignoredError sqref="G18" formula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106"/>
  <sheetViews>
    <sheetView topLeftCell="A10" zoomScale="90" zoomScaleNormal="90" workbookViewId="0">
      <selection activeCell="B3" sqref="B3:D4"/>
    </sheetView>
  </sheetViews>
  <sheetFormatPr baseColWidth="10" defaultRowHeight="15" x14ac:dyDescent="0.25"/>
  <cols>
    <col min="1" max="1" width="16" style="70" customWidth="1"/>
    <col min="2" max="2" width="48.28515625" style="70" customWidth="1"/>
    <col min="3" max="3" width="15.5703125" style="70" customWidth="1"/>
    <col min="4" max="4" width="58.5703125" style="70" customWidth="1"/>
    <col min="5" max="5" width="16.42578125" style="70" customWidth="1"/>
    <col min="6" max="6" width="37.140625" style="70" customWidth="1"/>
    <col min="7" max="7" width="29" style="70" customWidth="1"/>
    <col min="8" max="8" width="14.140625" style="70" customWidth="1"/>
    <col min="9" max="9" width="14.42578125" style="70" customWidth="1"/>
    <col min="10" max="10" width="19" style="70" customWidth="1"/>
    <col min="11" max="12" width="18.140625" style="70" customWidth="1"/>
    <col min="13" max="13" width="52.5703125" style="70" customWidth="1"/>
    <col min="14" max="14" width="16.85546875" style="70" customWidth="1"/>
    <col min="15" max="17" width="4.7109375" style="70" customWidth="1"/>
    <col min="18" max="18" width="43.28515625" style="70" customWidth="1"/>
    <col min="19" max="21" width="4.7109375" style="70" customWidth="1"/>
    <col min="22" max="22" width="43.5703125" style="70" customWidth="1"/>
    <col min="23" max="16384" width="11.42578125" style="70"/>
  </cols>
  <sheetData>
    <row r="1" spans="1:22" ht="16.5" customHeight="1" x14ac:dyDescent="0.25">
      <c r="A1" s="322" t="s">
        <v>253</v>
      </c>
      <c r="B1" s="325" t="s">
        <v>257</v>
      </c>
      <c r="C1" s="325"/>
      <c r="D1" s="325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7"/>
    </row>
    <row r="2" spans="1:22" ht="16.5" customHeight="1" x14ac:dyDescent="0.25">
      <c r="A2" s="323"/>
      <c r="B2" s="326"/>
      <c r="C2" s="326"/>
      <c r="D2" s="326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8"/>
    </row>
    <row r="3" spans="1:22" ht="16.5" customHeight="1" x14ac:dyDescent="0.25">
      <c r="A3" s="323" t="s">
        <v>254</v>
      </c>
      <c r="B3" s="326" t="s">
        <v>258</v>
      </c>
      <c r="C3" s="326"/>
      <c r="D3" s="326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8"/>
    </row>
    <row r="4" spans="1:22" ht="16.5" customHeight="1" x14ac:dyDescent="0.25">
      <c r="A4" s="323"/>
      <c r="B4" s="326"/>
      <c r="C4" s="326"/>
      <c r="D4" s="326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8"/>
    </row>
    <row r="5" spans="1:22" ht="16.5" customHeight="1" x14ac:dyDescent="0.25">
      <c r="A5" s="323" t="s">
        <v>28</v>
      </c>
      <c r="B5" s="327">
        <v>43344</v>
      </c>
      <c r="C5" s="327"/>
      <c r="D5" s="327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8"/>
    </row>
    <row r="6" spans="1:22" ht="16.5" customHeight="1" x14ac:dyDescent="0.25">
      <c r="A6" s="323"/>
      <c r="B6" s="327"/>
      <c r="C6" s="327"/>
      <c r="D6" s="327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8"/>
    </row>
    <row r="7" spans="1:22" ht="16.5" customHeight="1" x14ac:dyDescent="0.25">
      <c r="A7" s="323" t="s">
        <v>255</v>
      </c>
      <c r="B7" s="326" t="s">
        <v>256</v>
      </c>
      <c r="C7" s="326"/>
      <c r="D7" s="326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8"/>
    </row>
    <row r="8" spans="1:22" ht="15" customHeight="1" x14ac:dyDescent="0.25">
      <c r="A8" s="324"/>
      <c r="B8" s="328"/>
      <c r="C8" s="328"/>
      <c r="D8" s="328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80"/>
    </row>
    <row r="9" spans="1:22" ht="30" customHeight="1" x14ac:dyDescent="0.25">
      <c r="A9" s="133" t="s">
        <v>27</v>
      </c>
      <c r="B9" s="410" t="s">
        <v>93</v>
      </c>
      <c r="C9" s="410"/>
      <c r="D9" s="193"/>
      <c r="E9" s="194"/>
      <c r="F9" s="194"/>
      <c r="G9" s="194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95"/>
    </row>
    <row r="10" spans="1:22" ht="28.5" x14ac:dyDescent="0.25">
      <c r="A10" s="134" t="s">
        <v>28</v>
      </c>
      <c r="B10" s="422">
        <f>+'VALORACIÓN DEL RIESGO'!B10:D10</f>
        <v>43298</v>
      </c>
      <c r="C10" s="423"/>
      <c r="D10" s="193"/>
      <c r="E10" s="194"/>
      <c r="F10" s="194"/>
      <c r="G10" s="194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95"/>
    </row>
    <row r="11" spans="1:22" x14ac:dyDescent="0.25">
      <c r="A11" s="536" t="s">
        <v>29</v>
      </c>
      <c r="B11" s="537"/>
      <c r="C11" s="537" t="s">
        <v>20</v>
      </c>
      <c r="D11" s="537"/>
      <c r="E11" s="537"/>
      <c r="F11" s="537"/>
      <c r="G11" s="537"/>
      <c r="H11" s="537"/>
      <c r="I11" s="537"/>
      <c r="J11" s="537"/>
      <c r="K11" s="537"/>
      <c r="L11" s="537"/>
      <c r="M11" s="537"/>
      <c r="N11" s="537"/>
      <c r="O11" s="537"/>
      <c r="P11" s="537"/>
      <c r="Q11" s="537"/>
      <c r="R11" s="193"/>
      <c r="S11" s="146"/>
      <c r="T11" s="146"/>
      <c r="U11" s="146"/>
      <c r="V11" s="195"/>
    </row>
    <row r="12" spans="1:22" ht="49.5" customHeight="1" x14ac:dyDescent="0.25">
      <c r="A12" s="538" t="str">
        <f>+'VALORACIÓN DEL RIESGO'!A12</f>
        <v>DIRECCIONAMIENTO ESTRATEGICO</v>
      </c>
      <c r="B12" s="539"/>
      <c r="C12" s="540" t="str">
        <f>+'VALORACIÓN DEL RIESGO'!C12</f>
        <v>Liderar, dirigir, coordinar y Controlar  la Gestión de todos los Procesos del Instituto de Desarrollo Municipal de Dosquebradas.</v>
      </c>
      <c r="D12" s="541"/>
      <c r="E12" s="541"/>
      <c r="F12" s="541"/>
      <c r="G12" s="541"/>
      <c r="H12" s="541"/>
      <c r="I12" s="541"/>
      <c r="J12" s="541"/>
      <c r="K12" s="541"/>
      <c r="L12" s="541"/>
      <c r="M12" s="541"/>
      <c r="N12" s="541"/>
      <c r="O12" s="541"/>
      <c r="P12" s="541"/>
      <c r="Q12" s="541"/>
      <c r="R12" s="146"/>
      <c r="S12" s="146"/>
      <c r="T12" s="146"/>
      <c r="U12" s="146"/>
      <c r="V12" s="195"/>
    </row>
    <row r="13" spans="1:22" x14ac:dyDescent="0.25">
      <c r="A13" s="529" t="s">
        <v>132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0"/>
      <c r="O13" s="530"/>
      <c r="P13" s="530"/>
      <c r="Q13" s="530"/>
      <c r="R13" s="530"/>
      <c r="S13" s="530"/>
      <c r="T13" s="530"/>
      <c r="U13" s="530"/>
      <c r="V13" s="531"/>
    </row>
    <row r="14" spans="1:22" ht="36.75" customHeight="1" x14ac:dyDescent="0.25">
      <c r="A14" s="533" t="s">
        <v>94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4"/>
      <c r="N14" s="535"/>
      <c r="O14" s="526" t="s">
        <v>95</v>
      </c>
      <c r="P14" s="527"/>
      <c r="Q14" s="527"/>
      <c r="R14" s="532"/>
      <c r="S14" s="526" t="s">
        <v>172</v>
      </c>
      <c r="T14" s="527"/>
      <c r="U14" s="527"/>
      <c r="V14" s="528"/>
    </row>
    <row r="15" spans="1:22" ht="40.5" customHeight="1" x14ac:dyDescent="0.25">
      <c r="A15" s="207" t="s">
        <v>22</v>
      </c>
      <c r="B15" s="207" t="s">
        <v>40</v>
      </c>
      <c r="C15" s="207" t="s">
        <v>96</v>
      </c>
      <c r="D15" s="207" t="s">
        <v>25</v>
      </c>
      <c r="E15" s="207" t="s">
        <v>97</v>
      </c>
      <c r="F15" s="207" t="s">
        <v>98</v>
      </c>
      <c r="G15" s="207" t="s">
        <v>160</v>
      </c>
      <c r="H15" s="207" t="s">
        <v>99</v>
      </c>
      <c r="I15" s="207" t="s">
        <v>100</v>
      </c>
      <c r="J15" s="207" t="s">
        <v>101</v>
      </c>
      <c r="K15" s="207" t="s">
        <v>120</v>
      </c>
      <c r="L15" s="207" t="s">
        <v>162</v>
      </c>
      <c r="M15" s="207" t="s">
        <v>73</v>
      </c>
      <c r="N15" s="207" t="s">
        <v>79</v>
      </c>
      <c r="O15" s="207" t="s">
        <v>165</v>
      </c>
      <c r="P15" s="207" t="s">
        <v>166</v>
      </c>
      <c r="Q15" s="207" t="s">
        <v>167</v>
      </c>
      <c r="R15" s="207" t="s">
        <v>102</v>
      </c>
      <c r="S15" s="207" t="s">
        <v>165</v>
      </c>
      <c r="T15" s="207" t="s">
        <v>166</v>
      </c>
      <c r="U15" s="207" t="s">
        <v>167</v>
      </c>
      <c r="V15" s="207" t="s">
        <v>102</v>
      </c>
    </row>
    <row r="16" spans="1:22" ht="21.95" customHeight="1" x14ac:dyDescent="0.25">
      <c r="A16" s="515" t="s">
        <v>31</v>
      </c>
      <c r="B16" s="489" t="str">
        <f>+'VALORACIÓN DEL RIESGO'!B16</f>
        <v>Formulación de un Plan de Acción sin soporte presupuestal.</v>
      </c>
      <c r="C16" s="517">
        <f>+ANÁLISIS!G16</f>
        <v>36</v>
      </c>
      <c r="D16" s="499" t="str">
        <f>+IDENTIFICACIÓN!D15</f>
        <v>Inadecuado flujo de información entre las Subdirecciones Financiera y Técnica.. Recortes presupuestales en las entidades que cofinancian proyectos del Instituto.</v>
      </c>
      <c r="E16" s="501" t="s">
        <v>168</v>
      </c>
      <c r="F16" s="487" t="s">
        <v>233</v>
      </c>
      <c r="G16" s="487"/>
      <c r="H16" s="509">
        <v>42860</v>
      </c>
      <c r="I16" s="509">
        <v>43100</v>
      </c>
      <c r="J16" s="491" t="s">
        <v>199</v>
      </c>
      <c r="K16" s="491" t="s">
        <v>234</v>
      </c>
      <c r="L16" s="491" t="s">
        <v>174</v>
      </c>
      <c r="M16" s="489" t="s">
        <v>200</v>
      </c>
      <c r="N16" s="519">
        <f>+'VALORACIÓN DEL RIESGO'!J16</f>
        <v>100</v>
      </c>
      <c r="O16" s="523"/>
      <c r="P16" s="523"/>
      <c r="Q16" s="523"/>
      <c r="R16" s="85"/>
      <c r="S16" s="523"/>
      <c r="T16" s="523"/>
      <c r="U16" s="523"/>
      <c r="V16" s="85"/>
    </row>
    <row r="17" spans="1:22" ht="21.95" customHeight="1" x14ac:dyDescent="0.25">
      <c r="A17" s="516"/>
      <c r="B17" s="490"/>
      <c r="C17" s="518"/>
      <c r="D17" s="500"/>
      <c r="E17" s="502"/>
      <c r="F17" s="488"/>
      <c r="G17" s="488"/>
      <c r="H17" s="510"/>
      <c r="I17" s="510"/>
      <c r="J17" s="492"/>
      <c r="K17" s="492"/>
      <c r="L17" s="492"/>
      <c r="M17" s="490"/>
      <c r="N17" s="520"/>
      <c r="O17" s="524"/>
      <c r="P17" s="524"/>
      <c r="Q17" s="524"/>
      <c r="R17" s="85"/>
      <c r="S17" s="524"/>
      <c r="T17" s="524"/>
      <c r="U17" s="524"/>
      <c r="V17" s="85"/>
    </row>
    <row r="18" spans="1:22" ht="87.75" customHeight="1" x14ac:dyDescent="0.25">
      <c r="A18" s="516"/>
      <c r="B18" s="490"/>
      <c r="C18" s="518"/>
      <c r="D18" s="500"/>
      <c r="E18" s="502"/>
      <c r="F18" s="488"/>
      <c r="G18" s="495"/>
      <c r="H18" s="510"/>
      <c r="I18" s="510"/>
      <c r="J18" s="492"/>
      <c r="K18" s="492"/>
      <c r="L18" s="492"/>
      <c r="M18" s="490"/>
      <c r="N18" s="520"/>
      <c r="O18" s="524"/>
      <c r="P18" s="524"/>
      <c r="Q18" s="524"/>
      <c r="R18" s="85"/>
      <c r="S18" s="524"/>
      <c r="T18" s="524"/>
      <c r="U18" s="524"/>
      <c r="V18" s="89"/>
    </row>
    <row r="19" spans="1:22" ht="21.95" customHeight="1" x14ac:dyDescent="0.25">
      <c r="A19" s="513" t="s">
        <v>32</v>
      </c>
      <c r="B19" s="489" t="str">
        <f>+'VALORACIÓN DEL RIESGO'!B17</f>
        <v>Incumplimiento en el tiempo de respuesta a las peticiones, quejas y recursos que se reciben en el Instituto.</v>
      </c>
      <c r="C19" s="517">
        <f>+ANÁLISIS!G17</f>
        <v>48</v>
      </c>
      <c r="D19" s="499" t="str">
        <f>+IDENTIFICACIÓN!D16</f>
        <v>Incorrecta digitación de las fechas de vencimiento  de las peticiones en el aplicativo Saga.Falta de claridad en lo solicitado por los peticionarios</v>
      </c>
      <c r="E19" s="503" t="s">
        <v>169</v>
      </c>
      <c r="F19" s="496" t="s">
        <v>201</v>
      </c>
      <c r="G19" s="496"/>
      <c r="H19" s="511">
        <v>42860</v>
      </c>
      <c r="I19" s="511">
        <v>43100</v>
      </c>
      <c r="J19" s="493" t="s">
        <v>235</v>
      </c>
      <c r="K19" s="493" t="s">
        <v>202</v>
      </c>
      <c r="L19" s="493" t="s">
        <v>175</v>
      </c>
      <c r="M19" s="489" t="str">
        <f>CONCATENATE('VALORACIÓN CONTROLES'!C19,". ",'VALORACIÓN CONTROLES'!C20,". ",'VALORACIÓN CONTROLES'!C21,". ")</f>
        <v xml:space="preserve">Realizar seguimiento diario al aplicativo SAGA, con el fin de llevar un control al vencimiento de la PQRs.. . . </v>
      </c>
      <c r="N19" s="519">
        <f>+'VALORACIÓN DEL RIESGO'!J17</f>
        <v>100</v>
      </c>
      <c r="O19" s="521"/>
      <c r="P19" s="521"/>
      <c r="Q19" s="521"/>
      <c r="R19" s="109"/>
      <c r="S19" s="521"/>
      <c r="T19" s="521"/>
      <c r="U19" s="521"/>
      <c r="V19" s="109"/>
    </row>
    <row r="20" spans="1:22" ht="21.95" customHeight="1" x14ac:dyDescent="0.25">
      <c r="A20" s="514"/>
      <c r="B20" s="490"/>
      <c r="C20" s="518"/>
      <c r="D20" s="500"/>
      <c r="E20" s="504"/>
      <c r="F20" s="497"/>
      <c r="G20" s="497"/>
      <c r="H20" s="512"/>
      <c r="I20" s="512"/>
      <c r="J20" s="494"/>
      <c r="K20" s="494"/>
      <c r="L20" s="494"/>
      <c r="M20" s="490"/>
      <c r="N20" s="520"/>
      <c r="O20" s="522"/>
      <c r="P20" s="522"/>
      <c r="Q20" s="522"/>
      <c r="R20" s="109"/>
      <c r="S20" s="522"/>
      <c r="T20" s="522"/>
      <c r="U20" s="522"/>
      <c r="V20" s="109"/>
    </row>
    <row r="21" spans="1:22" ht="106.5" customHeight="1" x14ac:dyDescent="0.25">
      <c r="A21" s="514"/>
      <c r="B21" s="490"/>
      <c r="C21" s="518"/>
      <c r="D21" s="500"/>
      <c r="E21" s="504"/>
      <c r="F21" s="497"/>
      <c r="G21" s="498"/>
      <c r="H21" s="512"/>
      <c r="I21" s="512"/>
      <c r="J21" s="494"/>
      <c r="K21" s="494"/>
      <c r="L21" s="494"/>
      <c r="M21" s="490"/>
      <c r="N21" s="520"/>
      <c r="O21" s="522"/>
      <c r="P21" s="522"/>
      <c r="Q21" s="522"/>
      <c r="R21" s="109"/>
      <c r="S21" s="522"/>
      <c r="T21" s="522"/>
      <c r="U21" s="522"/>
      <c r="V21" s="110"/>
    </row>
    <row r="22" spans="1:22" ht="21.95" customHeight="1" x14ac:dyDescent="0.25">
      <c r="A22" s="515" t="s">
        <v>33</v>
      </c>
      <c r="B22" s="489" t="str">
        <f>+'VALORACIÓN DEL RIESGO'!B18</f>
        <v>Planta de personal insuficiente y sin competencias para cumplir con todos los lineamientos estrategicos del Instituto.</v>
      </c>
      <c r="C22" s="517">
        <f>+ANÁLISIS!G18</f>
        <v>36</v>
      </c>
      <c r="D22" s="499" t="str">
        <f>+IDENTIFICACIÓN!D17</f>
        <v>Selección de personal sin el cumplimiento de los requisitos de los perfiles del cargo,falta de asignación de recursos para cubrir los gastos de personal</v>
      </c>
      <c r="E22" s="501" t="s">
        <v>168</v>
      </c>
      <c r="F22" s="487" t="s">
        <v>236</v>
      </c>
      <c r="G22" s="487"/>
      <c r="H22" s="511">
        <v>42860</v>
      </c>
      <c r="I22" s="511">
        <v>43100</v>
      </c>
      <c r="J22" s="491" t="s">
        <v>237</v>
      </c>
      <c r="K22" s="491" t="s">
        <v>238</v>
      </c>
      <c r="L22" s="491" t="s">
        <v>182</v>
      </c>
      <c r="M22" s="489" t="str">
        <f>CONCATENATE('VALORACIÓN CONTROLES'!C22,". ",'VALORACIÓN CONTROLES'!C23,". ",'VALORACIÓN CONTROLES'!C24,". ")</f>
        <v xml:space="preserve">Selección de personal con el cumplimiento de los requisitos de los perfiles del cargo.. . . </v>
      </c>
      <c r="N22" s="519">
        <f>+'VALORACIÓN DEL RIESGO'!J18</f>
        <v>100</v>
      </c>
      <c r="O22" s="523"/>
      <c r="P22" s="523"/>
      <c r="Q22" s="523"/>
      <c r="R22" s="85"/>
      <c r="S22" s="523"/>
      <c r="T22" s="523"/>
      <c r="U22" s="523"/>
      <c r="V22" s="85"/>
    </row>
    <row r="23" spans="1:22" ht="21.95" customHeight="1" x14ac:dyDescent="0.25">
      <c r="A23" s="516"/>
      <c r="B23" s="490"/>
      <c r="C23" s="518"/>
      <c r="D23" s="500"/>
      <c r="E23" s="502"/>
      <c r="F23" s="488"/>
      <c r="G23" s="488"/>
      <c r="H23" s="512"/>
      <c r="I23" s="512"/>
      <c r="J23" s="492"/>
      <c r="K23" s="492"/>
      <c r="L23" s="492"/>
      <c r="M23" s="490"/>
      <c r="N23" s="520"/>
      <c r="O23" s="524"/>
      <c r="P23" s="524"/>
      <c r="Q23" s="524"/>
      <c r="R23" s="85"/>
      <c r="S23" s="524"/>
      <c r="T23" s="524"/>
      <c r="U23" s="524"/>
      <c r="V23" s="85"/>
    </row>
    <row r="24" spans="1:22" ht="21.95" customHeight="1" x14ac:dyDescent="0.25">
      <c r="A24" s="516"/>
      <c r="B24" s="490"/>
      <c r="C24" s="518"/>
      <c r="D24" s="500"/>
      <c r="E24" s="502"/>
      <c r="F24" s="488"/>
      <c r="G24" s="488"/>
      <c r="H24" s="512"/>
      <c r="I24" s="512"/>
      <c r="J24" s="492"/>
      <c r="K24" s="492"/>
      <c r="L24" s="492"/>
      <c r="M24" s="490"/>
      <c r="N24" s="520"/>
      <c r="O24" s="524"/>
      <c r="P24" s="524"/>
      <c r="Q24" s="524"/>
      <c r="R24" s="85"/>
      <c r="S24" s="524"/>
      <c r="T24" s="524"/>
      <c r="U24" s="524"/>
      <c r="V24" s="90"/>
    </row>
    <row r="25" spans="1:22" ht="21.95" customHeight="1" x14ac:dyDescent="0.25">
      <c r="A25" s="513" t="s">
        <v>34</v>
      </c>
      <c r="B25" s="489" t="str">
        <f>+'VALORACIÓN DEL RIESGO'!B19</f>
        <v>Manejo presupuestal sin cumplir con los planes de: caja, de adquisiciones y de inversiones.</v>
      </c>
      <c r="C25" s="517">
        <f>+ANÁLISIS!G19</f>
        <v>36</v>
      </c>
      <c r="D25" s="499" t="str">
        <f>+IDENTIFICACIÓN!D18</f>
        <v>Toma de decisiones presupuestales de la Dirección sin tener en cuenta los parametros financieros.. Presiones externas indebidas.</v>
      </c>
      <c r="E25" s="503" t="s">
        <v>168</v>
      </c>
      <c r="F25" s="496" t="s">
        <v>239</v>
      </c>
      <c r="G25" s="496"/>
      <c r="H25" s="511">
        <v>42860</v>
      </c>
      <c r="I25" s="511">
        <v>43100</v>
      </c>
      <c r="J25" s="493" t="s">
        <v>240</v>
      </c>
      <c r="K25" s="493" t="s">
        <v>244</v>
      </c>
      <c r="L25" s="493" t="s">
        <v>181</v>
      </c>
      <c r="M25" s="489" t="str">
        <f>CONCATENATE('VALORACIÓN CONTROLES'!C25,". ",'VALORACIÓN CONTROLES'!C26,". ",'VALORACIÓN CONTROLES'!C27,". ")</f>
        <v xml:space="preserve">Revisión y depuración de la información , que las personas responsables de elaborar el presupuesto se encuentren capacitadas.. . . </v>
      </c>
      <c r="N25" s="519">
        <f>+'VALORACIÓN DEL RIESGO'!J19</f>
        <v>60</v>
      </c>
      <c r="O25" s="521"/>
      <c r="P25" s="521"/>
      <c r="Q25" s="521"/>
      <c r="R25" s="115"/>
      <c r="S25" s="521"/>
      <c r="T25" s="129"/>
      <c r="U25" s="521"/>
      <c r="V25" s="115"/>
    </row>
    <row r="26" spans="1:22" ht="21.95" customHeight="1" x14ac:dyDescent="0.25">
      <c r="A26" s="514"/>
      <c r="B26" s="490"/>
      <c r="C26" s="518"/>
      <c r="D26" s="500"/>
      <c r="E26" s="504"/>
      <c r="F26" s="497"/>
      <c r="G26" s="497"/>
      <c r="H26" s="512"/>
      <c r="I26" s="512"/>
      <c r="J26" s="494"/>
      <c r="K26" s="494"/>
      <c r="L26" s="494"/>
      <c r="M26" s="490"/>
      <c r="N26" s="520"/>
      <c r="O26" s="522"/>
      <c r="P26" s="522"/>
      <c r="Q26" s="522"/>
      <c r="R26" s="115"/>
      <c r="S26" s="522"/>
      <c r="T26" s="130"/>
      <c r="U26" s="522"/>
      <c r="V26" s="115"/>
    </row>
    <row r="27" spans="1:22" ht="30.75" customHeight="1" x14ac:dyDescent="0.25">
      <c r="A27" s="514"/>
      <c r="B27" s="490"/>
      <c r="C27" s="518"/>
      <c r="D27" s="500"/>
      <c r="E27" s="504"/>
      <c r="F27" s="497"/>
      <c r="G27" s="497"/>
      <c r="H27" s="512"/>
      <c r="I27" s="512"/>
      <c r="J27" s="494"/>
      <c r="K27" s="494"/>
      <c r="L27" s="494"/>
      <c r="M27" s="490"/>
      <c r="N27" s="520"/>
      <c r="O27" s="522"/>
      <c r="P27" s="522"/>
      <c r="Q27" s="522"/>
      <c r="R27" s="115"/>
      <c r="S27" s="522"/>
      <c r="T27" s="130"/>
      <c r="U27" s="522"/>
      <c r="V27" s="114"/>
    </row>
    <row r="28" spans="1:22" ht="21.95" customHeight="1" x14ac:dyDescent="0.25">
      <c r="A28" s="515" t="s">
        <v>35</v>
      </c>
      <c r="B28" s="489" t="str">
        <f>+'VALORACIÓN DEL RIESGO'!B20</f>
        <v>Incumplimiento de las Metas establecidas en los diferentes Planes que tiene el Instituto para cumplir con su objeto misional</v>
      </c>
      <c r="C28" s="517">
        <f>+ANÁLISIS!G20</f>
        <v>64</v>
      </c>
      <c r="D28" s="499" t="str">
        <f>+IDENTIFICACIÓN!D19</f>
        <v>Falta de Seguimiento y monitoreo del   Plan de Acción, de inversiones, de caja de adquisiciones. Falta de recursos para ejecutar los proyectos propuestos.</v>
      </c>
      <c r="E28" s="501" t="s">
        <v>168</v>
      </c>
      <c r="F28" s="487" t="s">
        <v>241</v>
      </c>
      <c r="G28" s="487"/>
      <c r="H28" s="511">
        <v>42860</v>
      </c>
      <c r="I28" s="511">
        <v>43100</v>
      </c>
      <c r="J28" s="491" t="s">
        <v>242</v>
      </c>
      <c r="K28" s="491" t="s">
        <v>243</v>
      </c>
      <c r="L28" s="491" t="s">
        <v>183</v>
      </c>
      <c r="M28" s="489" t="str">
        <f>CONCATENATE('VALORACIÓN CONTROLES'!C28,". ",'VALORACIÓN CONTROLES'!C29,". ",'VALORACIÓN CONTROLES'!C30,". ")</f>
        <v xml:space="preserve">Cronograma de seguimiento a los diferentes planes a través de una herramienta tecnologica. . . </v>
      </c>
      <c r="N28" s="519">
        <f>+'VALORACIÓN DEL RIESGO'!J20</f>
        <v>15</v>
      </c>
      <c r="O28" s="523"/>
      <c r="P28" s="523"/>
      <c r="Q28" s="523"/>
      <c r="R28" s="86"/>
      <c r="S28" s="523"/>
      <c r="T28" s="523"/>
      <c r="U28" s="523"/>
      <c r="V28" s="86"/>
    </row>
    <row r="29" spans="1:22" ht="21.95" customHeight="1" x14ac:dyDescent="0.25">
      <c r="A29" s="516"/>
      <c r="B29" s="490"/>
      <c r="C29" s="518"/>
      <c r="D29" s="500"/>
      <c r="E29" s="502"/>
      <c r="F29" s="488"/>
      <c r="G29" s="488"/>
      <c r="H29" s="512"/>
      <c r="I29" s="512"/>
      <c r="J29" s="492"/>
      <c r="K29" s="492"/>
      <c r="L29" s="492"/>
      <c r="M29" s="490"/>
      <c r="N29" s="520"/>
      <c r="O29" s="524"/>
      <c r="P29" s="524"/>
      <c r="Q29" s="524"/>
      <c r="R29" s="86"/>
      <c r="S29" s="524"/>
      <c r="T29" s="524"/>
      <c r="U29" s="524"/>
      <c r="V29" s="86"/>
    </row>
    <row r="30" spans="1:22" ht="21.95" customHeight="1" x14ac:dyDescent="0.25">
      <c r="A30" s="516"/>
      <c r="B30" s="490"/>
      <c r="C30" s="518"/>
      <c r="D30" s="500"/>
      <c r="E30" s="502"/>
      <c r="F30" s="488"/>
      <c r="G30" s="488"/>
      <c r="H30" s="512"/>
      <c r="I30" s="512"/>
      <c r="J30" s="492"/>
      <c r="K30" s="492"/>
      <c r="L30" s="492"/>
      <c r="M30" s="490"/>
      <c r="N30" s="520"/>
      <c r="O30" s="524"/>
      <c r="P30" s="524"/>
      <c r="Q30" s="524"/>
      <c r="R30" s="86"/>
      <c r="S30" s="524"/>
      <c r="T30" s="524"/>
      <c r="U30" s="524"/>
      <c r="V30" s="91"/>
    </row>
    <row r="31" spans="1:22" ht="21.95" customHeight="1" x14ac:dyDescent="0.25">
      <c r="A31" s="127" t="s">
        <v>36</v>
      </c>
      <c r="B31" s="489" t="str">
        <f>+'VALORACIÓN DEL RIESGO'!B21</f>
        <v>Instalaciones inseguras para el cumplimiento de las funciones</v>
      </c>
      <c r="C31" s="517">
        <f>+ANÁLISIS!G21</f>
        <v>36</v>
      </c>
      <c r="D31" s="499" t="str">
        <f>+IDENTIFICACIÓN!D20</f>
        <v>falta de inspecciones periodicas y acciones preventivas que permitan subsanar las deficiencias estructurales enmarcadas en los alcances que nos permita la figura de comodato.. Fuerte oleada invernal.</v>
      </c>
      <c r="E31" s="503" t="s">
        <v>169</v>
      </c>
      <c r="F31" s="496" t="s">
        <v>245</v>
      </c>
      <c r="G31" s="507"/>
      <c r="H31" s="511">
        <v>42860</v>
      </c>
      <c r="I31" s="511">
        <v>43100</v>
      </c>
      <c r="J31" s="493" t="s">
        <v>246</v>
      </c>
      <c r="K31" s="493" t="s">
        <v>247</v>
      </c>
      <c r="L31" s="493" t="s">
        <v>174</v>
      </c>
      <c r="M31" s="489" t="s">
        <v>248</v>
      </c>
      <c r="N31" s="519">
        <f>+'VALORACIÓN DEL RIESGO'!J21</f>
        <v>100</v>
      </c>
      <c r="O31" s="521"/>
      <c r="P31" s="521"/>
      <c r="Q31" s="521"/>
      <c r="R31" s="113"/>
      <c r="S31" s="521"/>
      <c r="T31" s="521"/>
      <c r="U31" s="521"/>
      <c r="V31" s="114"/>
    </row>
    <row r="32" spans="1:22" ht="21.95" customHeight="1" x14ac:dyDescent="0.25">
      <c r="A32" s="128"/>
      <c r="B32" s="490"/>
      <c r="C32" s="518"/>
      <c r="D32" s="500"/>
      <c r="E32" s="504"/>
      <c r="F32" s="497"/>
      <c r="G32" s="508"/>
      <c r="H32" s="512"/>
      <c r="I32" s="512"/>
      <c r="J32" s="494"/>
      <c r="K32" s="494"/>
      <c r="L32" s="494"/>
      <c r="M32" s="490"/>
      <c r="N32" s="520"/>
      <c r="O32" s="522"/>
      <c r="P32" s="522"/>
      <c r="Q32" s="522"/>
      <c r="R32" s="113"/>
      <c r="S32" s="522"/>
      <c r="T32" s="522"/>
      <c r="U32" s="522"/>
      <c r="V32" s="114"/>
    </row>
    <row r="33" spans="1:22" ht="39" customHeight="1" x14ac:dyDescent="0.25">
      <c r="A33" s="128"/>
      <c r="B33" s="490"/>
      <c r="C33" s="518"/>
      <c r="D33" s="500"/>
      <c r="E33" s="504"/>
      <c r="F33" s="497"/>
      <c r="G33" s="508"/>
      <c r="H33" s="512"/>
      <c r="I33" s="512"/>
      <c r="J33" s="494"/>
      <c r="K33" s="494"/>
      <c r="L33" s="494"/>
      <c r="M33" s="490"/>
      <c r="N33" s="520"/>
      <c r="O33" s="522"/>
      <c r="P33" s="522"/>
      <c r="Q33" s="522"/>
      <c r="R33" s="113"/>
      <c r="S33" s="522"/>
      <c r="T33" s="522"/>
      <c r="U33" s="522"/>
      <c r="V33" s="114"/>
    </row>
    <row r="34" spans="1:22" ht="21.95" customHeight="1" x14ac:dyDescent="0.25">
      <c r="A34" s="515" t="s">
        <v>37</v>
      </c>
      <c r="B34" s="489" t="str">
        <f>+'VALORACIÓN DEL RIESGO'!B22</f>
        <v xml:space="preserve"> </v>
      </c>
      <c r="C34" s="517">
        <f>+ANÁLISIS!G22</f>
        <v>0</v>
      </c>
      <c r="D34" s="499" t="str">
        <f>+IDENTIFICACIÓN!D21</f>
        <v>. .</v>
      </c>
      <c r="E34" s="501"/>
      <c r="F34" s="487"/>
      <c r="G34" s="505"/>
      <c r="H34" s="509"/>
      <c r="I34" s="509"/>
      <c r="J34" s="491"/>
      <c r="K34" s="491"/>
      <c r="L34" s="491"/>
      <c r="M34" s="489" t="str">
        <f>CONCATENATE('VALORACIÓN CONTROLES'!C34,". ",'VALORACIÓN CONTROLES'!C35,". ",'VALORACIÓN CONTROLES'!C36,". ")</f>
        <v xml:space="preserve">. . . </v>
      </c>
      <c r="N34" s="519">
        <f>+'VALORACIÓN DEL RIESGO'!J22</f>
        <v>0</v>
      </c>
      <c r="O34" s="523"/>
      <c r="P34" s="523"/>
      <c r="Q34" s="523"/>
      <c r="R34" s="87"/>
      <c r="S34" s="523"/>
      <c r="T34" s="523"/>
      <c r="U34" s="523"/>
      <c r="V34" s="91"/>
    </row>
    <row r="35" spans="1:22" ht="21.95" customHeight="1" x14ac:dyDescent="0.25">
      <c r="A35" s="516"/>
      <c r="B35" s="490"/>
      <c r="C35" s="518"/>
      <c r="D35" s="500"/>
      <c r="E35" s="502"/>
      <c r="F35" s="488"/>
      <c r="G35" s="506"/>
      <c r="H35" s="510"/>
      <c r="I35" s="510"/>
      <c r="J35" s="492"/>
      <c r="K35" s="492"/>
      <c r="L35" s="492"/>
      <c r="M35" s="490"/>
      <c r="N35" s="520"/>
      <c r="O35" s="524"/>
      <c r="P35" s="524"/>
      <c r="Q35" s="524"/>
      <c r="R35" s="88"/>
      <c r="S35" s="524"/>
      <c r="T35" s="524"/>
      <c r="U35" s="524"/>
      <c r="V35" s="92"/>
    </row>
    <row r="36" spans="1:22" ht="21.95" customHeight="1" x14ac:dyDescent="0.25">
      <c r="A36" s="516"/>
      <c r="B36" s="490"/>
      <c r="C36" s="518"/>
      <c r="D36" s="500"/>
      <c r="E36" s="502"/>
      <c r="F36" s="488"/>
      <c r="G36" s="506"/>
      <c r="H36" s="510"/>
      <c r="I36" s="510"/>
      <c r="J36" s="492"/>
      <c r="K36" s="492"/>
      <c r="L36" s="492"/>
      <c r="M36" s="490"/>
      <c r="N36" s="520"/>
      <c r="O36" s="525"/>
      <c r="P36" s="525"/>
      <c r="Q36" s="525"/>
      <c r="R36" s="88"/>
      <c r="S36" s="525"/>
      <c r="T36" s="525"/>
      <c r="U36" s="525"/>
      <c r="V36" s="92"/>
    </row>
    <row r="37" spans="1:22" ht="21.95" customHeight="1" x14ac:dyDescent="0.25">
      <c r="A37" s="513" t="s">
        <v>38</v>
      </c>
      <c r="B37" s="489" t="str">
        <f>+'VALORACIÓN DEL RIESGO'!B23</f>
        <v xml:space="preserve"> </v>
      </c>
      <c r="C37" s="517">
        <f>+ANÁLISIS!G23</f>
        <v>0</v>
      </c>
      <c r="D37" s="499" t="str">
        <f>+IDENTIFICACIÓN!D22</f>
        <v>. .</v>
      </c>
      <c r="E37" s="503"/>
      <c r="F37" s="496"/>
      <c r="G37" s="507"/>
      <c r="H37" s="511"/>
      <c r="I37" s="511"/>
      <c r="J37" s="493"/>
      <c r="K37" s="493"/>
      <c r="L37" s="493"/>
      <c r="M37" s="489" t="str">
        <f>CONCATENATE('VALORACIÓN CONTROLES'!C37,". ",'VALORACIÓN CONTROLES'!C38,". ",'VALORACIÓN CONTROLES'!C39,". ")</f>
        <v xml:space="preserve">. . . </v>
      </c>
      <c r="N37" s="519">
        <f>+'VALORACIÓN DEL RIESGO'!J23</f>
        <v>0</v>
      </c>
      <c r="O37" s="521"/>
      <c r="P37" s="521"/>
      <c r="Q37" s="521"/>
      <c r="R37" s="111"/>
      <c r="S37" s="521"/>
      <c r="T37" s="521"/>
      <c r="U37" s="521"/>
      <c r="V37" s="112"/>
    </row>
    <row r="38" spans="1:22" ht="21.95" customHeight="1" x14ac:dyDescent="0.25">
      <c r="A38" s="514"/>
      <c r="B38" s="490"/>
      <c r="C38" s="518"/>
      <c r="D38" s="500"/>
      <c r="E38" s="504"/>
      <c r="F38" s="497"/>
      <c r="G38" s="508"/>
      <c r="H38" s="512"/>
      <c r="I38" s="512"/>
      <c r="J38" s="494"/>
      <c r="K38" s="494"/>
      <c r="L38" s="494"/>
      <c r="M38" s="490"/>
      <c r="N38" s="520"/>
      <c r="O38" s="522"/>
      <c r="P38" s="522"/>
      <c r="Q38" s="522"/>
      <c r="R38" s="113"/>
      <c r="S38" s="522"/>
      <c r="T38" s="522"/>
      <c r="U38" s="522"/>
      <c r="V38" s="114"/>
    </row>
    <row r="39" spans="1:22" ht="21.95" customHeight="1" thickBot="1" x14ac:dyDescent="0.3">
      <c r="A39" s="514"/>
      <c r="B39" s="490"/>
      <c r="C39" s="518"/>
      <c r="D39" s="500"/>
      <c r="E39" s="504"/>
      <c r="F39" s="497"/>
      <c r="G39" s="508"/>
      <c r="H39" s="512"/>
      <c r="I39" s="512"/>
      <c r="J39" s="494"/>
      <c r="K39" s="494"/>
      <c r="L39" s="494"/>
      <c r="M39" s="490"/>
      <c r="N39" s="520"/>
      <c r="O39" s="522"/>
      <c r="P39" s="522"/>
      <c r="Q39" s="522"/>
      <c r="R39" s="113"/>
      <c r="S39" s="522"/>
      <c r="T39" s="522"/>
      <c r="U39" s="522"/>
      <c r="V39" s="114"/>
    </row>
    <row r="40" spans="1:22" x14ac:dyDescent="0.25">
      <c r="A40" s="196"/>
      <c r="B40" s="197"/>
      <c r="C40" s="197"/>
      <c r="D40" s="197"/>
      <c r="E40" s="198"/>
      <c r="F40" s="198"/>
      <c r="G40" s="198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9"/>
    </row>
    <row r="41" spans="1:22" x14ac:dyDescent="0.25">
      <c r="A41" s="200"/>
      <c r="B41" s="201"/>
      <c r="C41" s="201"/>
      <c r="D41" s="201"/>
      <c r="E41" s="202"/>
      <c r="F41" s="202"/>
      <c r="G41" s="202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3"/>
    </row>
    <row r="42" spans="1:22" x14ac:dyDescent="0.25">
      <c r="A42" s="200"/>
      <c r="B42" s="147"/>
      <c r="C42" s="148"/>
      <c r="D42" s="201"/>
      <c r="E42" s="202"/>
      <c r="F42" s="202"/>
      <c r="G42" s="202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3"/>
    </row>
    <row r="43" spans="1:22" x14ac:dyDescent="0.25">
      <c r="A43" s="200"/>
      <c r="B43" s="201"/>
      <c r="C43" s="201"/>
      <c r="D43" s="201"/>
      <c r="E43" s="202"/>
      <c r="F43" s="202"/>
      <c r="G43" s="202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3"/>
    </row>
    <row r="44" spans="1:22" ht="15.75" thickBot="1" x14ac:dyDescent="0.3">
      <c r="A44" s="183"/>
      <c r="B44" s="204"/>
      <c r="C44" s="204"/>
      <c r="D44" s="204"/>
      <c r="E44" s="184"/>
      <c r="F44" s="184"/>
      <c r="G44" s="18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5"/>
    </row>
    <row r="103" spans="5:5" x14ac:dyDescent="0.25">
      <c r="E103" s="70" t="s">
        <v>168</v>
      </c>
    </row>
    <row r="104" spans="5:5" x14ac:dyDescent="0.25">
      <c r="E104" s="70" t="s">
        <v>169</v>
      </c>
    </row>
    <row r="105" spans="5:5" x14ac:dyDescent="0.25">
      <c r="E105" s="70" t="s">
        <v>170</v>
      </c>
    </row>
    <row r="106" spans="5:5" x14ac:dyDescent="0.25">
      <c r="E106" s="70" t="s">
        <v>171</v>
      </c>
    </row>
  </sheetData>
  <sheetProtection formatCells="0" formatColumns="0" formatRows="0" insertRows="0"/>
  <mergeCells count="176">
    <mergeCell ref="A1:A2"/>
    <mergeCell ref="A3:A4"/>
    <mergeCell ref="A5:A6"/>
    <mergeCell ref="A7:A8"/>
    <mergeCell ref="B1:D2"/>
    <mergeCell ref="B3:D4"/>
    <mergeCell ref="B5:D6"/>
    <mergeCell ref="B7:D8"/>
    <mergeCell ref="G22:G24"/>
    <mergeCell ref="B22:B24"/>
    <mergeCell ref="A19:A21"/>
    <mergeCell ref="A22:A24"/>
    <mergeCell ref="C22:C24"/>
    <mergeCell ref="A14:N14"/>
    <mergeCell ref="E19:E21"/>
    <mergeCell ref="C19:C21"/>
    <mergeCell ref="A16:A18"/>
    <mergeCell ref="B9:C9"/>
    <mergeCell ref="B10:C10"/>
    <mergeCell ref="A11:B11"/>
    <mergeCell ref="C11:Q11"/>
    <mergeCell ref="A12:B12"/>
    <mergeCell ref="C12:Q12"/>
    <mergeCell ref="C16:C18"/>
    <mergeCell ref="M16:M18"/>
    <mergeCell ref="M28:M30"/>
    <mergeCell ref="L28:L30"/>
    <mergeCell ref="I16:I18"/>
    <mergeCell ref="K22:K24"/>
    <mergeCell ref="L22:L24"/>
    <mergeCell ref="K28:K30"/>
    <mergeCell ref="K25:K27"/>
    <mergeCell ref="K19:K21"/>
    <mergeCell ref="I25:I27"/>
    <mergeCell ref="J25:J27"/>
    <mergeCell ref="K16:K18"/>
    <mergeCell ref="P22:P24"/>
    <mergeCell ref="Q22:Q24"/>
    <mergeCell ref="Q19:Q21"/>
    <mergeCell ref="P19:P21"/>
    <mergeCell ref="G25:G27"/>
    <mergeCell ref="G28:G30"/>
    <mergeCell ref="H19:H21"/>
    <mergeCell ref="M19:M21"/>
    <mergeCell ref="M22:M24"/>
    <mergeCell ref="L25:L27"/>
    <mergeCell ref="H22:H24"/>
    <mergeCell ref="I22:I24"/>
    <mergeCell ref="J22:J24"/>
    <mergeCell ref="H25:H27"/>
    <mergeCell ref="O16:O18"/>
    <mergeCell ref="O19:O21"/>
    <mergeCell ref="O22:O24"/>
    <mergeCell ref="N25:N27"/>
    <mergeCell ref="N16:N18"/>
    <mergeCell ref="N22:N24"/>
    <mergeCell ref="N19:N21"/>
    <mergeCell ref="E31:E33"/>
    <mergeCell ref="D28:D30"/>
    <mergeCell ref="D31:D33"/>
    <mergeCell ref="F31:F33"/>
    <mergeCell ref="E28:E30"/>
    <mergeCell ref="M31:M33"/>
    <mergeCell ref="N28:N30"/>
    <mergeCell ref="H28:H30"/>
    <mergeCell ref="I28:I30"/>
    <mergeCell ref="G31:G33"/>
    <mergeCell ref="J28:J30"/>
    <mergeCell ref="E22:E24"/>
    <mergeCell ref="D16:D18"/>
    <mergeCell ref="D19:D21"/>
    <mergeCell ref="D22:D24"/>
    <mergeCell ref="D25:D27"/>
    <mergeCell ref="E16:E18"/>
    <mergeCell ref="S14:V14"/>
    <mergeCell ref="A13:V13"/>
    <mergeCell ref="O14:R14"/>
    <mergeCell ref="S28:S30"/>
    <mergeCell ref="S31:S33"/>
    <mergeCell ref="P34:P36"/>
    <mergeCell ref="Q34:Q36"/>
    <mergeCell ref="O25:O27"/>
    <mergeCell ref="P25:P27"/>
    <mergeCell ref="Q25:Q27"/>
    <mergeCell ref="P16:P18"/>
    <mergeCell ref="Q16:Q18"/>
    <mergeCell ref="S34:S36"/>
    <mergeCell ref="L31:L33"/>
    <mergeCell ref="M25:M27"/>
    <mergeCell ref="H31:H33"/>
    <mergeCell ref="I31:I33"/>
    <mergeCell ref="I19:I21"/>
    <mergeCell ref="J19:J21"/>
    <mergeCell ref="H16:H18"/>
    <mergeCell ref="F19:F21"/>
    <mergeCell ref="F22:F24"/>
    <mergeCell ref="F25:F27"/>
    <mergeCell ref="F28:F30"/>
    <mergeCell ref="U34:U36"/>
    <mergeCell ref="T31:T33"/>
    <mergeCell ref="U25:U27"/>
    <mergeCell ref="T28:T30"/>
    <mergeCell ref="U28:U30"/>
    <mergeCell ref="S37:S39"/>
    <mergeCell ref="T37:T39"/>
    <mergeCell ref="U37:U39"/>
    <mergeCell ref="T16:T18"/>
    <mergeCell ref="U16:U18"/>
    <mergeCell ref="T19:T21"/>
    <mergeCell ref="U19:U21"/>
    <mergeCell ref="T22:T24"/>
    <mergeCell ref="U22:U24"/>
    <mergeCell ref="T34:T36"/>
    <mergeCell ref="U31:U33"/>
    <mergeCell ref="S16:S18"/>
    <mergeCell ref="S19:S21"/>
    <mergeCell ref="S22:S24"/>
    <mergeCell ref="S25:S27"/>
    <mergeCell ref="P37:P39"/>
    <mergeCell ref="Q37:Q39"/>
    <mergeCell ref="P28:P30"/>
    <mergeCell ref="Q28:Q30"/>
    <mergeCell ref="O31:O33"/>
    <mergeCell ref="P31:P33"/>
    <mergeCell ref="Q31:Q33"/>
    <mergeCell ref="O28:O30"/>
    <mergeCell ref="O34:O36"/>
    <mergeCell ref="O37:O39"/>
    <mergeCell ref="N37:N39"/>
    <mergeCell ref="M34:M36"/>
    <mergeCell ref="M37:M39"/>
    <mergeCell ref="N31:N33"/>
    <mergeCell ref="N34:N36"/>
    <mergeCell ref="L34:L36"/>
    <mergeCell ref="L37:L39"/>
    <mergeCell ref="K31:K33"/>
    <mergeCell ref="K34:K36"/>
    <mergeCell ref="A25:A27"/>
    <mergeCell ref="A28:A30"/>
    <mergeCell ref="A34:A36"/>
    <mergeCell ref="C31:C33"/>
    <mergeCell ref="C34:C36"/>
    <mergeCell ref="C37:C39"/>
    <mergeCell ref="A37:A39"/>
    <mergeCell ref="D34:D36"/>
    <mergeCell ref="F34:F36"/>
    <mergeCell ref="F37:F39"/>
    <mergeCell ref="B25:B27"/>
    <mergeCell ref="B28:B30"/>
    <mergeCell ref="B31:B33"/>
    <mergeCell ref="B34:B36"/>
    <mergeCell ref="C25:C27"/>
    <mergeCell ref="C28:C30"/>
    <mergeCell ref="F16:F18"/>
    <mergeCell ref="B16:B18"/>
    <mergeCell ref="B19:B21"/>
    <mergeCell ref="L16:L18"/>
    <mergeCell ref="L19:L21"/>
    <mergeCell ref="G16:G18"/>
    <mergeCell ref="G19:G21"/>
    <mergeCell ref="D37:D39"/>
    <mergeCell ref="E34:E36"/>
    <mergeCell ref="E37:E39"/>
    <mergeCell ref="E25:E27"/>
    <mergeCell ref="J31:J33"/>
    <mergeCell ref="B37:B39"/>
    <mergeCell ref="G34:G36"/>
    <mergeCell ref="J34:J36"/>
    <mergeCell ref="J37:J39"/>
    <mergeCell ref="K37:K39"/>
    <mergeCell ref="G37:G39"/>
    <mergeCell ref="I34:I36"/>
    <mergeCell ref="I37:I39"/>
    <mergeCell ref="H34:H36"/>
    <mergeCell ref="H37:H39"/>
    <mergeCell ref="J16:J18"/>
  </mergeCells>
  <conditionalFormatting sqref="C16 C19 C22 C25 C28 C31 C34 C37">
    <cfRule type="cellIs" dxfId="20" priority="1" stopIfTrue="1" operator="equal">
      <formula>"TOLERABLE"</formula>
    </cfRule>
  </conditionalFormatting>
  <dataValidations count="2">
    <dataValidation allowBlank="1" showInputMessage="1" showErrorMessage="1" promptTitle="DD/FF/AAAA" prompt="DD/FF/AAAA" sqref="H28:I28 H16:I16 H19:I19 H34:I34 H22:I22 H31:I31 H25:I25 H37:I37"/>
    <dataValidation type="list" allowBlank="1" showInputMessage="1" showErrorMessage="1" sqref="E16:E39">
      <formula1>$E$103:$E$106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H29"/>
  <sheetViews>
    <sheetView tabSelected="1" topLeftCell="A7" workbookViewId="0">
      <selection sqref="A1:G8"/>
    </sheetView>
  </sheetViews>
  <sheetFormatPr baseColWidth="10" defaultRowHeight="15" x14ac:dyDescent="0.25"/>
  <cols>
    <col min="1" max="1" width="26.28515625" style="70" customWidth="1"/>
    <col min="2" max="2" width="50.85546875" style="70" customWidth="1"/>
    <col min="3" max="3" width="19.5703125" style="70" customWidth="1"/>
    <col min="4" max="4" width="12" style="70" customWidth="1"/>
    <col min="5" max="5" width="17.7109375" style="70" customWidth="1"/>
    <col min="6" max="6" width="27.140625" style="70" bestFit="1" customWidth="1"/>
    <col min="7" max="7" width="24" style="70" customWidth="1"/>
    <col min="8" max="8" width="36.7109375" style="70" customWidth="1"/>
    <col min="9" max="16384" width="11.42578125" style="70"/>
  </cols>
  <sheetData>
    <row r="1" spans="1:8" ht="16.5" customHeight="1" x14ac:dyDescent="0.25">
      <c r="A1" s="322" t="s">
        <v>253</v>
      </c>
      <c r="B1" s="325" t="s">
        <v>257</v>
      </c>
      <c r="C1" s="325"/>
      <c r="D1" s="325"/>
      <c r="E1" s="282"/>
      <c r="F1" s="282"/>
      <c r="G1" s="282"/>
      <c r="H1" s="559"/>
    </row>
    <row r="2" spans="1:8" ht="16.5" customHeight="1" x14ac:dyDescent="0.25">
      <c r="A2" s="323"/>
      <c r="B2" s="326"/>
      <c r="C2" s="326"/>
      <c r="D2" s="326"/>
      <c r="E2" s="281"/>
      <c r="F2" s="281"/>
      <c r="G2" s="281"/>
      <c r="H2" s="560"/>
    </row>
    <row r="3" spans="1:8" ht="16.5" customHeight="1" x14ac:dyDescent="0.25">
      <c r="A3" s="323" t="s">
        <v>254</v>
      </c>
      <c r="B3" s="326" t="s">
        <v>258</v>
      </c>
      <c r="C3" s="326"/>
      <c r="D3" s="326"/>
      <c r="E3" s="281"/>
      <c r="F3" s="281"/>
      <c r="G3" s="281"/>
      <c r="H3" s="560"/>
    </row>
    <row r="4" spans="1:8" ht="16.5" customHeight="1" x14ac:dyDescent="0.25">
      <c r="A4" s="323"/>
      <c r="B4" s="326"/>
      <c r="C4" s="326"/>
      <c r="D4" s="326"/>
      <c r="E4" s="281"/>
      <c r="F4" s="281"/>
      <c r="G4" s="281"/>
      <c r="H4" s="560"/>
    </row>
    <row r="5" spans="1:8" ht="16.5" customHeight="1" x14ac:dyDescent="0.25">
      <c r="A5" s="323" t="s">
        <v>28</v>
      </c>
      <c r="B5" s="327">
        <v>43344</v>
      </c>
      <c r="C5" s="327"/>
      <c r="D5" s="327"/>
      <c r="E5" s="281"/>
      <c r="F5" s="281"/>
      <c r="G5" s="281"/>
      <c r="H5" s="560"/>
    </row>
    <row r="6" spans="1:8" ht="16.5" customHeight="1" x14ac:dyDescent="0.25">
      <c r="A6" s="323"/>
      <c r="B6" s="327"/>
      <c r="C6" s="327"/>
      <c r="D6" s="327"/>
      <c r="E6" s="281"/>
      <c r="F6" s="281"/>
      <c r="G6" s="281"/>
      <c r="H6" s="560"/>
    </row>
    <row r="7" spans="1:8" ht="16.5" customHeight="1" x14ac:dyDescent="0.25">
      <c r="A7" s="323" t="s">
        <v>255</v>
      </c>
      <c r="B7" s="326" t="s">
        <v>256</v>
      </c>
      <c r="C7" s="326"/>
      <c r="D7" s="326"/>
      <c r="E7" s="281"/>
      <c r="F7" s="281"/>
      <c r="G7" s="281"/>
      <c r="H7" s="560"/>
    </row>
    <row r="8" spans="1:8" ht="12" customHeight="1" x14ac:dyDescent="0.25">
      <c r="A8" s="324"/>
      <c r="B8" s="328"/>
      <c r="C8" s="328"/>
      <c r="D8" s="328"/>
      <c r="E8" s="283"/>
      <c r="F8" s="283"/>
      <c r="G8" s="283"/>
      <c r="H8" s="561"/>
    </row>
    <row r="9" spans="1:8" x14ac:dyDescent="0.25">
      <c r="A9" s="133" t="s">
        <v>27</v>
      </c>
      <c r="B9" s="557" t="s">
        <v>103</v>
      </c>
      <c r="C9" s="558"/>
      <c r="D9" s="149"/>
      <c r="E9" s="150"/>
      <c r="F9" s="150"/>
      <c r="G9" s="150"/>
      <c r="H9" s="151"/>
    </row>
    <row r="10" spans="1:8" x14ac:dyDescent="0.25">
      <c r="A10" s="134" t="s">
        <v>28</v>
      </c>
      <c r="B10" s="555">
        <f>+'SEGUIMIENTO Y MONITOREO'!B10:C10</f>
        <v>43298</v>
      </c>
      <c r="C10" s="556"/>
      <c r="D10" s="149"/>
      <c r="E10" s="149"/>
      <c r="F10" s="149"/>
      <c r="G10" s="149"/>
      <c r="H10" s="169"/>
    </row>
    <row r="11" spans="1:8" ht="34.5" customHeight="1" x14ac:dyDescent="0.25">
      <c r="A11" s="550" t="s">
        <v>29</v>
      </c>
      <c r="B11" s="551"/>
      <c r="C11" s="431" t="s">
        <v>20</v>
      </c>
      <c r="D11" s="431"/>
      <c r="E11" s="431"/>
      <c r="F11" s="431"/>
      <c r="G11" s="431"/>
      <c r="H11" s="431"/>
    </row>
    <row r="12" spans="1:8" ht="92.25" customHeight="1" x14ac:dyDescent="0.25">
      <c r="A12" s="462" t="str">
        <f>+'SEGUIMIENTO Y MONITOREO'!A12:B12</f>
        <v>DIRECCIONAMIENTO ESTRATEGICO</v>
      </c>
      <c r="B12" s="463"/>
      <c r="C12" s="552" t="str">
        <f>+'SEGUIMIENTO Y MONITOREO'!C12</f>
        <v>Liderar, dirigir, coordinar y Controlar  la Gestión de todos los Procesos del Instituto de Desarrollo Municipal de Dosquebradas.</v>
      </c>
      <c r="D12" s="552"/>
      <c r="E12" s="552"/>
      <c r="F12" s="552"/>
      <c r="G12" s="552"/>
      <c r="H12" s="552"/>
    </row>
    <row r="13" spans="1:8" ht="15" customHeight="1" x14ac:dyDescent="0.25">
      <c r="A13" s="546" t="s">
        <v>103</v>
      </c>
      <c r="B13" s="547"/>
      <c r="C13" s="547"/>
      <c r="D13" s="547"/>
      <c r="E13" s="547"/>
      <c r="F13" s="547"/>
      <c r="G13" s="547"/>
      <c r="H13" s="547"/>
    </row>
    <row r="14" spans="1:8" x14ac:dyDescent="0.25">
      <c r="A14" s="189"/>
      <c r="B14" s="190"/>
      <c r="C14" s="190"/>
      <c r="D14" s="190"/>
      <c r="E14" s="190"/>
      <c r="F14" s="191"/>
      <c r="G14" s="544" t="s">
        <v>104</v>
      </c>
      <c r="H14" s="548" t="s">
        <v>105</v>
      </c>
    </row>
    <row r="15" spans="1:8" ht="28.5" x14ac:dyDescent="0.25">
      <c r="A15" s="553" t="s">
        <v>106</v>
      </c>
      <c r="B15" s="554"/>
      <c r="C15" s="192" t="s">
        <v>107</v>
      </c>
      <c r="D15" s="192" t="s">
        <v>108</v>
      </c>
      <c r="E15" s="192" t="s">
        <v>96</v>
      </c>
      <c r="F15" s="192" t="s">
        <v>49</v>
      </c>
      <c r="G15" s="545"/>
      <c r="H15" s="549"/>
    </row>
    <row r="16" spans="1:8" ht="34.5" customHeight="1" x14ac:dyDescent="0.25">
      <c r="A16" s="44" t="s">
        <v>31</v>
      </c>
      <c r="B16" s="234" t="str">
        <f>+'SEGUIMIENTO Y MONITOREO'!B16</f>
        <v>Formulación de un Plan de Acción sin soporte presupuestal.</v>
      </c>
      <c r="C16" s="235">
        <f>+ANÁLISIS!C16</f>
        <v>3</v>
      </c>
      <c r="D16" s="235">
        <f>+ANÁLISIS!D16</f>
        <v>3</v>
      </c>
      <c r="E16" s="223">
        <f>(C16*D16)*4</f>
        <v>36</v>
      </c>
      <c r="F16" s="231" t="str">
        <f>IF(OR(AND(C16=3,D16=4),AND(C16=2,D16=5),AND(E16&gt;=52,E16&lt;=100)),"ZONA RIESGO EXTREMA",IF(OR(AND(C16=5,D16=2),AND(C16=4,D16=3),AND(C16=1,D16=4),AND(E16=20),AND(E16&gt;=28,E16&lt;=48)),"ZONA RIESGO ALTA",IF(OR(AND(C16=1,D16=3),AND(C16=4,D16=1),AND(E16=24)),"ZONA RIESGO MODERADA",IF(AND(E16&gt;=4,E16&lt;=16),"ZONA RIESGO BAJA"))))</f>
        <v>ZONA RIESGO ALTA</v>
      </c>
      <c r="G16" s="237">
        <f t="shared" ref="G16:G23" si="0">+E16/$E$24</f>
        <v>0.140625</v>
      </c>
      <c r="H16" s="238">
        <f>+E16*G16</f>
        <v>5.0625</v>
      </c>
    </row>
    <row r="17" spans="1:8" ht="60" customHeight="1" x14ac:dyDescent="0.25">
      <c r="A17" s="45" t="s">
        <v>32</v>
      </c>
      <c r="B17" s="236" t="str">
        <f>+'SEGUIMIENTO Y MONITOREO'!B19</f>
        <v>Incumplimiento en el tiempo de respuesta a las peticiones, quejas y recursos que se reciben en el Instituto.</v>
      </c>
      <c r="C17" s="235">
        <f>+ANÁLISIS!C17</f>
        <v>3</v>
      </c>
      <c r="D17" s="235">
        <f>+ANÁLISIS!D17</f>
        <v>4</v>
      </c>
      <c r="E17" s="223">
        <f t="shared" ref="E17:E23" si="1">(C17*D17)*4</f>
        <v>48</v>
      </c>
      <c r="F17" s="231" t="str">
        <f>IF(OR(AND(C17=3,D17=4),AND(C17=2,D17=5),AND(E17&gt;=52,E17&lt;=100)),"ZONA RIESGO EXTREMA",IF(OR(AND(C17=5,D17=2),AND(C17=4,D17=3),AND(C17=1,D17=4),AND(E17=20),AND(E17&gt;=28,E17&lt;=48)),"ZONA RIESGO ALTA",IF(OR(AND(C17=1,D17=3),AND(C17=4,D17=1),AND(E17=24)),"ZONA RIESGO MODERADA",IF(AND(E17&gt;=4,E17&lt;=16),"ZONA RIESGO BAJA"))))</f>
        <v>ZONA RIESGO EXTREMA</v>
      </c>
      <c r="G17" s="237">
        <f t="shared" si="0"/>
        <v>0.1875</v>
      </c>
      <c r="H17" s="238">
        <f t="shared" ref="H17:H23" si="2">+E17*G17</f>
        <v>9</v>
      </c>
    </row>
    <row r="18" spans="1:8" ht="43.5" customHeight="1" x14ac:dyDescent="0.25">
      <c r="A18" s="45" t="s">
        <v>33</v>
      </c>
      <c r="B18" s="236" t="str">
        <f>+'SEGUIMIENTO Y MONITOREO'!B22</f>
        <v>Planta de personal insuficiente y sin competencias para cumplir con todos los lineamientos estrategicos del Instituto.</v>
      </c>
      <c r="C18" s="235">
        <f>+ANÁLISIS!C18</f>
        <v>3</v>
      </c>
      <c r="D18" s="235">
        <f>+ANÁLISIS!D18</f>
        <v>3</v>
      </c>
      <c r="E18" s="223">
        <f t="shared" si="1"/>
        <v>36</v>
      </c>
      <c r="F18" s="231" t="str">
        <f t="shared" ref="F18:F23" si="3">IF(OR(AND(C18=3,D18=4),AND(C18=2,D18=5),AND(E18&gt;=52,E18&lt;=100)),"ZONA RIESGO EXTREMA",IF(OR(AND(C18=5,D18=2),AND(C18=4,D18=3),AND(C18=1,D18=4),AND(E18=20),AND(E18&gt;=28,E18&lt;=48)),"ZONA RIESGO ALTA",IF(OR(AND(C18=1,D18=3),AND(C18=4,D18=1),AND(E18=24)),"ZONA RIESGO MODERADA",IF(AND(E18&gt;=4,E18&lt;=16),"ZONA RIESGO BAJA"))))</f>
        <v>ZONA RIESGO ALTA</v>
      </c>
      <c r="G18" s="237">
        <f t="shared" si="0"/>
        <v>0.140625</v>
      </c>
      <c r="H18" s="238">
        <f t="shared" si="2"/>
        <v>5.0625</v>
      </c>
    </row>
    <row r="19" spans="1:8" ht="37.5" customHeight="1" x14ac:dyDescent="0.25">
      <c r="A19" s="45" t="s">
        <v>34</v>
      </c>
      <c r="B19" s="236" t="str">
        <f>+'SEGUIMIENTO Y MONITOREO'!B25</f>
        <v>Manejo presupuestal sin cumplir con los planes de: caja, de adquisiciones y de inversiones.</v>
      </c>
      <c r="C19" s="235">
        <f>+ANÁLISIS!C19</f>
        <v>3</v>
      </c>
      <c r="D19" s="235">
        <f>+ANÁLISIS!D19</f>
        <v>3</v>
      </c>
      <c r="E19" s="223">
        <f t="shared" si="1"/>
        <v>36</v>
      </c>
      <c r="F19" s="231" t="str">
        <f t="shared" si="3"/>
        <v>ZONA RIESGO ALTA</v>
      </c>
      <c r="G19" s="237">
        <f t="shared" si="0"/>
        <v>0.140625</v>
      </c>
      <c r="H19" s="238">
        <f t="shared" si="2"/>
        <v>5.0625</v>
      </c>
    </row>
    <row r="20" spans="1:8" ht="45" customHeight="1" x14ac:dyDescent="0.25">
      <c r="A20" s="45" t="s">
        <v>35</v>
      </c>
      <c r="B20" s="236" t="str">
        <f>+'SEGUIMIENTO Y MONITOREO'!B28</f>
        <v>Incumplimiento de las Metas establecidas en los diferentes Planes que tiene el Instituto para cumplir con su objeto misional</v>
      </c>
      <c r="C20" s="235">
        <f>+ANÁLISIS!C20</f>
        <v>4</v>
      </c>
      <c r="D20" s="235">
        <f>+ANÁLISIS!D20</f>
        <v>4</v>
      </c>
      <c r="E20" s="223">
        <f t="shared" si="1"/>
        <v>64</v>
      </c>
      <c r="F20" s="231" t="str">
        <f t="shared" si="3"/>
        <v>ZONA RIESGO EXTREMA</v>
      </c>
      <c r="G20" s="237">
        <f t="shared" si="0"/>
        <v>0.25</v>
      </c>
      <c r="H20" s="238">
        <f t="shared" si="2"/>
        <v>16</v>
      </c>
    </row>
    <row r="21" spans="1:8" ht="28.5" x14ac:dyDescent="0.25">
      <c r="A21" s="45" t="s">
        <v>36</v>
      </c>
      <c r="B21" s="236" t="str">
        <f>+'SEGUIMIENTO Y MONITOREO'!B31</f>
        <v>Instalaciones inseguras para el cumplimiento de las funciones</v>
      </c>
      <c r="C21" s="235">
        <f>+ANÁLISIS!C21</f>
        <v>3</v>
      </c>
      <c r="D21" s="235">
        <f>+ANÁLISIS!D21</f>
        <v>3</v>
      </c>
      <c r="E21" s="223">
        <f t="shared" si="1"/>
        <v>36</v>
      </c>
      <c r="F21" s="231" t="str">
        <f t="shared" si="3"/>
        <v>ZONA RIESGO ALTA</v>
      </c>
      <c r="G21" s="237">
        <f t="shared" si="0"/>
        <v>0.140625</v>
      </c>
      <c r="H21" s="238">
        <f t="shared" si="2"/>
        <v>5.0625</v>
      </c>
    </row>
    <row r="22" spans="1:8" x14ac:dyDescent="0.25">
      <c r="A22" s="45" t="s">
        <v>37</v>
      </c>
      <c r="B22" s="236" t="str">
        <f>+'SEGUIMIENTO Y MONITOREO'!B34</f>
        <v xml:space="preserve"> </v>
      </c>
      <c r="C22" s="235">
        <f>+ANÁLISIS!C22</f>
        <v>0</v>
      </c>
      <c r="D22" s="235">
        <f>+ANÁLISIS!D22</f>
        <v>0</v>
      </c>
      <c r="E22" s="223">
        <f t="shared" si="1"/>
        <v>0</v>
      </c>
      <c r="F22" s="231" t="b">
        <f t="shared" si="3"/>
        <v>0</v>
      </c>
      <c r="G22" s="237">
        <f t="shared" si="0"/>
        <v>0</v>
      </c>
      <c r="H22" s="238">
        <f t="shared" si="2"/>
        <v>0</v>
      </c>
    </row>
    <row r="23" spans="1:8" ht="15.75" thickBot="1" x14ac:dyDescent="0.3">
      <c r="A23" s="46" t="s">
        <v>38</v>
      </c>
      <c r="B23" s="236" t="str">
        <f>+'SEGUIMIENTO Y MONITOREO'!B37</f>
        <v xml:space="preserve"> </v>
      </c>
      <c r="C23" s="235">
        <f>+ANÁLISIS!C23</f>
        <v>0</v>
      </c>
      <c r="D23" s="235">
        <f>+ANÁLISIS!D23</f>
        <v>0</v>
      </c>
      <c r="E23" s="223">
        <f t="shared" si="1"/>
        <v>0</v>
      </c>
      <c r="F23" s="231" t="b">
        <f t="shared" si="3"/>
        <v>0</v>
      </c>
      <c r="G23" s="237">
        <f t="shared" si="0"/>
        <v>0</v>
      </c>
      <c r="H23" s="238">
        <f t="shared" si="2"/>
        <v>0</v>
      </c>
    </row>
    <row r="24" spans="1:8" ht="15.75" thickBot="1" x14ac:dyDescent="0.3">
      <c r="A24" s="178"/>
      <c r="B24" s="179"/>
      <c r="C24" s="179"/>
      <c r="D24" s="179"/>
      <c r="E24" s="542">
        <f>SUM(E16:E23)</f>
        <v>256</v>
      </c>
      <c r="F24" s="543"/>
      <c r="G24" s="239">
        <f>SUM(G16:G23)</f>
        <v>1</v>
      </c>
      <c r="H24" s="240">
        <f>SUM(H16:H23)</f>
        <v>45.25</v>
      </c>
    </row>
    <row r="25" spans="1:8" x14ac:dyDescent="0.25">
      <c r="A25" s="180"/>
      <c r="B25" s="181"/>
      <c r="C25" s="181"/>
      <c r="D25" s="181"/>
      <c r="E25" s="185"/>
      <c r="F25" s="185"/>
      <c r="G25" s="186"/>
      <c r="H25" s="187"/>
    </row>
    <row r="26" spans="1:8" x14ac:dyDescent="0.25">
      <c r="A26" s="182"/>
      <c r="B26" s="181"/>
      <c r="C26" s="181"/>
      <c r="D26" s="181"/>
      <c r="E26" s="185"/>
      <c r="F26" s="185"/>
      <c r="G26" s="186"/>
      <c r="H26" s="187"/>
    </row>
    <row r="27" spans="1:8" x14ac:dyDescent="0.25">
      <c r="A27" s="182"/>
      <c r="B27" s="147"/>
      <c r="C27" s="148"/>
      <c r="D27" s="181"/>
      <c r="E27" s="185"/>
      <c r="F27" s="185"/>
      <c r="G27" s="186"/>
      <c r="H27" s="187"/>
    </row>
    <row r="28" spans="1:8" x14ac:dyDescent="0.25">
      <c r="A28" s="182"/>
      <c r="B28" s="147"/>
      <c r="C28" s="148"/>
      <c r="D28" s="181"/>
      <c r="E28" s="185"/>
      <c r="F28" s="185"/>
      <c r="G28" s="186"/>
      <c r="H28" s="187"/>
    </row>
    <row r="29" spans="1:8" ht="15.75" thickBot="1" x14ac:dyDescent="0.3">
      <c r="A29" s="183"/>
      <c r="B29" s="184"/>
      <c r="C29" s="184"/>
      <c r="D29" s="184"/>
      <c r="E29" s="184"/>
      <c r="F29" s="184"/>
      <c r="G29" s="184"/>
      <c r="H29" s="188"/>
    </row>
  </sheetData>
  <sheetProtection formatCells="0" formatColumns="0" formatRows="0" insertRows="0"/>
  <mergeCells count="20">
    <mergeCell ref="B10:C10"/>
    <mergeCell ref="B9:C9"/>
    <mergeCell ref="H1:H8"/>
    <mergeCell ref="A1:A2"/>
    <mergeCell ref="A3:A4"/>
    <mergeCell ref="A5:A6"/>
    <mergeCell ref="A7:A8"/>
    <mergeCell ref="B1:D2"/>
    <mergeCell ref="B3:D4"/>
    <mergeCell ref="B5:D6"/>
    <mergeCell ref="B7:D8"/>
    <mergeCell ref="E24:F24"/>
    <mergeCell ref="G14:G15"/>
    <mergeCell ref="A13:H13"/>
    <mergeCell ref="H14:H15"/>
    <mergeCell ref="A11:B11"/>
    <mergeCell ref="C11:H11"/>
    <mergeCell ref="A12:B12"/>
    <mergeCell ref="C12:H12"/>
    <mergeCell ref="A15:B15"/>
  </mergeCells>
  <conditionalFormatting sqref="F16:F23">
    <cfRule type="cellIs" dxfId="19" priority="5" stopIfTrue="1" operator="equal">
      <formula>"ZONA RIESGO ALTA"</formula>
    </cfRule>
    <cfRule type="cellIs" dxfId="18" priority="6" stopIfTrue="1" operator="equal">
      <formula>"ZONA RIESGO EXTREMA"</formula>
    </cfRule>
  </conditionalFormatting>
  <conditionalFormatting sqref="F16:F23">
    <cfRule type="cellIs" dxfId="17" priority="3" stopIfTrue="1" operator="equal">
      <formula>"ZONA RIESGO BAJA"</formula>
    </cfRule>
    <cfRule type="cellIs" dxfId="16" priority="4" stopIfTrue="1" operator="equal">
      <formula>"ZONA RIESGO MODERADA"</formula>
    </cfRule>
  </conditionalFormatting>
  <conditionalFormatting sqref="F16:F23">
    <cfRule type="cellIs" dxfId="15" priority="1" stopIfTrue="1" operator="equal">
      <formula>"ZONA RIESGO MODERADA"</formula>
    </cfRule>
    <cfRule type="cellIs" dxfId="14" priority="2" stopIfTrue="1" operator="equal">
      <formula>"ZONA RIESGO ALTA"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CONTEXTO ESTRATÉGICO</vt:lpstr>
      <vt:lpstr>Hoja2</vt:lpstr>
      <vt:lpstr>IDENTIFICACIÓN</vt:lpstr>
      <vt:lpstr>ANÁLISIS</vt:lpstr>
      <vt:lpstr>GRÁFICA</vt:lpstr>
      <vt:lpstr>VALORACIÓN CONTROLES</vt:lpstr>
      <vt:lpstr>VALORACIÓN DEL RIESGO</vt:lpstr>
      <vt:lpstr>SEGUIMIENTO Y MONITOREO</vt:lpstr>
      <vt:lpstr>RIESGO INHERENTE</vt:lpstr>
      <vt:lpstr>RIESGO RESIDUAL</vt:lpstr>
      <vt:lpstr>MAPA DE RIESGO</vt:lpstr>
      <vt:lpstr>GRÁFICA CONTROLADA</vt:lpstr>
      <vt:lpstr>Hoja1</vt:lpstr>
      <vt:lpstr>CONFIDENCIALIDAD</vt:lpstr>
      <vt:lpstr>CREDIBILIDAD</vt:lpstr>
      <vt:lpstr>LEGAL</vt:lpstr>
      <vt:lpstr>OPERATIVO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2018-10-11T14:52:11Z</dcterms:modified>
</cp:coreProperties>
</file>