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4B513E03-F8CA-4C73-BB65-AFAFAA434C31}" xr6:coauthVersionLast="47" xr6:coauthVersionMax="47" xr10:uidLastSave="{00000000-0000-0000-0000-000000000000}"/>
  <bookViews>
    <workbookView xWindow="-108" yWindow="-108" windowWidth="23256" windowHeight="12576" xr2:uid="{D1106D07-6795-453E-AD55-4BAD3752899D}"/>
  </bookViews>
  <sheets>
    <sheet name="200M" sheetId="1" r:id="rId1"/>
    <sheet name="100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75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E10" i="2" a="1"/>
  <c r="E10" i="2" s="1"/>
  <c r="M10" i="2" s="1"/>
  <c r="M9" i="2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10" i="1"/>
  <c r="M9" i="1"/>
  <c r="E10" i="1" a="1"/>
  <c r="E10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N69" i="1" s="1"/>
  <c r="F9" i="2" l="1"/>
  <c r="J9" i="2" s="1"/>
  <c r="G70" i="2"/>
  <c r="G70" i="1"/>
  <c r="C75" i="1"/>
  <c r="C77" i="1" s="1"/>
  <c r="G75" i="1"/>
  <c r="F9" i="1"/>
  <c r="J9" i="1" s="1"/>
  <c r="C5" i="2"/>
  <c r="G79" i="2" s="1"/>
  <c r="G3" i="2"/>
  <c r="N10" i="2"/>
  <c r="M11" i="2"/>
  <c r="G3" i="1"/>
  <c r="C5" i="1"/>
  <c r="G79" i="1" s="1"/>
  <c r="N42" i="1"/>
  <c r="N34" i="1"/>
  <c r="N26" i="1"/>
  <c r="N18" i="1"/>
  <c r="N65" i="1"/>
  <c r="N57" i="1"/>
  <c r="N49" i="1"/>
  <c r="N41" i="1"/>
  <c r="N33" i="1"/>
  <c r="N25" i="1"/>
  <c r="N17" i="1"/>
  <c r="N64" i="1"/>
  <c r="N56" i="1"/>
  <c r="N48" i="1"/>
  <c r="N40" i="1"/>
  <c r="N32" i="1"/>
  <c r="N24" i="1"/>
  <c r="N16" i="1"/>
  <c r="N58" i="1"/>
  <c r="N47" i="1"/>
  <c r="N15" i="1"/>
  <c r="N62" i="1"/>
  <c r="N54" i="1"/>
  <c r="N46" i="1"/>
  <c r="N38" i="1"/>
  <c r="N30" i="1"/>
  <c r="N22" i="1"/>
  <c r="N14" i="1"/>
  <c r="N66" i="1"/>
  <c r="N55" i="1"/>
  <c r="N23" i="1"/>
  <c r="N61" i="1"/>
  <c r="N53" i="1"/>
  <c r="N45" i="1"/>
  <c r="N37" i="1"/>
  <c r="N29" i="1"/>
  <c r="N21" i="1"/>
  <c r="N13" i="1"/>
  <c r="N50" i="1"/>
  <c r="N63" i="1"/>
  <c r="N39" i="1"/>
  <c r="N31" i="1"/>
  <c r="N68" i="1"/>
  <c r="N60" i="1"/>
  <c r="N52" i="1"/>
  <c r="N44" i="1"/>
  <c r="N36" i="1"/>
  <c r="N28" i="1"/>
  <c r="N20" i="1"/>
  <c r="N12" i="1"/>
  <c r="N67" i="1"/>
  <c r="N59" i="1"/>
  <c r="N51" i="1"/>
  <c r="N43" i="1"/>
  <c r="N35" i="1"/>
  <c r="N27" i="1"/>
  <c r="N19" i="1"/>
  <c r="N11" i="1"/>
  <c r="N10" i="1"/>
  <c r="G9" i="2" l="1"/>
  <c r="C75" i="2" s="1"/>
  <c r="C77" i="2" s="1"/>
  <c r="H10" i="2"/>
  <c r="C76" i="1"/>
  <c r="D77" i="1" s="1"/>
  <c r="C6" i="2"/>
  <c r="G80" i="2" s="1"/>
  <c r="N11" i="2"/>
  <c r="M12" i="2"/>
  <c r="C6" i="1"/>
  <c r="G80" i="1" s="1"/>
  <c r="H10" i="1"/>
  <c r="K10" i="1" s="1"/>
  <c r="F10" i="1" s="1"/>
  <c r="N70" i="1"/>
  <c r="C76" i="2" l="1"/>
  <c r="D77" i="2" s="1"/>
  <c r="I10" i="2"/>
  <c r="K10" i="2"/>
  <c r="N12" i="2"/>
  <c r="M13" i="2"/>
  <c r="H11" i="1"/>
  <c r="K11" i="1" s="1"/>
  <c r="J10" i="1"/>
  <c r="I10" i="1"/>
  <c r="N13" i="2" l="1"/>
  <c r="M14" i="2"/>
  <c r="F10" i="2"/>
  <c r="F11" i="1"/>
  <c r="J11" i="1" s="1"/>
  <c r="N14" i="2" l="1"/>
  <c r="M15" i="2"/>
  <c r="J10" i="2"/>
  <c r="H11" i="2"/>
  <c r="I11" i="1"/>
  <c r="I11" i="2" l="1"/>
  <c r="K11" i="2"/>
  <c r="N15" i="2"/>
  <c r="M16" i="2"/>
  <c r="H12" i="1"/>
  <c r="K12" i="1" s="1"/>
  <c r="N16" i="2" l="1"/>
  <c r="M17" i="2"/>
  <c r="F11" i="2"/>
  <c r="I12" i="1"/>
  <c r="F12" i="1"/>
  <c r="J12" i="1" s="1"/>
  <c r="J11" i="2" l="1"/>
  <c r="H12" i="2"/>
  <c r="N17" i="2"/>
  <c r="M18" i="2"/>
  <c r="H13" i="1"/>
  <c r="K13" i="1" s="1"/>
  <c r="N18" i="2" l="1"/>
  <c r="M19" i="2"/>
  <c r="I12" i="2"/>
  <c r="K12" i="2"/>
  <c r="I13" i="1"/>
  <c r="F12" i="2" l="1"/>
  <c r="N19" i="2"/>
  <c r="M20" i="2"/>
  <c r="F13" i="1"/>
  <c r="H13" i="2" l="1"/>
  <c r="J12" i="2"/>
  <c r="N20" i="2"/>
  <c r="M21" i="2"/>
  <c r="H14" i="1"/>
  <c r="K14" i="1" s="1"/>
  <c r="J13" i="1"/>
  <c r="N21" i="2" l="1"/>
  <c r="M22" i="2"/>
  <c r="I13" i="2"/>
  <c r="K13" i="2"/>
  <c r="I14" i="1"/>
  <c r="F14" i="1"/>
  <c r="J14" i="1" s="1"/>
  <c r="F13" i="2" l="1"/>
  <c r="N22" i="2"/>
  <c r="M23" i="2"/>
  <c r="H15" i="1"/>
  <c r="N23" i="2" l="1"/>
  <c r="M24" i="2"/>
  <c r="J13" i="2"/>
  <c r="H14" i="2"/>
  <c r="I15" i="1"/>
  <c r="K15" i="1"/>
  <c r="F15" i="1" s="1"/>
  <c r="J15" i="1" s="1"/>
  <c r="I14" i="2" l="1"/>
  <c r="K14" i="2"/>
  <c r="N24" i="2"/>
  <c r="M25" i="2"/>
  <c r="H16" i="1"/>
  <c r="N25" i="2" l="1"/>
  <c r="M26" i="2"/>
  <c r="F14" i="2"/>
  <c r="I16" i="1"/>
  <c r="K16" i="1"/>
  <c r="F16" i="1" s="1"/>
  <c r="J16" i="1" s="1"/>
  <c r="J14" i="2" l="1"/>
  <c r="H15" i="2"/>
  <c r="N26" i="2"/>
  <c r="M27" i="2"/>
  <c r="H17" i="1"/>
  <c r="N27" i="2" l="1"/>
  <c r="M28" i="2"/>
  <c r="I15" i="2"/>
  <c r="K15" i="2"/>
  <c r="F15" i="2" s="1"/>
  <c r="I17" i="1"/>
  <c r="K17" i="1"/>
  <c r="F17" i="1" s="1"/>
  <c r="J17" i="1" s="1"/>
  <c r="J15" i="2" l="1"/>
  <c r="H16" i="2"/>
  <c r="N28" i="2"/>
  <c r="M29" i="2"/>
  <c r="H18" i="1"/>
  <c r="N29" i="2" l="1"/>
  <c r="M30" i="2"/>
  <c r="I16" i="2"/>
  <c r="K16" i="2"/>
  <c r="F16" i="2" s="1"/>
  <c r="I18" i="1"/>
  <c r="K18" i="1"/>
  <c r="F18" i="1" s="1"/>
  <c r="J18" i="1" s="1"/>
  <c r="H17" i="2" l="1"/>
  <c r="J16" i="2"/>
  <c r="N30" i="2"/>
  <c r="M31" i="2"/>
  <c r="H19" i="1"/>
  <c r="N31" i="2" l="1"/>
  <c r="M32" i="2"/>
  <c r="I17" i="2"/>
  <c r="K17" i="2"/>
  <c r="F17" i="2" s="1"/>
  <c r="I19" i="1"/>
  <c r="K19" i="1"/>
  <c r="F19" i="1" s="1"/>
  <c r="J19" i="1" s="1"/>
  <c r="H18" i="2" l="1"/>
  <c r="J17" i="2"/>
  <c r="N32" i="2"/>
  <c r="M33" i="2"/>
  <c r="H20" i="1"/>
  <c r="N33" i="2" l="1"/>
  <c r="M34" i="2"/>
  <c r="I18" i="2"/>
  <c r="K18" i="2"/>
  <c r="F18" i="2" s="1"/>
  <c r="I20" i="1"/>
  <c r="K20" i="1"/>
  <c r="F20" i="1" s="1"/>
  <c r="J20" i="1" s="1"/>
  <c r="J18" i="2" l="1"/>
  <c r="H19" i="2"/>
  <c r="N34" i="2"/>
  <c r="M35" i="2"/>
  <c r="H21" i="1"/>
  <c r="K21" i="1" s="1"/>
  <c r="F21" i="1" s="1"/>
  <c r="J21" i="1" s="1"/>
  <c r="N35" i="2" l="1"/>
  <c r="M36" i="2"/>
  <c r="I19" i="2"/>
  <c r="K19" i="2"/>
  <c r="F19" i="2" s="1"/>
  <c r="I21" i="1"/>
  <c r="H22" i="1"/>
  <c r="K22" i="1" s="1"/>
  <c r="J19" i="2" l="1"/>
  <c r="H20" i="2"/>
  <c r="N36" i="2"/>
  <c r="M37" i="2"/>
  <c r="I22" i="1"/>
  <c r="F22" i="1"/>
  <c r="J22" i="1" s="1"/>
  <c r="N37" i="2" l="1"/>
  <c r="M38" i="2"/>
  <c r="I20" i="2"/>
  <c r="K20" i="2"/>
  <c r="F20" i="2" s="1"/>
  <c r="H23" i="1"/>
  <c r="K23" i="1" s="1"/>
  <c r="H21" i="2" l="1"/>
  <c r="J20" i="2"/>
  <c r="N38" i="2"/>
  <c r="M39" i="2"/>
  <c r="I23" i="1"/>
  <c r="F23" i="1"/>
  <c r="J23" i="1" s="1"/>
  <c r="N39" i="2" l="1"/>
  <c r="M40" i="2"/>
  <c r="I21" i="2"/>
  <c r="K21" i="2"/>
  <c r="F21" i="2" s="1"/>
  <c r="H24" i="1"/>
  <c r="K24" i="1" s="1"/>
  <c r="J21" i="2" l="1"/>
  <c r="H22" i="2"/>
  <c r="N40" i="2"/>
  <c r="M41" i="2"/>
  <c r="I24" i="1"/>
  <c r="F24" i="1"/>
  <c r="J24" i="1" s="1"/>
  <c r="N41" i="2" l="1"/>
  <c r="M42" i="2"/>
  <c r="I22" i="2"/>
  <c r="K22" i="2"/>
  <c r="F22" i="2" s="1"/>
  <c r="H25" i="1"/>
  <c r="K25" i="1" s="1"/>
  <c r="N42" i="2" l="1"/>
  <c r="M43" i="2"/>
  <c r="H23" i="2"/>
  <c r="J22" i="2"/>
  <c r="I25" i="1"/>
  <c r="F25" i="1"/>
  <c r="J25" i="1" s="1"/>
  <c r="N43" i="2" l="1"/>
  <c r="M44" i="2"/>
  <c r="I23" i="2"/>
  <c r="K23" i="2"/>
  <c r="F23" i="2" s="1"/>
  <c r="H26" i="1"/>
  <c r="K26" i="1" s="1"/>
  <c r="J23" i="2" l="1"/>
  <c r="H24" i="2"/>
  <c r="N44" i="2"/>
  <c r="M45" i="2"/>
  <c r="I26" i="1"/>
  <c r="F26" i="1"/>
  <c r="J26" i="1" s="1"/>
  <c r="N45" i="2" l="1"/>
  <c r="M46" i="2"/>
  <c r="I24" i="2"/>
  <c r="K24" i="2"/>
  <c r="F24" i="2" s="1"/>
  <c r="H27" i="1"/>
  <c r="K27" i="1" s="1"/>
  <c r="N46" i="2" l="1"/>
  <c r="M47" i="2"/>
  <c r="J24" i="2"/>
  <c r="H25" i="2"/>
  <c r="I27" i="1"/>
  <c r="F27" i="1"/>
  <c r="J27" i="1" s="1"/>
  <c r="I25" i="2" l="1"/>
  <c r="K25" i="2"/>
  <c r="F25" i="2" s="1"/>
  <c r="N47" i="2"/>
  <c r="M48" i="2"/>
  <c r="H28" i="1"/>
  <c r="K28" i="1" s="1"/>
  <c r="H26" i="2" l="1"/>
  <c r="J25" i="2"/>
  <c r="N48" i="2"/>
  <c r="M49" i="2"/>
  <c r="I28" i="1"/>
  <c r="F28" i="1"/>
  <c r="J28" i="1" s="1"/>
  <c r="N49" i="2" l="1"/>
  <c r="M50" i="2"/>
  <c r="I26" i="2"/>
  <c r="K26" i="2"/>
  <c r="F26" i="2" s="1"/>
  <c r="H29" i="1"/>
  <c r="K29" i="1" s="1"/>
  <c r="N50" i="2" l="1"/>
  <c r="M51" i="2"/>
  <c r="J26" i="2"/>
  <c r="H27" i="2"/>
  <c r="I29" i="1"/>
  <c r="F29" i="1"/>
  <c r="J29" i="1" s="1"/>
  <c r="I27" i="2" l="1"/>
  <c r="K27" i="2"/>
  <c r="F27" i="2" s="1"/>
  <c r="N51" i="2"/>
  <c r="M52" i="2"/>
  <c r="H30" i="1"/>
  <c r="K30" i="1" s="1"/>
  <c r="N52" i="2" l="1"/>
  <c r="M53" i="2"/>
  <c r="J27" i="2"/>
  <c r="H28" i="2"/>
  <c r="I30" i="1"/>
  <c r="F30" i="1"/>
  <c r="J30" i="1" s="1"/>
  <c r="I28" i="2" l="1"/>
  <c r="K28" i="2"/>
  <c r="F28" i="2" s="1"/>
  <c r="N53" i="2"/>
  <c r="M54" i="2"/>
  <c r="H31" i="1"/>
  <c r="K31" i="1" s="1"/>
  <c r="N54" i="2" l="1"/>
  <c r="M55" i="2"/>
  <c r="H29" i="2"/>
  <c r="J28" i="2"/>
  <c r="I31" i="1"/>
  <c r="F31" i="1"/>
  <c r="J31" i="1" s="1"/>
  <c r="I29" i="2" l="1"/>
  <c r="K29" i="2"/>
  <c r="F29" i="2" s="1"/>
  <c r="N55" i="2"/>
  <c r="M56" i="2"/>
  <c r="H32" i="1"/>
  <c r="K32" i="1" s="1"/>
  <c r="N56" i="2" l="1"/>
  <c r="M57" i="2"/>
  <c r="J29" i="2"/>
  <c r="H30" i="2"/>
  <c r="I32" i="1"/>
  <c r="F32" i="1"/>
  <c r="J32" i="1" s="1"/>
  <c r="I30" i="2" l="1"/>
  <c r="K30" i="2"/>
  <c r="F30" i="2" s="1"/>
  <c r="N57" i="2"/>
  <c r="M58" i="2"/>
  <c r="H33" i="1"/>
  <c r="K33" i="1" s="1"/>
  <c r="N58" i="2" l="1"/>
  <c r="M59" i="2"/>
  <c r="J30" i="2"/>
  <c r="H31" i="2"/>
  <c r="I33" i="1"/>
  <c r="F33" i="1"/>
  <c r="J33" i="1" s="1"/>
  <c r="I31" i="2" l="1"/>
  <c r="K31" i="2"/>
  <c r="F31" i="2" s="1"/>
  <c r="N59" i="2"/>
  <c r="M60" i="2"/>
  <c r="H34" i="1"/>
  <c r="K34" i="1" s="1"/>
  <c r="N60" i="2" l="1"/>
  <c r="M61" i="2"/>
  <c r="J31" i="2"/>
  <c r="H32" i="2"/>
  <c r="I34" i="1"/>
  <c r="F34" i="1"/>
  <c r="J34" i="1" s="1"/>
  <c r="I32" i="2" l="1"/>
  <c r="K32" i="2"/>
  <c r="F32" i="2" s="1"/>
  <c r="N61" i="2"/>
  <c r="M62" i="2"/>
  <c r="H35" i="1"/>
  <c r="K35" i="1" s="1"/>
  <c r="H33" i="2" l="1"/>
  <c r="J32" i="2"/>
  <c r="N62" i="2"/>
  <c r="M63" i="2"/>
  <c r="I35" i="1"/>
  <c r="F35" i="1"/>
  <c r="J35" i="1" s="1"/>
  <c r="N63" i="2" l="1"/>
  <c r="M64" i="2"/>
  <c r="I33" i="2"/>
  <c r="K33" i="2"/>
  <c r="F33" i="2" s="1"/>
  <c r="H36" i="1"/>
  <c r="K36" i="1" s="1"/>
  <c r="J33" i="2" l="1"/>
  <c r="H34" i="2"/>
  <c r="N64" i="2"/>
  <c r="M65" i="2"/>
  <c r="I36" i="1"/>
  <c r="F36" i="1"/>
  <c r="J36" i="1" s="1"/>
  <c r="N65" i="2" l="1"/>
  <c r="M66" i="2"/>
  <c r="I34" i="2"/>
  <c r="K34" i="2"/>
  <c r="F34" i="2" s="1"/>
  <c r="H37" i="1"/>
  <c r="K37" i="1" s="1"/>
  <c r="N66" i="2" l="1"/>
  <c r="M67" i="2"/>
  <c r="H35" i="2"/>
  <c r="J34" i="2"/>
  <c r="I37" i="1"/>
  <c r="F37" i="1"/>
  <c r="J37" i="1" s="1"/>
  <c r="I35" i="2" l="1"/>
  <c r="K35" i="2"/>
  <c r="F35" i="2" s="1"/>
  <c r="N67" i="2"/>
  <c r="M68" i="2"/>
  <c r="H38" i="1"/>
  <c r="K38" i="1" s="1"/>
  <c r="H36" i="2" l="1"/>
  <c r="J35" i="2"/>
  <c r="N68" i="2"/>
  <c r="M69" i="2"/>
  <c r="N69" i="2" s="1"/>
  <c r="I38" i="1"/>
  <c r="F38" i="1"/>
  <c r="J38" i="1" s="1"/>
  <c r="N70" i="2" l="1"/>
  <c r="I36" i="2"/>
  <c r="K36" i="2"/>
  <c r="F36" i="2" s="1"/>
  <c r="H39" i="1"/>
  <c r="K39" i="1" s="1"/>
  <c r="J36" i="2" l="1"/>
  <c r="H37" i="2"/>
  <c r="I39" i="1"/>
  <c r="F39" i="1"/>
  <c r="J39" i="1" s="1"/>
  <c r="I37" i="2" l="1"/>
  <c r="K37" i="2"/>
  <c r="F37" i="2" s="1"/>
  <c r="H40" i="1"/>
  <c r="K40" i="1" s="1"/>
  <c r="J37" i="2" l="1"/>
  <c r="H38" i="2"/>
  <c r="I40" i="1"/>
  <c r="F40" i="1"/>
  <c r="J40" i="1" s="1"/>
  <c r="I38" i="2" l="1"/>
  <c r="K38" i="2"/>
  <c r="F38" i="2" s="1"/>
  <c r="H41" i="1"/>
  <c r="K41" i="1" s="1"/>
  <c r="H39" i="2" l="1"/>
  <c r="J38" i="2"/>
  <c r="I41" i="1"/>
  <c r="F41" i="1"/>
  <c r="J41" i="1" s="1"/>
  <c r="I39" i="2" l="1"/>
  <c r="K39" i="2"/>
  <c r="F39" i="2" s="1"/>
  <c r="H42" i="1"/>
  <c r="K42" i="1" s="1"/>
  <c r="J39" i="2" l="1"/>
  <c r="H40" i="2"/>
  <c r="I42" i="1"/>
  <c r="F42" i="1"/>
  <c r="J42" i="1" s="1"/>
  <c r="I40" i="2" l="1"/>
  <c r="K40" i="2"/>
  <c r="F40" i="2" s="1"/>
  <c r="H43" i="1"/>
  <c r="K43" i="1" s="1"/>
  <c r="J40" i="2" l="1"/>
  <c r="H41" i="2"/>
  <c r="I43" i="1"/>
  <c r="F43" i="1"/>
  <c r="J43" i="1" s="1"/>
  <c r="I41" i="2" l="1"/>
  <c r="K41" i="2"/>
  <c r="F41" i="2" s="1"/>
  <c r="H44" i="1"/>
  <c r="K44" i="1" s="1"/>
  <c r="H42" i="2" l="1"/>
  <c r="J41" i="2"/>
  <c r="I44" i="1"/>
  <c r="F44" i="1"/>
  <c r="J44" i="1" s="1"/>
  <c r="I42" i="2" l="1"/>
  <c r="K42" i="2"/>
  <c r="F42" i="2" s="1"/>
  <c r="H45" i="1"/>
  <c r="K45" i="1" s="1"/>
  <c r="H43" i="2" l="1"/>
  <c r="J42" i="2"/>
  <c r="I45" i="1"/>
  <c r="F45" i="1"/>
  <c r="J45" i="1" s="1"/>
  <c r="I43" i="2" l="1"/>
  <c r="K43" i="2"/>
  <c r="F43" i="2" s="1"/>
  <c r="H46" i="1"/>
  <c r="K46" i="1" s="1"/>
  <c r="J43" i="2" l="1"/>
  <c r="H44" i="2"/>
  <c r="I46" i="1"/>
  <c r="F46" i="1"/>
  <c r="J46" i="1" s="1"/>
  <c r="I44" i="2" l="1"/>
  <c r="K44" i="2"/>
  <c r="F44" i="2" s="1"/>
  <c r="H47" i="1"/>
  <c r="K47" i="1" s="1"/>
  <c r="J44" i="2" l="1"/>
  <c r="H45" i="2"/>
  <c r="I47" i="1"/>
  <c r="F47" i="1"/>
  <c r="J47" i="1" s="1"/>
  <c r="I45" i="2" l="1"/>
  <c r="K45" i="2"/>
  <c r="F45" i="2" s="1"/>
  <c r="H48" i="1"/>
  <c r="K48" i="1" s="1"/>
  <c r="J45" i="2" l="1"/>
  <c r="H46" i="2"/>
  <c r="I48" i="1"/>
  <c r="F48" i="1"/>
  <c r="J48" i="1" s="1"/>
  <c r="I46" i="2" l="1"/>
  <c r="K46" i="2"/>
  <c r="F46" i="2" s="1"/>
  <c r="H49" i="1"/>
  <c r="K49" i="1" s="1"/>
  <c r="H47" i="2" l="1"/>
  <c r="J46" i="2"/>
  <c r="I49" i="1"/>
  <c r="F49" i="1"/>
  <c r="J49" i="1" s="1"/>
  <c r="I47" i="2" l="1"/>
  <c r="K47" i="2"/>
  <c r="F47" i="2" s="1"/>
  <c r="H50" i="1"/>
  <c r="K50" i="1" s="1"/>
  <c r="H48" i="2" l="1"/>
  <c r="J47" i="2"/>
  <c r="I50" i="1"/>
  <c r="F50" i="1"/>
  <c r="J50" i="1" s="1"/>
  <c r="I48" i="2" l="1"/>
  <c r="K48" i="2"/>
  <c r="F48" i="2" s="1"/>
  <c r="H51" i="1"/>
  <c r="K51" i="1" s="1"/>
  <c r="H49" i="2" l="1"/>
  <c r="J48" i="2"/>
  <c r="I51" i="1"/>
  <c r="F51" i="1"/>
  <c r="J51" i="1" s="1"/>
  <c r="I49" i="2" l="1"/>
  <c r="K49" i="2"/>
  <c r="F49" i="2" s="1"/>
  <c r="H52" i="1"/>
  <c r="K52" i="1" s="1"/>
  <c r="H50" i="2" l="1"/>
  <c r="J49" i="2"/>
  <c r="I52" i="1"/>
  <c r="F52" i="1"/>
  <c r="J52" i="1" s="1"/>
  <c r="I50" i="2" l="1"/>
  <c r="K50" i="2"/>
  <c r="F50" i="2" s="1"/>
  <c r="H53" i="1"/>
  <c r="K53" i="1" s="1"/>
  <c r="H51" i="2" l="1"/>
  <c r="J50" i="2"/>
  <c r="I53" i="1"/>
  <c r="F53" i="1"/>
  <c r="J53" i="1" s="1"/>
  <c r="I51" i="2" l="1"/>
  <c r="K51" i="2"/>
  <c r="F51" i="2" s="1"/>
  <c r="H54" i="1"/>
  <c r="K54" i="1" s="1"/>
  <c r="H52" i="2" l="1"/>
  <c r="J51" i="2"/>
  <c r="I54" i="1"/>
  <c r="F54" i="1"/>
  <c r="J54" i="1" s="1"/>
  <c r="I52" i="2" l="1"/>
  <c r="K52" i="2"/>
  <c r="F52" i="2" s="1"/>
  <c r="H55" i="1"/>
  <c r="K55" i="1" s="1"/>
  <c r="H53" i="2" l="1"/>
  <c r="J52" i="2"/>
  <c r="I55" i="1"/>
  <c r="F55" i="1"/>
  <c r="J55" i="1" s="1"/>
  <c r="I53" i="2" l="1"/>
  <c r="K53" i="2"/>
  <c r="F53" i="2" s="1"/>
  <c r="H56" i="1"/>
  <c r="K56" i="1" s="1"/>
  <c r="H54" i="2" l="1"/>
  <c r="J53" i="2"/>
  <c r="I56" i="1"/>
  <c r="F56" i="1"/>
  <c r="J56" i="1" s="1"/>
  <c r="I54" i="2" l="1"/>
  <c r="K54" i="2"/>
  <c r="F54" i="2" s="1"/>
  <c r="H57" i="1"/>
  <c r="K57" i="1" s="1"/>
  <c r="H55" i="2" l="1"/>
  <c r="J54" i="2"/>
  <c r="I57" i="1"/>
  <c r="F57" i="1"/>
  <c r="J57" i="1" s="1"/>
  <c r="I55" i="2" l="1"/>
  <c r="K55" i="2"/>
  <c r="F55" i="2" s="1"/>
  <c r="H58" i="1"/>
  <c r="K58" i="1" s="1"/>
  <c r="H56" i="2" l="1"/>
  <c r="J55" i="2"/>
  <c r="I58" i="1"/>
  <c r="F58" i="1"/>
  <c r="J58" i="1" s="1"/>
  <c r="I56" i="2" l="1"/>
  <c r="K56" i="2"/>
  <c r="F56" i="2" s="1"/>
  <c r="H59" i="1"/>
  <c r="K59" i="1" s="1"/>
  <c r="H57" i="2" l="1"/>
  <c r="J56" i="2"/>
  <c r="I59" i="1"/>
  <c r="F59" i="1"/>
  <c r="J59" i="1" s="1"/>
  <c r="I57" i="2" l="1"/>
  <c r="K57" i="2"/>
  <c r="F57" i="2" s="1"/>
  <c r="H60" i="1"/>
  <c r="K60" i="1" s="1"/>
  <c r="H58" i="2" l="1"/>
  <c r="J57" i="2"/>
  <c r="I60" i="1"/>
  <c r="F60" i="1"/>
  <c r="J60" i="1" s="1"/>
  <c r="I58" i="2" l="1"/>
  <c r="K58" i="2"/>
  <c r="F58" i="2" s="1"/>
  <c r="H61" i="1"/>
  <c r="K61" i="1" s="1"/>
  <c r="H59" i="2" l="1"/>
  <c r="J58" i="2"/>
  <c r="I61" i="1"/>
  <c r="F61" i="1"/>
  <c r="J61" i="1" s="1"/>
  <c r="I59" i="2" l="1"/>
  <c r="K59" i="2"/>
  <c r="F59" i="2" s="1"/>
  <c r="H62" i="1"/>
  <c r="K62" i="1" s="1"/>
  <c r="H60" i="2" l="1"/>
  <c r="J59" i="2"/>
  <c r="I62" i="1"/>
  <c r="F62" i="1"/>
  <c r="J62" i="1" s="1"/>
  <c r="I60" i="2" l="1"/>
  <c r="K60" i="2"/>
  <c r="F60" i="2" s="1"/>
  <c r="H63" i="1"/>
  <c r="K63" i="1" s="1"/>
  <c r="H61" i="2" l="1"/>
  <c r="J60" i="2"/>
  <c r="I63" i="1"/>
  <c r="F63" i="1"/>
  <c r="J63" i="1" s="1"/>
  <c r="I61" i="2" l="1"/>
  <c r="K61" i="2"/>
  <c r="F61" i="2" s="1"/>
  <c r="H64" i="1"/>
  <c r="K64" i="1" s="1"/>
  <c r="H62" i="2" l="1"/>
  <c r="J61" i="2"/>
  <c r="I64" i="1"/>
  <c r="F64" i="1"/>
  <c r="J64" i="1" s="1"/>
  <c r="I62" i="2" l="1"/>
  <c r="K62" i="2"/>
  <c r="F62" i="2" s="1"/>
  <c r="H65" i="1"/>
  <c r="K65" i="1" s="1"/>
  <c r="H63" i="2" l="1"/>
  <c r="J62" i="2"/>
  <c r="I65" i="1"/>
  <c r="F65" i="1"/>
  <c r="J65" i="1" s="1"/>
  <c r="I63" i="2" l="1"/>
  <c r="K63" i="2"/>
  <c r="F63" i="2" s="1"/>
  <c r="H66" i="1"/>
  <c r="K66" i="1" s="1"/>
  <c r="H64" i="2" l="1"/>
  <c r="J63" i="2"/>
  <c r="I66" i="1"/>
  <c r="F66" i="1"/>
  <c r="J66" i="1" s="1"/>
  <c r="I64" i="2" l="1"/>
  <c r="K64" i="2"/>
  <c r="F64" i="2" s="1"/>
  <c r="H67" i="1"/>
  <c r="K67" i="1" s="1"/>
  <c r="H65" i="2" l="1"/>
  <c r="J64" i="2"/>
  <c r="F67" i="1"/>
  <c r="J67" i="1" s="1"/>
  <c r="I67" i="1"/>
  <c r="I65" i="2" l="1"/>
  <c r="K65" i="2"/>
  <c r="F65" i="2" s="1"/>
  <c r="H68" i="1"/>
  <c r="K68" i="1" s="1"/>
  <c r="H66" i="2" l="1"/>
  <c r="J65" i="2"/>
  <c r="F68" i="1"/>
  <c r="J68" i="1" s="1"/>
  <c r="I68" i="1"/>
  <c r="I66" i="2" l="1"/>
  <c r="K66" i="2"/>
  <c r="F66" i="2" s="1"/>
  <c r="H69" i="1"/>
  <c r="K69" i="1" s="1"/>
  <c r="H67" i="2" l="1"/>
  <c r="J66" i="2"/>
  <c r="H70" i="1"/>
  <c r="I69" i="1"/>
  <c r="I70" i="1" s="1"/>
  <c r="I67" i="2" l="1"/>
  <c r="K67" i="2"/>
  <c r="F67" i="2" s="1"/>
  <c r="G76" i="1"/>
  <c r="K70" i="1"/>
  <c r="F69" i="1"/>
  <c r="H68" i="2" l="1"/>
  <c r="J67" i="2"/>
  <c r="J69" i="1"/>
  <c r="J70" i="1" s="1"/>
  <c r="I68" i="2" l="1"/>
  <c r="K68" i="2"/>
  <c r="F68" i="2" s="1"/>
  <c r="G77" i="1"/>
  <c r="G78" i="1" l="1"/>
  <c r="G81" i="1" s="1"/>
  <c r="H69" i="2"/>
  <c r="J68" i="2"/>
  <c r="J79" i="1" l="1"/>
  <c r="J84" i="1" s="1"/>
  <c r="I69" i="2"/>
  <c r="I70" i="2" s="1"/>
  <c r="G76" i="2" s="1"/>
  <c r="K69" i="2"/>
  <c r="H70" i="2"/>
  <c r="K70" i="2" l="1"/>
  <c r="F69" i="2"/>
  <c r="J69" i="2" s="1"/>
  <c r="J70" i="2" s="1"/>
  <c r="G77" i="2" s="1"/>
  <c r="G78" i="2" s="1"/>
  <c r="G81" i="2" l="1"/>
  <c r="J79" i="2" s="1"/>
  <c r="J8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<sst xmlns="http://schemas.openxmlformats.org/spreadsheetml/2006/main" count="60" uniqueCount="27">
  <si>
    <t>Period</t>
  </si>
  <si>
    <t>Balance</t>
  </si>
  <si>
    <t>Installment</t>
  </si>
  <si>
    <t>Interest</t>
  </si>
  <si>
    <t>Principal</t>
  </si>
  <si>
    <t>ExtraPayment</t>
  </si>
  <si>
    <t>Loan Amount</t>
  </si>
  <si>
    <t>Rate</t>
  </si>
  <si>
    <t>Date</t>
  </si>
  <si>
    <t>Days</t>
  </si>
  <si>
    <t>Tax</t>
  </si>
  <si>
    <t>Insurance</t>
  </si>
  <si>
    <t>Net</t>
  </si>
  <si>
    <t>Capital</t>
  </si>
  <si>
    <t>Expenses</t>
  </si>
  <si>
    <t>Expenses Tax</t>
  </si>
  <si>
    <t>Interest Tax</t>
  </si>
  <si>
    <t>DIFF</t>
  </si>
  <si>
    <t>Adjusted Installment</t>
  </si>
  <si>
    <t>IRR</t>
  </si>
  <si>
    <t>APR</t>
  </si>
  <si>
    <t>EAR</t>
  </si>
  <si>
    <t>Original Capital</t>
  </si>
  <si>
    <t>Next Capital</t>
  </si>
  <si>
    <t>First Guess Installments</t>
  </si>
  <si>
    <t>First Guess Installment</t>
  </si>
  <si>
    <t>Insurance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</si>
</sst>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1" applyNumberFormat="1" applyFont="1"/>
    <xf numFmtId="8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164" fontId="0" fillId="3" borderId="1" xfId="1" applyNumberFormat="1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4" fontId="0" fillId="3" borderId="1" xfId="0" applyNumberFormat="1" applyFill="1" applyBorder="1"/>
    <xf numFmtId="164" fontId="0" fillId="0" borderId="0" xfId="0" applyNumberFormat="1"/>
    <xf numFmtId="164" fontId="2" fillId="0" borderId="1" xfId="0" applyNumberFormat="1" applyFont="1" applyBorder="1"/>
    <xf numFmtId="164" fontId="2" fillId="0" borderId="1" xfId="1" applyNumberFormat="1" applyFont="1" applyBorder="1"/>
    <xf numFmtId="10" fontId="0" fillId="0" borderId="0" xfId="0" applyNumberFormat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4" fillId="3" borderId="1" xfId="1" applyNumberFormat="1" applyFont="1" applyFill="1" applyBorder="1"/>
    <xf numFmtId="164" fontId="3" fillId="0" borderId="3" xfId="1" applyNumberFormat="1" applyFont="1" applyBorder="1"/>
    <xf numFmtId="164" fontId="3" fillId="3" borderId="2" xfId="1" applyNumberFormat="1" applyFont="1" applyFill="1" applyBorder="1"/>
    <xf numFmtId="164" fontId="0" fillId="3" borderId="2" xfId="1" applyNumberFormat="1" applyFont="1" applyFill="1" applyBorder="1"/>
    <xf numFmtId="164" fontId="0" fillId="0" borderId="2" xfId="1" applyNumberFormat="1" applyFont="1" applyBorder="1"/>
    <xf numFmtId="164" fontId="0" fillId="3" borderId="2" xfId="0" applyNumberFormat="1" applyFill="1" applyBorder="1"/>
    <xf numFmtId="0" fontId="3" fillId="0" borderId="1" xfId="0" applyFont="1" applyBorder="1"/>
    <xf numFmtId="164" fontId="4" fillId="0" borderId="1" xfId="1" applyNumberFormat="1" applyFont="1" applyBorder="1"/>
    <xf numFmtId="10" fontId="0" fillId="0" borderId="1" xfId="0" applyNumberFormat="1" applyBorder="1"/>
    <xf numFmtId="164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016F-22D4-4890-96F5-88879822861C}">
  <dimension ref="B2:N84"/>
  <sheetViews>
    <sheetView tabSelected="1" topLeftCell="A55" zoomScale="75" zoomScaleNormal="85" workbookViewId="0">
      <selection activeCell="F69" sqref="F69"/>
    </sheetView>
  </sheetViews>
  <sheetFormatPr defaultRowHeight="14.4" x14ac:dyDescent="0.3"/>
  <cols>
    <col min="2" max="2" width="13.88671875" customWidth="1"/>
    <col min="3" max="3" width="15.88671875" bestFit="1" customWidth="1"/>
    <col min="5" max="5" width="7.77734375" customWidth="1"/>
    <col min="6" max="6" width="21" customWidth="1"/>
    <col min="7" max="7" width="21.77734375" customWidth="1"/>
    <col min="8" max="8" width="15.5546875" customWidth="1"/>
    <col min="9" max="9" width="17.33203125" customWidth="1"/>
    <col min="10" max="10" width="17" customWidth="1"/>
    <col min="11" max="11" width="14.109375" customWidth="1"/>
    <col min="12" max="12" width="19.21875" customWidth="1"/>
    <col min="13" max="13" width="18.33203125" customWidth="1"/>
  </cols>
  <sheetData>
    <row r="2" spans="2:14" x14ac:dyDescent="0.3">
      <c r="B2" t="s">
        <v>6</v>
      </c>
      <c r="C2" s="10">
        <v>218756717.79382607</v>
      </c>
      <c r="F2" t="s">
        <v>18</v>
      </c>
      <c r="G2" s="2">
        <v>3684499.132092536</v>
      </c>
    </row>
    <row r="3" spans="2:14" x14ac:dyDescent="0.3">
      <c r="B3" t="s">
        <v>7</v>
      </c>
      <c r="C3" s="15">
        <v>8.7999999999999995E-2</v>
      </c>
      <c r="F3" t="s">
        <v>25</v>
      </c>
      <c r="G3" s="2">
        <f>PMT(C3/12, C4*12, -C2)</f>
        <v>4519825.198206922</v>
      </c>
    </row>
    <row r="4" spans="2:14" x14ac:dyDescent="0.3">
      <c r="B4" t="s">
        <v>0</v>
      </c>
      <c r="C4">
        <v>5</v>
      </c>
    </row>
    <row r="5" spans="2:14" x14ac:dyDescent="0.3">
      <c r="B5" t="s">
        <v>14</v>
      </c>
      <c r="C5" s="12">
        <f>C2*1.75/100</f>
        <v>3828242.5613919562</v>
      </c>
    </row>
    <row r="6" spans="2:14" x14ac:dyDescent="0.3">
      <c r="B6" t="s">
        <v>15</v>
      </c>
      <c r="C6" s="12">
        <f>C5*10/100</f>
        <v>382824.25613919564</v>
      </c>
    </row>
    <row r="8" spans="2:14" x14ac:dyDescent="0.3">
      <c r="E8" s="18" t="s">
        <v>0</v>
      </c>
      <c r="F8" s="18" t="s">
        <v>1</v>
      </c>
      <c r="G8" s="19" t="s">
        <v>2</v>
      </c>
      <c r="H8" s="18" t="s">
        <v>3</v>
      </c>
      <c r="I8" s="18" t="s">
        <v>10</v>
      </c>
      <c r="J8" s="18" t="s">
        <v>11</v>
      </c>
      <c r="K8" s="18" t="s">
        <v>4</v>
      </c>
      <c r="L8" s="18" t="s">
        <v>5</v>
      </c>
      <c r="M8" s="18" t="s">
        <v>8</v>
      </c>
      <c r="N8" s="18" t="s">
        <v>9</v>
      </c>
    </row>
    <row r="9" spans="2:14" x14ac:dyDescent="0.3">
      <c r="E9" s="3">
        <v>0</v>
      </c>
      <c r="F9" s="4">
        <f>C2</f>
        <v>218756717.79382607</v>
      </c>
      <c r="G9" s="27">
        <f>C2*-1</f>
        <v>-218756717.79382607</v>
      </c>
      <c r="H9" s="4"/>
      <c r="I9" s="4"/>
      <c r="J9" s="4">
        <f>F9*1.188/1000</f>
        <v>259882.98073906536</v>
      </c>
      <c r="K9" s="4"/>
      <c r="L9" s="4"/>
      <c r="M9" s="5">
        <f ca="1">TODAY()</f>
        <v>45813</v>
      </c>
      <c r="N9" s="3"/>
    </row>
    <row r="10" spans="2:14" x14ac:dyDescent="0.3">
      <c r="E10" s="3" cm="1">
        <f t="array" ref="E10:E69">_xlfn.SEQUENCE(5*12, 1, 1)</f>
        <v>1</v>
      </c>
      <c r="F10" s="4">
        <f ca="1">F9-K10</f>
        <v>216654459.03152996</v>
      </c>
      <c r="G10" s="16">
        <f>$G$2+L10</f>
        <v>3684499.132092536</v>
      </c>
      <c r="H10" s="4">
        <f ca="1">F9*$C$3*N10/365</f>
        <v>1582240.3697964405</v>
      </c>
      <c r="I10" s="4">
        <f ca="1">H10*10/100</f>
        <v>158224.03697964404</v>
      </c>
      <c r="J10" s="4">
        <f t="shared" ref="J10:J69" ca="1" si="0">F10*1.188/1000</f>
        <v>257385.49732945758</v>
      </c>
      <c r="K10" s="6">
        <f ca="1">G10-H10</f>
        <v>2102258.7622960955</v>
      </c>
      <c r="L10" s="4"/>
      <c r="M10" s="5">
        <f ca="1">EDATE(TODAY(), E10)</f>
        <v>45843</v>
      </c>
      <c r="N10" s="3">
        <f ca="1">M10-M9</f>
        <v>30</v>
      </c>
    </row>
    <row r="11" spans="2:14" x14ac:dyDescent="0.3">
      <c r="E11" s="3">
        <v>2</v>
      </c>
      <c r="F11" s="4">
        <f t="shared" ref="F11:F69" ca="1" si="1">F10-K11</f>
        <v>214589229.39050049</v>
      </c>
      <c r="G11" s="16">
        <f t="shared" ref="G11:G69" si="2">$G$2+L11</f>
        <v>3684499.132092536</v>
      </c>
      <c r="H11" s="4">
        <f ca="1">F10*$C$3*N11/365</f>
        <v>1619269.4910630509</v>
      </c>
      <c r="I11" s="4">
        <f t="shared" ref="I11:I69" ca="1" si="3">H11*10/100</f>
        <v>161926.94910630508</v>
      </c>
      <c r="J11" s="4">
        <f t="shared" ca="1" si="0"/>
        <v>254932.00451591457</v>
      </c>
      <c r="K11" s="6">
        <f t="shared" ref="K11:K69" ca="1" si="4">G11-H11</f>
        <v>2065229.641029485</v>
      </c>
      <c r="L11" s="4"/>
      <c r="M11" s="5">
        <f ca="1">EDATE(M10, 1)</f>
        <v>45874</v>
      </c>
      <c r="N11" s="3">
        <f t="shared" ref="N11:N69" ca="1" si="5">M11-M10</f>
        <v>31</v>
      </c>
    </row>
    <row r="12" spans="2:14" x14ac:dyDescent="0.3">
      <c r="E12" s="3">
        <v>3</v>
      </c>
      <c r="F12" s="4">
        <f t="shared" ca="1" si="1"/>
        <v>212508564.27971557</v>
      </c>
      <c r="G12" s="16">
        <f t="shared" si="2"/>
        <v>3684499.132092536</v>
      </c>
      <c r="H12" s="4">
        <f t="shared" ref="H12:H41" ca="1" si="6">F11*$C$3*N12/365</f>
        <v>1603834.0213076312</v>
      </c>
      <c r="I12" s="4">
        <f t="shared" ca="1" si="3"/>
        <v>160383.40213076313</v>
      </c>
      <c r="J12" s="4">
        <f t="shared" ca="1" si="0"/>
        <v>252460.17436430207</v>
      </c>
      <c r="K12" s="6">
        <f t="shared" ca="1" si="4"/>
        <v>2080665.1107849048</v>
      </c>
      <c r="L12" s="4"/>
      <c r="M12" s="5">
        <f t="shared" ref="M12:M69" ca="1" si="7">EDATE(M11, 1)</f>
        <v>45905</v>
      </c>
      <c r="N12" s="3">
        <f t="shared" ca="1" si="5"/>
        <v>31</v>
      </c>
    </row>
    <row r="13" spans="2:14" x14ac:dyDescent="0.3">
      <c r="E13" s="3">
        <v>4</v>
      </c>
      <c r="F13" s="4">
        <f t="shared" ca="1" si="1"/>
        <v>210361113.39337221</v>
      </c>
      <c r="G13" s="16">
        <f t="shared" si="2"/>
        <v>3684499.132092536</v>
      </c>
      <c r="H13" s="4">
        <f t="shared" ca="1" si="6"/>
        <v>1537048.2457491758</v>
      </c>
      <c r="I13" s="4">
        <f t="shared" ca="1" si="3"/>
        <v>153704.82457491758</v>
      </c>
      <c r="J13" s="4">
        <f t="shared" ca="1" si="0"/>
        <v>249909.00271132617</v>
      </c>
      <c r="K13" s="6">
        <f t="shared" ca="1" si="4"/>
        <v>2147450.8863433599</v>
      </c>
      <c r="L13" s="4"/>
      <c r="M13" s="5">
        <f t="shared" ca="1" si="7"/>
        <v>45935</v>
      </c>
      <c r="N13" s="3">
        <f t="shared" ca="1" si="5"/>
        <v>30</v>
      </c>
    </row>
    <row r="14" spans="2:14" x14ac:dyDescent="0.3">
      <c r="E14" s="3">
        <v>5</v>
      </c>
      <c r="F14" s="4">
        <f t="shared" ca="1" si="1"/>
        <v>208248847.45946357</v>
      </c>
      <c r="G14" s="16">
        <f t="shared" si="2"/>
        <v>3684499.132092536</v>
      </c>
      <c r="H14" s="4">
        <f t="shared" ca="1" si="6"/>
        <v>1572233.1981838886</v>
      </c>
      <c r="I14" s="4">
        <f t="shared" ca="1" si="3"/>
        <v>157223.31981838885</v>
      </c>
      <c r="J14" s="4">
        <f t="shared" ca="1" si="0"/>
        <v>247399.63078184272</v>
      </c>
      <c r="K14" s="6">
        <f t="shared" ca="1" si="4"/>
        <v>2112265.9339086474</v>
      </c>
      <c r="L14" s="4"/>
      <c r="M14" s="5">
        <f t="shared" ca="1" si="7"/>
        <v>45966</v>
      </c>
      <c r="N14" s="3">
        <f t="shared" ca="1" si="5"/>
        <v>31</v>
      </c>
    </row>
    <row r="15" spans="2:14" x14ac:dyDescent="0.3">
      <c r="E15" s="3">
        <v>6</v>
      </c>
      <c r="F15" s="4">
        <f t="shared" ca="1" si="1"/>
        <v>196070586.5665299</v>
      </c>
      <c r="G15" s="16">
        <f t="shared" si="2"/>
        <v>13684499.132092535</v>
      </c>
      <c r="H15" s="4">
        <f t="shared" ca="1" si="6"/>
        <v>1506238.2391588597</v>
      </c>
      <c r="I15" s="4">
        <f t="shared" ca="1" si="3"/>
        <v>150623.82391588597</v>
      </c>
      <c r="J15" s="4">
        <f t="shared" ca="1" si="0"/>
        <v>232931.85684103752</v>
      </c>
      <c r="K15" s="6">
        <f t="shared" ca="1" si="4"/>
        <v>12178260.892933676</v>
      </c>
      <c r="L15" s="4">
        <v>10000000</v>
      </c>
      <c r="M15" s="5">
        <f t="shared" ca="1" si="7"/>
        <v>45996</v>
      </c>
      <c r="N15" s="3">
        <f t="shared" ca="1" si="5"/>
        <v>30</v>
      </c>
    </row>
    <row r="16" spans="2:14" x14ac:dyDescent="0.3">
      <c r="E16" s="3">
        <v>7</v>
      </c>
      <c r="F16" s="4">
        <f t="shared" ca="1" si="1"/>
        <v>193851513.62663871</v>
      </c>
      <c r="G16" s="16">
        <f t="shared" si="2"/>
        <v>3684499.132092536</v>
      </c>
      <c r="H16" s="4">
        <f t="shared" ca="1" si="6"/>
        <v>1465426.192201352</v>
      </c>
      <c r="I16" s="4">
        <f t="shared" ca="1" si="3"/>
        <v>146542.61922013518</v>
      </c>
      <c r="J16" s="4">
        <f t="shared" ca="1" si="0"/>
        <v>230295.59818844678</v>
      </c>
      <c r="K16" s="6">
        <f t="shared" ca="1" si="4"/>
        <v>2219072.9398911837</v>
      </c>
      <c r="L16" s="4"/>
      <c r="M16" s="5">
        <f t="shared" ca="1" si="7"/>
        <v>46027</v>
      </c>
      <c r="N16" s="3">
        <f t="shared" ca="1" si="5"/>
        <v>31</v>
      </c>
    </row>
    <row r="17" spans="5:14" x14ac:dyDescent="0.3">
      <c r="E17" s="3">
        <v>8</v>
      </c>
      <c r="F17" s="4">
        <f t="shared" ca="1" si="1"/>
        <v>191615855.3963913</v>
      </c>
      <c r="G17" s="16">
        <f t="shared" si="2"/>
        <v>3684499.132092536</v>
      </c>
      <c r="H17" s="4">
        <f t="shared" ca="1" si="6"/>
        <v>1448840.9018451246</v>
      </c>
      <c r="I17" s="4">
        <f t="shared" ca="1" si="3"/>
        <v>144884.09018451246</v>
      </c>
      <c r="J17" s="4">
        <f t="shared" ca="1" si="0"/>
        <v>227639.63621091287</v>
      </c>
      <c r="K17" s="6">
        <f t="shared" ca="1" si="4"/>
        <v>2235658.2302474114</v>
      </c>
      <c r="L17" s="4"/>
      <c r="M17" s="5">
        <f t="shared" ca="1" si="7"/>
        <v>46058</v>
      </c>
      <c r="N17" s="3">
        <f t="shared" ca="1" si="5"/>
        <v>31</v>
      </c>
    </row>
    <row r="18" spans="5:14" x14ac:dyDescent="0.3">
      <c r="E18" s="3">
        <v>9</v>
      </c>
      <c r="F18" s="4">
        <f t="shared" ca="1" si="1"/>
        <v>189224894.53196099</v>
      </c>
      <c r="G18" s="16">
        <f t="shared" si="2"/>
        <v>3684499.132092536</v>
      </c>
      <c r="H18" s="4">
        <f t="shared" ca="1" si="6"/>
        <v>1293538.2676622139</v>
      </c>
      <c r="I18" s="4">
        <f t="shared" ca="1" si="3"/>
        <v>129353.82676622139</v>
      </c>
      <c r="J18" s="4">
        <f t="shared" ca="1" si="0"/>
        <v>224799.17470396965</v>
      </c>
      <c r="K18" s="6">
        <f t="shared" ca="1" si="4"/>
        <v>2390960.8644303223</v>
      </c>
      <c r="L18" s="4"/>
      <c r="M18" s="5">
        <f t="shared" ca="1" si="7"/>
        <v>46086</v>
      </c>
      <c r="N18" s="3">
        <f t="shared" ca="1" si="5"/>
        <v>28</v>
      </c>
    </row>
    <row r="19" spans="5:14" x14ac:dyDescent="0.3">
      <c r="E19" s="3">
        <v>10</v>
      </c>
      <c r="F19" s="4">
        <f t="shared" ca="1" si="1"/>
        <v>186954657.07735664</v>
      </c>
      <c r="G19" s="16">
        <f t="shared" si="2"/>
        <v>3684499.132092536</v>
      </c>
      <c r="H19" s="4">
        <f t="shared" ca="1" si="6"/>
        <v>1414261.6774881906</v>
      </c>
      <c r="I19" s="4">
        <f t="shared" ca="1" si="3"/>
        <v>141426.16774881908</v>
      </c>
      <c r="J19" s="4">
        <f t="shared" ca="1" si="0"/>
        <v>222102.13260789966</v>
      </c>
      <c r="K19" s="6">
        <f t="shared" ca="1" si="4"/>
        <v>2270237.4546043454</v>
      </c>
      <c r="L19" s="4"/>
      <c r="M19" s="5">
        <f t="shared" ca="1" si="7"/>
        <v>46117</v>
      </c>
      <c r="N19" s="3">
        <f t="shared" ca="1" si="5"/>
        <v>31</v>
      </c>
    </row>
    <row r="20" spans="5:14" x14ac:dyDescent="0.3">
      <c r="E20" s="3">
        <v>11</v>
      </c>
      <c r="F20" s="4">
        <f t="shared" ca="1" si="1"/>
        <v>184622377.93070033</v>
      </c>
      <c r="G20" s="16">
        <f t="shared" si="2"/>
        <v>3684499.132092536</v>
      </c>
      <c r="H20" s="4">
        <f t="shared" ca="1" si="6"/>
        <v>1352219.9854362232</v>
      </c>
      <c r="I20" s="4">
        <f t="shared" ca="1" si="3"/>
        <v>135221.99854362232</v>
      </c>
      <c r="J20" s="4">
        <f t="shared" ca="1" si="0"/>
        <v>219331.38498167199</v>
      </c>
      <c r="K20" s="6">
        <f t="shared" ca="1" si="4"/>
        <v>2332279.146656313</v>
      </c>
      <c r="L20" s="4"/>
      <c r="M20" s="5">
        <f t="shared" ca="1" si="7"/>
        <v>46147</v>
      </c>
      <c r="N20" s="3">
        <f t="shared" ca="1" si="5"/>
        <v>30</v>
      </c>
    </row>
    <row r="21" spans="5:14" x14ac:dyDescent="0.3">
      <c r="E21" s="9">
        <v>12</v>
      </c>
      <c r="F21" s="8">
        <f ca="1">F20-K21</f>
        <v>182317741.39311451</v>
      </c>
      <c r="G21" s="17">
        <f t="shared" si="2"/>
        <v>3684499.132092536</v>
      </c>
      <c r="H21" s="8">
        <f t="shared" ca="1" si="6"/>
        <v>1379862.5945067136</v>
      </c>
      <c r="I21" s="8">
        <f t="shared" ca="1" si="3"/>
        <v>137986.25945067135</v>
      </c>
      <c r="J21" s="4">
        <f t="shared" ca="1" si="0"/>
        <v>216593.47677502004</v>
      </c>
      <c r="K21" s="10">
        <f t="shared" ca="1" si="4"/>
        <v>2304636.5375858224</v>
      </c>
      <c r="L21" s="8"/>
      <c r="M21" s="11">
        <f t="shared" ca="1" si="7"/>
        <v>46178</v>
      </c>
      <c r="N21" s="9">
        <f t="shared" ca="1" si="5"/>
        <v>31</v>
      </c>
    </row>
    <row r="22" spans="5:14" x14ac:dyDescent="0.3">
      <c r="E22" s="3">
        <v>13</v>
      </c>
      <c r="F22" s="4">
        <f t="shared" ca="1" si="1"/>
        <v>179951924.00698861</v>
      </c>
      <c r="G22" s="16">
        <f t="shared" si="2"/>
        <v>3684499.132092536</v>
      </c>
      <c r="H22" s="4">
        <f t="shared" ca="1" si="6"/>
        <v>1318681.7459666366</v>
      </c>
      <c r="I22" s="4">
        <f t="shared" ca="1" si="3"/>
        <v>131868.17459666365</v>
      </c>
      <c r="J22" s="4">
        <f t="shared" ca="1" si="0"/>
        <v>213782.88572030247</v>
      </c>
      <c r="K22" s="6">
        <f t="shared" ca="1" si="4"/>
        <v>2365817.3861258994</v>
      </c>
      <c r="L22" s="4"/>
      <c r="M22" s="5">
        <f t="shared" ca="1" si="7"/>
        <v>46208</v>
      </c>
      <c r="N22" s="3">
        <f t="shared" ca="1" si="5"/>
        <v>30</v>
      </c>
    </row>
    <row r="23" spans="5:14" x14ac:dyDescent="0.3">
      <c r="E23" s="3">
        <v>14</v>
      </c>
      <c r="F23" s="4">
        <f t="shared" ca="1" si="1"/>
        <v>177612380.62473461</v>
      </c>
      <c r="G23" s="16">
        <f t="shared" si="2"/>
        <v>3684499.132092536</v>
      </c>
      <c r="H23" s="4">
        <f t="shared" ca="1" si="6"/>
        <v>1344955.749838534</v>
      </c>
      <c r="I23" s="4">
        <f t="shared" ca="1" si="3"/>
        <v>134495.57498385341</v>
      </c>
      <c r="J23" s="4">
        <f t="shared" ca="1" si="0"/>
        <v>211003.50818218468</v>
      </c>
      <c r="K23" s="6">
        <f t="shared" ca="1" si="4"/>
        <v>2339543.3822540017</v>
      </c>
      <c r="L23" s="4"/>
      <c r="M23" s="5">
        <f t="shared" ca="1" si="7"/>
        <v>46239</v>
      </c>
      <c r="N23" s="3">
        <f t="shared" ca="1" si="5"/>
        <v>31</v>
      </c>
    </row>
    <row r="24" spans="5:14" x14ac:dyDescent="0.3">
      <c r="E24" s="3">
        <v>15</v>
      </c>
      <c r="F24" s="4">
        <f t="shared" ca="1" si="1"/>
        <v>175255351.55933872</v>
      </c>
      <c r="G24" s="16">
        <f t="shared" si="2"/>
        <v>3684499.132092536</v>
      </c>
      <c r="H24" s="4">
        <f t="shared" ca="1" si="6"/>
        <v>1327470.0666966466</v>
      </c>
      <c r="I24" s="4">
        <f t="shared" ca="1" si="3"/>
        <v>132747.00666966467</v>
      </c>
      <c r="J24" s="4">
        <f t="shared" ca="1" si="0"/>
        <v>208203.35765249439</v>
      </c>
      <c r="K24" s="6">
        <f t="shared" ca="1" si="4"/>
        <v>2357029.0653958893</v>
      </c>
      <c r="L24" s="4"/>
      <c r="M24" s="5">
        <f t="shared" ca="1" si="7"/>
        <v>46270</v>
      </c>
      <c r="N24" s="3">
        <f t="shared" ca="1" si="5"/>
        <v>31</v>
      </c>
    </row>
    <row r="25" spans="5:14" x14ac:dyDescent="0.3">
      <c r="E25" s="3">
        <v>16</v>
      </c>
      <c r="F25" s="4">
        <f t="shared" ca="1" si="1"/>
        <v>172838452.77825072</v>
      </c>
      <c r="G25" s="16">
        <f t="shared" si="2"/>
        <v>3684499.132092536</v>
      </c>
      <c r="H25" s="4">
        <f t="shared" ca="1" si="6"/>
        <v>1267600.3510045321</v>
      </c>
      <c r="I25" s="4">
        <f t="shared" ca="1" si="3"/>
        <v>126760.0351004532</v>
      </c>
      <c r="J25" s="4">
        <f t="shared" ca="1" si="0"/>
        <v>205332.08190056184</v>
      </c>
      <c r="K25" s="6">
        <f t="shared" ca="1" si="4"/>
        <v>2416898.7810880039</v>
      </c>
      <c r="L25" s="4"/>
      <c r="M25" s="5">
        <f t="shared" ca="1" si="7"/>
        <v>46300</v>
      </c>
      <c r="N25" s="3">
        <f t="shared" ca="1" si="5"/>
        <v>30</v>
      </c>
    </row>
    <row r="26" spans="5:14" x14ac:dyDescent="0.3">
      <c r="E26" s="3">
        <v>17</v>
      </c>
      <c r="F26" s="4">
        <f t="shared" ca="1" si="1"/>
        <v>170445743.50692275</v>
      </c>
      <c r="G26" s="16">
        <f t="shared" si="2"/>
        <v>3684499.132092536</v>
      </c>
      <c r="H26" s="4">
        <f t="shared" ca="1" si="6"/>
        <v>1291789.8607645698</v>
      </c>
      <c r="I26" s="4">
        <f t="shared" ca="1" si="3"/>
        <v>129178.98607645697</v>
      </c>
      <c r="J26" s="4">
        <f t="shared" ca="1" si="0"/>
        <v>202489.54328622422</v>
      </c>
      <c r="K26" s="6">
        <f t="shared" ca="1" si="4"/>
        <v>2392709.2713279659</v>
      </c>
      <c r="L26" s="4"/>
      <c r="M26" s="5">
        <f t="shared" ca="1" si="7"/>
        <v>46331</v>
      </c>
      <c r="N26" s="3">
        <f t="shared" ca="1" si="5"/>
        <v>31</v>
      </c>
    </row>
    <row r="27" spans="5:14" x14ac:dyDescent="0.3">
      <c r="E27" s="3">
        <v>18</v>
      </c>
      <c r="F27" s="4">
        <f t="shared" ca="1" si="1"/>
        <v>157994057.42375699</v>
      </c>
      <c r="G27" s="16">
        <f t="shared" si="2"/>
        <v>13684499.132092535</v>
      </c>
      <c r="H27" s="4">
        <f t="shared" ca="1" si="6"/>
        <v>1232813.0489267837</v>
      </c>
      <c r="I27" s="4">
        <f t="shared" ca="1" si="3"/>
        <v>123281.30489267837</v>
      </c>
      <c r="J27" s="4">
        <f t="shared" ca="1" si="0"/>
        <v>187696.9402194233</v>
      </c>
      <c r="K27" s="6">
        <f t="shared" ca="1" si="4"/>
        <v>12451686.083165752</v>
      </c>
      <c r="L27" s="4">
        <v>10000000</v>
      </c>
      <c r="M27" s="5">
        <f t="shared" ca="1" si="7"/>
        <v>46361</v>
      </c>
      <c r="N27" s="3">
        <f t="shared" ca="1" si="5"/>
        <v>30</v>
      </c>
    </row>
    <row r="28" spans="5:14" x14ac:dyDescent="0.3">
      <c r="E28" s="3">
        <v>19</v>
      </c>
      <c r="F28" s="4">
        <f t="shared" ca="1" si="1"/>
        <v>155490401.54824531</v>
      </c>
      <c r="G28" s="16">
        <f t="shared" si="2"/>
        <v>3684499.132092536</v>
      </c>
      <c r="H28" s="4">
        <f t="shared" ca="1" si="6"/>
        <v>1180843.2565808468</v>
      </c>
      <c r="I28" s="4">
        <f t="shared" ca="1" si="3"/>
        <v>118084.32565808468</v>
      </c>
      <c r="J28" s="4">
        <f t="shared" ca="1" si="0"/>
        <v>184722.59703931544</v>
      </c>
      <c r="K28" s="6">
        <f t="shared" ca="1" si="4"/>
        <v>2503655.8755116891</v>
      </c>
      <c r="L28" s="4"/>
      <c r="M28" s="5">
        <f t="shared" ca="1" si="7"/>
        <v>46392</v>
      </c>
      <c r="N28" s="3">
        <f t="shared" ca="1" si="5"/>
        <v>31</v>
      </c>
    </row>
    <row r="29" spans="5:14" x14ac:dyDescent="0.3">
      <c r="E29" s="3">
        <v>20</v>
      </c>
      <c r="F29" s="4">
        <f t="shared" ca="1" si="1"/>
        <v>152968033.41731337</v>
      </c>
      <c r="G29" s="16">
        <f t="shared" si="2"/>
        <v>3684499.132092536</v>
      </c>
      <c r="H29" s="4">
        <f t="shared" ca="1" si="6"/>
        <v>1162131.0011605842</v>
      </c>
      <c r="I29" s="4">
        <f t="shared" ca="1" si="3"/>
        <v>116213.10011605843</v>
      </c>
      <c r="J29" s="4">
        <f t="shared" ca="1" si="0"/>
        <v>181726.02369976827</v>
      </c>
      <c r="K29" s="6">
        <f t="shared" ca="1" si="4"/>
        <v>2522368.130931952</v>
      </c>
      <c r="L29" s="4"/>
      <c r="M29" s="5">
        <f t="shared" ca="1" si="7"/>
        <v>46423</v>
      </c>
      <c r="N29" s="3">
        <f t="shared" ca="1" si="5"/>
        <v>31</v>
      </c>
    </row>
    <row r="30" spans="5:14" x14ac:dyDescent="0.3">
      <c r="E30" s="3">
        <v>21</v>
      </c>
      <c r="F30" s="4">
        <f t="shared" ca="1" si="1"/>
        <v>150316173.28341332</v>
      </c>
      <c r="G30" s="16">
        <f t="shared" si="2"/>
        <v>3684499.132092536</v>
      </c>
      <c r="H30" s="4">
        <f t="shared" ca="1" si="6"/>
        <v>1032638.9981924936</v>
      </c>
      <c r="I30" s="4">
        <f t="shared" ca="1" si="3"/>
        <v>103263.89981924936</v>
      </c>
      <c r="J30" s="4">
        <f t="shared" ca="1" si="0"/>
        <v>178575.61386069501</v>
      </c>
      <c r="K30" s="6">
        <f t="shared" ca="1" si="4"/>
        <v>2651860.1339000426</v>
      </c>
      <c r="L30" s="4"/>
      <c r="M30" s="5">
        <f t="shared" ca="1" si="7"/>
        <v>46451</v>
      </c>
      <c r="N30" s="3">
        <f t="shared" ca="1" si="5"/>
        <v>28</v>
      </c>
    </row>
    <row r="31" spans="5:14" x14ac:dyDescent="0.3">
      <c r="E31" s="3">
        <v>22</v>
      </c>
      <c r="F31" s="4">
        <f t="shared" ca="1" si="1"/>
        <v>147755133.11218968</v>
      </c>
      <c r="G31" s="16">
        <f t="shared" si="2"/>
        <v>3684499.132092536</v>
      </c>
      <c r="H31" s="4">
        <f t="shared" ca="1" si="6"/>
        <v>1123458.9608689083</v>
      </c>
      <c r="I31" s="4">
        <f t="shared" ca="1" si="3"/>
        <v>112345.89608689083</v>
      </c>
      <c r="J31" s="4">
        <f t="shared" ca="1" si="0"/>
        <v>175533.09813728134</v>
      </c>
      <c r="K31" s="6">
        <f t="shared" ca="1" si="4"/>
        <v>2561040.1712236274</v>
      </c>
      <c r="L31" s="4"/>
      <c r="M31" s="5">
        <f t="shared" ca="1" si="7"/>
        <v>46482</v>
      </c>
      <c r="N31" s="3">
        <f t="shared" ca="1" si="5"/>
        <v>31</v>
      </c>
    </row>
    <row r="32" spans="5:14" x14ac:dyDescent="0.3">
      <c r="E32" s="3">
        <v>23</v>
      </c>
      <c r="F32" s="4">
        <f t="shared" ca="1" si="1"/>
        <v>145139328.64151135</v>
      </c>
      <c r="G32" s="16">
        <f t="shared" si="2"/>
        <v>3684499.132092536</v>
      </c>
      <c r="H32" s="4">
        <f t="shared" ca="1" si="6"/>
        <v>1068694.6614141937</v>
      </c>
      <c r="I32" s="4">
        <f t="shared" ca="1" si="3"/>
        <v>106869.46614141937</v>
      </c>
      <c r="J32" s="4">
        <f t="shared" ca="1" si="0"/>
        <v>172425.52242611549</v>
      </c>
      <c r="K32" s="6">
        <f t="shared" ca="1" si="4"/>
        <v>2615804.4706783425</v>
      </c>
      <c r="L32" s="4"/>
      <c r="M32" s="5">
        <f t="shared" ca="1" si="7"/>
        <v>46512</v>
      </c>
      <c r="N32" s="3">
        <f t="shared" ca="1" si="5"/>
        <v>30</v>
      </c>
    </row>
    <row r="33" spans="5:14" x14ac:dyDescent="0.3">
      <c r="E33" s="9">
        <v>24</v>
      </c>
      <c r="F33" s="8">
        <f t="shared" ca="1" si="1"/>
        <v>142539596.87526551</v>
      </c>
      <c r="G33" s="17">
        <f t="shared" si="2"/>
        <v>3684499.132092536</v>
      </c>
      <c r="H33" s="8">
        <f t="shared" ca="1" si="6"/>
        <v>1084767.3658466931</v>
      </c>
      <c r="I33" s="8">
        <f t="shared" ca="1" si="3"/>
        <v>108476.73658466931</v>
      </c>
      <c r="J33" s="4">
        <f t="shared" ca="1" si="0"/>
        <v>169337.04108781539</v>
      </c>
      <c r="K33" s="10">
        <f t="shared" ca="1" si="4"/>
        <v>2599731.7662458429</v>
      </c>
      <c r="L33" s="8"/>
      <c r="M33" s="11">
        <f t="shared" ca="1" si="7"/>
        <v>46543</v>
      </c>
      <c r="N33" s="9">
        <f t="shared" ca="1" si="5"/>
        <v>31</v>
      </c>
    </row>
    <row r="34" spans="5:14" x14ac:dyDescent="0.3">
      <c r="E34" s="3">
        <v>25</v>
      </c>
      <c r="F34" s="4">
        <f t="shared" ca="1" si="1"/>
        <v>139886069.07399681</v>
      </c>
      <c r="G34" s="16">
        <f t="shared" si="2"/>
        <v>3684499.132092536</v>
      </c>
      <c r="H34" s="4">
        <f t="shared" ca="1" si="6"/>
        <v>1030971.330823838</v>
      </c>
      <c r="I34" s="4">
        <f t="shared" ca="1" si="3"/>
        <v>103097.13308238379</v>
      </c>
      <c r="J34" s="4">
        <f t="shared" ca="1" si="0"/>
        <v>166184.65005990822</v>
      </c>
      <c r="K34" s="6">
        <f t="shared" ca="1" si="4"/>
        <v>2653527.8012686977</v>
      </c>
      <c r="L34" s="4"/>
      <c r="M34" s="5">
        <f t="shared" ca="1" si="7"/>
        <v>46573</v>
      </c>
      <c r="N34" s="3">
        <f t="shared" ca="1" si="5"/>
        <v>30</v>
      </c>
    </row>
    <row r="35" spans="5:14" x14ac:dyDescent="0.3">
      <c r="E35" s="3">
        <v>26</v>
      </c>
      <c r="F35" s="4">
        <f t="shared" ca="1" si="1"/>
        <v>137247074.58966827</v>
      </c>
      <c r="G35" s="16">
        <f t="shared" si="2"/>
        <v>3684499.132092536</v>
      </c>
      <c r="H35" s="4">
        <f t="shared" ca="1" si="6"/>
        <v>1045504.647764009</v>
      </c>
      <c r="I35" s="4">
        <f t="shared" ca="1" si="3"/>
        <v>104550.46477640088</v>
      </c>
      <c r="J35" s="4">
        <f t="shared" ca="1" si="0"/>
        <v>163049.52461252591</v>
      </c>
      <c r="K35" s="6">
        <f t="shared" ca="1" si="4"/>
        <v>2638994.484328527</v>
      </c>
      <c r="L35" s="4"/>
      <c r="M35" s="5">
        <f t="shared" ca="1" si="7"/>
        <v>46604</v>
      </c>
      <c r="N35" s="3">
        <f t="shared" ca="1" si="5"/>
        <v>31</v>
      </c>
    </row>
    <row r="36" spans="5:14" x14ac:dyDescent="0.3">
      <c r="E36" s="3">
        <v>27</v>
      </c>
      <c r="F36" s="4">
        <f t="shared" ca="1" si="1"/>
        <v>134588356.33286509</v>
      </c>
      <c r="G36" s="16">
        <f t="shared" si="2"/>
        <v>3684499.132092536</v>
      </c>
      <c r="H36" s="4">
        <f t="shared" ca="1" si="6"/>
        <v>1025780.8752893562</v>
      </c>
      <c r="I36" s="4">
        <f t="shared" ca="1" si="3"/>
        <v>102578.08752893562</v>
      </c>
      <c r="J36" s="4">
        <f t="shared" ca="1" si="0"/>
        <v>159890.96732344371</v>
      </c>
      <c r="K36" s="6">
        <f t="shared" ca="1" si="4"/>
        <v>2658718.2568031796</v>
      </c>
      <c r="L36" s="4"/>
      <c r="M36" s="5">
        <f t="shared" ca="1" si="7"/>
        <v>46635</v>
      </c>
      <c r="N36" s="3">
        <f t="shared" ca="1" si="5"/>
        <v>31</v>
      </c>
    </row>
    <row r="37" spans="5:14" x14ac:dyDescent="0.3">
      <c r="E37" s="3">
        <v>28</v>
      </c>
      <c r="F37" s="4">
        <f t="shared" ca="1" si="1"/>
        <v>131877318.18904313</v>
      </c>
      <c r="G37" s="16">
        <f t="shared" si="2"/>
        <v>3684499.132092536</v>
      </c>
      <c r="H37" s="4">
        <f t="shared" ca="1" si="6"/>
        <v>973460.98827058577</v>
      </c>
      <c r="I37" s="4">
        <f t="shared" ca="1" si="3"/>
        <v>97346.09882705858</v>
      </c>
      <c r="J37" s="4">
        <f t="shared" ca="1" si="0"/>
        <v>156670.25400858326</v>
      </c>
      <c r="K37" s="6">
        <f t="shared" ca="1" si="4"/>
        <v>2711038.1438219501</v>
      </c>
      <c r="L37" s="4"/>
      <c r="M37" s="5">
        <f t="shared" ca="1" si="7"/>
        <v>46665</v>
      </c>
      <c r="N37" s="3">
        <f t="shared" ca="1" si="5"/>
        <v>30</v>
      </c>
    </row>
    <row r="38" spans="5:14" x14ac:dyDescent="0.3">
      <c r="E38" s="3">
        <v>29</v>
      </c>
      <c r="F38" s="4">
        <f t="shared" ca="1" si="1"/>
        <v>129178466.52001829</v>
      </c>
      <c r="G38" s="16">
        <f t="shared" si="2"/>
        <v>3684499.132092536</v>
      </c>
      <c r="H38" s="4">
        <f t="shared" ca="1" si="6"/>
        <v>985647.46306769771</v>
      </c>
      <c r="I38" s="4">
        <f t="shared" ca="1" si="3"/>
        <v>98564.746306769768</v>
      </c>
      <c r="J38" s="4">
        <f t="shared" ca="1" si="0"/>
        <v>153464.01822578174</v>
      </c>
      <c r="K38" s="6">
        <f t="shared" ca="1" si="4"/>
        <v>2698851.6690248381</v>
      </c>
      <c r="L38" s="4"/>
      <c r="M38" s="5">
        <f t="shared" ca="1" si="7"/>
        <v>46696</v>
      </c>
      <c r="N38" s="3">
        <f t="shared" ca="1" si="5"/>
        <v>31</v>
      </c>
    </row>
    <row r="39" spans="5:14" x14ac:dyDescent="0.3">
      <c r="E39" s="3">
        <v>30</v>
      </c>
      <c r="F39" s="4">
        <f t="shared" ca="1" si="1"/>
        <v>116428299.31015274</v>
      </c>
      <c r="G39" s="16">
        <f t="shared" si="2"/>
        <v>13684499.132092535</v>
      </c>
      <c r="H39" s="4">
        <f t="shared" ca="1" si="6"/>
        <v>934331.92222698161</v>
      </c>
      <c r="I39" s="4">
        <f t="shared" ca="1" si="3"/>
        <v>93433.19222269817</v>
      </c>
      <c r="J39" s="4">
        <f t="shared" ca="1" si="0"/>
        <v>138316.81958046145</v>
      </c>
      <c r="K39" s="6">
        <f t="shared" ca="1" si="4"/>
        <v>12750167.209865553</v>
      </c>
      <c r="L39" s="4">
        <v>10000000</v>
      </c>
      <c r="M39" s="5">
        <f t="shared" ca="1" si="7"/>
        <v>46726</v>
      </c>
      <c r="N39" s="3">
        <f t="shared" ca="1" si="5"/>
        <v>30</v>
      </c>
    </row>
    <row r="40" spans="5:14" x14ac:dyDescent="0.3">
      <c r="E40" s="3">
        <v>31</v>
      </c>
      <c r="F40" s="4">
        <f t="shared" ca="1" si="1"/>
        <v>113613982.09728786</v>
      </c>
      <c r="G40" s="16">
        <f t="shared" si="2"/>
        <v>3684499.132092536</v>
      </c>
      <c r="H40" s="4">
        <f t="shared" ca="1" si="6"/>
        <v>870181.91922766215</v>
      </c>
      <c r="I40" s="4">
        <f t="shared" ca="1" si="3"/>
        <v>87018.191922766215</v>
      </c>
      <c r="J40" s="4">
        <f t="shared" ca="1" si="0"/>
        <v>134973.41073157795</v>
      </c>
      <c r="K40" s="6">
        <f t="shared" ca="1" si="4"/>
        <v>2814317.2128648739</v>
      </c>
      <c r="L40" s="4"/>
      <c r="M40" s="5">
        <f t="shared" ca="1" si="7"/>
        <v>46757</v>
      </c>
      <c r="N40" s="3">
        <f t="shared" ca="1" si="5"/>
        <v>31</v>
      </c>
    </row>
    <row r="41" spans="5:14" x14ac:dyDescent="0.3">
      <c r="E41" s="3">
        <v>32</v>
      </c>
      <c r="F41" s="4">
        <f t="shared" ca="1" si="1"/>
        <v>110778630.75467862</v>
      </c>
      <c r="G41" s="16">
        <f t="shared" si="2"/>
        <v>3684499.132092536</v>
      </c>
      <c r="H41" s="4">
        <f t="shared" ca="1" si="6"/>
        <v>849147.78948329121</v>
      </c>
      <c r="I41" s="4">
        <f t="shared" ca="1" si="3"/>
        <v>84914.778948329127</v>
      </c>
      <c r="J41" s="4">
        <f t="shared" ca="1" si="0"/>
        <v>131605.01333655819</v>
      </c>
      <c r="K41" s="6">
        <f t="shared" ca="1" si="4"/>
        <v>2835351.3426092449</v>
      </c>
      <c r="L41" s="4"/>
      <c r="M41" s="5">
        <f t="shared" ca="1" si="7"/>
        <v>46788</v>
      </c>
      <c r="N41" s="3">
        <f t="shared" ca="1" si="5"/>
        <v>31</v>
      </c>
    </row>
    <row r="42" spans="5:14" x14ac:dyDescent="0.3">
      <c r="E42" s="3">
        <v>33</v>
      </c>
      <c r="F42" s="4">
        <f t="shared" ca="1" si="1"/>
        <v>107868671.52857496</v>
      </c>
      <c r="G42" s="16">
        <f t="shared" si="2"/>
        <v>3684499.132092536</v>
      </c>
      <c r="H42" s="4">
        <f t="shared" ref="H42:H69" ca="1" si="8">F41*$C$3*N42/365</f>
        <v>774539.90598887624</v>
      </c>
      <c r="I42" s="4">
        <f t="shared" ca="1" si="3"/>
        <v>77453.990598887627</v>
      </c>
      <c r="J42" s="4">
        <f t="shared" ca="1" si="0"/>
        <v>128147.98177594705</v>
      </c>
      <c r="K42" s="6">
        <f t="shared" ca="1" si="4"/>
        <v>2909959.2261036597</v>
      </c>
      <c r="L42" s="4"/>
      <c r="M42" s="5">
        <f t="shared" ca="1" si="7"/>
        <v>46817</v>
      </c>
      <c r="N42" s="3">
        <f t="shared" ca="1" si="5"/>
        <v>29</v>
      </c>
    </row>
    <row r="43" spans="5:14" x14ac:dyDescent="0.3">
      <c r="E43" s="3">
        <v>34</v>
      </c>
      <c r="F43" s="4">
        <f t="shared" ca="1" si="1"/>
        <v>104990379.89218092</v>
      </c>
      <c r="G43" s="16">
        <f t="shared" si="2"/>
        <v>3684499.132092536</v>
      </c>
      <c r="H43" s="4">
        <f t="shared" ca="1" si="8"/>
        <v>806207.49569849984</v>
      </c>
      <c r="I43" s="4">
        <f t="shared" ca="1" si="3"/>
        <v>80620.749569849984</v>
      </c>
      <c r="J43" s="4">
        <f t="shared" ca="1" si="0"/>
        <v>124728.57131191093</v>
      </c>
      <c r="K43" s="6">
        <f t="shared" ca="1" si="4"/>
        <v>2878291.636394036</v>
      </c>
      <c r="L43" s="4"/>
      <c r="M43" s="5">
        <f t="shared" ca="1" si="7"/>
        <v>46848</v>
      </c>
      <c r="N43" s="3">
        <f t="shared" ca="1" si="5"/>
        <v>31</v>
      </c>
    </row>
    <row r="44" spans="5:14" x14ac:dyDescent="0.3">
      <c r="E44" s="3">
        <v>35</v>
      </c>
      <c r="F44" s="4">
        <f t="shared" ca="1" si="1"/>
        <v>102065263.2338291</v>
      </c>
      <c r="G44" s="16">
        <f t="shared" si="2"/>
        <v>3684499.132092536</v>
      </c>
      <c r="H44" s="4">
        <f t="shared" ca="1" si="8"/>
        <v>759382.47374070575</v>
      </c>
      <c r="I44" s="4">
        <f t="shared" ca="1" si="3"/>
        <v>75938.247374070575</v>
      </c>
      <c r="J44" s="4">
        <f t="shared" ca="1" si="0"/>
        <v>121253.53272178896</v>
      </c>
      <c r="K44" s="6">
        <f t="shared" ca="1" si="4"/>
        <v>2925116.6583518302</v>
      </c>
      <c r="L44" s="4"/>
      <c r="M44" s="5">
        <f t="shared" ca="1" si="7"/>
        <v>46878</v>
      </c>
      <c r="N44" s="3">
        <f t="shared" ca="1" si="5"/>
        <v>30</v>
      </c>
    </row>
    <row r="45" spans="5:14" x14ac:dyDescent="0.3">
      <c r="E45" s="9">
        <v>36</v>
      </c>
      <c r="F45" s="8">
        <f t="shared" ca="1" si="1"/>
        <v>99143597.082837611</v>
      </c>
      <c r="G45" s="17">
        <f t="shared" si="2"/>
        <v>3684499.132092536</v>
      </c>
      <c r="H45" s="8">
        <f t="shared" ca="1" si="8"/>
        <v>762832.98110105703</v>
      </c>
      <c r="I45" s="8">
        <f t="shared" ca="1" si="3"/>
        <v>76283.298110105708</v>
      </c>
      <c r="J45" s="4">
        <f t="shared" ca="1" si="0"/>
        <v>117782.59333441107</v>
      </c>
      <c r="K45" s="10">
        <f t="shared" ca="1" si="4"/>
        <v>2921666.1509914789</v>
      </c>
      <c r="L45" s="8"/>
      <c r="M45" s="11">
        <f t="shared" ca="1" si="7"/>
        <v>46909</v>
      </c>
      <c r="N45" s="9">
        <f t="shared" ca="1" si="5"/>
        <v>31</v>
      </c>
    </row>
    <row r="46" spans="5:14" x14ac:dyDescent="0.3">
      <c r="E46" s="3">
        <v>37</v>
      </c>
      <c r="F46" s="4">
        <f t="shared" ca="1" si="1"/>
        <v>96176191.365262032</v>
      </c>
      <c r="G46" s="16">
        <f t="shared" si="2"/>
        <v>3684499.132092536</v>
      </c>
      <c r="H46" s="4">
        <f t="shared" ca="1" si="8"/>
        <v>717093.41451696248</v>
      </c>
      <c r="I46" s="4">
        <f t="shared" ca="1" si="3"/>
        <v>71709.341451696251</v>
      </c>
      <c r="J46" s="4">
        <f t="shared" ca="1" si="0"/>
        <v>114257.31534193129</v>
      </c>
      <c r="K46" s="6">
        <f t="shared" ca="1" si="4"/>
        <v>2967405.7175755734</v>
      </c>
      <c r="L46" s="4"/>
      <c r="M46" s="5">
        <f t="shared" ca="1" si="7"/>
        <v>46939</v>
      </c>
      <c r="N46" s="3">
        <f t="shared" ca="1" si="5"/>
        <v>30</v>
      </c>
    </row>
    <row r="47" spans="5:14" x14ac:dyDescent="0.3">
      <c r="E47" s="3">
        <v>38</v>
      </c>
      <c r="F47" s="4">
        <f t="shared" ca="1" si="1"/>
        <v>93210510.452469319</v>
      </c>
      <c r="G47" s="16">
        <f t="shared" si="2"/>
        <v>3684499.132092536</v>
      </c>
      <c r="H47" s="4">
        <f t="shared" ca="1" si="8"/>
        <v>718818.21929982142</v>
      </c>
      <c r="I47" s="4">
        <f t="shared" ca="1" si="3"/>
        <v>71881.821929982136</v>
      </c>
      <c r="J47" s="4">
        <f t="shared" ca="1" si="0"/>
        <v>110734.08641753354</v>
      </c>
      <c r="K47" s="6">
        <f t="shared" ca="1" si="4"/>
        <v>2965680.9127927143</v>
      </c>
      <c r="L47" s="4"/>
      <c r="M47" s="5">
        <f t="shared" ca="1" si="7"/>
        <v>46970</v>
      </c>
      <c r="N47" s="3">
        <f t="shared" ca="1" si="5"/>
        <v>31</v>
      </c>
    </row>
    <row r="48" spans="5:14" x14ac:dyDescent="0.3">
      <c r="E48" s="3">
        <v>39</v>
      </c>
      <c r="F48" s="4">
        <f t="shared" ca="1" si="1"/>
        <v>90222664.121785924</v>
      </c>
      <c r="G48" s="16">
        <f t="shared" si="2"/>
        <v>3684499.132092536</v>
      </c>
      <c r="H48" s="4">
        <f t="shared" ca="1" si="8"/>
        <v>696652.80140914046</v>
      </c>
      <c r="I48" s="4">
        <f t="shared" ca="1" si="3"/>
        <v>69665.280140914037</v>
      </c>
      <c r="J48" s="4">
        <f t="shared" ca="1" si="0"/>
        <v>107184.52497668169</v>
      </c>
      <c r="K48" s="6">
        <f t="shared" ca="1" si="4"/>
        <v>2987846.3306833953</v>
      </c>
      <c r="L48" s="4"/>
      <c r="M48" s="5">
        <f t="shared" ca="1" si="7"/>
        <v>47001</v>
      </c>
      <c r="N48" s="3">
        <f t="shared" ca="1" si="5"/>
        <v>31</v>
      </c>
    </row>
    <row r="49" spans="5:14" x14ac:dyDescent="0.3">
      <c r="E49" s="3">
        <v>40</v>
      </c>
      <c r="F49" s="4">
        <f t="shared" ca="1" si="1"/>
        <v>87190734.395944118</v>
      </c>
      <c r="G49" s="16">
        <f t="shared" si="2"/>
        <v>3684499.132092536</v>
      </c>
      <c r="H49" s="4">
        <f t="shared" ca="1" si="8"/>
        <v>652569.4062507255</v>
      </c>
      <c r="I49" s="4">
        <f t="shared" ca="1" si="3"/>
        <v>65256.940625072551</v>
      </c>
      <c r="J49" s="4">
        <f t="shared" ca="1" si="0"/>
        <v>103582.5924623816</v>
      </c>
      <c r="K49" s="6">
        <f t="shared" ca="1" si="4"/>
        <v>3031929.7258418105</v>
      </c>
      <c r="L49" s="4"/>
      <c r="M49" s="5">
        <f t="shared" ca="1" si="7"/>
        <v>47031</v>
      </c>
      <c r="N49" s="3">
        <f t="shared" ca="1" si="5"/>
        <v>30</v>
      </c>
    </row>
    <row r="50" spans="5:14" x14ac:dyDescent="0.3">
      <c r="E50" s="3">
        <v>41</v>
      </c>
      <c r="F50" s="4">
        <f t="shared" ca="1" si="1"/>
        <v>84157896.42393963</v>
      </c>
      <c r="G50" s="16">
        <f t="shared" si="2"/>
        <v>3684499.132092536</v>
      </c>
      <c r="H50" s="4">
        <f t="shared" ca="1" si="8"/>
        <v>651661.1600880425</v>
      </c>
      <c r="I50" s="4">
        <f t="shared" ca="1" si="3"/>
        <v>65166.116008804252</v>
      </c>
      <c r="J50" s="4">
        <f t="shared" ca="1" si="0"/>
        <v>99979.580951640281</v>
      </c>
      <c r="K50" s="6">
        <f t="shared" ca="1" si="4"/>
        <v>3032837.9720044937</v>
      </c>
      <c r="L50" s="4"/>
      <c r="M50" s="5">
        <f t="shared" ca="1" si="7"/>
        <v>47062</v>
      </c>
      <c r="N50" s="3">
        <f t="shared" ca="1" si="5"/>
        <v>31</v>
      </c>
    </row>
    <row r="51" spans="5:14" x14ac:dyDescent="0.3">
      <c r="E51" s="3">
        <v>42</v>
      </c>
      <c r="F51" s="4">
        <f t="shared" ca="1" si="1"/>
        <v>71082100.981050387</v>
      </c>
      <c r="G51" s="16">
        <f t="shared" si="2"/>
        <v>13684499.132092535</v>
      </c>
      <c r="H51" s="4">
        <f t="shared" ca="1" si="8"/>
        <v>608703.68920328934</v>
      </c>
      <c r="I51" s="4">
        <f t="shared" ca="1" si="3"/>
        <v>60870.368920328932</v>
      </c>
      <c r="J51" s="4">
        <f t="shared" ca="1" si="0"/>
        <v>84445.535965487856</v>
      </c>
      <c r="K51" s="6">
        <f t="shared" ca="1" si="4"/>
        <v>13075795.442889247</v>
      </c>
      <c r="L51" s="4">
        <v>10000000</v>
      </c>
      <c r="M51" s="5">
        <f t="shared" ca="1" si="7"/>
        <v>47092</v>
      </c>
      <c r="N51" s="3">
        <f t="shared" ca="1" si="5"/>
        <v>30</v>
      </c>
    </row>
    <row r="52" spans="5:14" x14ac:dyDescent="0.3">
      <c r="E52" s="3">
        <v>43</v>
      </c>
      <c r="F52" s="4">
        <f t="shared" ca="1" si="1"/>
        <v>67928867.524235398</v>
      </c>
      <c r="G52" s="16">
        <f t="shared" si="2"/>
        <v>3684499.132092536</v>
      </c>
      <c r="H52" s="4">
        <f t="shared" ca="1" si="8"/>
        <v>531265.67527754919</v>
      </c>
      <c r="I52" s="4">
        <f t="shared" ca="1" si="3"/>
        <v>53126.567527754924</v>
      </c>
      <c r="J52" s="4">
        <f t="shared" ca="1" si="0"/>
        <v>80699.49461879165</v>
      </c>
      <c r="K52" s="6">
        <f t="shared" ca="1" si="4"/>
        <v>3153233.4568149867</v>
      </c>
      <c r="L52" s="4"/>
      <c r="M52" s="5">
        <f t="shared" ca="1" si="7"/>
        <v>47123</v>
      </c>
      <c r="N52" s="3">
        <f t="shared" ca="1" si="5"/>
        <v>31</v>
      </c>
    </row>
    <row r="53" spans="5:14" x14ac:dyDescent="0.3">
      <c r="E53" s="3">
        <v>44</v>
      </c>
      <c r="F53" s="4">
        <f t="shared" ca="1" si="1"/>
        <v>64752066.886954136</v>
      </c>
      <c r="G53" s="16">
        <f t="shared" si="2"/>
        <v>3684499.132092536</v>
      </c>
      <c r="H53" s="4">
        <f t="shared" ca="1" si="8"/>
        <v>507698.49481127167</v>
      </c>
      <c r="I53" s="4">
        <f t="shared" ca="1" si="3"/>
        <v>50769.849481127167</v>
      </c>
      <c r="J53" s="4">
        <f t="shared" ca="1" si="0"/>
        <v>76925.455461701509</v>
      </c>
      <c r="K53" s="6">
        <f t="shared" ca="1" si="4"/>
        <v>3176800.6372812642</v>
      </c>
      <c r="L53" s="4"/>
      <c r="M53" s="5">
        <f t="shared" ca="1" si="7"/>
        <v>47154</v>
      </c>
      <c r="N53" s="3">
        <f t="shared" ca="1" si="5"/>
        <v>31</v>
      </c>
    </row>
    <row r="54" spans="5:14" x14ac:dyDescent="0.3">
      <c r="E54" s="3">
        <v>45</v>
      </c>
      <c r="F54" s="4">
        <f t="shared" ca="1" si="1"/>
        <v>61504688.557079285</v>
      </c>
      <c r="G54" s="16">
        <f t="shared" si="2"/>
        <v>3684499.132092536</v>
      </c>
      <c r="H54" s="4">
        <f t="shared" ca="1" si="8"/>
        <v>437120.80221768486</v>
      </c>
      <c r="I54" s="4">
        <f t="shared" ca="1" si="3"/>
        <v>43712.08022176849</v>
      </c>
      <c r="J54" s="4">
        <f t="shared" ca="1" si="0"/>
        <v>73067.570005810179</v>
      </c>
      <c r="K54" s="6">
        <f t="shared" ca="1" si="4"/>
        <v>3247378.3298748513</v>
      </c>
      <c r="L54" s="4"/>
      <c r="M54" s="5">
        <f t="shared" ca="1" si="7"/>
        <v>47182</v>
      </c>
      <c r="N54" s="3">
        <f t="shared" ca="1" si="5"/>
        <v>28</v>
      </c>
    </row>
    <row r="55" spans="5:14" x14ac:dyDescent="0.3">
      <c r="E55" s="3">
        <v>46</v>
      </c>
      <c r="F55" s="4">
        <f t="shared" ca="1" si="1"/>
        <v>58279873.7822024</v>
      </c>
      <c r="G55" s="16">
        <f t="shared" si="2"/>
        <v>3684499.132092536</v>
      </c>
      <c r="H55" s="4">
        <f t="shared" ca="1" si="8"/>
        <v>459684.35721565009</v>
      </c>
      <c r="I55" s="4">
        <f t="shared" ca="1" si="3"/>
        <v>45968.435721565009</v>
      </c>
      <c r="J55" s="4">
        <f t="shared" ca="1" si="0"/>
        <v>69236.49005325645</v>
      </c>
      <c r="K55" s="6">
        <f t="shared" ca="1" si="4"/>
        <v>3224814.774876886</v>
      </c>
      <c r="L55" s="4"/>
      <c r="M55" s="5">
        <f t="shared" ca="1" si="7"/>
        <v>47213</v>
      </c>
      <c r="N55" s="3">
        <f t="shared" ca="1" si="5"/>
        <v>31</v>
      </c>
    </row>
    <row r="56" spans="5:14" x14ac:dyDescent="0.3">
      <c r="E56" s="3">
        <v>47</v>
      </c>
      <c r="F56" s="4">
        <f t="shared" ca="1" si="1"/>
        <v>55016905.791986614</v>
      </c>
      <c r="G56" s="16">
        <f t="shared" si="2"/>
        <v>3684499.132092536</v>
      </c>
      <c r="H56" s="4">
        <f t="shared" ca="1" si="8"/>
        <v>421531.14187675162</v>
      </c>
      <c r="I56" s="4">
        <f t="shared" ca="1" si="3"/>
        <v>42153.114187675164</v>
      </c>
      <c r="J56" s="4">
        <f t="shared" ca="1" si="0"/>
        <v>65360.0840808801</v>
      </c>
      <c r="K56" s="6">
        <f t="shared" ca="1" si="4"/>
        <v>3262967.9902157844</v>
      </c>
      <c r="L56" s="4"/>
      <c r="M56" s="5">
        <f t="shared" ca="1" si="7"/>
        <v>47243</v>
      </c>
      <c r="N56" s="3">
        <f t="shared" ca="1" si="5"/>
        <v>30</v>
      </c>
    </row>
    <row r="57" spans="5:14" x14ac:dyDescent="0.3">
      <c r="E57" s="9">
        <v>48</v>
      </c>
      <c r="F57" s="8">
        <f t="shared" ca="1" si="1"/>
        <v>51743601.506470896</v>
      </c>
      <c r="G57" s="17">
        <f t="shared" si="2"/>
        <v>3684499.132092536</v>
      </c>
      <c r="H57" s="8">
        <f t="shared" ca="1" si="8"/>
        <v>411194.84657682042</v>
      </c>
      <c r="I57" s="8">
        <f t="shared" ca="1" si="3"/>
        <v>41119.484657682042</v>
      </c>
      <c r="J57" s="4">
        <f t="shared" ca="1" si="0"/>
        <v>61471.398589687422</v>
      </c>
      <c r="K57" s="10">
        <f t="shared" ca="1" si="4"/>
        <v>3273304.2855157154</v>
      </c>
      <c r="L57" s="8"/>
      <c r="M57" s="11">
        <f t="shared" ca="1" si="7"/>
        <v>47274</v>
      </c>
      <c r="N57" s="9">
        <f t="shared" ca="1" si="5"/>
        <v>31</v>
      </c>
    </row>
    <row r="58" spans="5:14" x14ac:dyDescent="0.3">
      <c r="E58" s="3">
        <v>49</v>
      </c>
      <c r="F58" s="4">
        <f t="shared" ca="1" si="1"/>
        <v>48433357.46472653</v>
      </c>
      <c r="G58" s="16">
        <f t="shared" si="2"/>
        <v>3684499.132092536</v>
      </c>
      <c r="H58" s="4">
        <f t="shared" ca="1" si="8"/>
        <v>374255.09034817299</v>
      </c>
      <c r="I58" s="4">
        <f t="shared" ca="1" si="3"/>
        <v>37425.509034817296</v>
      </c>
      <c r="J58" s="4">
        <f t="shared" ca="1" si="0"/>
        <v>57538.828668095113</v>
      </c>
      <c r="K58" s="6">
        <f t="shared" ca="1" si="4"/>
        <v>3310244.041744363</v>
      </c>
      <c r="L58" s="4"/>
      <c r="M58" s="5">
        <f t="shared" ca="1" si="7"/>
        <v>47304</v>
      </c>
      <c r="N58" s="3">
        <f t="shared" ca="1" si="5"/>
        <v>30</v>
      </c>
    </row>
    <row r="59" spans="5:14" x14ac:dyDescent="0.3">
      <c r="E59" s="3">
        <v>50</v>
      </c>
      <c r="F59" s="4">
        <f t="shared" ca="1" si="1"/>
        <v>45110847.919384062</v>
      </c>
      <c r="G59" s="16">
        <f t="shared" si="2"/>
        <v>3684499.132092536</v>
      </c>
      <c r="H59" s="4">
        <f t="shared" ca="1" si="8"/>
        <v>361989.58675006568</v>
      </c>
      <c r="I59" s="4">
        <f t="shared" ca="1" si="3"/>
        <v>36198.958675006565</v>
      </c>
      <c r="J59" s="4">
        <f t="shared" ca="1" si="0"/>
        <v>53591.687328228269</v>
      </c>
      <c r="K59" s="6">
        <f t="shared" ca="1" si="4"/>
        <v>3322509.5453424705</v>
      </c>
      <c r="L59" s="4"/>
      <c r="M59" s="5">
        <f t="shared" ca="1" si="7"/>
        <v>47335</v>
      </c>
      <c r="N59" s="3">
        <f t="shared" ca="1" si="5"/>
        <v>31</v>
      </c>
    </row>
    <row r="60" spans="5:14" x14ac:dyDescent="0.3">
      <c r="E60" s="3">
        <v>51</v>
      </c>
      <c r="F60" s="4">
        <f t="shared" ca="1" si="1"/>
        <v>41763506.02872736</v>
      </c>
      <c r="G60" s="16">
        <f t="shared" si="2"/>
        <v>3684499.132092536</v>
      </c>
      <c r="H60" s="4">
        <f t="shared" ca="1" si="8"/>
        <v>337157.24143583485</v>
      </c>
      <c r="I60" s="4">
        <f t="shared" ca="1" si="3"/>
        <v>33715.724143583488</v>
      </c>
      <c r="J60" s="4">
        <f t="shared" ca="1" si="0"/>
        <v>49615.045162128095</v>
      </c>
      <c r="K60" s="6">
        <f t="shared" ca="1" si="4"/>
        <v>3347341.8906567013</v>
      </c>
      <c r="L60" s="4"/>
      <c r="M60" s="5">
        <f t="shared" ca="1" si="7"/>
        <v>47366</v>
      </c>
      <c r="N60" s="3">
        <f t="shared" ca="1" si="5"/>
        <v>31</v>
      </c>
    </row>
    <row r="61" spans="5:14" x14ac:dyDescent="0.3">
      <c r="E61" s="3">
        <v>52</v>
      </c>
      <c r="F61" s="4">
        <f t="shared" ca="1" si="1"/>
        <v>38381077.18681521</v>
      </c>
      <c r="G61" s="16">
        <f t="shared" si="2"/>
        <v>3684499.132092536</v>
      </c>
      <c r="H61" s="4">
        <f t="shared" ca="1" si="8"/>
        <v>302070.29018038418</v>
      </c>
      <c r="I61" s="4">
        <f t="shared" ca="1" si="3"/>
        <v>30207.029018038418</v>
      </c>
      <c r="J61" s="4">
        <f t="shared" ca="1" si="0"/>
        <v>45596.719697936467</v>
      </c>
      <c r="K61" s="6">
        <f t="shared" ca="1" si="4"/>
        <v>3382428.8419121518</v>
      </c>
      <c r="L61" s="4"/>
      <c r="M61" s="5">
        <f t="shared" ca="1" si="7"/>
        <v>47396</v>
      </c>
      <c r="N61" s="3">
        <f t="shared" ca="1" si="5"/>
        <v>30</v>
      </c>
    </row>
    <row r="62" spans="5:14" x14ac:dyDescent="0.3">
      <c r="E62" s="3">
        <v>53</v>
      </c>
      <c r="F62" s="4">
        <f t="shared" ca="1" si="1"/>
        <v>34983437.174080566</v>
      </c>
      <c r="G62" s="16">
        <f t="shared" si="2"/>
        <v>3684499.132092536</v>
      </c>
      <c r="H62" s="4">
        <f t="shared" ca="1" si="8"/>
        <v>286859.11935789557</v>
      </c>
      <c r="I62" s="4">
        <f t="shared" ca="1" si="3"/>
        <v>28685.911935789558</v>
      </c>
      <c r="J62" s="4">
        <f t="shared" ca="1" si="0"/>
        <v>41560.323362807714</v>
      </c>
      <c r="K62" s="6">
        <f t="shared" ca="1" si="4"/>
        <v>3397640.0127346404</v>
      </c>
      <c r="L62" s="4"/>
      <c r="M62" s="5">
        <f t="shared" ca="1" si="7"/>
        <v>47427</v>
      </c>
      <c r="N62" s="3">
        <f t="shared" ca="1" si="5"/>
        <v>31</v>
      </c>
    </row>
    <row r="63" spans="5:14" x14ac:dyDescent="0.3">
      <c r="E63" s="3">
        <v>54</v>
      </c>
      <c r="F63" s="4">
        <f t="shared" ca="1" si="1"/>
        <v>21551968.930041656</v>
      </c>
      <c r="G63" s="16">
        <f t="shared" si="2"/>
        <v>13684499.132092535</v>
      </c>
      <c r="H63" s="4">
        <f t="shared" ca="1" si="8"/>
        <v>253030.88805362381</v>
      </c>
      <c r="I63" s="4">
        <f t="shared" ca="1" si="3"/>
        <v>25303.088805362382</v>
      </c>
      <c r="J63" s="4">
        <f t="shared" ca="1" si="0"/>
        <v>25603.739088889488</v>
      </c>
      <c r="K63" s="6">
        <f t="shared" ca="1" si="4"/>
        <v>13431468.244038912</v>
      </c>
      <c r="L63" s="4">
        <v>10000000</v>
      </c>
      <c r="M63" s="5">
        <f t="shared" ca="1" si="7"/>
        <v>47457</v>
      </c>
      <c r="N63" s="3">
        <f t="shared" ca="1" si="5"/>
        <v>30</v>
      </c>
    </row>
    <row r="64" spans="5:14" x14ac:dyDescent="0.3">
      <c r="E64" s="3">
        <v>55</v>
      </c>
      <c r="F64" s="4">
        <f t="shared" ca="1" si="1"/>
        <v>18028548.623267349</v>
      </c>
      <c r="G64" s="16">
        <f t="shared" si="2"/>
        <v>3684499.132092536</v>
      </c>
      <c r="H64" s="4">
        <f t="shared" ca="1" si="8"/>
        <v>161078.82531822912</v>
      </c>
      <c r="I64" s="4">
        <f t="shared" ca="1" si="3"/>
        <v>16107.882531822914</v>
      </c>
      <c r="J64" s="4">
        <f t="shared" ca="1" si="0"/>
        <v>21417.915764441608</v>
      </c>
      <c r="K64" s="6">
        <f t="shared" ca="1" si="4"/>
        <v>3523420.306774307</v>
      </c>
      <c r="L64" s="4"/>
      <c r="M64" s="5">
        <f t="shared" ca="1" si="7"/>
        <v>47488</v>
      </c>
      <c r="N64" s="3">
        <f t="shared" ca="1" si="5"/>
        <v>31</v>
      </c>
    </row>
    <row r="65" spans="2:14" x14ac:dyDescent="0.3">
      <c r="E65" s="3">
        <v>56</v>
      </c>
      <c r="F65" s="4">
        <f t="shared" ca="1" si="1"/>
        <v>14478794.369652275</v>
      </c>
      <c r="G65" s="16">
        <f t="shared" si="2"/>
        <v>3684499.132092536</v>
      </c>
      <c r="H65" s="4">
        <f t="shared" ca="1" si="8"/>
        <v>134744.87847746117</v>
      </c>
      <c r="I65" s="4">
        <f t="shared" ca="1" si="3"/>
        <v>13474.487847746117</v>
      </c>
      <c r="J65" s="4">
        <f t="shared" ca="1" si="0"/>
        <v>17200.807711146903</v>
      </c>
      <c r="K65" s="6">
        <f t="shared" ca="1" si="4"/>
        <v>3549754.2536150748</v>
      </c>
      <c r="L65" s="4"/>
      <c r="M65" s="5">
        <f t="shared" ca="1" si="7"/>
        <v>47519</v>
      </c>
      <c r="N65" s="3">
        <f t="shared" ca="1" si="5"/>
        <v>31</v>
      </c>
    </row>
    <row r="66" spans="2:14" x14ac:dyDescent="0.3">
      <c r="E66" s="3">
        <v>57</v>
      </c>
      <c r="F66" s="4">
        <f t="shared" ca="1" si="1"/>
        <v>10892037.016537337</v>
      </c>
      <c r="G66" s="16">
        <f t="shared" si="2"/>
        <v>3684499.132092536</v>
      </c>
      <c r="H66" s="4">
        <f t="shared" ca="1" si="8"/>
        <v>97741.778977597816</v>
      </c>
      <c r="I66" s="4">
        <f t="shared" ca="1" si="3"/>
        <v>9774.1778977597824</v>
      </c>
      <c r="J66" s="4">
        <f t="shared" ca="1" si="0"/>
        <v>12939.739975646356</v>
      </c>
      <c r="K66" s="6">
        <f t="shared" ca="1" si="4"/>
        <v>3586757.3531149384</v>
      </c>
      <c r="L66" s="4"/>
      <c r="M66" s="5">
        <f t="shared" ca="1" si="7"/>
        <v>47547</v>
      </c>
      <c r="N66" s="3">
        <f t="shared" ca="1" si="5"/>
        <v>28</v>
      </c>
    </row>
    <row r="67" spans="2:14" x14ac:dyDescent="0.3">
      <c r="E67" s="3">
        <v>58</v>
      </c>
      <c r="F67" s="4">
        <f t="shared" ca="1" si="1"/>
        <v>7288944.6706944276</v>
      </c>
      <c r="G67" s="16">
        <f t="shared" si="2"/>
        <v>3684499.132092536</v>
      </c>
      <c r="H67" s="4">
        <f t="shared" ca="1" si="8"/>
        <v>81406.786249626995</v>
      </c>
      <c r="I67" s="4">
        <f t="shared" ca="1" si="3"/>
        <v>8140.6786249627003</v>
      </c>
      <c r="J67" s="4">
        <f t="shared" ca="1" si="0"/>
        <v>8659.2662687849788</v>
      </c>
      <c r="K67" s="6">
        <f t="shared" ca="1" si="4"/>
        <v>3603092.3458429091</v>
      </c>
      <c r="L67" s="4"/>
      <c r="M67" s="5">
        <f t="shared" ca="1" si="7"/>
        <v>47578</v>
      </c>
      <c r="N67" s="3">
        <f t="shared" ca="1" si="5"/>
        <v>31</v>
      </c>
    </row>
    <row r="68" spans="2:14" x14ac:dyDescent="0.3">
      <c r="E68" s="3">
        <v>59</v>
      </c>
      <c r="F68" s="4">
        <f t="shared" ca="1" si="1"/>
        <v>3657165.5767680104</v>
      </c>
      <c r="G68" s="16">
        <f t="shared" si="2"/>
        <v>3684499.132092536</v>
      </c>
      <c r="H68" s="4">
        <f t="shared" ca="1" si="8"/>
        <v>52720.038166118597</v>
      </c>
      <c r="I68" s="4">
        <f t="shared" ca="1" si="3"/>
        <v>5272.0038166118602</v>
      </c>
      <c r="J68" s="4">
        <f t="shared" ca="1" si="0"/>
        <v>4344.7127052003962</v>
      </c>
      <c r="K68" s="6">
        <f t="shared" ca="1" si="4"/>
        <v>3631779.0939264172</v>
      </c>
      <c r="L68" s="4"/>
      <c r="M68" s="5">
        <f t="shared" ca="1" si="7"/>
        <v>47608</v>
      </c>
      <c r="N68" s="3">
        <f t="shared" ca="1" si="5"/>
        <v>30</v>
      </c>
    </row>
    <row r="69" spans="2:14" ht="15" thickBot="1" x14ac:dyDescent="0.35">
      <c r="E69" s="9">
        <v>60</v>
      </c>
      <c r="F69" s="20">
        <f t="shared" ca="1" si="1"/>
        <v>-7.8696757555007935E-8</v>
      </c>
      <c r="G69" s="22">
        <f t="shared" si="2"/>
        <v>3684499.132092536</v>
      </c>
      <c r="H69" s="23">
        <f t="shared" ca="1" si="8"/>
        <v>27333.555324446941</v>
      </c>
      <c r="I69" s="23">
        <f t="shared" ca="1" si="3"/>
        <v>2733.3555324446938</v>
      </c>
      <c r="J69" s="24">
        <f t="shared" ca="1" si="0"/>
        <v>-9.3491747975349416E-11</v>
      </c>
      <c r="K69" s="25">
        <f t="shared" ca="1" si="4"/>
        <v>3657165.5767680891</v>
      </c>
      <c r="L69" s="8"/>
      <c r="M69" s="11">
        <f t="shared" ca="1" si="7"/>
        <v>47639</v>
      </c>
      <c r="N69" s="9">
        <f t="shared" ca="1" si="5"/>
        <v>31</v>
      </c>
    </row>
    <row r="70" spans="2:14" x14ac:dyDescent="0.3">
      <c r="F70" s="1"/>
      <c r="G70" s="21">
        <f>SUM(G10:G69)</f>
        <v>271069947.92555213</v>
      </c>
      <c r="H70" s="21">
        <f t="shared" ref="H70:I70" ca="1" si="9">SUM(H9:H69)</f>
        <v>52313230.131726041</v>
      </c>
      <c r="I70" s="21">
        <f t="shared" ca="1" si="9"/>
        <v>5231323.0131726023</v>
      </c>
      <c r="J70" s="21">
        <f ca="1">SUM(J9:J69)</f>
        <v>8467571.0156450346</v>
      </c>
      <c r="K70" s="21">
        <f ca="1">SUM(K9:K69)</f>
        <v>218756717.79382619</v>
      </c>
      <c r="L70" s="1"/>
      <c r="N70" s="26">
        <f ca="1">SUM(N10:N69)</f>
        <v>1826</v>
      </c>
    </row>
    <row r="75" spans="2:14" x14ac:dyDescent="0.3">
      <c r="B75" s="7" t="s">
        <v>19</v>
      </c>
      <c r="C75" s="28">
        <f>IRR(G9:G69)</f>
        <v>7.3395777489577707E-3</v>
      </c>
      <c r="F75" s="7" t="s">
        <v>13</v>
      </c>
      <c r="G75" s="10">
        <f>C$2</f>
        <v>218756717.79382607</v>
      </c>
      <c r="I75" t="s">
        <v>22</v>
      </c>
      <c r="J75" s="10">
        <v>200000000</v>
      </c>
    </row>
    <row r="76" spans="2:14" x14ac:dyDescent="0.3">
      <c r="B76" s="7" t="s">
        <v>20</v>
      </c>
      <c r="C76" s="28">
        <f>(C75*365)/30</f>
        <v>8.9298195945652886E-2</v>
      </c>
      <c r="F76" s="7" t="s">
        <v>16</v>
      </c>
      <c r="G76" s="13">
        <f ca="1">I$70*-1</f>
        <v>-5231323.0131726023</v>
      </c>
    </row>
    <row r="77" spans="2:14" x14ac:dyDescent="0.3">
      <c r="B77" s="7" t="s">
        <v>21</v>
      </c>
      <c r="C77" s="28">
        <f>((1+C75)^(365/30))-1</f>
        <v>9.3050143541940189E-2</v>
      </c>
      <c r="D77" s="28">
        <f>(1+C76*30/365)^(365/30)-1</f>
        <v>9.3050143541940189E-2</v>
      </c>
      <c r="F77" s="7" t="s">
        <v>11</v>
      </c>
      <c r="G77" s="13">
        <f ca="1">J$70*-1</f>
        <v>-8467571.0156450346</v>
      </c>
    </row>
    <row r="78" spans="2:14" x14ac:dyDescent="0.3">
      <c r="F78" s="7" t="s">
        <v>26</v>
      </c>
      <c r="G78" s="13">
        <f ca="1">G77 *10 /100</f>
        <v>-846757.10156450351</v>
      </c>
    </row>
    <row r="79" spans="2:14" x14ac:dyDescent="0.3">
      <c r="F79" s="7" t="s">
        <v>14</v>
      </c>
      <c r="G79" s="14">
        <f>C$5*-1</f>
        <v>-3828242.5613919562</v>
      </c>
      <c r="I79" t="s">
        <v>17</v>
      </c>
      <c r="J79" s="12">
        <f ca="1">J75-G81</f>
        <v>0.15408718585968018</v>
      </c>
    </row>
    <row r="80" spans="2:14" x14ac:dyDescent="0.3">
      <c r="F80" s="7" t="s">
        <v>15</v>
      </c>
      <c r="G80" s="14">
        <f>C$6*-1</f>
        <v>-382824.25613919564</v>
      </c>
    </row>
    <row r="81" spans="6:10" x14ac:dyDescent="0.3">
      <c r="F81" s="7" t="s">
        <v>12</v>
      </c>
      <c r="G81" s="10">
        <f ca="1">SUM(G$75:G$80)</f>
        <v>199999999.84591281</v>
      </c>
    </row>
    <row r="84" spans="6:10" x14ac:dyDescent="0.3">
      <c r="I84" t="s">
        <v>23</v>
      </c>
      <c r="J84" s="29">
        <f ca="1">C2+J79</f>
        <v>218756717.94791326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67F4-577B-4328-90A9-5990BEF296E0}">
  <dimension ref="B2:N84"/>
  <sheetViews>
    <sheetView topLeftCell="A49" zoomScale="70" zoomScaleNormal="70" workbookViewId="0">
      <selection activeCell="F69" sqref="F69"/>
    </sheetView>
  </sheetViews>
  <sheetFormatPr defaultRowHeight="14.4" x14ac:dyDescent="0.3"/>
  <cols>
    <col min="2" max="2" width="13.88671875" customWidth="1"/>
    <col min="3" max="3" width="15.88671875" bestFit="1" customWidth="1"/>
    <col min="5" max="5" width="7.77734375" customWidth="1"/>
    <col min="6" max="6" width="20" customWidth="1"/>
    <col min="7" max="7" width="21.77734375" customWidth="1"/>
    <col min="8" max="8" width="15.5546875" customWidth="1"/>
    <col min="9" max="9" width="17.33203125" customWidth="1"/>
    <col min="10" max="10" width="17" customWidth="1"/>
    <col min="11" max="11" width="14.109375" customWidth="1"/>
    <col min="12" max="12" width="19.21875" customWidth="1"/>
    <col min="13" max="13" width="18.33203125" customWidth="1"/>
  </cols>
  <sheetData>
    <row r="2" spans="2:14" x14ac:dyDescent="0.3">
      <c r="B2" t="s">
        <v>6</v>
      </c>
      <c r="C2" s="10">
        <v>109353029.06322919</v>
      </c>
      <c r="F2" t="s">
        <v>18</v>
      </c>
      <c r="G2" s="2">
        <v>1423681.582869783</v>
      </c>
    </row>
    <row r="3" spans="2:14" x14ac:dyDescent="0.3">
      <c r="B3" t="s">
        <v>7</v>
      </c>
      <c r="C3" s="15">
        <v>8.7999999999999995E-2</v>
      </c>
      <c r="F3" t="s">
        <v>24</v>
      </c>
      <c r="G3" s="2">
        <f>PMT(C3/12, C4*12, -C2)</f>
        <v>2259389.248681562</v>
      </c>
    </row>
    <row r="4" spans="2:14" x14ac:dyDescent="0.3">
      <c r="B4" t="s">
        <v>0</v>
      </c>
      <c r="C4">
        <v>5</v>
      </c>
    </row>
    <row r="5" spans="2:14" x14ac:dyDescent="0.3">
      <c r="B5" t="s">
        <v>14</v>
      </c>
      <c r="C5" s="12">
        <f>C2*1.75/100</f>
        <v>1913678.0086065107</v>
      </c>
    </row>
    <row r="6" spans="2:14" x14ac:dyDescent="0.3">
      <c r="B6" t="s">
        <v>15</v>
      </c>
      <c r="C6" s="12">
        <f>C5*10/100</f>
        <v>191367.80086065107</v>
      </c>
    </row>
    <row r="8" spans="2:14" x14ac:dyDescent="0.3">
      <c r="E8" s="18" t="s">
        <v>0</v>
      </c>
      <c r="F8" s="18" t="s">
        <v>1</v>
      </c>
      <c r="G8" s="19" t="s">
        <v>2</v>
      </c>
      <c r="H8" s="18" t="s">
        <v>3</v>
      </c>
      <c r="I8" s="18" t="s">
        <v>10</v>
      </c>
      <c r="J8" s="18" t="s">
        <v>11</v>
      </c>
      <c r="K8" s="18" t="s">
        <v>4</v>
      </c>
      <c r="L8" s="18" t="s">
        <v>5</v>
      </c>
      <c r="M8" s="18" t="s">
        <v>8</v>
      </c>
      <c r="N8" s="18" t="s">
        <v>9</v>
      </c>
    </row>
    <row r="9" spans="2:14" x14ac:dyDescent="0.3">
      <c r="E9" s="3">
        <v>0</v>
      </c>
      <c r="F9" s="4">
        <f>C2</f>
        <v>109353029.06322919</v>
      </c>
      <c r="G9" s="27">
        <f>F9*-1</f>
        <v>-109353029.06322919</v>
      </c>
      <c r="H9" s="4"/>
      <c r="I9" s="4"/>
      <c r="J9" s="4">
        <f>F9*1.188/1000</f>
        <v>129911.39852711627</v>
      </c>
      <c r="K9" s="4"/>
      <c r="L9" s="4"/>
      <c r="M9" s="5">
        <f ca="1">TODAY()</f>
        <v>45813</v>
      </c>
      <c r="N9" s="3"/>
    </row>
    <row r="10" spans="2:14" x14ac:dyDescent="0.3">
      <c r="E10" s="3" cm="1">
        <f t="array" ref="E10:E69">_xlfn.SEQUENCE(5*12, 1, 1)</f>
        <v>1</v>
      </c>
      <c r="F10" s="4">
        <f ca="1">F9-K10</f>
        <v>108720284.45769344</v>
      </c>
      <c r="G10" s="16">
        <f>$G$2+L10</f>
        <v>1423681.582869783</v>
      </c>
      <c r="H10" s="4">
        <f ca="1">F9*$C$3*N10/365</f>
        <v>790936.97733404115</v>
      </c>
      <c r="I10" s="4">
        <f ca="1">H10*10/100</f>
        <v>79093.697733404115</v>
      </c>
      <c r="J10" s="4">
        <f t="shared" ref="J10:J69" ca="1" si="0">F10*1.188/1000</f>
        <v>129159.69793573979</v>
      </c>
      <c r="K10" s="6">
        <f ca="1">G10-H10</f>
        <v>632744.6055357419</v>
      </c>
      <c r="L10" s="4"/>
      <c r="M10" s="5">
        <f ca="1">EDATE(TODAY(), E10)</f>
        <v>45843</v>
      </c>
      <c r="N10" s="3">
        <f ca="1">M10-M9</f>
        <v>30</v>
      </c>
    </row>
    <row r="11" spans="2:14" x14ac:dyDescent="0.3">
      <c r="E11" s="3">
        <v>2</v>
      </c>
      <c r="F11" s="4">
        <f t="shared" ref="F11:F69" ca="1" si="1">F10-K11</f>
        <v>108109175.30222254</v>
      </c>
      <c r="G11" s="16">
        <f t="shared" ref="G11:G69" si="2">$G$2+L11</f>
        <v>1423681.582869783</v>
      </c>
      <c r="H11" s="4">
        <f ca="1">F10*$C$3*N11/365</f>
        <v>812572.42739887023</v>
      </c>
      <c r="I11" s="4">
        <f t="shared" ref="I11:I69" ca="1" si="3">H11*10/100</f>
        <v>81257.24273988702</v>
      </c>
      <c r="J11" s="4">
        <f t="shared" ca="1" si="0"/>
        <v>128433.70025904037</v>
      </c>
      <c r="K11" s="6">
        <f t="shared" ref="K11:K69" ca="1" si="4">G11-H11</f>
        <v>611109.15547091281</v>
      </c>
      <c r="L11" s="4"/>
      <c r="M11" s="5">
        <f ca="1">EDATE(M10, 1)</f>
        <v>45874</v>
      </c>
      <c r="N11" s="3">
        <f t="shared" ref="N11:N69" ca="1" si="5">M11-M10</f>
        <v>31</v>
      </c>
    </row>
    <row r="12" spans="2:14" x14ac:dyDescent="0.3">
      <c r="E12" s="3">
        <v>3</v>
      </c>
      <c r="F12" s="4">
        <f t="shared" ca="1" si="1"/>
        <v>107493498.73366635</v>
      </c>
      <c r="G12" s="16">
        <f t="shared" si="2"/>
        <v>1423681.582869783</v>
      </c>
      <c r="H12" s="4">
        <f t="shared" ref="H12:H69" ca="1" si="6">F11*$C$3*N12/365</f>
        <v>808005.01431359735</v>
      </c>
      <c r="I12" s="4">
        <f t="shared" ca="1" si="3"/>
        <v>80800.501431359735</v>
      </c>
      <c r="J12" s="4">
        <f t="shared" ca="1" si="0"/>
        <v>127702.27649559562</v>
      </c>
      <c r="K12" s="6">
        <f t="shared" ca="1" si="4"/>
        <v>615676.5685561857</v>
      </c>
      <c r="L12" s="4"/>
      <c r="M12" s="5">
        <f t="shared" ref="M12:M69" ca="1" si="7">EDATE(M11, 1)</f>
        <v>45905</v>
      </c>
      <c r="N12" s="3">
        <f t="shared" ca="1" si="5"/>
        <v>31</v>
      </c>
    </row>
    <row r="13" spans="2:14" x14ac:dyDescent="0.3">
      <c r="E13" s="3">
        <v>4</v>
      </c>
      <c r="F13" s="4">
        <f t="shared" ca="1" si="1"/>
        <v>106847304.37451404</v>
      </c>
      <c r="G13" s="16">
        <f t="shared" si="2"/>
        <v>1423681.582869783</v>
      </c>
      <c r="H13" s="4">
        <f t="shared" ca="1" si="6"/>
        <v>777487.22371747706</v>
      </c>
      <c r="I13" s="4">
        <f t="shared" ca="1" si="3"/>
        <v>77748.722371747703</v>
      </c>
      <c r="J13" s="4">
        <f t="shared" ca="1" si="0"/>
        <v>126934.59759692269</v>
      </c>
      <c r="K13" s="6">
        <f t="shared" ca="1" si="4"/>
        <v>646194.35915230599</v>
      </c>
      <c r="L13" s="4"/>
      <c r="M13" s="5">
        <f t="shared" ca="1" si="7"/>
        <v>45935</v>
      </c>
      <c r="N13" s="3">
        <f t="shared" ca="1" si="5"/>
        <v>30</v>
      </c>
    </row>
    <row r="14" spans="2:14" x14ac:dyDescent="0.3">
      <c r="E14" s="3">
        <v>5</v>
      </c>
      <c r="F14" s="4">
        <f t="shared" ca="1" si="1"/>
        <v>106222196.61721598</v>
      </c>
      <c r="G14" s="16">
        <f t="shared" si="2"/>
        <v>1423681.582869783</v>
      </c>
      <c r="H14" s="4">
        <f t="shared" ca="1" si="6"/>
        <v>798573.82557171048</v>
      </c>
      <c r="I14" s="4">
        <f t="shared" ca="1" si="3"/>
        <v>79857.382557171048</v>
      </c>
      <c r="J14" s="4">
        <f t="shared" ca="1" si="0"/>
        <v>126191.96958125258</v>
      </c>
      <c r="K14" s="6">
        <f t="shared" ca="1" si="4"/>
        <v>625107.75729807257</v>
      </c>
      <c r="L14" s="4"/>
      <c r="M14" s="5">
        <f t="shared" ca="1" si="7"/>
        <v>45966</v>
      </c>
      <c r="N14" s="3">
        <f t="shared" ca="1" si="5"/>
        <v>31</v>
      </c>
    </row>
    <row r="15" spans="2:14" x14ac:dyDescent="0.3">
      <c r="E15" s="3">
        <v>6</v>
      </c>
      <c r="F15" s="4">
        <f t="shared" ca="1" si="1"/>
        <v>95566807.086591259</v>
      </c>
      <c r="G15" s="16">
        <f t="shared" si="2"/>
        <v>11423681.582869783</v>
      </c>
      <c r="H15" s="4">
        <f t="shared" ca="1" si="6"/>
        <v>768292.05224506906</v>
      </c>
      <c r="I15" s="4">
        <f t="shared" ca="1" si="3"/>
        <v>76829.205224506906</v>
      </c>
      <c r="J15" s="4">
        <f t="shared" ca="1" si="0"/>
        <v>113533.3668188704</v>
      </c>
      <c r="K15" s="6">
        <f t="shared" ca="1" si="4"/>
        <v>10655389.530624714</v>
      </c>
      <c r="L15" s="4">
        <v>10000000</v>
      </c>
      <c r="M15" s="5">
        <f t="shared" ca="1" si="7"/>
        <v>45996</v>
      </c>
      <c r="N15" s="3">
        <f t="shared" ca="1" si="5"/>
        <v>30</v>
      </c>
    </row>
    <row r="16" spans="2:14" x14ac:dyDescent="0.3">
      <c r="E16" s="3">
        <v>7</v>
      </c>
      <c r="F16" s="4">
        <f t="shared" ca="1" si="1"/>
        <v>94857389.201617971</v>
      </c>
      <c r="G16" s="16">
        <f t="shared" si="2"/>
        <v>1423681.582869783</v>
      </c>
      <c r="H16" s="4">
        <f t="shared" ca="1" si="6"/>
        <v>714263.69789649569</v>
      </c>
      <c r="I16" s="4">
        <f t="shared" ca="1" si="3"/>
        <v>71426.369789649558</v>
      </c>
      <c r="J16" s="4">
        <f t="shared" ca="1" si="0"/>
        <v>112690.57837152215</v>
      </c>
      <c r="K16" s="6">
        <f t="shared" ca="1" si="4"/>
        <v>709417.88497328735</v>
      </c>
      <c r="L16" s="4"/>
      <c r="M16" s="5">
        <f t="shared" ca="1" si="7"/>
        <v>46027</v>
      </c>
      <c r="N16" s="3">
        <f t="shared" ca="1" si="5"/>
        <v>31</v>
      </c>
    </row>
    <row r="17" spans="5:14" x14ac:dyDescent="0.3">
      <c r="E17" s="3">
        <v>8</v>
      </c>
      <c r="F17" s="4">
        <f t="shared" ca="1" si="1"/>
        <v>94142669.146808505</v>
      </c>
      <c r="G17" s="16">
        <f t="shared" si="2"/>
        <v>1423681.582869783</v>
      </c>
      <c r="H17" s="4">
        <f t="shared" ca="1" si="6"/>
        <v>708961.5280603118</v>
      </c>
      <c r="I17" s="4">
        <f t="shared" ca="1" si="3"/>
        <v>70896.152806031183</v>
      </c>
      <c r="J17" s="4">
        <f t="shared" ca="1" si="0"/>
        <v>111841.49094640849</v>
      </c>
      <c r="K17" s="6">
        <f t="shared" ca="1" si="4"/>
        <v>714720.05480947124</v>
      </c>
      <c r="L17" s="4"/>
      <c r="M17" s="5">
        <f t="shared" ca="1" si="7"/>
        <v>46058</v>
      </c>
      <c r="N17" s="3">
        <f t="shared" ca="1" si="5"/>
        <v>31</v>
      </c>
    </row>
    <row r="18" spans="5:14" x14ac:dyDescent="0.3">
      <c r="E18" s="3">
        <v>9</v>
      </c>
      <c r="F18" s="4">
        <f t="shared" ca="1" si="1"/>
        <v>93354515.061959922</v>
      </c>
      <c r="G18" s="16">
        <f t="shared" si="2"/>
        <v>1423681.582869783</v>
      </c>
      <c r="H18" s="4">
        <f t="shared" ca="1" si="6"/>
        <v>635527.49802119483</v>
      </c>
      <c r="I18" s="4">
        <f t="shared" ca="1" si="3"/>
        <v>63552.749802119477</v>
      </c>
      <c r="J18" s="4">
        <f t="shared" ca="1" si="0"/>
        <v>110905.16389360838</v>
      </c>
      <c r="K18" s="6">
        <f t="shared" ca="1" si="4"/>
        <v>788154.08484858822</v>
      </c>
      <c r="L18" s="4"/>
      <c r="M18" s="5">
        <f t="shared" ca="1" si="7"/>
        <v>46086</v>
      </c>
      <c r="N18" s="3">
        <f t="shared" ca="1" si="5"/>
        <v>28</v>
      </c>
    </row>
    <row r="19" spans="5:14" x14ac:dyDescent="0.3">
      <c r="E19" s="3">
        <v>10</v>
      </c>
      <c r="F19" s="4">
        <f t="shared" ca="1" si="1"/>
        <v>92628562.567005277</v>
      </c>
      <c r="G19" s="16">
        <f t="shared" si="2"/>
        <v>1423681.582869783</v>
      </c>
      <c r="H19" s="4">
        <f t="shared" ca="1" si="6"/>
        <v>697729.08791514148</v>
      </c>
      <c r="I19" s="4">
        <f t="shared" ca="1" si="3"/>
        <v>69772.908791514157</v>
      </c>
      <c r="J19" s="4">
        <f t="shared" ca="1" si="0"/>
        <v>110042.73232960225</v>
      </c>
      <c r="K19" s="6">
        <f t="shared" ca="1" si="4"/>
        <v>725952.49495464156</v>
      </c>
      <c r="L19" s="4"/>
      <c r="M19" s="5">
        <f t="shared" ca="1" si="7"/>
        <v>46117</v>
      </c>
      <c r="N19" s="3">
        <f t="shared" ca="1" si="5"/>
        <v>31</v>
      </c>
    </row>
    <row r="20" spans="5:14" x14ac:dyDescent="0.3">
      <c r="E20" s="3">
        <v>11</v>
      </c>
      <c r="F20" s="4">
        <f t="shared" ca="1" si="1"/>
        <v>91874851.957222879</v>
      </c>
      <c r="G20" s="16">
        <f t="shared" si="2"/>
        <v>1423681.582869783</v>
      </c>
      <c r="H20" s="4">
        <f t="shared" ca="1" si="6"/>
        <v>669970.97308738064</v>
      </c>
      <c r="I20" s="4">
        <f t="shared" ca="1" si="3"/>
        <v>66997.09730873807</v>
      </c>
      <c r="J20" s="4">
        <f t="shared" ca="1" si="0"/>
        <v>109147.32412518078</v>
      </c>
      <c r="K20" s="6">
        <f t="shared" ca="1" si="4"/>
        <v>753710.6097824024</v>
      </c>
      <c r="L20" s="4"/>
      <c r="M20" s="5">
        <f t="shared" ca="1" si="7"/>
        <v>46147</v>
      </c>
      <c r="N20" s="3">
        <f t="shared" ca="1" si="5"/>
        <v>30</v>
      </c>
    </row>
    <row r="21" spans="5:14" x14ac:dyDescent="0.3">
      <c r="E21" s="9">
        <v>12</v>
      </c>
      <c r="F21" s="8">
        <f ca="1">F20-K21</f>
        <v>91137840.50076215</v>
      </c>
      <c r="G21" s="17">
        <f t="shared" si="2"/>
        <v>1423681.582869783</v>
      </c>
      <c r="H21" s="8">
        <f t="shared" ca="1" si="6"/>
        <v>686670.12640905206</v>
      </c>
      <c r="I21" s="8">
        <f t="shared" ca="1" si="3"/>
        <v>68667.012640905203</v>
      </c>
      <c r="J21" s="4">
        <f t="shared" ca="1" si="0"/>
        <v>108271.75451490542</v>
      </c>
      <c r="K21" s="10">
        <f t="shared" ca="1" si="4"/>
        <v>737011.45646073099</v>
      </c>
      <c r="L21" s="8"/>
      <c r="M21" s="11">
        <f t="shared" ca="1" si="7"/>
        <v>46178</v>
      </c>
      <c r="N21" s="9">
        <f t="shared" ca="1" si="5"/>
        <v>31</v>
      </c>
    </row>
    <row r="22" spans="5:14" x14ac:dyDescent="0.3">
      <c r="E22" s="3">
        <v>13</v>
      </c>
      <c r="F22" s="4">
        <f t="shared" ca="1" si="1"/>
        <v>90373347.682062268</v>
      </c>
      <c r="G22" s="16">
        <f t="shared" si="2"/>
        <v>1423681.582869783</v>
      </c>
      <c r="H22" s="4">
        <f t="shared" ca="1" si="6"/>
        <v>659188.76416989602</v>
      </c>
      <c r="I22" s="4">
        <f t="shared" ca="1" si="3"/>
        <v>65918.876416989602</v>
      </c>
      <c r="J22" s="4">
        <f t="shared" ca="1" si="0"/>
        <v>107363.53704628996</v>
      </c>
      <c r="K22" s="6">
        <f t="shared" ca="1" si="4"/>
        <v>764492.81869988702</v>
      </c>
      <c r="L22" s="4"/>
      <c r="M22" s="5">
        <f t="shared" ca="1" si="7"/>
        <v>46208</v>
      </c>
      <c r="N22" s="3">
        <f t="shared" ca="1" si="5"/>
        <v>30</v>
      </c>
    </row>
    <row r="23" spans="5:14" x14ac:dyDescent="0.3">
      <c r="E23" s="3">
        <v>14</v>
      </c>
      <c r="F23" s="4">
        <f t="shared" ca="1" si="1"/>
        <v>89625114.023786098</v>
      </c>
      <c r="G23" s="16">
        <f t="shared" si="2"/>
        <v>1423681.582869783</v>
      </c>
      <c r="H23" s="4">
        <f t="shared" ca="1" si="6"/>
        <v>675447.9245936051</v>
      </c>
      <c r="I23" s="4">
        <f t="shared" ca="1" si="3"/>
        <v>67544.792459360513</v>
      </c>
      <c r="J23" s="4">
        <f t="shared" ca="1" si="0"/>
        <v>106474.63546025788</v>
      </c>
      <c r="K23" s="6">
        <f t="shared" ca="1" si="4"/>
        <v>748233.65827617794</v>
      </c>
      <c r="L23" s="4"/>
      <c r="M23" s="5">
        <f t="shared" ca="1" si="7"/>
        <v>46239</v>
      </c>
      <c r="N23" s="3">
        <f t="shared" ca="1" si="5"/>
        <v>31</v>
      </c>
    </row>
    <row r="24" spans="5:14" x14ac:dyDescent="0.3">
      <c r="E24" s="3">
        <v>15</v>
      </c>
      <c r="F24" s="4">
        <f t="shared" ca="1" si="1"/>
        <v>88871288.087647513</v>
      </c>
      <c r="G24" s="16">
        <f t="shared" si="2"/>
        <v>1423681.582869783</v>
      </c>
      <c r="H24" s="4">
        <f t="shared" ca="1" si="6"/>
        <v>669855.64673120121</v>
      </c>
      <c r="I24" s="4">
        <f t="shared" ca="1" si="3"/>
        <v>66985.564673120112</v>
      </c>
      <c r="J24" s="4">
        <f t="shared" ca="1" si="0"/>
        <v>105579.09024812524</v>
      </c>
      <c r="K24" s="6">
        <f t="shared" ca="1" si="4"/>
        <v>753825.93613858183</v>
      </c>
      <c r="L24" s="4"/>
      <c r="M24" s="5">
        <f t="shared" ca="1" si="7"/>
        <v>46270</v>
      </c>
      <c r="N24" s="3">
        <f t="shared" ca="1" si="5"/>
        <v>31</v>
      </c>
    </row>
    <row r="25" spans="5:14" x14ac:dyDescent="0.3">
      <c r="E25" s="3">
        <v>16</v>
      </c>
      <c r="F25" s="4">
        <f t="shared" ca="1" si="1"/>
        <v>88090401.574781537</v>
      </c>
      <c r="G25" s="16">
        <f t="shared" si="2"/>
        <v>1423681.582869783</v>
      </c>
      <c r="H25" s="4">
        <f t="shared" ca="1" si="6"/>
        <v>642795.07000380661</v>
      </c>
      <c r="I25" s="4">
        <f t="shared" ca="1" si="3"/>
        <v>64279.507000380661</v>
      </c>
      <c r="J25" s="4">
        <f t="shared" ca="1" si="0"/>
        <v>104651.39707084047</v>
      </c>
      <c r="K25" s="6">
        <f t="shared" ca="1" si="4"/>
        <v>780886.51286597643</v>
      </c>
      <c r="L25" s="4"/>
      <c r="M25" s="5">
        <f t="shared" ca="1" si="7"/>
        <v>46300</v>
      </c>
      <c r="N25" s="3">
        <f t="shared" ca="1" si="5"/>
        <v>30</v>
      </c>
    </row>
    <row r="26" spans="5:14" x14ac:dyDescent="0.3">
      <c r="E26" s="3">
        <v>17</v>
      </c>
      <c r="F26" s="4">
        <f t="shared" ca="1" si="1"/>
        <v>87325105.239846006</v>
      </c>
      <c r="G26" s="16">
        <f t="shared" si="2"/>
        <v>1423681.582869783</v>
      </c>
      <c r="H26" s="4">
        <f t="shared" ca="1" si="6"/>
        <v>658385.24793425761</v>
      </c>
      <c r="I26" s="4">
        <f t="shared" ca="1" si="3"/>
        <v>65838.524793425764</v>
      </c>
      <c r="J26" s="4">
        <f t="shared" ca="1" si="0"/>
        <v>103742.22502493706</v>
      </c>
      <c r="K26" s="6">
        <f t="shared" ca="1" si="4"/>
        <v>765296.33493552543</v>
      </c>
      <c r="L26" s="4"/>
      <c r="M26" s="5">
        <f t="shared" ca="1" si="7"/>
        <v>46331</v>
      </c>
      <c r="N26" s="3">
        <f t="shared" ca="1" si="5"/>
        <v>31</v>
      </c>
    </row>
    <row r="27" spans="5:14" x14ac:dyDescent="0.3">
      <c r="E27" s="3">
        <v>18</v>
      </c>
      <c r="F27" s="4">
        <f t="shared" ca="1" si="1"/>
        <v>76533035.377067164</v>
      </c>
      <c r="G27" s="16">
        <f t="shared" si="2"/>
        <v>11423681.582869783</v>
      </c>
      <c r="H27" s="4">
        <f t="shared" ca="1" si="6"/>
        <v>631611.72009094094</v>
      </c>
      <c r="I27" s="4">
        <f t="shared" ca="1" si="3"/>
        <v>63161.172009094094</v>
      </c>
      <c r="J27" s="4">
        <f t="shared" ca="1" si="0"/>
        <v>90921.246027955785</v>
      </c>
      <c r="K27" s="6">
        <f t="shared" ca="1" si="4"/>
        <v>10792069.862778842</v>
      </c>
      <c r="L27" s="4">
        <v>10000000</v>
      </c>
      <c r="M27" s="5">
        <f t="shared" ca="1" si="7"/>
        <v>46361</v>
      </c>
      <c r="N27" s="3">
        <f t="shared" ca="1" si="5"/>
        <v>30</v>
      </c>
    </row>
    <row r="28" spans="5:14" x14ac:dyDescent="0.3">
      <c r="E28" s="3">
        <v>19</v>
      </c>
      <c r="F28" s="4">
        <f t="shared" ca="1" si="1"/>
        <v>75681359.603810087</v>
      </c>
      <c r="G28" s="16">
        <f t="shared" si="2"/>
        <v>1423681.582869783</v>
      </c>
      <c r="H28" s="4">
        <f t="shared" ca="1" si="6"/>
        <v>572005.80961271015</v>
      </c>
      <c r="I28" s="4">
        <f t="shared" ca="1" si="3"/>
        <v>57200.580961271015</v>
      </c>
      <c r="J28" s="4">
        <f t="shared" ca="1" si="0"/>
        <v>89909.455209326392</v>
      </c>
      <c r="K28" s="6">
        <f t="shared" ca="1" si="4"/>
        <v>851675.7732570729</v>
      </c>
      <c r="L28" s="4"/>
      <c r="M28" s="5">
        <f t="shared" ca="1" si="7"/>
        <v>46392</v>
      </c>
      <c r="N28" s="3">
        <f t="shared" ca="1" si="5"/>
        <v>31</v>
      </c>
    </row>
    <row r="29" spans="5:14" x14ac:dyDescent="0.3">
      <c r="E29" s="3">
        <v>20</v>
      </c>
      <c r="F29" s="4">
        <f t="shared" ca="1" si="1"/>
        <v>74823318.429157272</v>
      </c>
      <c r="G29" s="16">
        <f t="shared" si="2"/>
        <v>1423681.582869783</v>
      </c>
      <c r="H29" s="4">
        <f t="shared" ca="1" si="6"/>
        <v>565640.40821696958</v>
      </c>
      <c r="I29" s="4">
        <f t="shared" ca="1" si="3"/>
        <v>56564.040821696959</v>
      </c>
      <c r="J29" s="4">
        <f t="shared" ca="1" si="0"/>
        <v>88890.102293838834</v>
      </c>
      <c r="K29" s="6">
        <f t="shared" ca="1" si="4"/>
        <v>858041.17465281347</v>
      </c>
      <c r="L29" s="4"/>
      <c r="M29" s="5">
        <f t="shared" ca="1" si="7"/>
        <v>46423</v>
      </c>
      <c r="N29" s="3">
        <f t="shared" ca="1" si="5"/>
        <v>31</v>
      </c>
    </row>
    <row r="30" spans="5:14" x14ac:dyDescent="0.3">
      <c r="E30" s="3">
        <v>21</v>
      </c>
      <c r="F30" s="4">
        <f t="shared" ca="1" si="1"/>
        <v>73904745.49453254</v>
      </c>
      <c r="G30" s="16">
        <f t="shared" si="2"/>
        <v>1423681.582869783</v>
      </c>
      <c r="H30" s="4">
        <f t="shared" ca="1" si="6"/>
        <v>505108.64824505063</v>
      </c>
      <c r="I30" s="4">
        <f t="shared" ca="1" si="3"/>
        <v>50510.864824505064</v>
      </c>
      <c r="J30" s="4">
        <f t="shared" ca="1" si="0"/>
        <v>87798.837647504653</v>
      </c>
      <c r="K30" s="6">
        <f t="shared" ca="1" si="4"/>
        <v>918572.93462473247</v>
      </c>
      <c r="L30" s="4"/>
      <c r="M30" s="5">
        <f t="shared" ca="1" si="7"/>
        <v>46451</v>
      </c>
      <c r="N30" s="3">
        <f t="shared" ca="1" si="5"/>
        <v>28</v>
      </c>
    </row>
    <row r="31" spans="5:14" x14ac:dyDescent="0.3">
      <c r="E31" s="3">
        <v>22</v>
      </c>
      <c r="F31" s="4">
        <f t="shared" ca="1" si="1"/>
        <v>73033425.954701349</v>
      </c>
      <c r="G31" s="16">
        <f t="shared" si="2"/>
        <v>1423681.582869783</v>
      </c>
      <c r="H31" s="4">
        <f t="shared" ca="1" si="6"/>
        <v>552362.04303858837</v>
      </c>
      <c r="I31" s="4">
        <f t="shared" ca="1" si="3"/>
        <v>55236.204303858838</v>
      </c>
      <c r="J31" s="4">
        <f t="shared" ca="1" si="0"/>
        <v>86763.710034185206</v>
      </c>
      <c r="K31" s="6">
        <f t="shared" ca="1" si="4"/>
        <v>871319.53983119468</v>
      </c>
      <c r="L31" s="4"/>
      <c r="M31" s="5">
        <f t="shared" ca="1" si="7"/>
        <v>46482</v>
      </c>
      <c r="N31" s="3">
        <f t="shared" ca="1" si="5"/>
        <v>31</v>
      </c>
    </row>
    <row r="32" spans="5:14" x14ac:dyDescent="0.3">
      <c r="E32" s="3">
        <v>23</v>
      </c>
      <c r="F32" s="4">
        <f t="shared" ca="1" si="1"/>
        <v>72137986.137640908</v>
      </c>
      <c r="G32" s="16">
        <f t="shared" si="2"/>
        <v>1423681.582869783</v>
      </c>
      <c r="H32" s="4">
        <f t="shared" ca="1" si="6"/>
        <v>528241.76580934669</v>
      </c>
      <c r="I32" s="4">
        <f t="shared" ca="1" si="3"/>
        <v>52824.176580934676</v>
      </c>
      <c r="J32" s="4">
        <f t="shared" ca="1" si="0"/>
        <v>85699.927531517402</v>
      </c>
      <c r="K32" s="6">
        <f t="shared" ca="1" si="4"/>
        <v>895439.81706043635</v>
      </c>
      <c r="L32" s="4"/>
      <c r="M32" s="5">
        <f t="shared" ca="1" si="7"/>
        <v>46512</v>
      </c>
      <c r="N32" s="3">
        <f t="shared" ca="1" si="5"/>
        <v>30</v>
      </c>
    </row>
    <row r="33" spans="5:14" x14ac:dyDescent="0.3">
      <c r="E33" s="9">
        <v>24</v>
      </c>
      <c r="F33" s="8">
        <f t="shared" ca="1" si="1"/>
        <v>71253461.886780664</v>
      </c>
      <c r="G33" s="17">
        <f t="shared" si="2"/>
        <v>1423681.582869783</v>
      </c>
      <c r="H33" s="8">
        <f t="shared" ca="1" si="6"/>
        <v>539157.33200954634</v>
      </c>
      <c r="I33" s="8">
        <f t="shared" ca="1" si="3"/>
        <v>53915.733200954637</v>
      </c>
      <c r="J33" s="4">
        <f t="shared" ca="1" si="0"/>
        <v>84649.112721495418</v>
      </c>
      <c r="K33" s="10">
        <f t="shared" ca="1" si="4"/>
        <v>884524.2508602367</v>
      </c>
      <c r="L33" s="8"/>
      <c r="M33" s="11">
        <f t="shared" ca="1" si="7"/>
        <v>46543</v>
      </c>
      <c r="N33" s="9">
        <f t="shared" ca="1" si="5"/>
        <v>31</v>
      </c>
    </row>
    <row r="34" spans="5:14" x14ac:dyDescent="0.3">
      <c r="E34" s="3">
        <v>25</v>
      </c>
      <c r="F34" s="4">
        <f t="shared" ca="1" si="1"/>
        <v>70345147.809064582</v>
      </c>
      <c r="G34" s="16">
        <f t="shared" si="2"/>
        <v>1423681.582869783</v>
      </c>
      <c r="H34" s="4">
        <f t="shared" ca="1" si="6"/>
        <v>515367.50515370123</v>
      </c>
      <c r="I34" s="4">
        <f t="shared" ca="1" si="3"/>
        <v>51536.750515370128</v>
      </c>
      <c r="J34" s="4">
        <f t="shared" ca="1" si="0"/>
        <v>83570.03559716871</v>
      </c>
      <c r="K34" s="6">
        <f t="shared" ca="1" si="4"/>
        <v>908314.07771608187</v>
      </c>
      <c r="L34" s="4"/>
      <c r="M34" s="5">
        <f t="shared" ca="1" si="7"/>
        <v>46573</v>
      </c>
      <c r="N34" s="3">
        <f t="shared" ca="1" si="5"/>
        <v>30</v>
      </c>
    </row>
    <row r="35" spans="5:14" x14ac:dyDescent="0.3">
      <c r="E35" s="3">
        <v>26</v>
      </c>
      <c r="F35" s="4">
        <f t="shared" ca="1" si="1"/>
        <v>69447223.933655426</v>
      </c>
      <c r="G35" s="16">
        <f t="shared" si="2"/>
        <v>1423681.582869783</v>
      </c>
      <c r="H35" s="4">
        <f t="shared" ca="1" si="6"/>
        <v>525757.7074606251</v>
      </c>
      <c r="I35" s="4">
        <f t="shared" ca="1" si="3"/>
        <v>52575.77074606251</v>
      </c>
      <c r="J35" s="4">
        <f t="shared" ca="1" si="0"/>
        <v>82503.302033182641</v>
      </c>
      <c r="K35" s="6">
        <f t="shared" ca="1" si="4"/>
        <v>897923.87540915795</v>
      </c>
      <c r="L35" s="4"/>
      <c r="M35" s="5">
        <f t="shared" ca="1" si="7"/>
        <v>46604</v>
      </c>
      <c r="N35" s="3">
        <f t="shared" ca="1" si="5"/>
        <v>31</v>
      </c>
    </row>
    <row r="36" spans="5:14" x14ac:dyDescent="0.3">
      <c r="E36" s="3">
        <v>27</v>
      </c>
      <c r="F36" s="4">
        <f t="shared" ca="1" si="1"/>
        <v>68542588.999802113</v>
      </c>
      <c r="G36" s="16">
        <f t="shared" si="2"/>
        <v>1423681.582869783</v>
      </c>
      <c r="H36" s="4">
        <f t="shared" ca="1" si="6"/>
        <v>519046.64901647117</v>
      </c>
      <c r="I36" s="4">
        <f t="shared" ca="1" si="3"/>
        <v>51904.66490164712</v>
      </c>
      <c r="J36" s="4">
        <f t="shared" ca="1" si="0"/>
        <v>81428.595731764915</v>
      </c>
      <c r="K36" s="6">
        <f t="shared" ca="1" si="4"/>
        <v>904634.93385331193</v>
      </c>
      <c r="L36" s="4"/>
      <c r="M36" s="5">
        <f t="shared" ca="1" si="7"/>
        <v>46635</v>
      </c>
      <c r="N36" s="3">
        <f t="shared" ca="1" si="5"/>
        <v>31</v>
      </c>
    </row>
    <row r="37" spans="5:14" x14ac:dyDescent="0.3">
      <c r="E37" s="3">
        <v>28</v>
      </c>
      <c r="F37" s="4">
        <f t="shared" ca="1" si="1"/>
        <v>67614667.512711719</v>
      </c>
      <c r="G37" s="16">
        <f t="shared" si="2"/>
        <v>1423681.582869783</v>
      </c>
      <c r="H37" s="4">
        <f t="shared" ca="1" si="6"/>
        <v>495760.0957793906</v>
      </c>
      <c r="I37" s="4">
        <f t="shared" ca="1" si="3"/>
        <v>49576.009577939061</v>
      </c>
      <c r="J37" s="4">
        <f t="shared" ca="1" si="0"/>
        <v>80326.225005101514</v>
      </c>
      <c r="K37" s="6">
        <f t="shared" ca="1" si="4"/>
        <v>927921.4870903925</v>
      </c>
      <c r="L37" s="4"/>
      <c r="M37" s="5">
        <f t="shared" ca="1" si="7"/>
        <v>46665</v>
      </c>
      <c r="N37" s="3">
        <f t="shared" ca="1" si="5"/>
        <v>30</v>
      </c>
    </row>
    <row r="38" spans="5:14" x14ac:dyDescent="0.3">
      <c r="E38" s="3">
        <v>29</v>
      </c>
      <c r="F38" s="4">
        <f t="shared" ca="1" si="1"/>
        <v>66696336.102375299</v>
      </c>
      <c r="G38" s="16">
        <f t="shared" si="2"/>
        <v>1423681.582869783</v>
      </c>
      <c r="H38" s="4">
        <f t="shared" ca="1" si="6"/>
        <v>505350.17253336316</v>
      </c>
      <c r="I38" s="4">
        <f t="shared" ca="1" si="3"/>
        <v>50535.017253336322</v>
      </c>
      <c r="J38" s="4">
        <f t="shared" ca="1" si="0"/>
        <v>79235.247289621839</v>
      </c>
      <c r="K38" s="6">
        <f t="shared" ca="1" si="4"/>
        <v>918331.41033641994</v>
      </c>
      <c r="L38" s="4"/>
      <c r="M38" s="5">
        <f t="shared" ca="1" si="7"/>
        <v>46696</v>
      </c>
      <c r="N38" s="3">
        <f t="shared" ca="1" si="5"/>
        <v>31</v>
      </c>
    </row>
    <row r="39" spans="5:14" x14ac:dyDescent="0.3">
      <c r="E39" s="3">
        <v>30</v>
      </c>
      <c r="F39" s="4">
        <f t="shared" ca="1" si="1"/>
        <v>55755060.895698041</v>
      </c>
      <c r="G39" s="16">
        <f t="shared" si="2"/>
        <v>11423681.582869783</v>
      </c>
      <c r="H39" s="4">
        <f t="shared" ca="1" si="6"/>
        <v>482406.3761925227</v>
      </c>
      <c r="I39" s="4">
        <f t="shared" ca="1" si="3"/>
        <v>48240.637619252273</v>
      </c>
      <c r="J39" s="4">
        <f t="shared" ca="1" si="0"/>
        <v>66237.012344089264</v>
      </c>
      <c r="K39" s="6">
        <f t="shared" ca="1" si="4"/>
        <v>10941275.20667726</v>
      </c>
      <c r="L39" s="4">
        <v>10000000</v>
      </c>
      <c r="M39" s="5">
        <f t="shared" ca="1" si="7"/>
        <v>46726</v>
      </c>
      <c r="N39" s="3">
        <f t="shared" ca="1" si="5"/>
        <v>30</v>
      </c>
    </row>
    <row r="40" spans="5:14" x14ac:dyDescent="0.3">
      <c r="E40" s="3">
        <v>31</v>
      </c>
      <c r="F40" s="4">
        <f t="shared" ca="1" si="1"/>
        <v>54748091.110426791</v>
      </c>
      <c r="G40" s="16">
        <f t="shared" si="2"/>
        <v>1423681.582869783</v>
      </c>
      <c r="H40" s="4">
        <f t="shared" ca="1" si="6"/>
        <v>416711.79759853223</v>
      </c>
      <c r="I40" s="4">
        <f t="shared" ca="1" si="3"/>
        <v>41671.179759853221</v>
      </c>
      <c r="J40" s="4">
        <f t="shared" ca="1" si="0"/>
        <v>65040.732239187026</v>
      </c>
      <c r="K40" s="6">
        <f t="shared" ca="1" si="4"/>
        <v>1006969.7852712509</v>
      </c>
      <c r="L40" s="4"/>
      <c r="M40" s="5">
        <f t="shared" ca="1" si="7"/>
        <v>46757</v>
      </c>
      <c r="N40" s="3">
        <f t="shared" ca="1" si="5"/>
        <v>31</v>
      </c>
    </row>
    <row r="41" spans="5:14" x14ac:dyDescent="0.3">
      <c r="E41" s="3">
        <v>32</v>
      </c>
      <c r="F41" s="4">
        <f t="shared" ca="1" si="1"/>
        <v>53733595.260568634</v>
      </c>
      <c r="G41" s="16">
        <f t="shared" si="2"/>
        <v>1423681.582869783</v>
      </c>
      <c r="H41" s="4">
        <f t="shared" ca="1" si="6"/>
        <v>409185.73301162809</v>
      </c>
      <c r="I41" s="4">
        <f t="shared" ca="1" si="3"/>
        <v>40918.573301162811</v>
      </c>
      <c r="J41" s="4">
        <f t="shared" ca="1" si="0"/>
        <v>63835.511169555539</v>
      </c>
      <c r="K41" s="6">
        <f t="shared" ca="1" si="4"/>
        <v>1014495.849858155</v>
      </c>
      <c r="L41" s="4"/>
      <c r="M41" s="5">
        <f t="shared" ca="1" si="7"/>
        <v>46788</v>
      </c>
      <c r="N41" s="3">
        <f t="shared" ca="1" si="5"/>
        <v>31</v>
      </c>
    </row>
    <row r="42" spans="5:14" x14ac:dyDescent="0.3">
      <c r="E42" s="3">
        <v>33</v>
      </c>
      <c r="F42" s="4">
        <f t="shared" ca="1" si="1"/>
        <v>52685607.198534384</v>
      </c>
      <c r="G42" s="16">
        <f t="shared" si="2"/>
        <v>1423681.582869783</v>
      </c>
      <c r="H42" s="4">
        <f t="shared" ca="1" si="6"/>
        <v>375693.52083553735</v>
      </c>
      <c r="I42" s="4">
        <f t="shared" ca="1" si="3"/>
        <v>37569.352083553735</v>
      </c>
      <c r="J42" s="4">
        <f t="shared" ca="1" si="0"/>
        <v>62590.501351858846</v>
      </c>
      <c r="K42" s="6">
        <f t="shared" ca="1" si="4"/>
        <v>1047988.0620342457</v>
      </c>
      <c r="L42" s="4"/>
      <c r="M42" s="5">
        <f t="shared" ca="1" si="7"/>
        <v>46817</v>
      </c>
      <c r="N42" s="3">
        <f t="shared" ca="1" si="5"/>
        <v>29</v>
      </c>
    </row>
    <row r="43" spans="5:14" x14ac:dyDescent="0.3">
      <c r="E43" s="3">
        <v>34</v>
      </c>
      <c r="F43" s="4">
        <f t="shared" ca="1" si="1"/>
        <v>51655696.400425151</v>
      </c>
      <c r="G43" s="16">
        <f t="shared" si="2"/>
        <v>1423681.582869783</v>
      </c>
      <c r="H43" s="4">
        <f t="shared" ca="1" si="6"/>
        <v>393770.78476055287</v>
      </c>
      <c r="I43" s="4">
        <f t="shared" ca="1" si="3"/>
        <v>39377.078476055285</v>
      </c>
      <c r="J43" s="4">
        <f t="shared" ca="1" si="0"/>
        <v>61366.967323705074</v>
      </c>
      <c r="K43" s="6">
        <f t="shared" ca="1" si="4"/>
        <v>1029910.7981092301</v>
      </c>
      <c r="L43" s="4"/>
      <c r="M43" s="5">
        <f t="shared" ca="1" si="7"/>
        <v>46848</v>
      </c>
      <c r="N43" s="3">
        <f t="shared" ca="1" si="5"/>
        <v>31</v>
      </c>
    </row>
    <row r="44" spans="5:14" x14ac:dyDescent="0.3">
      <c r="E44" s="3">
        <v>35</v>
      </c>
      <c r="F44" s="4">
        <f t="shared" ca="1" si="1"/>
        <v>50605634.101109125</v>
      </c>
      <c r="G44" s="16">
        <f t="shared" si="2"/>
        <v>1423681.582869783</v>
      </c>
      <c r="H44" s="4">
        <f t="shared" ca="1" si="6"/>
        <v>373619.28355375992</v>
      </c>
      <c r="I44" s="4">
        <f t="shared" ca="1" si="3"/>
        <v>37361.928355375996</v>
      </c>
      <c r="J44" s="4">
        <f t="shared" ca="1" si="0"/>
        <v>60119.493312117636</v>
      </c>
      <c r="K44" s="6">
        <f t="shared" ca="1" si="4"/>
        <v>1050062.299316023</v>
      </c>
      <c r="L44" s="4"/>
      <c r="M44" s="5">
        <f t="shared" ca="1" si="7"/>
        <v>46878</v>
      </c>
      <c r="N44" s="3">
        <f t="shared" ca="1" si="5"/>
        <v>30</v>
      </c>
    </row>
    <row r="45" spans="5:14" x14ac:dyDescent="0.3">
      <c r="E45" s="9">
        <v>36</v>
      </c>
      <c r="F45" s="8">
        <f t="shared" ca="1" si="1"/>
        <v>49560177.641055301</v>
      </c>
      <c r="G45" s="17">
        <f t="shared" si="2"/>
        <v>1423681.582869783</v>
      </c>
      <c r="H45" s="8">
        <f t="shared" ca="1" si="6"/>
        <v>378225.12281596079</v>
      </c>
      <c r="I45" s="8">
        <f t="shared" ca="1" si="3"/>
        <v>37822.512281596079</v>
      </c>
      <c r="J45" s="4">
        <f t="shared" ca="1" si="0"/>
        <v>58877.491037573694</v>
      </c>
      <c r="K45" s="10">
        <f t="shared" ca="1" si="4"/>
        <v>1045456.4600538223</v>
      </c>
      <c r="L45" s="8"/>
      <c r="M45" s="11">
        <f t="shared" ca="1" si="7"/>
        <v>46909</v>
      </c>
      <c r="N45" s="9">
        <f t="shared" ca="1" si="5"/>
        <v>31</v>
      </c>
    </row>
    <row r="46" spans="5:14" x14ac:dyDescent="0.3">
      <c r="E46" s="3">
        <v>37</v>
      </c>
      <c r="F46" s="4">
        <f t="shared" ca="1" si="1"/>
        <v>48494958.712904386</v>
      </c>
      <c r="G46" s="16">
        <f t="shared" si="2"/>
        <v>1423681.582869783</v>
      </c>
      <c r="H46" s="4">
        <f t="shared" ca="1" si="6"/>
        <v>358462.6547188657</v>
      </c>
      <c r="I46" s="4">
        <f t="shared" ca="1" si="3"/>
        <v>35846.265471886567</v>
      </c>
      <c r="J46" s="4">
        <f t="shared" ca="1" si="0"/>
        <v>57612.010950930409</v>
      </c>
      <c r="K46" s="6">
        <f t="shared" ca="1" si="4"/>
        <v>1065218.9281509174</v>
      </c>
      <c r="L46" s="4"/>
      <c r="M46" s="5">
        <f t="shared" ca="1" si="7"/>
        <v>46939</v>
      </c>
      <c r="N46" s="3">
        <f t="shared" ca="1" si="5"/>
        <v>30</v>
      </c>
    </row>
    <row r="47" spans="5:14" x14ac:dyDescent="0.3">
      <c r="E47" s="3">
        <v>38</v>
      </c>
      <c r="F47" s="4">
        <f t="shared" ca="1" si="1"/>
        <v>47433727.122825846</v>
      </c>
      <c r="G47" s="16">
        <f t="shared" si="2"/>
        <v>1423681.582869783</v>
      </c>
      <c r="H47" s="4">
        <f t="shared" ca="1" si="6"/>
        <v>362449.99279124156</v>
      </c>
      <c r="I47" s="4">
        <f t="shared" ca="1" si="3"/>
        <v>36244.999279124153</v>
      </c>
      <c r="J47" s="4">
        <f t="shared" ca="1" si="0"/>
        <v>56351.267821917099</v>
      </c>
      <c r="K47" s="6">
        <f t="shared" ca="1" si="4"/>
        <v>1061231.5900785415</v>
      </c>
      <c r="L47" s="4"/>
      <c r="M47" s="5">
        <f t="shared" ca="1" si="7"/>
        <v>46970</v>
      </c>
      <c r="N47" s="3">
        <f t="shared" ca="1" si="5"/>
        <v>31</v>
      </c>
    </row>
    <row r="48" spans="5:14" x14ac:dyDescent="0.3">
      <c r="E48" s="3">
        <v>39</v>
      </c>
      <c r="F48" s="4">
        <f t="shared" ca="1" si="1"/>
        <v>46364563.916917898</v>
      </c>
      <c r="G48" s="16">
        <f t="shared" si="2"/>
        <v>1423681.582869783</v>
      </c>
      <c r="H48" s="4">
        <f t="shared" ca="1" si="6"/>
        <v>354518.37696183263</v>
      </c>
      <c r="I48" s="4">
        <f t="shared" ca="1" si="3"/>
        <v>35451.837696183262</v>
      </c>
      <c r="J48" s="4">
        <f t="shared" ca="1" si="0"/>
        <v>55081.101933298458</v>
      </c>
      <c r="K48" s="6">
        <f t="shared" ca="1" si="4"/>
        <v>1069163.2059079504</v>
      </c>
      <c r="L48" s="4"/>
      <c r="M48" s="5">
        <f t="shared" ca="1" si="7"/>
        <v>47001</v>
      </c>
      <c r="N48" s="3">
        <f t="shared" ca="1" si="5"/>
        <v>31</v>
      </c>
    </row>
    <row r="49" spans="5:14" x14ac:dyDescent="0.3">
      <c r="E49" s="3">
        <v>40</v>
      </c>
      <c r="F49" s="4">
        <f t="shared" ca="1" si="1"/>
        <v>45276231.508680068</v>
      </c>
      <c r="G49" s="16">
        <f t="shared" si="2"/>
        <v>1423681.582869783</v>
      </c>
      <c r="H49" s="4">
        <f t="shared" ca="1" si="6"/>
        <v>335349.17463195411</v>
      </c>
      <c r="I49" s="4">
        <f t="shared" ca="1" si="3"/>
        <v>33534.917463195416</v>
      </c>
      <c r="J49" s="4">
        <f t="shared" ca="1" si="0"/>
        <v>53788.163032311917</v>
      </c>
      <c r="K49" s="6">
        <f t="shared" ca="1" si="4"/>
        <v>1088332.4082378289</v>
      </c>
      <c r="L49" s="4"/>
      <c r="M49" s="5">
        <f t="shared" ca="1" si="7"/>
        <v>47031</v>
      </c>
      <c r="N49" s="3">
        <f t="shared" ca="1" si="5"/>
        <v>30</v>
      </c>
    </row>
    <row r="50" spans="5:14" x14ac:dyDescent="0.3">
      <c r="E50" s="3">
        <v>41</v>
      </c>
      <c r="F50" s="4">
        <f t="shared" ca="1" si="1"/>
        <v>44190943.239661463</v>
      </c>
      <c r="G50" s="16">
        <f t="shared" si="2"/>
        <v>1423681.582869783</v>
      </c>
      <c r="H50" s="4">
        <f t="shared" ca="1" si="6"/>
        <v>338393.31385117595</v>
      </c>
      <c r="I50" s="4">
        <f t="shared" ca="1" si="3"/>
        <v>33839.331385117592</v>
      </c>
      <c r="J50" s="4">
        <f t="shared" ca="1" si="0"/>
        <v>52498.840568717816</v>
      </c>
      <c r="K50" s="6">
        <f t="shared" ca="1" si="4"/>
        <v>1085288.2690186072</v>
      </c>
      <c r="L50" s="4"/>
      <c r="M50" s="5">
        <f t="shared" ca="1" si="7"/>
        <v>47062</v>
      </c>
      <c r="N50" s="3">
        <f t="shared" ca="1" si="5"/>
        <v>31</v>
      </c>
    </row>
    <row r="51" spans="5:14" x14ac:dyDescent="0.3">
      <c r="E51" s="3">
        <v>42</v>
      </c>
      <c r="F51" s="4">
        <f t="shared" ca="1" si="1"/>
        <v>33086889.301045671</v>
      </c>
      <c r="G51" s="16">
        <f t="shared" si="2"/>
        <v>11423681.582869783</v>
      </c>
      <c r="H51" s="4">
        <f t="shared" ca="1" si="6"/>
        <v>319627.64425398974</v>
      </c>
      <c r="I51" s="4">
        <f t="shared" ca="1" si="3"/>
        <v>31962.764425398971</v>
      </c>
      <c r="J51" s="4">
        <f t="shared" ca="1" si="0"/>
        <v>39307.224489642256</v>
      </c>
      <c r="K51" s="6">
        <f t="shared" ca="1" si="4"/>
        <v>11104053.938615793</v>
      </c>
      <c r="L51" s="4">
        <v>10000000</v>
      </c>
      <c r="M51" s="5">
        <f t="shared" ca="1" si="7"/>
        <v>47092</v>
      </c>
      <c r="N51" s="3">
        <f t="shared" ca="1" si="5"/>
        <v>30</v>
      </c>
    </row>
    <row r="52" spans="5:14" x14ac:dyDescent="0.3">
      <c r="E52" s="3">
        <v>43</v>
      </c>
      <c r="F52" s="4">
        <f t="shared" ca="1" si="1"/>
        <v>31910498.222321786</v>
      </c>
      <c r="G52" s="16">
        <f t="shared" si="2"/>
        <v>1423681.582869783</v>
      </c>
      <c r="H52" s="4">
        <f t="shared" ca="1" si="6"/>
        <v>247290.50414589749</v>
      </c>
      <c r="I52" s="4">
        <f t="shared" ca="1" si="3"/>
        <v>24729.05041458975</v>
      </c>
      <c r="J52" s="4">
        <f t="shared" ca="1" si="0"/>
        <v>37909.671888118282</v>
      </c>
      <c r="K52" s="6">
        <f t="shared" ca="1" si="4"/>
        <v>1176391.0787238856</v>
      </c>
      <c r="L52" s="4"/>
      <c r="M52" s="5">
        <f t="shared" ca="1" si="7"/>
        <v>47123</v>
      </c>
      <c r="N52" s="3">
        <f t="shared" ca="1" si="5"/>
        <v>31</v>
      </c>
    </row>
    <row r="53" spans="5:14" x14ac:dyDescent="0.3">
      <c r="E53" s="3">
        <v>44</v>
      </c>
      <c r="F53" s="4">
        <f t="shared" ca="1" si="1"/>
        <v>30725314.828905411</v>
      </c>
      <c r="G53" s="16">
        <f t="shared" si="2"/>
        <v>1423681.582869783</v>
      </c>
      <c r="H53" s="4">
        <f t="shared" ca="1" si="6"/>
        <v>238498.18945340774</v>
      </c>
      <c r="I53" s="4">
        <f t="shared" ca="1" si="3"/>
        <v>23849.818945340776</v>
      </c>
      <c r="J53" s="4">
        <f t="shared" ca="1" si="0"/>
        <v>36501.674016739627</v>
      </c>
      <c r="K53" s="6">
        <f t="shared" ca="1" si="4"/>
        <v>1185183.3934163754</v>
      </c>
      <c r="L53" s="4"/>
      <c r="M53" s="5">
        <f t="shared" ca="1" si="7"/>
        <v>47154</v>
      </c>
      <c r="N53" s="3">
        <f t="shared" ca="1" si="5"/>
        <v>31</v>
      </c>
    </row>
    <row r="54" spans="5:14" x14ac:dyDescent="0.3">
      <c r="E54" s="3">
        <v>45</v>
      </c>
      <c r="F54" s="4">
        <f t="shared" ca="1" si="1"/>
        <v>29509050.165866923</v>
      </c>
      <c r="G54" s="16">
        <f t="shared" si="2"/>
        <v>1423681.582869783</v>
      </c>
      <c r="H54" s="4">
        <f t="shared" ca="1" si="6"/>
        <v>207416.9198312957</v>
      </c>
      <c r="I54" s="4">
        <f t="shared" ca="1" si="3"/>
        <v>20741.691983129571</v>
      </c>
      <c r="J54" s="4">
        <f t="shared" ca="1" si="0"/>
        <v>35056.751597049901</v>
      </c>
      <c r="K54" s="6">
        <f t="shared" ca="1" si="4"/>
        <v>1216264.6630384873</v>
      </c>
      <c r="L54" s="4"/>
      <c r="M54" s="5">
        <f t="shared" ca="1" si="7"/>
        <v>47182</v>
      </c>
      <c r="N54" s="3">
        <f t="shared" ca="1" si="5"/>
        <v>28</v>
      </c>
    </row>
    <row r="55" spans="5:14" x14ac:dyDescent="0.3">
      <c r="E55" s="3">
        <v>46</v>
      </c>
      <c r="F55" s="4">
        <f t="shared" ca="1" si="1"/>
        <v>28305918.415469702</v>
      </c>
      <c r="G55" s="16">
        <f t="shared" si="2"/>
        <v>1423681.582869783</v>
      </c>
      <c r="H55" s="4">
        <f t="shared" ca="1" si="6"/>
        <v>220549.83247256154</v>
      </c>
      <c r="I55" s="4">
        <f t="shared" ca="1" si="3"/>
        <v>22054.983247256154</v>
      </c>
      <c r="J55" s="4">
        <f t="shared" ca="1" si="0"/>
        <v>33627.43107757801</v>
      </c>
      <c r="K55" s="6">
        <f t="shared" ca="1" si="4"/>
        <v>1203131.7503972214</v>
      </c>
      <c r="L55" s="4"/>
      <c r="M55" s="5">
        <f t="shared" ca="1" si="7"/>
        <v>47213</v>
      </c>
      <c r="N55" s="3">
        <f t="shared" ca="1" si="5"/>
        <v>31</v>
      </c>
    </row>
    <row r="56" spans="5:14" x14ac:dyDescent="0.3">
      <c r="E56" s="3">
        <v>47</v>
      </c>
      <c r="F56" s="4">
        <f t="shared" ca="1" si="1"/>
        <v>27086970.050728247</v>
      </c>
      <c r="G56" s="16">
        <f t="shared" si="2"/>
        <v>1423681.582869783</v>
      </c>
      <c r="H56" s="4">
        <f t="shared" ca="1" si="6"/>
        <v>204733.21812832879</v>
      </c>
      <c r="I56" s="4">
        <f t="shared" ca="1" si="3"/>
        <v>20473.321812832881</v>
      </c>
      <c r="J56" s="4">
        <f t="shared" ca="1" si="0"/>
        <v>32179.320420265158</v>
      </c>
      <c r="K56" s="6">
        <f t="shared" ca="1" si="4"/>
        <v>1218948.3647414544</v>
      </c>
      <c r="L56" s="4"/>
      <c r="M56" s="5">
        <f t="shared" ca="1" si="7"/>
        <v>47243</v>
      </c>
      <c r="N56" s="3">
        <f t="shared" ca="1" si="5"/>
        <v>30</v>
      </c>
    </row>
    <row r="57" spans="5:14" x14ac:dyDescent="0.3">
      <c r="E57" s="9">
        <v>48</v>
      </c>
      <c r="F57" s="8">
        <f t="shared" ca="1" si="1"/>
        <v>25865735.739908837</v>
      </c>
      <c r="G57" s="17">
        <f t="shared" si="2"/>
        <v>1423681.582869783</v>
      </c>
      <c r="H57" s="8">
        <f t="shared" ca="1" si="6"/>
        <v>202447.27205037439</v>
      </c>
      <c r="I57" s="8">
        <f t="shared" ca="1" si="3"/>
        <v>20244.727205037441</v>
      </c>
      <c r="J57" s="4">
        <f t="shared" ca="1" si="0"/>
        <v>30728.494059011697</v>
      </c>
      <c r="K57" s="10">
        <f t="shared" ca="1" si="4"/>
        <v>1221234.3108194086</v>
      </c>
      <c r="L57" s="8"/>
      <c r="M57" s="11">
        <f t="shared" ca="1" si="7"/>
        <v>47274</v>
      </c>
      <c r="N57" s="9">
        <f t="shared" ca="1" si="5"/>
        <v>31</v>
      </c>
    </row>
    <row r="58" spans="5:14" x14ac:dyDescent="0.3">
      <c r="E58" s="3">
        <v>49</v>
      </c>
      <c r="F58" s="4">
        <f t="shared" ca="1" si="1"/>
        <v>24629137.83471949</v>
      </c>
      <c r="G58" s="16">
        <f t="shared" si="2"/>
        <v>1423681.582869783</v>
      </c>
      <c r="H58" s="4">
        <f t="shared" ca="1" si="6"/>
        <v>187083.67768043652</v>
      </c>
      <c r="I58" s="4">
        <f t="shared" ca="1" si="3"/>
        <v>18708.367768043652</v>
      </c>
      <c r="J58" s="4">
        <f t="shared" ca="1" si="0"/>
        <v>29259.415747646752</v>
      </c>
      <c r="K58" s="6">
        <f t="shared" ca="1" si="4"/>
        <v>1236597.9051893465</v>
      </c>
      <c r="L58" s="4"/>
      <c r="M58" s="5">
        <f t="shared" ca="1" si="7"/>
        <v>47304</v>
      </c>
      <c r="N58" s="3">
        <f t="shared" ca="1" si="5"/>
        <v>30</v>
      </c>
    </row>
    <row r="59" spans="5:14" x14ac:dyDescent="0.3">
      <c r="E59" s="3">
        <v>50</v>
      </c>
      <c r="F59" s="4">
        <f t="shared" ca="1" si="1"/>
        <v>23389533.753255501</v>
      </c>
      <c r="G59" s="16">
        <f t="shared" si="2"/>
        <v>1423681.582869783</v>
      </c>
      <c r="H59" s="4">
        <f t="shared" ca="1" si="6"/>
        <v>184077.50140579388</v>
      </c>
      <c r="I59" s="4">
        <f t="shared" ca="1" si="3"/>
        <v>18407.750140579388</v>
      </c>
      <c r="J59" s="4">
        <f t="shared" ca="1" si="0"/>
        <v>27786.766098867534</v>
      </c>
      <c r="K59" s="6">
        <f t="shared" ca="1" si="4"/>
        <v>1239604.0814639891</v>
      </c>
      <c r="L59" s="4"/>
      <c r="M59" s="5">
        <f t="shared" ca="1" si="7"/>
        <v>47335</v>
      </c>
      <c r="N59" s="3">
        <f t="shared" ca="1" si="5"/>
        <v>31</v>
      </c>
    </row>
    <row r="60" spans="5:14" x14ac:dyDescent="0.3">
      <c r="E60" s="3">
        <v>51</v>
      </c>
      <c r="F60" s="4">
        <f t="shared" ca="1" si="1"/>
        <v>22140664.904848404</v>
      </c>
      <c r="G60" s="16">
        <f t="shared" si="2"/>
        <v>1423681.582869783</v>
      </c>
      <c r="H60" s="4">
        <f t="shared" ca="1" si="6"/>
        <v>174812.73446268769</v>
      </c>
      <c r="I60" s="4">
        <f t="shared" ca="1" si="3"/>
        <v>17481.273446268769</v>
      </c>
      <c r="J60" s="4">
        <f t="shared" ca="1" si="0"/>
        <v>26303.109906959904</v>
      </c>
      <c r="K60" s="6">
        <f t="shared" ca="1" si="4"/>
        <v>1248868.8484070953</v>
      </c>
      <c r="L60" s="4"/>
      <c r="M60" s="5">
        <f t="shared" ca="1" si="7"/>
        <v>47366</v>
      </c>
      <c r="N60" s="3">
        <f t="shared" ca="1" si="5"/>
        <v>31</v>
      </c>
    </row>
    <row r="61" spans="5:14" x14ac:dyDescent="0.3">
      <c r="E61" s="3">
        <v>52</v>
      </c>
      <c r="F61" s="4">
        <f t="shared" ca="1" si="1"/>
        <v>20877124.021564376</v>
      </c>
      <c r="G61" s="16">
        <f t="shared" si="2"/>
        <v>1423681.582869783</v>
      </c>
      <c r="H61" s="4">
        <f t="shared" ca="1" si="6"/>
        <v>160140.69958575282</v>
      </c>
      <c r="I61" s="4">
        <f t="shared" ca="1" si="3"/>
        <v>16014.069958575281</v>
      </c>
      <c r="J61" s="4">
        <f t="shared" ca="1" si="0"/>
        <v>24802.023337618477</v>
      </c>
      <c r="K61" s="6">
        <f t="shared" ca="1" si="4"/>
        <v>1263540.8832840302</v>
      </c>
      <c r="L61" s="4"/>
      <c r="M61" s="5">
        <f t="shared" ca="1" si="7"/>
        <v>47396</v>
      </c>
      <c r="N61" s="3">
        <f t="shared" ca="1" si="5"/>
        <v>30</v>
      </c>
    </row>
    <row r="62" spans="5:14" x14ac:dyDescent="0.3">
      <c r="E62" s="3">
        <v>53</v>
      </c>
      <c r="F62" s="4">
        <f t="shared" ca="1" si="1"/>
        <v>19609477.491655763</v>
      </c>
      <c r="G62" s="16">
        <f t="shared" si="2"/>
        <v>1423681.582869783</v>
      </c>
      <c r="H62" s="4">
        <f t="shared" ca="1" si="6"/>
        <v>156035.05296117155</v>
      </c>
      <c r="I62" s="4">
        <f t="shared" ca="1" si="3"/>
        <v>15603.505296117155</v>
      </c>
      <c r="J62" s="4">
        <f t="shared" ca="1" si="0"/>
        <v>23296.059260087048</v>
      </c>
      <c r="K62" s="6">
        <f t="shared" ca="1" si="4"/>
        <v>1267646.5299086114</v>
      </c>
      <c r="L62" s="4"/>
      <c r="M62" s="5">
        <f t="shared" ca="1" si="7"/>
        <v>47427</v>
      </c>
      <c r="N62" s="3">
        <f t="shared" ca="1" si="5"/>
        <v>31</v>
      </c>
    </row>
    <row r="63" spans="5:14" x14ac:dyDescent="0.3">
      <c r="E63" s="3">
        <v>54</v>
      </c>
      <c r="F63" s="4">
        <f t="shared" ca="1" si="1"/>
        <v>8327628.8418763131</v>
      </c>
      <c r="G63" s="16">
        <f t="shared" si="2"/>
        <v>11423681.582869783</v>
      </c>
      <c r="H63" s="4">
        <f t="shared" ca="1" si="6"/>
        <v>141832.93309033208</v>
      </c>
      <c r="I63" s="4">
        <f t="shared" ca="1" si="3"/>
        <v>14183.293309033208</v>
      </c>
      <c r="J63" s="4">
        <f t="shared" ca="1" si="0"/>
        <v>9893.2230641490587</v>
      </c>
      <c r="K63" s="6">
        <f t="shared" ca="1" si="4"/>
        <v>11281848.64977945</v>
      </c>
      <c r="L63" s="4">
        <v>10000000</v>
      </c>
      <c r="M63" s="5">
        <f t="shared" ca="1" si="7"/>
        <v>47457</v>
      </c>
      <c r="N63" s="3">
        <f t="shared" ca="1" si="5"/>
        <v>30</v>
      </c>
    </row>
    <row r="64" spans="5:14" x14ac:dyDescent="0.3">
      <c r="E64" s="3">
        <v>55</v>
      </c>
      <c r="F64" s="4">
        <f t="shared" ca="1" si="1"/>
        <v>6966187.728816499</v>
      </c>
      <c r="G64" s="16">
        <f t="shared" si="2"/>
        <v>1423681.582869783</v>
      </c>
      <c r="H64" s="4">
        <f t="shared" ca="1" si="6"/>
        <v>62240.469809968716</v>
      </c>
      <c r="I64" s="4">
        <f t="shared" ca="1" si="3"/>
        <v>6224.0469809968708</v>
      </c>
      <c r="J64" s="4">
        <f t="shared" ca="1" si="0"/>
        <v>8275.8310218339993</v>
      </c>
      <c r="K64" s="6">
        <f t="shared" ca="1" si="4"/>
        <v>1361441.1130598143</v>
      </c>
      <c r="L64" s="4"/>
      <c r="M64" s="5">
        <f t="shared" ca="1" si="7"/>
        <v>47488</v>
      </c>
      <c r="N64" s="3">
        <f t="shared" ca="1" si="5"/>
        <v>31</v>
      </c>
    </row>
    <row r="65" spans="2:14" x14ac:dyDescent="0.3">
      <c r="E65" s="3">
        <v>56</v>
      </c>
      <c r="F65" s="4">
        <f t="shared" ca="1" si="1"/>
        <v>5594571.2421774324</v>
      </c>
      <c r="G65" s="16">
        <f t="shared" si="2"/>
        <v>1423681.582869783</v>
      </c>
      <c r="H65" s="4">
        <f t="shared" ca="1" si="6"/>
        <v>52065.09623071619</v>
      </c>
      <c r="I65" s="4">
        <f t="shared" ca="1" si="3"/>
        <v>5206.509623071619</v>
      </c>
      <c r="J65" s="4">
        <f t="shared" ca="1" si="0"/>
        <v>6646.3506357067899</v>
      </c>
      <c r="K65" s="6">
        <f t="shared" ca="1" si="4"/>
        <v>1371616.4866390668</v>
      </c>
      <c r="L65" s="4"/>
      <c r="M65" s="5">
        <f t="shared" ca="1" si="7"/>
        <v>47519</v>
      </c>
      <c r="N65" s="3">
        <f t="shared" ca="1" si="5"/>
        <v>31</v>
      </c>
    </row>
    <row r="66" spans="2:14" x14ac:dyDescent="0.3">
      <c r="E66" s="3">
        <v>57</v>
      </c>
      <c r="F66" s="4">
        <f t="shared" ca="1" si="1"/>
        <v>4208656.8470904585</v>
      </c>
      <c r="G66" s="16">
        <f t="shared" si="2"/>
        <v>1423681.582869783</v>
      </c>
      <c r="H66" s="4">
        <f t="shared" ca="1" si="6"/>
        <v>37767.187782808753</v>
      </c>
      <c r="I66" s="4">
        <f t="shared" ca="1" si="3"/>
        <v>3776.7187782808755</v>
      </c>
      <c r="J66" s="4">
        <f t="shared" ca="1" si="0"/>
        <v>4999.8843343434637</v>
      </c>
      <c r="K66" s="6">
        <f t="shared" ca="1" si="4"/>
        <v>1385914.3950869744</v>
      </c>
      <c r="L66" s="4"/>
      <c r="M66" s="5">
        <f t="shared" ca="1" si="7"/>
        <v>47547</v>
      </c>
      <c r="N66" s="3">
        <f t="shared" ca="1" si="5"/>
        <v>28</v>
      </c>
    </row>
    <row r="67" spans="2:14" x14ac:dyDescent="0.3">
      <c r="E67" s="3">
        <v>58</v>
      </c>
      <c r="F67" s="4">
        <f t="shared" ca="1" si="1"/>
        <v>2816430.6501901625</v>
      </c>
      <c r="G67" s="16">
        <f t="shared" si="2"/>
        <v>1423681.582869783</v>
      </c>
      <c r="H67" s="4">
        <f t="shared" ca="1" si="6"/>
        <v>31455.385969487041</v>
      </c>
      <c r="I67" s="4">
        <f t="shared" ca="1" si="3"/>
        <v>3145.5385969487043</v>
      </c>
      <c r="J67" s="4">
        <f t="shared" ca="1" si="0"/>
        <v>3345.9196124259124</v>
      </c>
      <c r="K67" s="6">
        <f t="shared" ca="1" si="4"/>
        <v>1392226.196900296</v>
      </c>
      <c r="L67" s="4"/>
      <c r="M67" s="5">
        <f t="shared" ca="1" si="7"/>
        <v>47578</v>
      </c>
      <c r="N67" s="3">
        <f t="shared" ca="1" si="5"/>
        <v>31</v>
      </c>
    </row>
    <row r="68" spans="2:14" x14ac:dyDescent="0.3">
      <c r="E68" s="3">
        <v>59</v>
      </c>
      <c r="F68" s="4">
        <f t="shared" ca="1" si="1"/>
        <v>1413119.9629820287</v>
      </c>
      <c r="G68" s="16">
        <f t="shared" si="2"/>
        <v>1423681.582869783</v>
      </c>
      <c r="H68" s="4">
        <f t="shared" ca="1" si="6"/>
        <v>20370.895661649392</v>
      </c>
      <c r="I68" s="4">
        <f t="shared" ca="1" si="3"/>
        <v>2037.0895661649392</v>
      </c>
      <c r="J68" s="4">
        <f t="shared" ca="1" si="0"/>
        <v>1678.7865160226499</v>
      </c>
      <c r="K68" s="6">
        <f t="shared" ca="1" si="4"/>
        <v>1403310.6872081337</v>
      </c>
      <c r="L68" s="4"/>
      <c r="M68" s="5">
        <f t="shared" ca="1" si="7"/>
        <v>47608</v>
      </c>
      <c r="N68" s="3">
        <f t="shared" ca="1" si="5"/>
        <v>30</v>
      </c>
    </row>
    <row r="69" spans="2:14" ht="15" thickBot="1" x14ac:dyDescent="0.35">
      <c r="E69" s="9">
        <v>60</v>
      </c>
      <c r="F69" s="20">
        <f t="shared" ca="1" si="1"/>
        <v>-4.2142346501350403E-8</v>
      </c>
      <c r="G69" s="22">
        <f t="shared" si="2"/>
        <v>1423681.582869783</v>
      </c>
      <c r="H69" s="23">
        <f t="shared" ca="1" si="6"/>
        <v>10561.619887712257</v>
      </c>
      <c r="I69" s="23">
        <f t="shared" ca="1" si="3"/>
        <v>1056.1619887712257</v>
      </c>
      <c r="J69" s="24">
        <f t="shared" ca="1" si="0"/>
        <v>-5.0065107643604278E-11</v>
      </c>
      <c r="K69" s="25">
        <f t="shared" ca="1" si="4"/>
        <v>1413119.9629820709</v>
      </c>
      <c r="L69" s="8"/>
      <c r="M69" s="11">
        <f t="shared" ca="1" si="7"/>
        <v>47639</v>
      </c>
      <c r="N69" s="9">
        <f t="shared" ca="1" si="5"/>
        <v>31</v>
      </c>
    </row>
    <row r="70" spans="2:14" x14ac:dyDescent="0.3">
      <c r="F70" s="1"/>
      <c r="G70" s="21">
        <f>SUM(G10:G69)</f>
        <v>135420894.97218698</v>
      </c>
      <c r="H70" s="21">
        <f t="shared" ref="H70:I70" ca="1" si="8">SUM(H9:H69)</f>
        <v>26067865.908957746</v>
      </c>
      <c r="I70" s="21">
        <f t="shared" ca="1" si="8"/>
        <v>2606786.5908957752</v>
      </c>
      <c r="J70" s="21">
        <f ca="1">SUM(J9:J69)</f>
        <v>4219269.7635382097</v>
      </c>
      <c r="K70" s="21">
        <f ca="1">SUM(K9:K69)</f>
        <v>109353029.06322925</v>
      </c>
      <c r="L70" s="1"/>
      <c r="N70" s="26">
        <f ca="1">SUM(N10:N69)</f>
        <v>1826</v>
      </c>
    </row>
    <row r="75" spans="2:14" x14ac:dyDescent="0.3">
      <c r="B75" s="7" t="s">
        <v>19</v>
      </c>
      <c r="C75" s="28">
        <f>IRR(G9:G69)</f>
        <v>7.3398181834447573E-3</v>
      </c>
      <c r="F75" s="7" t="s">
        <v>13</v>
      </c>
      <c r="G75" s="10">
        <f>C$2</f>
        <v>109353029.06322919</v>
      </c>
      <c r="I75" t="s">
        <v>22</v>
      </c>
      <c r="J75" s="10">
        <v>100000000</v>
      </c>
    </row>
    <row r="76" spans="2:14" x14ac:dyDescent="0.3">
      <c r="B76" s="7" t="s">
        <v>20</v>
      </c>
      <c r="C76" s="28">
        <f>(C75*365)/30</f>
        <v>8.930112123191121E-2</v>
      </c>
      <c r="F76" s="7" t="s">
        <v>16</v>
      </c>
      <c r="G76" s="13">
        <f ca="1">I$70*-1</f>
        <v>-2606786.5908957752</v>
      </c>
    </row>
    <row r="77" spans="2:14" x14ac:dyDescent="0.3">
      <c r="B77" s="7" t="s">
        <v>21</v>
      </c>
      <c r="C77" s="28">
        <f>((1+C75)^(365/30))-1</f>
        <v>9.3053317733539753E-2</v>
      </c>
      <c r="D77" s="28">
        <f>(1+C76*30/365)^(365/30)-1</f>
        <v>9.3053317733539753E-2</v>
      </c>
      <c r="F77" s="7" t="s">
        <v>11</v>
      </c>
      <c r="G77" s="13">
        <f ca="1">J$70*-1</f>
        <v>-4219269.7635382097</v>
      </c>
    </row>
    <row r="78" spans="2:14" x14ac:dyDescent="0.3">
      <c r="F78" s="7" t="s">
        <v>26</v>
      </c>
      <c r="G78" s="13">
        <f ca="1">G77 *10 /100</f>
        <v>-421926.976353821</v>
      </c>
    </row>
    <row r="79" spans="2:14" x14ac:dyDescent="0.3">
      <c r="F79" s="7" t="s">
        <v>14</v>
      </c>
      <c r="G79" s="14">
        <f>C$5*-1</f>
        <v>-1913678.0086065107</v>
      </c>
      <c r="I79" t="s">
        <v>17</v>
      </c>
      <c r="J79" s="12">
        <f ca="1">J75-G81</f>
        <v>7.702578604221344E-2</v>
      </c>
    </row>
    <row r="80" spans="2:14" x14ac:dyDescent="0.3">
      <c r="F80" s="7" t="s">
        <v>15</v>
      </c>
      <c r="G80" s="14">
        <f>C$6*-1</f>
        <v>-191367.80086065107</v>
      </c>
    </row>
    <row r="81" spans="6:10" x14ac:dyDescent="0.3">
      <c r="F81" s="7" t="s">
        <v>12</v>
      </c>
      <c r="G81" s="10">
        <f ca="1">SUM(G$75:G$80)</f>
        <v>99999999.922974214</v>
      </c>
    </row>
    <row r="84" spans="6:10" x14ac:dyDescent="0.3">
      <c r="I84" t="s">
        <v>23</v>
      </c>
      <c r="J84" s="29">
        <f ca="1">C2+J79</f>
        <v>109353029.14025497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200M</vt:lpstr>
      <vt:lpstr>100M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Rodriguez</dc:creator>
  <cp:lastModifiedBy>Hugo Rodriguez</cp:lastModifiedBy>
  <dcterms:created xsi:type="dcterms:W3CDTF">2025-05-26T14:08:04Z</dcterms:created>
  <dcterms:modified xsi:type="dcterms:W3CDTF">2025-06-05T21:48:34Z</dcterms:modified>
</cp:coreProperties>
</file>