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Alejandro\Desktop\"/>
    </mc:Choice>
  </mc:AlternateContent>
  <bookViews>
    <workbookView xWindow="0" yWindow="0" windowWidth="14985" windowHeight="5445"/>
  </bookViews>
  <sheets>
    <sheet name="Resumen" sheetId="5" r:id="rId1"/>
    <sheet name="Presupuesto" sheetId="13" r:id="rId2"/>
    <sheet name="e1" sheetId="7" r:id="rId3"/>
    <sheet name="e2" sheetId="8" r:id="rId4"/>
    <sheet name="e3" sheetId="9" r:id="rId5"/>
    <sheet name="Acumulado" sheetId="12" r:id="rId6"/>
    <sheet name="FF" sheetId="10" r:id="rId7"/>
    <sheet name="Generadore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2" l="1"/>
  <c r="F61" i="12" s="1"/>
  <c r="L57" i="12"/>
  <c r="K57" i="12"/>
  <c r="N57" i="12" s="1"/>
  <c r="J57" i="12"/>
  <c r="M57" i="12" s="1"/>
  <c r="K56" i="12"/>
  <c r="J56" i="12"/>
  <c r="M56" i="12" s="1"/>
  <c r="N55" i="12"/>
  <c r="K55" i="12"/>
  <c r="K54" i="12"/>
  <c r="N54" i="12" s="1"/>
  <c r="K53" i="12"/>
  <c r="K58" i="12" s="1"/>
  <c r="F35" i="12"/>
  <c r="F38" i="12" s="1"/>
  <c r="M34" i="12"/>
  <c r="K34" i="12"/>
  <c r="N34" i="12" s="1"/>
  <c r="J34" i="12"/>
  <c r="K33" i="12"/>
  <c r="L56" i="12" s="1"/>
  <c r="J33" i="12"/>
  <c r="M32" i="12"/>
  <c r="K32" i="12"/>
  <c r="N32" i="12" s="1"/>
  <c r="N9" i="12" s="1"/>
  <c r="H32" i="12"/>
  <c r="J32" i="12" s="1"/>
  <c r="H31" i="12"/>
  <c r="J31" i="12" s="1"/>
  <c r="H30" i="12"/>
  <c r="I53" i="12" s="1"/>
  <c r="F15" i="12"/>
  <c r="F12" i="12"/>
  <c r="N56" i="12" s="1"/>
  <c r="M11" i="12"/>
  <c r="J11" i="12"/>
  <c r="I11" i="12"/>
  <c r="I10" i="12"/>
  <c r="J10" i="12" s="1"/>
  <c r="M9" i="12"/>
  <c r="K9" i="12"/>
  <c r="N20" i="11"/>
  <c r="O21" i="11" s="1"/>
  <c r="N18" i="11"/>
  <c r="N17" i="11"/>
  <c r="O19" i="11" s="1"/>
  <c r="N15" i="11"/>
  <c r="N14" i="11"/>
  <c r="N13" i="11"/>
  <c r="O16" i="11" s="1"/>
  <c r="O12" i="11"/>
  <c r="N11" i="11"/>
  <c r="N10" i="11"/>
  <c r="N9" i="11"/>
  <c r="N7" i="11"/>
  <c r="N6" i="11"/>
  <c r="N5" i="11"/>
  <c r="N4" i="11"/>
  <c r="N3" i="11"/>
  <c r="O8" i="11" s="1"/>
  <c r="I7" i="12" l="1"/>
  <c r="J7" i="12" s="1"/>
  <c r="J53" i="12"/>
  <c r="M53" i="12" s="1"/>
  <c r="N11" i="12"/>
  <c r="K10" i="12"/>
  <c r="J30" i="12"/>
  <c r="M33" i="12"/>
  <c r="K31" i="12"/>
  <c r="M10" i="12"/>
  <c r="K30" i="12"/>
  <c r="N33" i="12"/>
  <c r="N10" i="12" s="1"/>
  <c r="I55" i="12"/>
  <c r="N53" i="12"/>
  <c r="N58" i="12" s="1"/>
  <c r="F64" i="12" s="1"/>
  <c r="F67" i="12" s="1"/>
  <c r="I54" i="12"/>
  <c r="L55" i="12"/>
  <c r="K11" i="12"/>
  <c r="J55" i="12" l="1"/>
  <c r="M55" i="12" s="1"/>
  <c r="I9" i="12"/>
  <c r="J9" i="12" s="1"/>
  <c r="I8" i="12"/>
  <c r="J8" i="12" s="1"/>
  <c r="J54" i="12"/>
  <c r="M54" i="12" s="1"/>
  <c r="M58" i="12" s="1"/>
  <c r="L54" i="12"/>
  <c r="M31" i="12"/>
  <c r="K8" i="12"/>
  <c r="M8" i="12"/>
  <c r="N31" i="12"/>
  <c r="N8" i="12" s="1"/>
  <c r="N30" i="12"/>
  <c r="M30" i="12"/>
  <c r="M35" i="12" s="1"/>
  <c r="M7" i="12"/>
  <c r="K7" i="12"/>
  <c r="L53" i="12"/>
  <c r="K35" i="12"/>
  <c r="F44" i="12" l="1"/>
  <c r="N7" i="12"/>
  <c r="N12" i="12" s="1"/>
  <c r="F18" i="12" s="1"/>
  <c r="N35" i="12"/>
  <c r="F41" i="12" s="1"/>
  <c r="K12" i="12"/>
  <c r="M12" i="12"/>
  <c r="F21" i="12" l="1"/>
  <c r="N7" i="9" l="1"/>
  <c r="N8" i="9"/>
  <c r="N9" i="9"/>
  <c r="N6" i="9"/>
  <c r="N11" i="9" s="1"/>
  <c r="M7" i="9"/>
  <c r="M8" i="9"/>
  <c r="M9" i="9"/>
  <c r="M6" i="9"/>
  <c r="R9" i="9"/>
  <c r="Q9" i="9"/>
  <c r="P9" i="9"/>
  <c r="O9" i="9"/>
  <c r="R8" i="9"/>
  <c r="Q8" i="9"/>
  <c r="P8" i="9"/>
  <c r="O8" i="9"/>
  <c r="R7" i="9"/>
  <c r="Q7" i="9"/>
  <c r="P7" i="9"/>
  <c r="O7" i="9"/>
  <c r="R6" i="9"/>
  <c r="Q6" i="9"/>
  <c r="P6" i="9"/>
  <c r="O6" i="9"/>
  <c r="R9" i="8"/>
  <c r="Q9" i="8"/>
  <c r="P9" i="8"/>
  <c r="O9" i="8"/>
  <c r="R8" i="8"/>
  <c r="Q8" i="8"/>
  <c r="P8" i="8"/>
  <c r="O8" i="8"/>
  <c r="R7" i="8"/>
  <c r="Q7" i="8"/>
  <c r="P7" i="8"/>
  <c r="O7" i="8"/>
  <c r="R6" i="8"/>
  <c r="Q6" i="8"/>
  <c r="P6" i="8"/>
  <c r="O6" i="8"/>
  <c r="N8" i="8"/>
  <c r="N9" i="8"/>
  <c r="N7" i="8"/>
  <c r="L7" i="8"/>
  <c r="M7" i="8"/>
  <c r="N6" i="8"/>
  <c r="N6" i="7"/>
  <c r="K7" i="8"/>
  <c r="O7" i="7"/>
  <c r="P7" i="7"/>
  <c r="Q7" i="7"/>
  <c r="R7" i="7"/>
  <c r="O8" i="7"/>
  <c r="P8" i="7"/>
  <c r="Q8" i="7"/>
  <c r="R8" i="7"/>
  <c r="O9" i="7"/>
  <c r="P9" i="7"/>
  <c r="Q9" i="7"/>
  <c r="R9" i="7"/>
  <c r="R6" i="7"/>
  <c r="Q6" i="7"/>
  <c r="P6" i="7"/>
  <c r="O6" i="7"/>
  <c r="N7" i="7"/>
  <c r="N9" i="7"/>
  <c r="L48" i="5"/>
  <c r="Q61" i="5" l="1"/>
  <c r="P61" i="5"/>
  <c r="O61" i="5"/>
  <c r="T72" i="5"/>
  <c r="T74" i="5" s="1"/>
  <c r="T64" i="5"/>
  <c r="T66" i="5" s="1"/>
  <c r="T56" i="5"/>
  <c r="T58" i="5" s="1"/>
  <c r="L9" i="9"/>
  <c r="K9" i="9"/>
  <c r="F9" i="9"/>
  <c r="K8" i="9"/>
  <c r="L8" i="9"/>
  <c r="F8" i="9"/>
  <c r="L7" i="9"/>
  <c r="K7" i="9"/>
  <c r="F7" i="9"/>
  <c r="L6" i="9"/>
  <c r="K6" i="9"/>
  <c r="F6" i="9"/>
  <c r="L9" i="8"/>
  <c r="K9" i="8"/>
  <c r="N11" i="8" s="1"/>
  <c r="F9" i="8"/>
  <c r="L8" i="8"/>
  <c r="K8" i="8"/>
  <c r="F8" i="8"/>
  <c r="M8" i="8" s="1"/>
  <c r="F7" i="8"/>
  <c r="L6" i="8"/>
  <c r="K6" i="8"/>
  <c r="K11" i="8" s="1"/>
  <c r="F6" i="8"/>
  <c r="F11" i="8" s="1"/>
  <c r="K9" i="7"/>
  <c r="M9" i="7" s="1"/>
  <c r="F9" i="7"/>
  <c r="K8" i="7"/>
  <c r="N8" i="7" s="1"/>
  <c r="N11" i="7" s="1"/>
  <c r="F17" i="7" s="1"/>
  <c r="F8" i="7"/>
  <c r="K7" i="7"/>
  <c r="M7" i="7" s="1"/>
  <c r="F7" i="7"/>
  <c r="K6" i="7"/>
  <c r="J6" i="7"/>
  <c r="F6" i="7"/>
  <c r="M6" i="7" s="1"/>
  <c r="K11" i="9" l="1"/>
  <c r="M9" i="8"/>
  <c r="M8" i="7"/>
  <c r="M11" i="7" s="1"/>
  <c r="K11" i="7"/>
  <c r="F20" i="7" s="1"/>
  <c r="M11" i="9"/>
  <c r="F11" i="9"/>
  <c r="F17" i="8"/>
  <c r="F20" i="8" s="1"/>
  <c r="M6" i="8"/>
  <c r="F11" i="7"/>
  <c r="M11" i="8" l="1"/>
  <c r="F17" i="9"/>
  <c r="F20" i="9" s="1"/>
  <c r="N33" i="5" l="1"/>
  <c r="N31" i="5"/>
  <c r="Q40" i="5"/>
  <c r="P40" i="5"/>
  <c r="O40" i="5"/>
  <c r="N40" i="5"/>
  <c r="Q39" i="5"/>
  <c r="P39" i="5"/>
  <c r="P41" i="5" s="1"/>
  <c r="O39" i="5"/>
  <c r="N39" i="5"/>
  <c r="Q36" i="5"/>
  <c r="P36" i="5"/>
  <c r="O36" i="5"/>
  <c r="N36" i="5"/>
  <c r="Q35" i="5"/>
  <c r="P35" i="5"/>
  <c r="O35" i="5"/>
  <c r="N35" i="5"/>
  <c r="Q34" i="5"/>
  <c r="P34" i="5"/>
  <c r="O34" i="5"/>
  <c r="N34" i="5"/>
  <c r="Q33" i="5"/>
  <c r="P33" i="5"/>
  <c r="P37" i="5" s="1"/>
  <c r="O33" i="5"/>
  <c r="Q30" i="5"/>
  <c r="P30" i="5"/>
  <c r="O30" i="5"/>
  <c r="N30" i="5"/>
  <c r="Q29" i="5"/>
  <c r="P29" i="5"/>
  <c r="O29" i="5"/>
  <c r="N29" i="5"/>
  <c r="Q28" i="5"/>
  <c r="P28" i="5"/>
  <c r="O28" i="5"/>
  <c r="N28" i="5"/>
  <c r="Q27" i="5"/>
  <c r="P27" i="5"/>
  <c r="O27" i="5"/>
  <c r="N27" i="5"/>
  <c r="Q26" i="5"/>
  <c r="P26" i="5"/>
  <c r="O26" i="5"/>
  <c r="N26" i="5"/>
  <c r="Q25" i="5"/>
  <c r="P25" i="5"/>
  <c r="O25" i="5"/>
  <c r="N25" i="5"/>
  <c r="Q24" i="5"/>
  <c r="P24" i="5"/>
  <c r="O24" i="5"/>
  <c r="N24" i="5"/>
  <c r="Q23" i="5"/>
  <c r="P23" i="5"/>
  <c r="O23" i="5"/>
  <c r="N23" i="5"/>
  <c r="Q22" i="5"/>
  <c r="P22" i="5"/>
  <c r="O22" i="5"/>
  <c r="N22" i="5"/>
  <c r="Q21" i="5"/>
  <c r="P21" i="5"/>
  <c r="O21" i="5"/>
  <c r="N21" i="5"/>
  <c r="Q20" i="5"/>
  <c r="P20" i="5"/>
  <c r="O20" i="5"/>
  <c r="N20" i="5"/>
  <c r="Q19" i="5"/>
  <c r="P19" i="5"/>
  <c r="O19" i="5"/>
  <c r="O31" i="5" s="1"/>
  <c r="N19" i="5"/>
  <c r="Q16" i="5"/>
  <c r="P16" i="5"/>
  <c r="O16" i="5"/>
  <c r="N16" i="5"/>
  <c r="Q15" i="5"/>
  <c r="P15" i="5"/>
  <c r="O15" i="5"/>
  <c r="N15" i="5"/>
  <c r="Q14" i="5"/>
  <c r="Q17" i="5" s="1"/>
  <c r="P14" i="5"/>
  <c r="O14" i="5"/>
  <c r="N14" i="5"/>
  <c r="Q11" i="5"/>
  <c r="P11" i="5"/>
  <c r="O11" i="5"/>
  <c r="N11" i="5"/>
  <c r="Q10" i="5"/>
  <c r="P10" i="5"/>
  <c r="O10" i="5"/>
  <c r="N10" i="5"/>
  <c r="N9" i="5"/>
  <c r="Q9" i="5"/>
  <c r="P9" i="5"/>
  <c r="O9" i="5"/>
  <c r="Q8" i="5"/>
  <c r="Q12" i="5" s="1"/>
  <c r="P8" i="5"/>
  <c r="O8" i="5"/>
  <c r="N8" i="5"/>
  <c r="J40" i="5"/>
  <c r="J39" i="5"/>
  <c r="J36" i="5"/>
  <c r="J35" i="5"/>
  <c r="J34" i="5"/>
  <c r="J33" i="5"/>
  <c r="J30" i="5"/>
  <c r="J21" i="5"/>
  <c r="J22" i="5"/>
  <c r="J23" i="5"/>
  <c r="J24" i="5"/>
  <c r="J25" i="5"/>
  <c r="J26" i="5"/>
  <c r="J27" i="5"/>
  <c r="J28" i="5"/>
  <c r="J29" i="5"/>
  <c r="J20" i="5"/>
  <c r="J19" i="5"/>
  <c r="J16" i="5"/>
  <c r="J15" i="5"/>
  <c r="J14" i="5"/>
  <c r="J10" i="5"/>
  <c r="J9" i="5"/>
  <c r="J8" i="5"/>
  <c r="O37" i="5" l="1"/>
  <c r="O41" i="5"/>
  <c r="P31" i="5"/>
  <c r="Q37" i="5"/>
  <c r="Q41" i="5"/>
  <c r="P17" i="5"/>
  <c r="Q31" i="5"/>
  <c r="Q47" i="5" s="1"/>
  <c r="N37" i="5"/>
  <c r="N41" i="5"/>
  <c r="N17" i="5"/>
  <c r="O17" i="5"/>
  <c r="O12" i="5"/>
  <c r="O47" i="5" s="1"/>
  <c r="P12" i="5"/>
  <c r="P47" i="5" s="1"/>
  <c r="N12" i="5"/>
  <c r="N47" i="5" s="1"/>
  <c r="K34" i="5"/>
  <c r="K40" i="5"/>
  <c r="K39" i="5"/>
  <c r="K36" i="5"/>
  <c r="K35" i="5"/>
  <c r="K33" i="5"/>
  <c r="K30" i="5"/>
  <c r="K21" i="5"/>
  <c r="K22" i="5"/>
  <c r="K23" i="5"/>
  <c r="K24" i="5"/>
  <c r="K25" i="5"/>
  <c r="K26" i="5"/>
  <c r="K27" i="5"/>
  <c r="K28" i="5"/>
  <c r="K29" i="5"/>
  <c r="K20" i="5"/>
  <c r="K19" i="5"/>
  <c r="K16" i="5"/>
  <c r="K15" i="5"/>
  <c r="K14" i="5"/>
  <c r="K10" i="5"/>
  <c r="K9" i="5"/>
  <c r="K8" i="5"/>
  <c r="J11" i="5"/>
  <c r="K11" i="5" s="1"/>
  <c r="P11" i="8" l="1"/>
  <c r="R11" i="8"/>
  <c r="N69" i="5"/>
  <c r="O11" i="9"/>
  <c r="N61" i="5"/>
  <c r="I61" i="5" s="1"/>
  <c r="O11" i="8"/>
  <c r="N53" i="5"/>
  <c r="O11" i="7"/>
  <c r="O53" i="5"/>
  <c r="O54" i="5" s="1"/>
  <c r="O62" i="5" s="1"/>
  <c r="P11" i="7"/>
  <c r="P69" i="5"/>
  <c r="Q11" i="9"/>
  <c r="Q53" i="5"/>
  <c r="Q54" i="5" s="1"/>
  <c r="Q62" i="5" s="1"/>
  <c r="R11" i="7"/>
  <c r="Q11" i="8"/>
  <c r="R11" i="9"/>
  <c r="Q69" i="5"/>
  <c r="P53" i="5"/>
  <c r="P54" i="5" s="1"/>
  <c r="P62" i="5" s="1"/>
  <c r="Q11" i="7"/>
  <c r="P11" i="9"/>
  <c r="O69" i="5"/>
  <c r="K41" i="5"/>
  <c r="K31" i="5"/>
  <c r="L28" i="5" s="1"/>
  <c r="K37" i="5"/>
  <c r="M34" i="5" s="1"/>
  <c r="K17" i="5"/>
  <c r="L15" i="5" s="1"/>
  <c r="K12" i="5"/>
  <c r="L11" i="5" s="1"/>
  <c r="Q70" i="5" l="1"/>
  <c r="I69" i="5"/>
  <c r="P70" i="5"/>
  <c r="O70" i="5"/>
  <c r="I53" i="5"/>
  <c r="L54" i="5" s="1"/>
  <c r="N54" i="5"/>
  <c r="N62" i="5" s="1"/>
  <c r="N70" i="5" s="1"/>
  <c r="L16" i="5"/>
  <c r="Q56" i="5"/>
  <c r="O56" i="5"/>
  <c r="L34" i="5"/>
  <c r="L26" i="5"/>
  <c r="L23" i="5"/>
  <c r="L24" i="5"/>
  <c r="L20" i="5"/>
  <c r="L29" i="5"/>
  <c r="L25" i="5"/>
  <c r="L22" i="5"/>
  <c r="I47" i="5"/>
  <c r="O72" i="5" s="1"/>
  <c r="L36" i="5"/>
  <c r="L27" i="5"/>
  <c r="L35" i="5"/>
  <c r="L30" i="5"/>
  <c r="L40" i="5"/>
  <c r="M35" i="5"/>
  <c r="L19" i="5"/>
  <c r="L10" i="5"/>
  <c r="L39" i="5"/>
  <c r="L14" i="5"/>
  <c r="L33" i="5"/>
  <c r="L21" i="5"/>
  <c r="L8" i="5"/>
  <c r="L9" i="5"/>
  <c r="Q72" i="5" l="1"/>
  <c r="N72" i="5"/>
  <c r="P72" i="5"/>
  <c r="P56" i="5"/>
  <c r="N56" i="5"/>
  <c r="Q64" i="5"/>
  <c r="P64" i="5"/>
  <c r="O64" i="5"/>
  <c r="L62" i="5"/>
  <c r="L70" i="5"/>
  <c r="Q49" i="5"/>
  <c r="N49" i="5"/>
  <c r="P49" i="5"/>
  <c r="O49" i="5"/>
  <c r="N64" i="5"/>
  <c r="M37" i="5"/>
  <c r="M11" i="5"/>
  <c r="M12" i="5"/>
  <c r="M10" i="5"/>
  <c r="M8" i="5"/>
  <c r="M9" i="5"/>
  <c r="M31" i="5"/>
  <c r="M41" i="5"/>
  <c r="M17" i="5"/>
  <c r="M19" i="5"/>
  <c r="M36" i="5"/>
  <c r="M15" i="5"/>
  <c r="M27" i="5"/>
  <c r="M29" i="5"/>
  <c r="M20" i="5"/>
  <c r="M21" i="5"/>
  <c r="M14" i="5"/>
  <c r="M26" i="5"/>
  <c r="M22" i="5"/>
  <c r="M16" i="5"/>
  <c r="M33" i="5"/>
  <c r="M23" i="5"/>
  <c r="M24" i="5"/>
  <c r="M40" i="5"/>
  <c r="M39" i="5"/>
  <c r="M28" i="5"/>
  <c r="M25" i="5"/>
  <c r="M30" i="5"/>
  <c r="T49" i="5" l="1"/>
  <c r="T50" i="5" s="1"/>
</calcChain>
</file>

<file path=xl/sharedStrings.xml><?xml version="1.0" encoding="utf-8"?>
<sst xmlns="http://schemas.openxmlformats.org/spreadsheetml/2006/main" count="502" uniqueCount="161">
  <si>
    <t>Concepto</t>
  </si>
  <si>
    <t>Cantidad</t>
  </si>
  <si>
    <t>Unidad</t>
  </si>
  <si>
    <t>Total</t>
  </si>
  <si>
    <t>M2</t>
  </si>
  <si>
    <t>P. Unitario</t>
  </si>
  <si>
    <t>M3</t>
  </si>
  <si>
    <t>Importe</t>
  </si>
  <si>
    <t>Cimentacion</t>
  </si>
  <si>
    <t>Código</t>
  </si>
  <si>
    <t>IMPORTE DE ESTA ESTIMACION</t>
  </si>
  <si>
    <t>CANTIDAD POR EJECUTAR</t>
  </si>
  <si>
    <t>CANTIDAD ACUMULADA HASTA ESTA ESTIMACION</t>
  </si>
  <si>
    <t>IMPORTE ACUMULADO HASTA ESTA ESTIMACION</t>
  </si>
  <si>
    <t>IMPORTE POR ESTIMAR</t>
  </si>
  <si>
    <t>CANTIDAD DE ESTA ESTIMACION</t>
  </si>
  <si>
    <t>% AVANCE</t>
  </si>
  <si>
    <t>% TOTAL</t>
  </si>
  <si>
    <t>25%</t>
  </si>
  <si>
    <t>ANTICIPO</t>
  </si>
  <si>
    <t>AMORTIZACIÓN</t>
  </si>
  <si>
    <t>TOTAL A PAGAR</t>
  </si>
  <si>
    <t>ESTIMACION</t>
  </si>
  <si>
    <t>MODELO</t>
  </si>
  <si>
    <t>TOTALES</t>
  </si>
  <si>
    <t>CLAVE</t>
  </si>
  <si>
    <t>CIMENTACIÓN</t>
  </si>
  <si>
    <t>Impermeabilización a base de una impregn</t>
  </si>
  <si>
    <t>SC-001</t>
  </si>
  <si>
    <t>Losa de 20 cms. a base de vigueta y bove</t>
  </si>
  <si>
    <t>ALBAÑILERIAS</t>
  </si>
  <si>
    <t>FCS10</t>
  </si>
  <si>
    <t>KG</t>
  </si>
  <si>
    <t>PASTO</t>
  </si>
  <si>
    <t>IMPDM40</t>
  </si>
  <si>
    <t>Cadena de 15x20 cm. de concreto hecho en</t>
  </si>
  <si>
    <t>Castillo de 15x15 cm. de concreto hecho</t>
  </si>
  <si>
    <t>IMPMICROL</t>
  </si>
  <si>
    <t>Plantilla de 5 cm. de espesor de concret</t>
  </si>
  <si>
    <t>PVMPRO</t>
  </si>
  <si>
    <t>MTRA21</t>
  </si>
  <si>
    <t>ENLADRI</t>
  </si>
  <si>
    <t>Relleno de suelo cemento para cimentació</t>
  </si>
  <si>
    <t>Muro de 21 cm. de espesor, de tabique ro</t>
  </si>
  <si>
    <t>304-ALB-02-005</t>
  </si>
  <si>
    <t>BOQF1:5</t>
  </si>
  <si>
    <t>PLANH5</t>
  </si>
  <si>
    <t>Pasto alfombra con riego durante 15 días</t>
  </si>
  <si>
    <t>PZA</t>
  </si>
  <si>
    <t>Piso de loseta interceramic segun muestr</t>
  </si>
  <si>
    <t>ENT4118</t>
  </si>
  <si>
    <t>Impermeabilización para desplante de mur</t>
  </si>
  <si>
    <t>TIERRA</t>
  </si>
  <si>
    <t>Firme de 10 cm. de concreto F'c=150 kg/c</t>
  </si>
  <si>
    <t>304-ALB-03-058</t>
  </si>
  <si>
    <t>Chaflan de  15 cm. de mezcla cemento-are</t>
  </si>
  <si>
    <t>ACABADOS</t>
  </si>
  <si>
    <t>Castillo de 15x20 cm. de concreto hecho</t>
  </si>
  <si>
    <t>Z2</t>
  </si>
  <si>
    <t>CHAF15</t>
  </si>
  <si>
    <t>LOSVB20-E45</t>
  </si>
  <si>
    <t>Entortado de 4 cm. de espesor a base de</t>
  </si>
  <si>
    <t>K2</t>
  </si>
  <si>
    <t>Boquilla de aplanado fino a base de mezc</t>
  </si>
  <si>
    <t>Pretil de 20 cms. de espesor y altura de</t>
  </si>
  <si>
    <t>APLF15PA</t>
  </si>
  <si>
    <t>ESTRUCTURA</t>
  </si>
  <si>
    <t>PISOLSMA</t>
  </si>
  <si>
    <t>Aplanado acabado fino en muros de planta</t>
  </si>
  <si>
    <t>Pintura vinilica en muros marca Comex Pr</t>
  </si>
  <si>
    <t>Pintura de esmalte 100 de la marca Comex</t>
  </si>
  <si>
    <t>Zapatsa aislada de 0.90 x 0.90 x 0.20 m.</t>
  </si>
  <si>
    <t>M</t>
  </si>
  <si>
    <t>%</t>
  </si>
  <si>
    <t>EAM02IA</t>
  </si>
  <si>
    <t>PEESTP</t>
  </si>
  <si>
    <t>Tierra vegetal preparada para jardinería</t>
  </si>
  <si>
    <t>K0</t>
  </si>
  <si>
    <t>Enladrillado en azotea asentado con mezc</t>
  </si>
  <si>
    <t>304-ALB-02-004</t>
  </si>
  <si>
    <t>Excavación a cielo abierto por m</t>
  </si>
  <si>
    <t>CONCEPTO</t>
  </si>
  <si>
    <t>U</t>
  </si>
  <si>
    <t>JARDINERÍA</t>
  </si>
  <si>
    <t>CTD</t>
  </si>
  <si>
    <t>PU</t>
  </si>
  <si>
    <t>IMPORTE</t>
  </si>
  <si>
    <t>MO</t>
  </si>
  <si>
    <t>HE</t>
  </si>
  <si>
    <t>ES</t>
  </si>
  <si>
    <t>MAT</t>
  </si>
  <si>
    <t>$</t>
  </si>
  <si>
    <t>Excavación a cielo abierto, por medios m</t>
  </si>
  <si>
    <t>Barra=0-0,0-0,0-0,0-0,0-0,0-0,0-0,0-0,0-0,0-0,0-0,42.86-100,0-100,0-28.57</t>
  </si>
  <si>
    <t>Barra=0-0,0-0,0-0,28.57-100,0-100,0-100,0-100,0-100,0-100,0-100,0-100,0-42.86,0-0,0-0</t>
  </si>
  <si>
    <t>A</t>
  </si>
  <si>
    <t>Barra=0-100,0-100,0-85.71,0-0,0-0,0-0,0-0,0-0,0-0,0-0,0-0,0-0,0-0,0-0</t>
  </si>
  <si>
    <t>Acumulado:</t>
  </si>
  <si>
    <t>Barra=0-0,57.14-100,0-100,0-100,0-100,0-100,0-14.29,0-0,0-0,0-0,0-0,0-0,0-0,0-0</t>
  </si>
  <si>
    <t>DIRECTOR GENERAL: ING. JORGE DAVALOS</t>
  </si>
  <si>
    <t>Barra=0-0,0-0,0-0,0-100,0-100,0-100,0-100,0-42.86,0-0,0-0,0-0,0-0,0-0,0-0</t>
  </si>
  <si>
    <t>JARDINERIA</t>
  </si>
  <si>
    <t>Barra=0-0,0-0,0-0,0-0,0-0,0-0,0-0,0-0,0-100,0-100,0-100,0-100,0-57.14,0-0</t>
  </si>
  <si>
    <t>Descripción</t>
  </si>
  <si>
    <t>Barra=0-0,0-0,0-0,0-0,0-0,0-0,14.29-100,0-100,0-100,0-100,0-100,0-100,0-100,0-28.57</t>
  </si>
  <si>
    <t>CIMENTACION</t>
  </si>
  <si>
    <t>Barra=0-0,0-0,0-0,0-0,0-0,0-0,0-0,0-0,0-0,0-0,0-0,28.57-100,0-100,0-28.57</t>
  </si>
  <si>
    <t>Monto esta hoja:</t>
  </si>
  <si>
    <t>E1</t>
  </si>
  <si>
    <t>E2</t>
  </si>
  <si>
    <t>E3</t>
  </si>
  <si>
    <t>AVANCE OBRA</t>
  </si>
  <si>
    <t>ALBAÑILERÍAS</t>
  </si>
  <si>
    <t>AVANCE DE OBRA</t>
  </si>
  <si>
    <t>Eje A</t>
  </si>
  <si>
    <t>Eje B</t>
  </si>
  <si>
    <t>Largo</t>
  </si>
  <si>
    <t>Ancho</t>
  </si>
  <si>
    <t>Alto</t>
  </si>
  <si>
    <t>CA15154</t>
  </si>
  <si>
    <t>K-0</t>
  </si>
  <si>
    <t>Castillo de 15x15 cm. de concreto hecho en obra de  F'c=150 kg/cm2.,   acabado comun, armado con armex  15-15-4., incluye: materiales, acarreos, cortes, desperdicios, traslapes, amrres, cimbrado, colado, descimbrado, mano de obra, equipo y herramienta.</t>
  </si>
  <si>
    <t>M lineal</t>
  </si>
  <si>
    <t>2B</t>
  </si>
  <si>
    <t>3B</t>
  </si>
  <si>
    <t>*</t>
  </si>
  <si>
    <t>CA151543</t>
  </si>
  <si>
    <t>K-1</t>
  </si>
  <si>
    <t>Castillo de 15x15 cm. de concreto hecho en obra de  F'c=200 kg/cm2,   acabado común, armado con 4 varillas de 3/8" y estribos del No.2 a cada 20 cm., incluye: materiales, acarreos, cortes, desperdicios, traslapes, amarres, cimbrado, coldado, descimbrado, mano de obra, equipo y herramienta.</t>
  </si>
  <si>
    <t>C152043</t>
  </si>
  <si>
    <t>K-2</t>
  </si>
  <si>
    <t>Castillo de 15x25 cm. de concreto hecho en obra de  F'c=200 kg/cm2,   acabado común, armado con 4 varillas del No.2 y estribos del No.2 a cada 12 cm., incluye: materiales, acarreos, cortes, desperdicios, traslapes, amarres, cimbrado, coldado, descimbrado, mano de obra, equipo y herramienta.</t>
  </si>
  <si>
    <t>K-3</t>
  </si>
  <si>
    <t>Castillo de 15x35 cm. de concreto hecho en obra de  F'c=200 kg/cm2,   acabado común, armado con 6 varillas de 3/8" y estribos del No.3 a cada 30 cm., incluye: materiales, acarreos, cortes, desperdicios, traslapes, amarres, cimbrado, coldado, descimbrado, mano de obra, equipo y herramienta.</t>
  </si>
  <si>
    <t>c152043</t>
  </si>
  <si>
    <t>K-4</t>
  </si>
  <si>
    <t>Castillo de 15x40 cm. de concreto hecho en obra de  F'c=200 kg/cm2,   acabado común, armado con 6 varillas del No. 4 y estribos del No.3 a cada 12 cm., incluye: materiales, acarreos, cortes, desperdicios, traslapes, amarres, cimbrado, coldado, descimbrado, mano de obra, equipo y herramienta.</t>
  </si>
  <si>
    <t>ACUMULADO</t>
  </si>
  <si>
    <t>GRAL</t>
  </si>
  <si>
    <t xml:space="preserve">CANTIDAD ACUMULADA </t>
  </si>
  <si>
    <t>Albañilerias</t>
  </si>
  <si>
    <t>EXCAVACIÓN A MANO EN CEPAS EN MATERIAL T</t>
  </si>
  <si>
    <t>COLADO DE PLANTILLA DE CONCRETO f´c=100</t>
  </si>
  <si>
    <t>ARMADO DE ZAPATA 1#3@20</t>
  </si>
  <si>
    <t>COLADO DE ZAPATA EN Z1 DE CONCRETO f´c=2</t>
  </si>
  <si>
    <t>CIMBRA PARA DADO DE CONCRETO DE 35x35 CM</t>
  </si>
  <si>
    <t>TOTAL DEL PRESUPUESTO MOSTRADO SIN IVA:</t>
  </si>
  <si>
    <t>(* DIECIOCHO  MIL  SESENTA  PESOS 96/100  M.N. *)</t>
  </si>
  <si>
    <t>AMORTIZACIÓN TOTAL</t>
  </si>
  <si>
    <t>1</t>
  </si>
  <si>
    <t>2</t>
  </si>
  <si>
    <t>Z1CIMB</t>
  </si>
  <si>
    <t>Z1PLANT</t>
  </si>
  <si>
    <t>Z1ARM</t>
  </si>
  <si>
    <t>Duración:</t>
  </si>
  <si>
    <t>Z1EXC</t>
  </si>
  <si>
    <t>Fin Obra:</t>
  </si>
  <si>
    <t>29 días naturales</t>
  </si>
  <si>
    <t>Fecha:</t>
  </si>
  <si>
    <t>Z1COL</t>
  </si>
  <si>
    <t>Inicio Obra: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</si>
</sst>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\ ;\(&quot;$&quot;#,##0\)"/>
    <numFmt numFmtId="165" formatCode="[$€]#,##0.00_);[Red]\([$€]#,##0.00\)"/>
    <numFmt numFmtId="166" formatCode="_(* #,##0.00_);_(* \(#,##0.00\);_(* &quot;-&quot;??_);_(@_)"/>
    <numFmt numFmtId="167" formatCode="&quot;$&quot;#,##0.00_);[Red]\(&quot;$&quot;#,##0.00\)"/>
    <numFmt numFmtId="168" formatCode="#,##0.0000"/>
    <numFmt numFmtId="169" formatCode="&quot;$&quot;#,##0.00"/>
    <numFmt numFmtId="170" formatCode="&quot;$&quot;#,###.00"/>
    <numFmt numFmtId="171" formatCode="0.000%"/>
    <numFmt numFmtId="172" formatCode="dd/mm/yyyy;@"/>
    <numFmt numFmtId="173" formatCode="#,##0.000000"/>
    <numFmt numFmtId="174" formatCode="0.0000%"/>
    <numFmt numFmtId="175" formatCode="0.00000%"/>
  </numFmts>
  <fonts count="91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5"/>
      <color theme="5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10"/>
      <color indexed="64"/>
      <name val="Calibri"/>
      <family val="2"/>
      <scheme val="minor"/>
    </font>
    <font>
      <b/>
      <sz val="8"/>
      <color indexed="64"/>
      <name val="Calibri"/>
      <family val="2"/>
      <scheme val="minor"/>
    </font>
    <font>
      <sz val="10"/>
      <color indexed="64"/>
      <name val="Calibri"/>
      <family val="2"/>
      <scheme val="minor"/>
    </font>
    <font>
      <sz val="8"/>
      <color indexed="64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7"/>
      <color indexed="64"/>
      <name val="Calibri"/>
      <family val="2"/>
      <scheme val="minor"/>
    </font>
    <font>
      <sz val="15"/>
      <color indexed="64"/>
      <name val="Calibri"/>
      <family val="2"/>
      <scheme val="minor"/>
    </font>
    <font>
      <sz val="10"/>
      <name val="Calibri"/>
      <family val="2"/>
      <scheme val="minor"/>
    </font>
    <font>
      <b/>
      <sz val="15"/>
      <color theme="3" tint="0.39997558519241921"/>
      <name val="Calibri"/>
      <family val="2"/>
      <scheme val="minor"/>
    </font>
    <font>
      <b/>
      <sz val="15"/>
      <color theme="5" tint="0.39997558519241921"/>
      <name val="Calibri"/>
      <family val="2"/>
      <scheme val="minor"/>
    </font>
    <font>
      <b/>
      <sz val="15"/>
      <color theme="5" tint="-0.249977111117893"/>
      <name val="Calibri"/>
      <family val="2"/>
      <scheme val="minor"/>
    </font>
    <font>
      <b/>
      <sz val="15"/>
      <color theme="4" tint="-0.249977111117893"/>
      <name val="Calibri"/>
      <family val="2"/>
      <scheme val="minor"/>
    </font>
    <font>
      <b/>
      <sz val="15"/>
      <color theme="5" tint="-0.499984740745262"/>
      <name val="Calibri"/>
      <family val="2"/>
      <scheme val="minor"/>
    </font>
    <font>
      <b/>
      <sz val="15"/>
      <color rgb="FF92D050"/>
      <name val="Calibri"/>
      <family val="2"/>
      <scheme val="minor"/>
    </font>
    <font>
      <b/>
      <sz val="15"/>
      <color theme="1" tint="0.499984740745262"/>
      <name val="Calibri"/>
      <family val="2"/>
      <scheme val="minor"/>
    </font>
    <font>
      <b/>
      <sz val="15"/>
      <color theme="9" tint="0.59999389629810485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3"/>
      <color theme="1" tint="0.499984740745262"/>
      <name val="Calibri"/>
      <family val="2"/>
      <scheme val="minor"/>
    </font>
    <font>
      <b/>
      <sz val="13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25"/>
      <color theme="0" tint="-0.14999847407452621"/>
      <name val="Calibri"/>
      <family val="2"/>
      <scheme val="minor"/>
    </font>
    <font>
      <sz val="28"/>
      <color theme="0" tint="-0.499984740745262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3"/>
      <color theme="4" tint="0.39997558519241921"/>
      <name val="Calibri"/>
      <family val="2"/>
      <scheme val="minor"/>
    </font>
    <font>
      <sz val="8"/>
      <color theme="4" tint="0.39997558519241921"/>
      <name val="Calibri"/>
      <family val="2"/>
      <scheme val="minor"/>
    </font>
    <font>
      <sz val="9"/>
      <color theme="4" tint="0.399975585192419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15"/>
      <color theme="0" tint="-0.249977111117893"/>
      <name val="Calibri"/>
      <family val="2"/>
      <scheme val="minor"/>
    </font>
    <font>
      <sz val="15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theme="0" tint="-0.499984740745262"/>
      <name val="Calibri"/>
      <family val="2"/>
      <scheme val="minor"/>
    </font>
    <font>
      <sz val="18"/>
      <color theme="5" tint="-0.249977111117893"/>
      <name val="Calibri"/>
      <family val="2"/>
      <scheme val="minor"/>
    </font>
    <font>
      <sz val="4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4" tint="0.3999755851924192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3"/>
      <color theme="5" tint="-0.499984740745262"/>
      <name val="Calibri"/>
      <family val="2"/>
      <scheme val="minor"/>
    </font>
    <font>
      <sz val="15"/>
      <color theme="8" tint="-0.249977111117893"/>
      <name val="Calibri"/>
      <family val="2"/>
      <scheme val="minor"/>
    </font>
    <font>
      <sz val="13"/>
      <color theme="8" tint="-0.249977111117893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8"/>
      <color indexed="64"/>
      <name val="Arial"/>
      <family val="2"/>
    </font>
    <font>
      <sz val="8"/>
      <color indexed="64"/>
      <name val="Arial"/>
      <family val="2"/>
    </font>
    <font>
      <b/>
      <sz val="7"/>
      <color indexed="64"/>
      <name val="Arial"/>
      <family val="2"/>
    </font>
    <font>
      <sz val="7"/>
      <color indexed="64"/>
      <name val="Arial"/>
      <family val="2"/>
    </font>
    <font>
      <sz val="8"/>
      <color rgb="FFFFFFFF"/>
      <name val="Arial"/>
      <family val="2"/>
    </font>
    <font>
      <sz val="25"/>
      <color theme="0" tint="-0.499984740745262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22"/>
      <color theme="9" tint="-0.249977111117893"/>
      <name val="Calibri"/>
      <family val="2"/>
      <scheme val="minor"/>
    </font>
    <font>
      <sz val="15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20"/>
      <color theme="1" tint="0.34998626667073579"/>
      <name val="Calibri"/>
      <family val="2"/>
      <scheme val="minor"/>
    </font>
    <font>
      <sz val="15"/>
      <color theme="1" tint="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6"/>
      <color indexed="64"/>
      <name val="Calibri"/>
      <family val="2"/>
      <scheme val="minor"/>
    </font>
    <font>
      <sz val="10"/>
      <color indexed="64"/>
      <name val="Arial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b/>
      <sz val="8"/>
      <color indexed="64"/>
      <name val="Calibri"/>
      <family val="2"/>
    </font>
    <font>
      <sz val="8"/>
      <color indexed="64"/>
      <name val="Calibri"/>
      <family val="2"/>
    </font>
    <font>
      <b/>
      <sz val="10"/>
      <color indexed="64"/>
      <name val="Calibri"/>
      <family val="2"/>
    </font>
    <font>
      <b/>
      <sz val="7"/>
      <color indexed="64"/>
      <name val="Calibri"/>
      <family val="2"/>
    </font>
    <font>
      <sz val="7"/>
      <color indexed="64"/>
      <name val="Calibri"/>
      <family val="2"/>
    </font>
    <font>
      <sz val="10"/>
      <color indexed="64"/>
      <name val="Calibri"/>
      <family val="2"/>
    </font>
    <font>
      <sz val="11"/>
      <color theme="1"/>
      <name val="Calibri"/>
      <family val="2"/>
    </font>
    <font>
      <sz val="25"/>
      <color theme="1"/>
      <name val="Calibri"/>
      <family val="2"/>
    </font>
    <font>
      <sz val="8"/>
      <color theme="0"/>
      <name val="Calibri"/>
      <family val="2"/>
    </font>
    <font>
      <sz val="15"/>
      <color theme="1"/>
      <name val="Calibri"/>
      <family val="2"/>
    </font>
    <font>
      <sz val="15"/>
      <color theme="5" tint="-0.24997711111789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/>
      <diagonal/>
    </border>
    <border>
      <left/>
      <right/>
      <top/>
      <bottom style="hair">
        <color theme="1" tint="4.9989318521683403E-2"/>
      </bottom>
      <diagonal/>
    </border>
    <border>
      <left/>
      <right/>
      <top style="hair">
        <color theme="1" tint="4.9989318521683403E-2"/>
      </top>
      <bottom/>
      <diagonal/>
    </border>
    <border>
      <left/>
      <right style="medium">
        <color theme="2" tint="-9.9978637043366805E-2"/>
      </right>
      <top/>
      <bottom/>
      <diagonal/>
    </border>
    <border>
      <left/>
      <right style="thick">
        <color theme="1" tint="0.249977111117893"/>
      </right>
      <top/>
      <bottom/>
      <diagonal/>
    </border>
    <border>
      <left/>
      <right style="dotted">
        <color theme="1" tint="0.249977111117893"/>
      </right>
      <top/>
      <bottom/>
      <diagonal/>
    </border>
    <border>
      <left/>
      <right style="dotted">
        <color theme="1" tint="0.14999847407452621"/>
      </right>
      <top/>
      <bottom/>
      <diagonal/>
    </border>
    <border>
      <left style="dotted">
        <color theme="1" tint="0.14999847407452621"/>
      </left>
      <right/>
      <top/>
      <bottom/>
      <diagonal/>
    </border>
    <border>
      <left/>
      <right/>
      <top/>
      <bottom style="medium">
        <color theme="1" tint="0.249977111117893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 style="thin">
        <color theme="0" tint="-4.9989318521683403E-2"/>
      </bottom>
      <diagonal/>
    </border>
    <border>
      <left/>
      <right style="dotted">
        <color theme="1" tint="0.249977111117893"/>
      </right>
      <top style="medium">
        <color theme="1" tint="0.249977111117893"/>
      </top>
      <bottom style="thin">
        <color theme="0" tint="-4.9989318521683403E-2"/>
      </bottom>
      <diagonal/>
    </border>
    <border>
      <left/>
      <right style="dotted">
        <color theme="1" tint="0.14999847407452621"/>
      </right>
      <top style="medium">
        <color theme="1" tint="0.249977111117893"/>
      </top>
      <bottom style="thin">
        <color theme="0" tint="-4.9989318521683403E-2"/>
      </bottom>
      <diagonal/>
    </border>
    <border>
      <left/>
      <right/>
      <top style="medium">
        <color theme="1" tint="0.249977111117893"/>
      </top>
      <bottom style="thin">
        <color theme="0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thin">
        <color theme="0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dotted">
        <color theme="1" tint="0.14999847407452621"/>
      </right>
      <top/>
      <bottom style="thin">
        <color theme="0" tint="-4.9989318521683403E-2"/>
      </bottom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 style="dotted">
        <color theme="1" tint="0.249977111117893"/>
      </right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theme="1" tint="0.249977111117893"/>
      </left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dotted">
        <color theme="1" tint="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1" tint="0.249977111117893"/>
      </right>
      <top style="thin">
        <color theme="0"/>
      </top>
      <bottom style="thin">
        <color theme="0"/>
      </bottom>
      <diagonal/>
    </border>
    <border>
      <left/>
      <right style="dotted">
        <color theme="1" tint="0.14999847407452621"/>
      </right>
      <top style="thin">
        <color theme="0" tint="-4.9989318521683403E-2"/>
      </top>
      <bottom style="medium">
        <color theme="1" tint="0.249977111117893"/>
      </bottom>
      <diagonal/>
    </border>
    <border>
      <left/>
      <right style="dotted">
        <color theme="1" tint="4.9989318521683403E-2"/>
      </right>
      <top/>
      <bottom/>
      <diagonal/>
    </border>
    <border>
      <left/>
      <right/>
      <top/>
      <bottom style="hair">
        <color theme="4" tint="-0.249977111117893"/>
      </bottom>
      <diagonal/>
    </border>
    <border>
      <left/>
      <right style="thick">
        <color theme="1" tint="0.14999847407452621"/>
      </right>
      <top/>
      <bottom/>
      <diagonal/>
    </border>
    <border>
      <left style="dotted">
        <color theme="1" tint="0.14999847407452621"/>
      </left>
      <right/>
      <top/>
      <bottom style="thick">
        <color theme="1" tint="0.14999847407452621"/>
      </bottom>
      <diagonal/>
    </border>
    <border>
      <left/>
      <right style="dotted">
        <color theme="1" tint="0.249977111117893"/>
      </right>
      <top/>
      <bottom style="thick">
        <color theme="1" tint="0.14999847407452621"/>
      </bottom>
      <diagonal/>
    </border>
    <border>
      <left/>
      <right/>
      <top/>
      <bottom style="thick">
        <color theme="1" tint="0.14999847407452621"/>
      </bottom>
      <diagonal/>
    </border>
    <border>
      <left/>
      <right style="thick">
        <color theme="1" tint="0.14999847407452621"/>
      </right>
      <top/>
      <bottom style="thick">
        <color theme="1" tint="0.14999847407452621"/>
      </bottom>
      <diagonal/>
    </border>
    <border>
      <left style="thick">
        <color theme="1" tint="0.14999847407452621"/>
      </left>
      <right style="thick">
        <color theme="1" tint="0.14999847407452621"/>
      </right>
      <top style="thick">
        <color theme="1" tint="0.14999847407452621"/>
      </top>
      <bottom/>
      <diagonal/>
    </border>
    <border>
      <left style="thick">
        <color theme="1" tint="0.14999847407452621"/>
      </left>
      <right/>
      <top style="thick">
        <color theme="1" tint="0.14999847407452621"/>
      </top>
      <bottom/>
      <diagonal/>
    </border>
    <border>
      <left/>
      <right style="dotted">
        <color theme="1" tint="0.14999847407452621"/>
      </right>
      <top style="thick">
        <color theme="1" tint="0.14999847407452621"/>
      </top>
      <bottom/>
      <diagonal/>
    </border>
    <border>
      <left/>
      <right/>
      <top style="thick">
        <color theme="1" tint="0.14999847407452621"/>
      </top>
      <bottom/>
      <diagonal/>
    </border>
    <border>
      <left/>
      <right/>
      <top style="thick">
        <color theme="1" tint="0.14999847407452621"/>
      </top>
      <bottom style="hair">
        <color theme="5" tint="-0.499984740745262"/>
      </bottom>
      <diagonal/>
    </border>
    <border>
      <left/>
      <right style="thick">
        <color theme="1" tint="0.14999847407452621"/>
      </right>
      <top style="thick">
        <color theme="1" tint="0.14999847407452621"/>
      </top>
      <bottom style="hair">
        <color theme="5" tint="-0.499984740745262"/>
      </bottom>
      <diagonal/>
    </border>
    <border>
      <left style="thick">
        <color theme="1" tint="0.14999847407452621"/>
      </left>
      <right style="thick">
        <color theme="1" tint="0.14999847407452621"/>
      </right>
      <top/>
      <bottom/>
      <diagonal/>
    </border>
    <border>
      <left style="thick">
        <color theme="1" tint="0.14999847407452621"/>
      </left>
      <right/>
      <top/>
      <bottom/>
      <diagonal/>
    </border>
    <border>
      <left/>
      <right style="thick">
        <color theme="1" tint="0.14999847407452621"/>
      </right>
      <top/>
      <bottom style="hair">
        <color theme="4" tint="-0.249977111117893"/>
      </bottom>
      <diagonal/>
    </border>
    <border>
      <left style="thick">
        <color theme="1" tint="0.14999847407452621"/>
      </left>
      <right style="thick">
        <color theme="1" tint="0.14999847407452621"/>
      </right>
      <top/>
      <bottom style="thick">
        <color theme="1" tint="0.14999847407452621"/>
      </bottom>
      <diagonal/>
    </border>
    <border>
      <left style="thick">
        <color theme="1" tint="0.14999847407452621"/>
      </left>
      <right/>
      <top/>
      <bottom style="thick">
        <color theme="1" tint="0.14999847407452621"/>
      </bottom>
      <diagonal/>
    </border>
    <border>
      <left/>
      <right style="dotted">
        <color theme="1" tint="0.14999847407452621"/>
      </right>
      <top/>
      <bottom style="thick">
        <color theme="1" tint="0.14999847407452621"/>
      </bottom>
      <diagonal/>
    </border>
    <border>
      <left style="dotted">
        <color theme="1" tint="0.14999847407452621"/>
      </left>
      <right/>
      <top style="thick">
        <color theme="1" tint="0.14999847407452621"/>
      </top>
      <bottom/>
      <diagonal/>
    </border>
    <border>
      <left/>
      <right style="thick">
        <color theme="1" tint="0.14999847407452621"/>
      </right>
      <top style="hair">
        <color theme="4" tint="-0.249977111117893"/>
      </top>
      <bottom style="thick">
        <color theme="1" tint="0.14999847407452621"/>
      </bottom>
      <diagonal/>
    </border>
    <border>
      <left/>
      <right/>
      <top/>
      <bottom style="dashed">
        <color theme="5" tint="-0.249977111117893"/>
      </bottom>
      <diagonal/>
    </border>
    <border>
      <left/>
      <right/>
      <top style="dashed">
        <color theme="5" tint="-0.249977111117893"/>
      </top>
      <bottom/>
      <diagonal/>
    </border>
    <border>
      <left/>
      <right/>
      <top/>
      <bottom style="dotted">
        <color theme="1" tint="0.14999847407452621"/>
      </bottom>
      <diagonal/>
    </border>
    <border>
      <left/>
      <right/>
      <top/>
      <bottom style="mediumDashed">
        <color theme="4" tint="-0.249977111117893"/>
      </bottom>
      <diagonal/>
    </border>
    <border>
      <left/>
      <right/>
      <top style="mediumDashed">
        <color theme="4" tint="-0.249977111117893"/>
      </top>
      <bottom style="mediumDashed">
        <color theme="4" tint="-0.249977111117893"/>
      </bottom>
      <diagonal/>
    </border>
    <border>
      <left/>
      <right/>
      <top style="mediumDashed">
        <color theme="4" tint="-0.249977111117893"/>
      </top>
      <bottom/>
      <diagonal/>
    </border>
  </borders>
  <cellStyleXfs count="36">
    <xf numFmtId="0" fontId="0" fillId="0" borderId="0"/>
    <xf numFmtId="9" fontId="5" fillId="0" borderId="0" applyFont="0" applyFill="0" applyBorder="0" applyAlignment="0" applyProtection="0"/>
    <xf numFmtId="4" fontId="6" fillId="0" borderId="0" applyFont="0" applyFill="0" applyBorder="0" applyAlignment="0" applyProtection="0"/>
    <xf numFmtId="4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0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8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6" fillId="0" borderId="0"/>
    <xf numFmtId="0" fontId="6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1" applyNumberFormat="0" applyFont="0" applyFill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1" fillId="0" borderId="0"/>
    <xf numFmtId="13" fontId="11" fillId="0" borderId="0" applyFont="0" applyFill="0" applyProtection="0"/>
    <xf numFmtId="0" fontId="77" fillId="0" borderId="0"/>
  </cellStyleXfs>
  <cellXfs count="376">
    <xf numFmtId="0" fontId="0" fillId="0" borderId="0" xfId="0"/>
    <xf numFmtId="0" fontId="13" fillId="4" borderId="0" xfId="19" applyFont="1" applyFill="1" applyBorder="1" applyAlignment="1">
      <alignment horizontal="centerContinuous"/>
    </xf>
    <xf numFmtId="0" fontId="14" fillId="4" borderId="0" xfId="19" applyFont="1" applyFill="1" applyBorder="1" applyAlignment="1">
      <alignment horizontal="centerContinuous"/>
    </xf>
    <xf numFmtId="0" fontId="15" fillId="4" borderId="0" xfId="19" applyFont="1" applyFill="1" applyBorder="1"/>
    <xf numFmtId="0" fontId="15" fillId="4" borderId="0" xfId="19" applyFont="1" applyFill="1"/>
    <xf numFmtId="0" fontId="16" fillId="4" borderId="0" xfId="19" applyFont="1" applyFill="1" applyBorder="1"/>
    <xf numFmtId="0" fontId="17" fillId="5" borderId="0" xfId="19" applyFont="1" applyFill="1" applyBorder="1" applyAlignment="1">
      <alignment horizontal="center" vertical="center" wrapText="1"/>
    </xf>
    <xf numFmtId="166" fontId="17" fillId="5" borderId="0" xfId="16" applyFont="1" applyFill="1" applyBorder="1" applyAlignment="1">
      <alignment horizontal="center" vertical="center" wrapText="1"/>
    </xf>
    <xf numFmtId="168" fontId="14" fillId="2" borderId="0" xfId="19" applyNumberFormat="1" applyFont="1" applyFill="1" applyBorder="1" applyAlignment="1">
      <alignment horizontal="right" vertical="center" wrapText="1"/>
    </xf>
    <xf numFmtId="169" fontId="14" fillId="2" borderId="0" xfId="19" applyNumberFormat="1" applyFont="1" applyFill="1" applyBorder="1" applyAlignment="1">
      <alignment horizontal="right" vertical="center" wrapText="1"/>
    </xf>
    <xf numFmtId="0" fontId="15" fillId="2" borderId="0" xfId="19" applyFont="1" applyFill="1" applyBorder="1" applyAlignment="1">
      <alignment vertical="center"/>
    </xf>
    <xf numFmtId="0" fontId="19" fillId="2" borderId="0" xfId="19" applyFont="1" applyFill="1"/>
    <xf numFmtId="0" fontId="16" fillId="2" borderId="0" xfId="19" applyFont="1" applyFill="1" applyBorder="1" applyAlignment="1">
      <alignment vertical="center" wrapText="1"/>
    </xf>
    <xf numFmtId="0" fontId="16" fillId="2" borderId="2" xfId="19" applyFont="1" applyFill="1" applyBorder="1" applyAlignment="1">
      <alignment vertical="center" wrapText="1"/>
    </xf>
    <xf numFmtId="170" fontId="13" fillId="4" borderId="0" xfId="19" applyNumberFormat="1" applyFont="1" applyFill="1" applyBorder="1"/>
    <xf numFmtId="0" fontId="0" fillId="4" borderId="0" xfId="0" applyFill="1"/>
    <xf numFmtId="0" fontId="12" fillId="4" borderId="0" xfId="19" applyFill="1"/>
    <xf numFmtId="0" fontId="29" fillId="4" borderId="4" xfId="19" applyFont="1" applyFill="1" applyBorder="1" applyAlignment="1">
      <alignment horizontal="center" vertical="top"/>
    </xf>
    <xf numFmtId="0" fontId="32" fillId="4" borderId="0" xfId="19" applyFont="1" applyFill="1" applyBorder="1"/>
    <xf numFmtId="168" fontId="16" fillId="2" borderId="0" xfId="19" applyNumberFormat="1" applyFont="1" applyFill="1" applyBorder="1" applyAlignment="1">
      <alignment horizontal="center" vertical="center" wrapText="1"/>
    </xf>
    <xf numFmtId="169" fontId="16" fillId="2" borderId="0" xfId="19" applyNumberFormat="1" applyFont="1" applyFill="1" applyBorder="1" applyAlignment="1">
      <alignment horizontal="center" vertical="center" wrapText="1"/>
    </xf>
    <xf numFmtId="9" fontId="16" fillId="2" borderId="0" xfId="1" applyFont="1" applyFill="1" applyBorder="1" applyAlignment="1">
      <alignment horizontal="center" vertical="center" wrapText="1"/>
    </xf>
    <xf numFmtId="168" fontId="15" fillId="2" borderId="0" xfId="19" applyNumberFormat="1" applyFont="1" applyFill="1" applyBorder="1" applyAlignment="1">
      <alignment horizontal="center" vertical="center"/>
    </xf>
    <xf numFmtId="0" fontId="15" fillId="2" borderId="0" xfId="19" applyFont="1" applyFill="1" applyBorder="1" applyAlignment="1">
      <alignment horizontal="center" vertical="center"/>
    </xf>
    <xf numFmtId="168" fontId="20" fillId="2" borderId="0" xfId="19" applyNumberFormat="1" applyFont="1" applyFill="1" applyBorder="1" applyAlignment="1">
      <alignment horizontal="center" vertical="center"/>
    </xf>
    <xf numFmtId="169" fontId="15" fillId="2" borderId="0" xfId="19" applyNumberFormat="1" applyFont="1" applyFill="1" applyBorder="1" applyAlignment="1">
      <alignment horizontal="center" vertical="center"/>
    </xf>
    <xf numFmtId="10" fontId="16" fillId="2" borderId="0" xfId="1" applyNumberFormat="1" applyFont="1" applyFill="1" applyAlignment="1">
      <alignment horizontal="center"/>
    </xf>
    <xf numFmtId="10" fontId="16" fillId="2" borderId="0" xfId="1" applyNumberFormat="1" applyFont="1" applyFill="1" applyBorder="1" applyAlignment="1">
      <alignment horizontal="center" vertical="center" wrapText="1"/>
    </xf>
    <xf numFmtId="168" fontId="16" fillId="2" borderId="2" xfId="19" applyNumberFormat="1" applyFont="1" applyFill="1" applyBorder="1" applyAlignment="1">
      <alignment horizontal="center" vertical="center" wrapText="1"/>
    </xf>
    <xf numFmtId="169" fontId="16" fillId="2" borderId="2" xfId="19" applyNumberFormat="1" applyFont="1" applyFill="1" applyBorder="1" applyAlignment="1">
      <alignment horizontal="center" vertical="center" wrapText="1"/>
    </xf>
    <xf numFmtId="9" fontId="16" fillId="2" borderId="2" xfId="1" applyFont="1" applyFill="1" applyBorder="1" applyAlignment="1">
      <alignment horizontal="center" vertical="center" wrapText="1"/>
    </xf>
    <xf numFmtId="0" fontId="15" fillId="2" borderId="2" xfId="19" applyFont="1" applyFill="1" applyBorder="1" applyAlignment="1">
      <alignment horizontal="center" vertical="center"/>
    </xf>
    <xf numFmtId="168" fontId="20" fillId="2" borderId="2" xfId="19" applyNumberFormat="1" applyFont="1" applyFill="1" applyBorder="1" applyAlignment="1">
      <alignment horizontal="center" vertical="center"/>
    </xf>
    <xf numFmtId="169" fontId="15" fillId="2" borderId="2" xfId="19" applyNumberFormat="1" applyFont="1" applyFill="1" applyBorder="1" applyAlignment="1">
      <alignment horizontal="center" vertical="center"/>
    </xf>
    <xf numFmtId="0" fontId="15" fillId="4" borderId="0" xfId="19" applyFont="1" applyFill="1" applyBorder="1" applyAlignment="1">
      <alignment horizontal="center"/>
    </xf>
    <xf numFmtId="0" fontId="36" fillId="6" borderId="0" xfId="0" applyFont="1" applyFill="1" applyAlignment="1">
      <alignment horizontal="center" vertical="center"/>
    </xf>
    <xf numFmtId="0" fontId="36" fillId="6" borderId="0" xfId="0" applyFont="1" applyFill="1" applyAlignment="1">
      <alignment horizontal="left" vertical="center"/>
    </xf>
    <xf numFmtId="0" fontId="36" fillId="6" borderId="6" xfId="0" applyFont="1" applyFill="1" applyBorder="1" applyAlignment="1">
      <alignment horizontal="center" vertical="center"/>
    </xf>
    <xf numFmtId="0" fontId="36" fillId="2" borderId="0" xfId="0" applyFont="1" applyFill="1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43" fillId="4" borderId="16" xfId="0" applyFont="1" applyFill="1" applyBorder="1" applyAlignment="1">
      <alignment horizontal="center" vertical="center"/>
    </xf>
    <xf numFmtId="0" fontId="43" fillId="4" borderId="17" xfId="0" applyFont="1" applyFill="1" applyBorder="1" applyAlignment="1">
      <alignment horizontal="center" vertical="center"/>
    </xf>
    <xf numFmtId="0" fontId="43" fillId="4" borderId="11" xfId="0" applyFont="1" applyFill="1" applyBorder="1" applyAlignment="1">
      <alignment horizontal="center" vertical="center"/>
    </xf>
    <xf numFmtId="0" fontId="43" fillId="4" borderId="22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6" fillId="2" borderId="7" xfId="0" applyFont="1" applyFill="1" applyBorder="1" applyAlignment="1">
      <alignment horizontal="left"/>
    </xf>
    <xf numFmtId="0" fontId="36" fillId="2" borderId="0" xfId="0" applyFont="1" applyFill="1" applyBorder="1"/>
    <xf numFmtId="0" fontId="43" fillId="4" borderId="26" xfId="0" applyFont="1" applyFill="1" applyBorder="1" applyAlignment="1">
      <alignment horizontal="center" vertical="center"/>
    </xf>
    <xf numFmtId="0" fontId="43" fillId="4" borderId="27" xfId="0" applyFont="1" applyFill="1" applyBorder="1" applyAlignment="1">
      <alignment horizontal="center" vertical="center"/>
    </xf>
    <xf numFmtId="0" fontId="37" fillId="2" borderId="23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42" fillId="2" borderId="9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3" fillId="4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39" fillId="2" borderId="8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4" borderId="0" xfId="0" applyFont="1" applyFill="1"/>
    <xf numFmtId="0" fontId="36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left" vertical="center"/>
    </xf>
    <xf numFmtId="0" fontId="36" fillId="2" borderId="8" xfId="0" applyFont="1" applyFill="1" applyBorder="1" applyAlignment="1">
      <alignment horizontal="center" vertical="center"/>
    </xf>
    <xf numFmtId="0" fontId="44" fillId="2" borderId="9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36" fillId="4" borderId="0" xfId="0" applyFont="1" applyFill="1" applyBorder="1"/>
    <xf numFmtId="0" fontId="46" fillId="2" borderId="29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left"/>
    </xf>
    <xf numFmtId="0" fontId="36" fillId="2" borderId="32" xfId="0" applyFont="1" applyFill="1" applyBorder="1" applyAlignment="1">
      <alignment horizontal="center" vertical="center"/>
    </xf>
    <xf numFmtId="0" fontId="36" fillId="2" borderId="33" xfId="0" applyFont="1" applyFill="1" applyBorder="1" applyAlignment="1">
      <alignment horizontal="center" vertical="center"/>
    </xf>
    <xf numFmtId="0" fontId="36" fillId="2" borderId="34" xfId="0" applyFont="1" applyFill="1" applyBorder="1" applyAlignment="1">
      <alignment horizontal="center" vertical="center"/>
    </xf>
    <xf numFmtId="0" fontId="36" fillId="2" borderId="34" xfId="0" applyFont="1" applyFill="1" applyBorder="1"/>
    <xf numFmtId="0" fontId="36" fillId="4" borderId="34" xfId="0" applyFont="1" applyFill="1" applyBorder="1"/>
    <xf numFmtId="0" fontId="36" fillId="2" borderId="35" xfId="0" applyFont="1" applyFill="1" applyBorder="1" applyAlignment="1">
      <alignment horizontal="left"/>
    </xf>
    <xf numFmtId="0" fontId="4" fillId="4" borderId="40" xfId="0" applyFont="1" applyFill="1" applyBorder="1" applyAlignment="1">
      <alignment horizontal="center" vertical="center"/>
    </xf>
    <xf numFmtId="0" fontId="36" fillId="2" borderId="40" xfId="0" applyFont="1" applyFill="1" applyBorder="1"/>
    <xf numFmtId="0" fontId="4" fillId="2" borderId="41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center" vertical="center"/>
    </xf>
    <xf numFmtId="0" fontId="24" fillId="4" borderId="34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left"/>
    </xf>
    <xf numFmtId="170" fontId="13" fillId="4" borderId="0" xfId="19" applyNumberFormat="1" applyFont="1" applyFill="1" applyBorder="1" applyAlignment="1">
      <alignment horizontal="center"/>
    </xf>
    <xf numFmtId="0" fontId="18" fillId="2" borderId="0" xfId="19" applyFont="1" applyFill="1" applyBorder="1" applyAlignment="1">
      <alignment horizontal="justify" vertical="center" wrapText="1"/>
    </xf>
    <xf numFmtId="0" fontId="14" fillId="2" borderId="0" xfId="19" applyFont="1" applyFill="1" applyBorder="1" applyAlignment="1">
      <alignment horizontal="center" vertical="center" wrapText="1"/>
    </xf>
    <xf numFmtId="0" fontId="16" fillId="2" borderId="0" xfId="19" applyFont="1" applyFill="1" applyBorder="1" applyAlignment="1">
      <alignment horizontal="center" vertical="center" wrapText="1"/>
    </xf>
    <xf numFmtId="0" fontId="16" fillId="2" borderId="2" xfId="19" applyFont="1" applyFill="1" applyBorder="1" applyAlignment="1">
      <alignment horizontal="center" vertical="center" wrapText="1"/>
    </xf>
    <xf numFmtId="49" fontId="16" fillId="2" borderId="2" xfId="19" applyNumberFormat="1" applyFont="1" applyFill="1" applyBorder="1" applyAlignment="1">
      <alignment vertical="center" wrapText="1"/>
    </xf>
    <xf numFmtId="0" fontId="16" fillId="2" borderId="0" xfId="19" applyFont="1" applyFill="1" applyBorder="1" applyAlignment="1">
      <alignment horizontal="justify" vertical="center" wrapText="1"/>
    </xf>
    <xf numFmtId="49" fontId="14" fillId="2" borderId="0" xfId="19" applyNumberFormat="1" applyFont="1" applyFill="1" applyBorder="1" applyAlignment="1">
      <alignment vertical="center" wrapText="1"/>
    </xf>
    <xf numFmtId="0" fontId="49" fillId="2" borderId="7" xfId="0" applyFont="1" applyFill="1" applyBorder="1" applyAlignment="1">
      <alignment horizontal="left" wrapText="1"/>
    </xf>
    <xf numFmtId="0" fontId="39" fillId="2" borderId="13" xfId="0" applyFont="1" applyFill="1" applyBorder="1" applyAlignment="1">
      <alignment horizontal="center" vertical="center"/>
    </xf>
    <xf numFmtId="0" fontId="39" fillId="2" borderId="24" xfId="0" applyFont="1" applyFill="1" applyBorder="1" applyAlignment="1">
      <alignment horizontal="center" vertical="center"/>
    </xf>
    <xf numFmtId="0" fontId="39" fillId="2" borderId="11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left" vertical="center"/>
    </xf>
    <xf numFmtId="0" fontId="50" fillId="2" borderId="13" xfId="0" applyFont="1" applyFill="1" applyBorder="1" applyAlignment="1">
      <alignment horizontal="center" vertical="center"/>
    </xf>
    <xf numFmtId="0" fontId="50" fillId="2" borderId="24" xfId="0" applyFont="1" applyFill="1" applyBorder="1" applyAlignment="1">
      <alignment horizontal="center" vertical="center"/>
    </xf>
    <xf numFmtId="0" fontId="50" fillId="2" borderId="11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51" fillId="2" borderId="13" xfId="0" applyFont="1" applyFill="1" applyBorder="1" applyAlignment="1">
      <alignment horizontal="left" vertical="center"/>
    </xf>
    <xf numFmtId="0" fontId="51" fillId="2" borderId="24" xfId="0" applyFont="1" applyFill="1" applyBorder="1" applyAlignment="1">
      <alignment horizontal="left" vertical="center"/>
    </xf>
    <xf numFmtId="0" fontId="51" fillId="2" borderId="11" xfId="0" applyFont="1" applyFill="1" applyBorder="1" applyAlignment="1">
      <alignment horizontal="left" vertical="center"/>
    </xf>
    <xf numFmtId="0" fontId="51" fillId="2" borderId="0" xfId="0" applyFont="1" applyFill="1" applyBorder="1" applyAlignment="1">
      <alignment horizontal="left" vertical="center"/>
    </xf>
    <xf numFmtId="0" fontId="52" fillId="2" borderId="0" xfId="0" applyFont="1" applyFill="1" applyBorder="1" applyAlignment="1">
      <alignment horizontal="center" vertical="center"/>
    </xf>
    <xf numFmtId="44" fontId="39" fillId="2" borderId="13" xfId="32" applyFont="1" applyFill="1" applyBorder="1" applyAlignment="1">
      <alignment horizontal="center" vertical="center"/>
    </xf>
    <xf numFmtId="44" fontId="39" fillId="2" borderId="24" xfId="32" applyFont="1" applyFill="1" applyBorder="1" applyAlignment="1">
      <alignment horizontal="center" vertical="center"/>
    </xf>
    <xf numFmtId="44" fontId="39" fillId="2" borderId="11" xfId="32" applyFont="1" applyFill="1" applyBorder="1" applyAlignment="1">
      <alignment horizontal="center" vertical="center"/>
    </xf>
    <xf numFmtId="44" fontId="39" fillId="2" borderId="0" xfId="32" applyFont="1" applyFill="1" applyBorder="1" applyAlignment="1">
      <alignment horizontal="center" vertical="center"/>
    </xf>
    <xf numFmtId="2" fontId="39" fillId="2" borderId="0" xfId="0" applyNumberFormat="1" applyFont="1" applyFill="1" applyBorder="1" applyAlignment="1">
      <alignment horizontal="center" vertical="center"/>
    </xf>
    <xf numFmtId="0" fontId="45" fillId="2" borderId="29" xfId="0" applyFont="1" applyFill="1" applyBorder="1" applyAlignment="1">
      <alignment vertical="center" textRotation="90"/>
    </xf>
    <xf numFmtId="2" fontId="41" fillId="2" borderId="13" xfId="0" applyNumberFormat="1" applyFont="1" applyFill="1" applyBorder="1" applyAlignment="1">
      <alignment horizontal="center" vertical="center"/>
    </xf>
    <xf numFmtId="2" fontId="41" fillId="2" borderId="24" xfId="0" applyNumberFormat="1" applyFont="1" applyFill="1" applyBorder="1" applyAlignment="1">
      <alignment horizontal="center" vertical="center"/>
    </xf>
    <xf numFmtId="2" fontId="41" fillId="2" borderId="11" xfId="0" applyNumberFormat="1" applyFont="1" applyFill="1" applyBorder="1" applyAlignment="1">
      <alignment horizontal="center" vertical="center"/>
    </xf>
    <xf numFmtId="2" fontId="41" fillId="2" borderId="0" xfId="0" applyNumberFormat="1" applyFont="1" applyFill="1" applyBorder="1" applyAlignment="1">
      <alignment horizontal="center" vertical="center"/>
    </xf>
    <xf numFmtId="44" fontId="41" fillId="2" borderId="13" xfId="32" applyFont="1" applyFill="1" applyBorder="1" applyAlignment="1">
      <alignment horizontal="center" vertical="center"/>
    </xf>
    <xf numFmtId="44" fontId="42" fillId="2" borderId="15" xfId="32" applyFont="1" applyFill="1" applyBorder="1" applyAlignment="1">
      <alignment horizontal="center" vertical="center"/>
    </xf>
    <xf numFmtId="44" fontId="41" fillId="2" borderId="18" xfId="32" applyFont="1" applyFill="1" applyBorder="1" applyAlignment="1">
      <alignment horizontal="center" vertical="center"/>
    </xf>
    <xf numFmtId="44" fontId="42" fillId="2" borderId="19" xfId="32" applyFont="1" applyFill="1" applyBorder="1" applyAlignment="1">
      <alignment horizontal="center" vertical="center"/>
    </xf>
    <xf numFmtId="44" fontId="41" fillId="2" borderId="11" xfId="32" applyFont="1" applyFill="1" applyBorder="1" applyAlignment="1">
      <alignment horizontal="center" vertical="center"/>
    </xf>
    <xf numFmtId="44" fontId="42" fillId="2" borderId="28" xfId="32" applyFont="1" applyFill="1" applyBorder="1" applyAlignment="1">
      <alignment horizontal="center" vertical="center"/>
    </xf>
    <xf numFmtId="44" fontId="41" fillId="2" borderId="0" xfId="32" applyFont="1" applyFill="1" applyBorder="1" applyAlignment="1">
      <alignment horizontal="center" vertical="center"/>
    </xf>
    <xf numFmtId="44" fontId="42" fillId="2" borderId="9" xfId="32" applyFont="1" applyFill="1" applyBorder="1" applyAlignment="1">
      <alignment horizontal="center" vertical="center"/>
    </xf>
    <xf numFmtId="44" fontId="1" fillId="2" borderId="9" xfId="32" applyFont="1" applyFill="1" applyBorder="1" applyAlignment="1">
      <alignment horizontal="center" vertical="center"/>
    </xf>
    <xf numFmtId="44" fontId="54" fillId="2" borderId="9" xfId="32" applyFont="1" applyFill="1" applyBorder="1" applyAlignment="1">
      <alignment horizontal="center" vertical="top"/>
    </xf>
    <xf numFmtId="0" fontId="54" fillId="2" borderId="9" xfId="0" applyFont="1" applyFill="1" applyBorder="1" applyAlignment="1">
      <alignment horizontal="center" vertical="center" wrapText="1"/>
    </xf>
    <xf numFmtId="9" fontId="41" fillId="2" borderId="24" xfId="1" applyFont="1" applyFill="1" applyBorder="1" applyAlignment="1">
      <alignment horizontal="center" vertical="center"/>
    </xf>
    <xf numFmtId="9" fontId="36" fillId="6" borderId="0" xfId="1" applyFont="1" applyFill="1" applyAlignment="1">
      <alignment horizontal="center" vertical="center"/>
    </xf>
    <xf numFmtId="9" fontId="3" fillId="2" borderId="0" xfId="1" applyFont="1" applyFill="1" applyBorder="1" applyAlignment="1">
      <alignment horizontal="center" vertical="center" wrapText="1"/>
    </xf>
    <xf numFmtId="9" fontId="41" fillId="2" borderId="0" xfId="1" applyFont="1" applyFill="1" applyBorder="1" applyAlignment="1">
      <alignment horizontal="center" vertical="center"/>
    </xf>
    <xf numFmtId="9" fontId="36" fillId="2" borderId="0" xfId="1" applyFont="1" applyFill="1" applyBorder="1" applyAlignment="1">
      <alignment horizontal="center" vertical="center"/>
    </xf>
    <xf numFmtId="9" fontId="36" fillId="2" borderId="0" xfId="1" applyFont="1" applyFill="1" applyAlignment="1">
      <alignment horizontal="center" vertical="center"/>
    </xf>
    <xf numFmtId="9" fontId="36" fillId="2" borderId="0" xfId="1" applyFont="1" applyFill="1"/>
    <xf numFmtId="10" fontId="41" fillId="2" borderId="13" xfId="1" applyNumberFormat="1" applyFont="1" applyFill="1" applyBorder="1" applyAlignment="1">
      <alignment horizontal="center" vertical="center"/>
    </xf>
    <xf numFmtId="10" fontId="42" fillId="2" borderId="15" xfId="31" applyNumberFormat="1" applyFont="1" applyFill="1" applyBorder="1" applyAlignment="1">
      <alignment horizontal="center" vertical="center"/>
    </xf>
    <xf numFmtId="10" fontId="41" fillId="2" borderId="24" xfId="1" applyNumberFormat="1" applyFont="1" applyFill="1" applyBorder="1" applyAlignment="1">
      <alignment horizontal="center" vertical="center"/>
    </xf>
    <xf numFmtId="10" fontId="42" fillId="2" borderId="19" xfId="1" applyNumberFormat="1" applyFont="1" applyFill="1" applyBorder="1" applyAlignment="1">
      <alignment horizontal="center" vertical="center"/>
    </xf>
    <xf numFmtId="10" fontId="41" fillId="2" borderId="11" xfId="1" applyNumberFormat="1" applyFont="1" applyFill="1" applyBorder="1" applyAlignment="1">
      <alignment horizontal="center" vertical="center"/>
    </xf>
    <xf numFmtId="10" fontId="42" fillId="2" borderId="28" xfId="1" applyNumberFormat="1" applyFont="1" applyFill="1" applyBorder="1" applyAlignment="1">
      <alignment horizontal="center" vertical="center"/>
    </xf>
    <xf numFmtId="10" fontId="41" fillId="2" borderId="0" xfId="1" applyNumberFormat="1" applyFont="1" applyFill="1" applyBorder="1" applyAlignment="1">
      <alignment horizontal="center" vertical="center"/>
    </xf>
    <xf numFmtId="10" fontId="42" fillId="2" borderId="9" xfId="1" applyNumberFormat="1" applyFont="1" applyFill="1" applyBorder="1" applyAlignment="1">
      <alignment horizontal="center" vertical="center"/>
    </xf>
    <xf numFmtId="10" fontId="42" fillId="2" borderId="15" xfId="1" applyNumberFormat="1" applyFont="1" applyFill="1" applyBorder="1" applyAlignment="1">
      <alignment horizontal="center" vertical="center"/>
    </xf>
    <xf numFmtId="10" fontId="1" fillId="2" borderId="9" xfId="1" applyNumberFormat="1" applyFont="1" applyFill="1" applyBorder="1" applyAlignment="1">
      <alignment horizontal="center" vertical="center"/>
    </xf>
    <xf numFmtId="10" fontId="54" fillId="2" borderId="9" xfId="1" applyNumberFormat="1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right" vertical="center" wrapText="1"/>
    </xf>
    <xf numFmtId="44" fontId="39" fillId="2" borderId="14" xfId="32" applyFont="1" applyFill="1" applyBorder="1" applyAlignment="1">
      <alignment horizontal="center" vertical="center"/>
    </xf>
    <xf numFmtId="44" fontId="39" fillId="2" borderId="25" xfId="32" applyFont="1" applyFill="1" applyBorder="1" applyAlignment="1">
      <alignment horizontal="center" vertical="center"/>
    </xf>
    <xf numFmtId="44" fontId="39" fillId="2" borderId="21" xfId="32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right" vertical="center" wrapText="1"/>
    </xf>
    <xf numFmtId="44" fontId="55" fillId="2" borderId="13" xfId="32" applyFont="1" applyFill="1" applyBorder="1" applyAlignment="1">
      <alignment horizontal="center" vertical="center"/>
    </xf>
    <xf numFmtId="44" fontId="55" fillId="2" borderId="24" xfId="32" applyFont="1" applyFill="1" applyBorder="1" applyAlignment="1">
      <alignment horizontal="center" vertical="center"/>
    </xf>
    <xf numFmtId="44" fontId="55" fillId="2" borderId="11" xfId="32" applyFont="1" applyFill="1" applyBorder="1" applyAlignment="1">
      <alignment horizontal="center" vertical="center"/>
    </xf>
    <xf numFmtId="44" fontId="56" fillId="2" borderId="40" xfId="32" applyFont="1" applyFill="1" applyBorder="1" applyAlignment="1">
      <alignment horizontal="center" vertical="center"/>
    </xf>
    <xf numFmtId="0" fontId="57" fillId="4" borderId="30" xfId="0" applyFont="1" applyFill="1" applyBorder="1" applyAlignment="1">
      <alignment horizontal="center" vertical="center"/>
    </xf>
    <xf numFmtId="0" fontId="57" fillId="2" borderId="30" xfId="0" applyFont="1" applyFill="1" applyBorder="1" applyAlignment="1">
      <alignment horizontal="center" vertical="center"/>
    </xf>
    <xf numFmtId="0" fontId="57" fillId="2" borderId="44" xfId="0" applyFont="1" applyFill="1" applyBorder="1" applyAlignment="1">
      <alignment horizontal="left" vertical="center"/>
    </xf>
    <xf numFmtId="171" fontId="58" fillId="2" borderId="30" xfId="1" applyNumberFormat="1" applyFont="1" applyFill="1" applyBorder="1" applyAlignment="1">
      <alignment horizontal="right" vertical="center"/>
    </xf>
    <xf numFmtId="44" fontId="59" fillId="2" borderId="0" xfId="0" applyNumberFormat="1" applyFont="1" applyFill="1" applyBorder="1" applyAlignment="1">
      <alignment horizontal="center" vertical="top"/>
    </xf>
    <xf numFmtId="9" fontId="2" fillId="2" borderId="34" xfId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18" fillId="2" borderId="0" xfId="19" applyFont="1" applyFill="1" applyBorder="1" applyAlignment="1">
      <alignment horizontal="center" vertical="center" wrapText="1"/>
    </xf>
    <xf numFmtId="44" fontId="16" fillId="2" borderId="0" xfId="32" applyFont="1" applyFill="1" applyAlignment="1">
      <alignment horizontal="center"/>
    </xf>
    <xf numFmtId="0" fontId="63" fillId="2" borderId="0" xfId="33" applyFont="1" applyFill="1" applyBorder="1"/>
    <xf numFmtId="0" fontId="62" fillId="2" borderId="0" xfId="33" applyFont="1" applyFill="1" applyBorder="1"/>
    <xf numFmtId="0" fontId="63" fillId="2" borderId="0" xfId="33" applyFont="1" applyFill="1" applyBorder="1" applyAlignment="1">
      <alignment vertical="top"/>
    </xf>
    <xf numFmtId="0" fontId="63" fillId="2" borderId="0" xfId="33" applyFont="1" applyFill="1" applyBorder="1" applyAlignment="1">
      <alignment horizontal="justify" vertical="top"/>
    </xf>
    <xf numFmtId="0" fontId="64" fillId="2" borderId="0" xfId="33" applyFont="1" applyFill="1" applyBorder="1" applyAlignment="1">
      <alignment horizontal="justify" vertical="top" wrapText="1"/>
    </xf>
    <xf numFmtId="0" fontId="62" fillId="2" borderId="0" xfId="33" applyFont="1" applyFill="1" applyBorder="1" applyAlignment="1">
      <alignment horizontal="right"/>
    </xf>
    <xf numFmtId="0" fontId="57" fillId="4" borderId="0" xfId="0" applyFont="1" applyFill="1" applyBorder="1" applyAlignment="1">
      <alignment horizontal="center" vertical="center"/>
    </xf>
    <xf numFmtId="44" fontId="56" fillId="4" borderId="40" xfId="32" applyFont="1" applyFill="1" applyBorder="1" applyAlignment="1">
      <alignment horizontal="center" vertical="center"/>
    </xf>
    <xf numFmtId="0" fontId="36" fillId="4" borderId="40" xfId="0" applyFont="1" applyFill="1" applyBorder="1"/>
    <xf numFmtId="0" fontId="4" fillId="4" borderId="41" xfId="0" applyFont="1" applyFill="1" applyBorder="1" applyAlignment="1">
      <alignment horizontal="left" vertical="center"/>
    </xf>
    <xf numFmtId="0" fontId="4" fillId="4" borderId="31" xfId="0" applyFont="1" applyFill="1" applyBorder="1" applyAlignment="1">
      <alignment horizontal="left" vertical="center"/>
    </xf>
    <xf numFmtId="171" fontId="58" fillId="4" borderId="30" xfId="1" applyNumberFormat="1" applyFont="1" applyFill="1" applyBorder="1" applyAlignment="1">
      <alignment horizontal="right" vertical="center"/>
    </xf>
    <xf numFmtId="0" fontId="57" fillId="4" borderId="44" xfId="0" applyFont="1" applyFill="1" applyBorder="1" applyAlignment="1">
      <alignment horizontal="left" vertical="center"/>
    </xf>
    <xf numFmtId="171" fontId="58" fillId="4" borderId="0" xfId="1" applyNumberFormat="1" applyFont="1" applyFill="1" applyBorder="1" applyAlignment="1">
      <alignment horizontal="right" vertical="center"/>
    </xf>
    <xf numFmtId="0" fontId="57" fillId="4" borderId="31" xfId="0" applyFont="1" applyFill="1" applyBorder="1" applyAlignment="1">
      <alignment horizontal="left" vertical="center"/>
    </xf>
    <xf numFmtId="0" fontId="24" fillId="4" borderId="35" xfId="0" applyFont="1" applyFill="1" applyBorder="1" applyAlignment="1">
      <alignment horizontal="left" vertical="center"/>
    </xf>
    <xf numFmtId="44" fontId="68" fillId="4" borderId="0" xfId="0" applyNumberFormat="1" applyFont="1" applyFill="1" applyBorder="1" applyAlignment="1">
      <alignment horizontal="center" vertical="center"/>
    </xf>
    <xf numFmtId="0" fontId="11" fillId="2" borderId="0" xfId="33" applyFill="1" applyBorder="1"/>
    <xf numFmtId="0" fontId="0" fillId="2" borderId="0" xfId="0" applyFill="1" applyBorder="1"/>
    <xf numFmtId="0" fontId="62" fillId="2" borderId="0" xfId="33" applyFont="1" applyFill="1" applyBorder="1" applyAlignment="1">
      <alignment horizontal="center"/>
    </xf>
    <xf numFmtId="172" fontId="62" fillId="2" borderId="0" xfId="33" applyNumberFormat="1" applyFont="1" applyFill="1" applyBorder="1" applyAlignment="1">
      <alignment horizontal="center"/>
    </xf>
    <xf numFmtId="0" fontId="62" fillId="2" borderId="0" xfId="33" applyFont="1" applyFill="1" applyBorder="1" applyAlignment="1">
      <alignment horizontal="center" vertical="top"/>
    </xf>
    <xf numFmtId="10" fontId="62" fillId="2" borderId="0" xfId="34" applyNumberFormat="1" applyFont="1" applyFill="1" applyBorder="1" applyAlignment="1">
      <alignment horizontal="right" vertical="top"/>
    </xf>
    <xf numFmtId="0" fontId="63" fillId="2" borderId="0" xfId="33" applyFont="1" applyFill="1" applyBorder="1" applyAlignment="1">
      <alignment horizontal="center" vertical="top"/>
    </xf>
    <xf numFmtId="10" fontId="63" fillId="2" borderId="0" xfId="34" applyNumberFormat="1" applyFont="1" applyFill="1" applyBorder="1" applyAlignment="1">
      <alignment horizontal="right" vertical="top"/>
    </xf>
    <xf numFmtId="49" fontId="63" fillId="2" borderId="0" xfId="33" applyNumberFormat="1" applyFont="1" applyFill="1" applyBorder="1" applyAlignment="1">
      <alignment vertical="top"/>
    </xf>
    <xf numFmtId="173" fontId="63" fillId="2" borderId="0" xfId="33" applyNumberFormat="1" applyFont="1" applyFill="1" applyBorder="1" applyAlignment="1">
      <alignment horizontal="right" vertical="top"/>
    </xf>
    <xf numFmtId="169" fontId="63" fillId="2" borderId="0" xfId="33" applyNumberFormat="1" applyFont="1" applyFill="1" applyBorder="1" applyAlignment="1">
      <alignment horizontal="right" vertical="top"/>
    </xf>
    <xf numFmtId="0" fontId="66" fillId="2" borderId="0" xfId="33" applyFont="1" applyFill="1" applyBorder="1" applyAlignment="1">
      <alignment horizontal="center" vertical="center"/>
    </xf>
    <xf numFmtId="0" fontId="63" fillId="2" borderId="0" xfId="33" applyFont="1" applyFill="1" applyBorder="1" applyAlignment="1">
      <alignment horizontal="center" vertical="center"/>
    </xf>
    <xf numFmtId="49" fontId="62" fillId="2" borderId="0" xfId="33" applyNumberFormat="1" applyFont="1" applyFill="1" applyBorder="1" applyAlignment="1">
      <alignment horizontal="left" vertical="top" wrapText="1"/>
    </xf>
    <xf numFmtId="169" fontId="62" fillId="2" borderId="0" xfId="33" applyNumberFormat="1" applyFont="1" applyFill="1" applyBorder="1" applyAlignment="1">
      <alignment horizontal="right" vertical="top"/>
    </xf>
    <xf numFmtId="174" fontId="16" fillId="2" borderId="0" xfId="1" applyNumberFormat="1" applyFont="1" applyFill="1" applyAlignment="1">
      <alignment horizontal="center"/>
    </xf>
    <xf numFmtId="170" fontId="13" fillId="4" borderId="0" xfId="19" applyNumberFormat="1" applyFont="1" applyFill="1" applyBorder="1" applyAlignment="1">
      <alignment horizontal="center"/>
    </xf>
    <xf numFmtId="0" fontId="47" fillId="2" borderId="38" xfId="0" applyFont="1" applyFill="1" applyBorder="1" applyAlignment="1">
      <alignment vertical="center" textRotation="90"/>
    </xf>
    <xf numFmtId="0" fontId="36" fillId="2" borderId="9" xfId="0" applyFont="1" applyFill="1" applyBorder="1" applyAlignment="1">
      <alignment horizontal="center" vertical="center"/>
    </xf>
    <xf numFmtId="0" fontId="47" fillId="2" borderId="9" xfId="0" applyFont="1" applyFill="1" applyBorder="1" applyAlignment="1">
      <alignment vertical="center" textRotation="90"/>
    </xf>
    <xf numFmtId="9" fontId="36" fillId="2" borderId="10" xfId="1" applyFont="1" applyFill="1" applyBorder="1"/>
    <xf numFmtId="0" fontId="36" fillId="2" borderId="38" xfId="0" applyFont="1" applyFill="1" applyBorder="1"/>
    <xf numFmtId="0" fontId="36" fillId="2" borderId="47" xfId="0" applyFont="1" applyFill="1" applyBorder="1"/>
    <xf numFmtId="0" fontId="24" fillId="2" borderId="49" xfId="0" applyFont="1" applyFill="1" applyBorder="1" applyAlignment="1">
      <alignment horizontal="left" vertical="center"/>
    </xf>
    <xf numFmtId="0" fontId="36" fillId="2" borderId="31" xfId="0" applyFont="1" applyFill="1" applyBorder="1"/>
    <xf numFmtId="0" fontId="67" fillId="2" borderId="31" xfId="0" applyFont="1" applyFill="1" applyBorder="1" applyAlignment="1">
      <alignment horizontal="center" vertical="center"/>
    </xf>
    <xf numFmtId="44" fontId="69" fillId="4" borderId="37" xfId="0" applyNumberFormat="1" applyFont="1" applyFill="1" applyBorder="1" applyAlignment="1">
      <alignment horizontal="center" vertical="center"/>
    </xf>
    <xf numFmtId="0" fontId="69" fillId="4" borderId="39" xfId="0" applyFont="1" applyFill="1" applyBorder="1" applyAlignment="1">
      <alignment horizontal="center" vertical="center"/>
    </xf>
    <xf numFmtId="0" fontId="69" fillId="4" borderId="38" xfId="0" applyFont="1" applyFill="1" applyBorder="1" applyAlignment="1">
      <alignment horizontal="center" vertical="center"/>
    </xf>
    <xf numFmtId="0" fontId="69" fillId="4" borderId="43" xfId="0" applyFont="1" applyFill="1" applyBorder="1" applyAlignment="1">
      <alignment horizontal="center" vertical="center"/>
    </xf>
    <xf numFmtId="0" fontId="69" fillId="4" borderId="0" xfId="0" applyFont="1" applyFill="1" applyBorder="1" applyAlignment="1">
      <alignment horizontal="center" vertical="center"/>
    </xf>
    <xf numFmtId="0" fontId="69" fillId="4" borderId="9" xfId="0" applyFont="1" applyFill="1" applyBorder="1" applyAlignment="1">
      <alignment horizontal="center" vertical="center"/>
    </xf>
    <xf numFmtId="0" fontId="69" fillId="4" borderId="46" xfId="0" applyFont="1" applyFill="1" applyBorder="1" applyAlignment="1">
      <alignment horizontal="center" vertical="center"/>
    </xf>
    <xf numFmtId="0" fontId="69" fillId="4" borderId="34" xfId="0" applyFont="1" applyFill="1" applyBorder="1" applyAlignment="1">
      <alignment horizontal="center" vertical="center"/>
    </xf>
    <xf numFmtId="0" fontId="69" fillId="4" borderId="47" xfId="0" applyFont="1" applyFill="1" applyBorder="1" applyAlignment="1">
      <alignment horizontal="center" vertical="center"/>
    </xf>
    <xf numFmtId="44" fontId="60" fillId="4" borderId="48" xfId="0" applyNumberFormat="1" applyFont="1" applyFill="1" applyBorder="1" applyAlignment="1">
      <alignment horizontal="center" vertical="center"/>
    </xf>
    <xf numFmtId="44" fontId="60" fillId="4" borderId="38" xfId="0" applyNumberFormat="1" applyFont="1" applyFill="1" applyBorder="1" applyAlignment="1">
      <alignment horizontal="center" vertical="center"/>
    </xf>
    <xf numFmtId="10" fontId="48" fillId="4" borderId="10" xfId="1" applyNumberFormat="1" applyFont="1" applyFill="1" applyBorder="1" applyAlignment="1">
      <alignment horizontal="center" vertical="center"/>
    </xf>
    <xf numFmtId="10" fontId="48" fillId="4" borderId="9" xfId="1" applyNumberFormat="1" applyFont="1" applyFill="1" applyBorder="1" applyAlignment="1">
      <alignment horizontal="center" vertical="center"/>
    </xf>
    <xf numFmtId="10" fontId="48" fillId="4" borderId="32" xfId="1" applyNumberFormat="1" applyFont="1" applyFill="1" applyBorder="1" applyAlignment="1">
      <alignment horizontal="center" vertical="center"/>
    </xf>
    <xf numFmtId="10" fontId="48" fillId="4" borderId="47" xfId="1" applyNumberFormat="1" applyFont="1" applyFill="1" applyBorder="1" applyAlignment="1">
      <alignment horizontal="center" vertical="center"/>
    </xf>
    <xf numFmtId="9" fontId="48" fillId="2" borderId="10" xfId="1" applyFont="1" applyFill="1" applyBorder="1" applyAlignment="1">
      <alignment horizontal="center" vertical="center"/>
    </xf>
    <xf numFmtId="9" fontId="48" fillId="2" borderId="9" xfId="1" applyFont="1" applyFill="1" applyBorder="1" applyAlignment="1">
      <alignment horizontal="center" vertical="center"/>
    </xf>
    <xf numFmtId="9" fontId="48" fillId="2" borderId="32" xfId="1" applyFont="1" applyFill="1" applyBorder="1" applyAlignment="1">
      <alignment horizontal="center" vertical="center"/>
    </xf>
    <xf numFmtId="9" fontId="48" fillId="2" borderId="47" xfId="1" applyFont="1" applyFill="1" applyBorder="1" applyAlignment="1">
      <alignment horizontal="center" vertical="center"/>
    </xf>
    <xf numFmtId="44" fontId="60" fillId="2" borderId="48" xfId="0" applyNumberFormat="1" applyFont="1" applyFill="1" applyBorder="1" applyAlignment="1">
      <alignment horizontal="center" vertical="center"/>
    </xf>
    <xf numFmtId="44" fontId="60" fillId="2" borderId="38" xfId="0" applyNumberFormat="1" applyFont="1" applyFill="1" applyBorder="1" applyAlignment="1">
      <alignment horizontal="center" vertical="center"/>
    </xf>
    <xf numFmtId="0" fontId="48" fillId="3" borderId="36" xfId="0" applyFont="1" applyFill="1" applyBorder="1" applyAlignment="1">
      <alignment horizontal="center" vertical="center" textRotation="90"/>
    </xf>
    <xf numFmtId="0" fontId="48" fillId="3" borderId="42" xfId="0" applyFont="1" applyFill="1" applyBorder="1" applyAlignment="1">
      <alignment horizontal="center" vertical="center" textRotation="90"/>
    </xf>
    <xf numFmtId="0" fontId="48" fillId="3" borderId="45" xfId="0" applyFont="1" applyFill="1" applyBorder="1" applyAlignment="1">
      <alignment horizontal="center" vertical="center" textRotation="90"/>
    </xf>
    <xf numFmtId="44" fontId="53" fillId="2" borderId="37" xfId="0" applyNumberFormat="1" applyFont="1" applyFill="1" applyBorder="1" applyAlignment="1">
      <alignment horizontal="center" vertical="center"/>
    </xf>
    <xf numFmtId="0" fontId="53" fillId="2" borderId="39" xfId="0" applyFont="1" applyFill="1" applyBorder="1" applyAlignment="1">
      <alignment horizontal="center" vertical="center"/>
    </xf>
    <xf numFmtId="0" fontId="53" fillId="2" borderId="38" xfId="0" applyFont="1" applyFill="1" applyBorder="1" applyAlignment="1">
      <alignment horizontal="center" vertical="center"/>
    </xf>
    <xf numFmtId="0" fontId="53" fillId="2" borderId="43" xfId="0" applyFont="1" applyFill="1" applyBorder="1" applyAlignment="1">
      <alignment horizontal="center" vertical="center"/>
    </xf>
    <xf numFmtId="0" fontId="53" fillId="2" borderId="0" xfId="0" applyFont="1" applyFill="1" applyBorder="1" applyAlignment="1">
      <alignment horizontal="center" vertical="center"/>
    </xf>
    <xf numFmtId="0" fontId="53" fillId="2" borderId="9" xfId="0" applyFont="1" applyFill="1" applyBorder="1" applyAlignment="1">
      <alignment horizontal="center" vertical="center"/>
    </xf>
    <xf numFmtId="0" fontId="53" fillId="2" borderId="46" xfId="0" applyFont="1" applyFill="1" applyBorder="1" applyAlignment="1">
      <alignment horizontal="center" vertical="center"/>
    </xf>
    <xf numFmtId="0" fontId="53" fillId="2" borderId="34" xfId="0" applyFont="1" applyFill="1" applyBorder="1" applyAlignment="1">
      <alignment horizontal="center" vertical="center"/>
    </xf>
    <xf numFmtId="0" fontId="53" fillId="2" borderId="47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37" fillId="2" borderId="12" xfId="0" applyFont="1" applyFill="1" applyBorder="1" applyAlignment="1">
      <alignment horizontal="center" vertical="center"/>
    </xf>
    <xf numFmtId="0" fontId="37" fillId="2" borderId="23" xfId="0" applyFont="1" applyFill="1" applyBorder="1" applyAlignment="1">
      <alignment horizontal="center" vertical="center"/>
    </xf>
    <xf numFmtId="0" fontId="37" fillId="2" borderId="20" xfId="0" applyFont="1" applyFill="1" applyBorder="1" applyAlignment="1">
      <alignment horizontal="center" vertical="center"/>
    </xf>
    <xf numFmtId="0" fontId="35" fillId="6" borderId="0" xfId="0" applyFont="1" applyFill="1" applyAlignment="1">
      <alignment horizontal="center" vertical="center"/>
    </xf>
    <xf numFmtId="44" fontId="61" fillId="4" borderId="3" xfId="1" applyNumberFormat="1" applyFont="1" applyFill="1" applyBorder="1" applyAlignment="1">
      <alignment horizontal="center" vertical="center"/>
    </xf>
    <xf numFmtId="10" fontId="61" fillId="4" borderId="0" xfId="1" applyNumberFormat="1" applyFont="1" applyFill="1" applyBorder="1" applyAlignment="1">
      <alignment horizontal="center" vertical="center"/>
    </xf>
    <xf numFmtId="49" fontId="30" fillId="4" borderId="5" xfId="19" applyNumberFormat="1" applyFont="1" applyFill="1" applyBorder="1" applyAlignment="1">
      <alignment horizontal="center" vertical="center"/>
    </xf>
    <xf numFmtId="49" fontId="30" fillId="4" borderId="0" xfId="19" applyNumberFormat="1" applyFont="1" applyFill="1" applyBorder="1" applyAlignment="1">
      <alignment horizontal="center" vertical="center"/>
    </xf>
    <xf numFmtId="49" fontId="30" fillId="4" borderId="4" xfId="19" applyNumberFormat="1" applyFont="1" applyFill="1" applyBorder="1" applyAlignment="1">
      <alignment horizontal="center" vertical="center"/>
    </xf>
    <xf numFmtId="170" fontId="23" fillId="4" borderId="0" xfId="19" applyNumberFormat="1" applyFont="1" applyFill="1" applyBorder="1" applyAlignment="1">
      <alignment horizontal="center" vertical="center"/>
    </xf>
    <xf numFmtId="170" fontId="23" fillId="4" borderId="4" xfId="19" applyNumberFormat="1" applyFont="1" applyFill="1" applyBorder="1" applyAlignment="1">
      <alignment horizontal="center" vertical="center"/>
    </xf>
    <xf numFmtId="49" fontId="31" fillId="4" borderId="5" xfId="19" applyNumberFormat="1" applyFont="1" applyFill="1" applyBorder="1" applyAlignment="1">
      <alignment horizontal="center" vertical="center"/>
    </xf>
    <xf numFmtId="49" fontId="31" fillId="4" borderId="0" xfId="19" applyNumberFormat="1" applyFont="1" applyFill="1" applyBorder="1" applyAlignment="1">
      <alignment horizontal="center" vertical="center"/>
    </xf>
    <xf numFmtId="49" fontId="31" fillId="4" borderId="4" xfId="19" applyNumberFormat="1" applyFont="1" applyFill="1" applyBorder="1" applyAlignment="1">
      <alignment horizontal="center" vertical="center"/>
    </xf>
    <xf numFmtId="170" fontId="25" fillId="4" borderId="0" xfId="19" applyNumberFormat="1" applyFont="1" applyFill="1" applyBorder="1" applyAlignment="1">
      <alignment horizontal="center" vertical="center"/>
    </xf>
    <xf numFmtId="170" fontId="25" fillId="4" borderId="4" xfId="19" applyNumberFormat="1" applyFont="1" applyFill="1" applyBorder="1" applyAlignment="1">
      <alignment horizontal="center" vertical="center"/>
    </xf>
    <xf numFmtId="170" fontId="28" fillId="4" borderId="3" xfId="19" applyNumberFormat="1" applyFont="1" applyFill="1" applyBorder="1" applyAlignment="1">
      <alignment horizontal="center" vertical="center"/>
    </xf>
    <xf numFmtId="170" fontId="28" fillId="4" borderId="0" xfId="19" applyNumberFormat="1" applyFont="1" applyFill="1" applyBorder="1" applyAlignment="1">
      <alignment horizontal="center" vertical="center"/>
    </xf>
    <xf numFmtId="175" fontId="24" fillId="4" borderId="3" xfId="1" applyNumberFormat="1" applyFont="1" applyFill="1" applyBorder="1" applyAlignment="1">
      <alignment horizontal="center" vertical="center"/>
    </xf>
    <xf numFmtId="175" fontId="24" fillId="4" borderId="0" xfId="1" applyNumberFormat="1" applyFont="1" applyFill="1" applyBorder="1" applyAlignment="1">
      <alignment horizontal="center" vertical="center"/>
    </xf>
    <xf numFmtId="9" fontId="21" fillId="4" borderId="3" xfId="1" applyFont="1" applyFill="1" applyBorder="1" applyAlignment="1">
      <alignment horizontal="center" vertical="center"/>
    </xf>
    <xf numFmtId="9" fontId="21" fillId="4" borderId="0" xfId="1" applyFont="1" applyFill="1" applyBorder="1" applyAlignment="1">
      <alignment horizontal="center" vertical="center"/>
    </xf>
    <xf numFmtId="170" fontId="26" fillId="4" borderId="3" xfId="19" applyNumberFormat="1" applyFont="1" applyFill="1" applyBorder="1" applyAlignment="1">
      <alignment horizontal="center" vertical="center"/>
    </xf>
    <xf numFmtId="170" fontId="26" fillId="4" borderId="0" xfId="19" applyNumberFormat="1" applyFont="1" applyFill="1" applyBorder="1" applyAlignment="1">
      <alignment horizontal="center" vertical="center"/>
    </xf>
    <xf numFmtId="170" fontId="13" fillId="4" borderId="0" xfId="19" applyNumberFormat="1" applyFont="1" applyFill="1" applyBorder="1" applyAlignment="1">
      <alignment horizontal="center"/>
    </xf>
    <xf numFmtId="49" fontId="27" fillId="4" borderId="0" xfId="19" applyNumberFormat="1" applyFont="1" applyFill="1" applyBorder="1" applyAlignment="1">
      <alignment horizontal="center"/>
    </xf>
    <xf numFmtId="170" fontId="22" fillId="4" borderId="0" xfId="19" applyNumberFormat="1" applyFont="1" applyFill="1" applyBorder="1" applyAlignment="1">
      <alignment horizontal="center" vertical="center"/>
    </xf>
    <xf numFmtId="170" fontId="22" fillId="4" borderId="4" xfId="19" applyNumberFormat="1" applyFont="1" applyFill="1" applyBorder="1" applyAlignment="1">
      <alignment horizontal="center" vertical="center"/>
    </xf>
    <xf numFmtId="0" fontId="33" fillId="4" borderId="0" xfId="19" applyFont="1" applyFill="1" applyBorder="1" applyAlignment="1">
      <alignment horizontal="right" vertical="center"/>
    </xf>
    <xf numFmtId="0" fontId="34" fillId="4" borderId="0" xfId="19" applyFont="1" applyFill="1" applyBorder="1" applyAlignment="1">
      <alignment horizontal="left" vertical="center"/>
    </xf>
    <xf numFmtId="2" fontId="24" fillId="4" borderId="3" xfId="19" applyNumberFormat="1" applyFont="1" applyFill="1" applyBorder="1" applyAlignment="1">
      <alignment horizontal="center" vertical="center"/>
    </xf>
    <xf numFmtId="2" fontId="24" fillId="4" borderId="0" xfId="19" applyNumberFormat="1" applyFont="1" applyFill="1" applyBorder="1" applyAlignment="1">
      <alignment horizontal="center" vertical="center"/>
    </xf>
    <xf numFmtId="170" fontId="22" fillId="4" borderId="3" xfId="19" applyNumberFormat="1" applyFont="1" applyFill="1" applyBorder="1" applyAlignment="1">
      <alignment horizontal="center" vertical="center"/>
    </xf>
    <xf numFmtId="10" fontId="24" fillId="4" borderId="3" xfId="1" applyNumberFormat="1" applyFont="1" applyFill="1" applyBorder="1" applyAlignment="1">
      <alignment horizontal="center" vertical="center"/>
    </xf>
    <xf numFmtId="10" fontId="24" fillId="4" borderId="0" xfId="1" applyNumberFormat="1" applyFont="1" applyFill="1" applyBorder="1" applyAlignment="1">
      <alignment horizontal="center" vertical="center"/>
    </xf>
    <xf numFmtId="49" fontId="62" fillId="2" borderId="0" xfId="33" applyNumberFormat="1" applyFont="1" applyFill="1" applyBorder="1" applyAlignment="1">
      <alignment horizontal="left" vertical="top" wrapText="1"/>
    </xf>
    <xf numFmtId="0" fontId="64" fillId="2" borderId="0" xfId="33" applyFont="1" applyFill="1" applyBorder="1" applyAlignment="1">
      <alignment horizontal="justify" vertical="top" wrapText="1"/>
    </xf>
    <xf numFmtId="49" fontId="63" fillId="2" borderId="0" xfId="33" applyNumberFormat="1" applyFont="1" applyFill="1" applyBorder="1" applyAlignment="1">
      <alignment horizontal="left" vertical="top" wrapText="1"/>
    </xf>
    <xf numFmtId="0" fontId="65" fillId="2" borderId="0" xfId="33" applyFont="1" applyFill="1" applyBorder="1" applyAlignment="1">
      <alignment horizontal="justify" vertical="top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0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71" fillId="3" borderId="0" xfId="0" applyFont="1" applyFill="1" applyAlignment="1">
      <alignment horizontal="center" vertical="center"/>
    </xf>
    <xf numFmtId="0" fontId="7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3" fillId="2" borderId="0" xfId="0" applyFont="1" applyFill="1" applyAlignment="1">
      <alignment horizontal="center" vertical="center"/>
    </xf>
    <xf numFmtId="0" fontId="74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75" fillId="2" borderId="0" xfId="0" applyFont="1" applyFill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73" fillId="2" borderId="50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4" fillId="2" borderId="50" xfId="0" applyNumberFormat="1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73" fillId="2" borderId="51" xfId="0" applyFont="1" applyFill="1" applyBorder="1" applyAlignment="1">
      <alignment horizontal="center" vertical="center"/>
    </xf>
    <xf numFmtId="0" fontId="74" fillId="2" borderId="51" xfId="0" applyFont="1" applyFill="1" applyBorder="1" applyAlignment="1">
      <alignment horizontal="left" vertical="center" wrapText="1" indent="1"/>
    </xf>
    <xf numFmtId="0" fontId="0" fillId="2" borderId="5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3" fillId="2" borderId="0" xfId="0" applyFont="1" applyFill="1" applyAlignment="1">
      <alignment horizontal="center" vertical="center"/>
    </xf>
    <xf numFmtId="0" fontId="74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center" vertical="center" wrapText="1"/>
    </xf>
    <xf numFmtId="0" fontId="15" fillId="4" borderId="0" xfId="19" applyFont="1" applyFill="1" applyAlignment="1">
      <alignment vertical="center" wrapText="1"/>
    </xf>
    <xf numFmtId="0" fontId="17" fillId="7" borderId="0" xfId="19" applyFont="1" applyFill="1" applyBorder="1" applyAlignment="1">
      <alignment horizontal="center" vertical="center" wrapText="1"/>
    </xf>
    <xf numFmtId="166" fontId="17" fillId="7" borderId="0" xfId="16" applyFont="1" applyFill="1" applyBorder="1" applyAlignment="1">
      <alignment horizontal="center" vertical="center" wrapText="1"/>
    </xf>
    <xf numFmtId="49" fontId="34" fillId="2" borderId="0" xfId="19" applyNumberFormat="1" applyFont="1" applyFill="1" applyBorder="1" applyAlignment="1">
      <alignment horizontal="center" vertical="center" wrapText="1"/>
    </xf>
    <xf numFmtId="0" fontId="76" fillId="4" borderId="0" xfId="19" applyFont="1" applyFill="1"/>
    <xf numFmtId="49" fontId="34" fillId="2" borderId="2" xfId="19" applyNumberFormat="1" applyFont="1" applyFill="1" applyBorder="1" applyAlignment="1">
      <alignment horizontal="center" vertical="center" wrapText="1"/>
    </xf>
    <xf numFmtId="9" fontId="24" fillId="4" borderId="3" xfId="1" applyFont="1" applyFill="1" applyBorder="1" applyAlignment="1">
      <alignment horizontal="center" vertical="center"/>
    </xf>
    <xf numFmtId="9" fontId="24" fillId="4" borderId="0" xfId="1" applyFont="1" applyFill="1" applyBorder="1" applyAlignment="1">
      <alignment horizontal="center" vertical="center"/>
    </xf>
    <xf numFmtId="49" fontId="30" fillId="4" borderId="5" xfId="19" applyNumberFormat="1" applyFont="1" applyFill="1" applyBorder="1" applyAlignment="1">
      <alignment horizontal="center" vertical="center" wrapText="1"/>
    </xf>
    <xf numFmtId="49" fontId="30" fillId="4" borderId="0" xfId="19" applyNumberFormat="1" applyFont="1" applyFill="1" applyBorder="1" applyAlignment="1">
      <alignment horizontal="center" vertical="center" wrapText="1"/>
    </xf>
    <xf numFmtId="49" fontId="30" fillId="4" borderId="4" xfId="19" applyNumberFormat="1" applyFont="1" applyFill="1" applyBorder="1" applyAlignment="1">
      <alignment horizontal="center" vertical="center" wrapText="1"/>
    </xf>
    <xf numFmtId="0" fontId="0" fillId="4" borderId="52" xfId="0" applyFill="1" applyBorder="1"/>
    <xf numFmtId="0" fontId="16" fillId="4" borderId="2" xfId="19" applyFont="1" applyFill="1" applyBorder="1" applyAlignment="1">
      <alignment vertical="center" wrapText="1"/>
    </xf>
    <xf numFmtId="0" fontId="88" fillId="3" borderId="0" xfId="35" applyFont="1" applyFill="1" applyBorder="1" applyAlignment="1">
      <alignment horizontal="center" vertical="center"/>
    </xf>
    <xf numFmtId="0" fontId="78" fillId="2" borderId="0" xfId="35" applyFont="1" applyFill="1" applyBorder="1" applyAlignment="1">
      <alignment horizontal="center" vertical="center" wrapText="1"/>
    </xf>
    <xf numFmtId="0" fontId="80" fillId="2" borderId="0" xfId="35" applyFont="1" applyFill="1" applyBorder="1" applyAlignment="1">
      <alignment horizontal="right" vertical="center"/>
    </xf>
    <xf numFmtId="0" fontId="80" fillId="2" borderId="0" xfId="35" applyFont="1" applyFill="1" applyBorder="1" applyAlignment="1">
      <alignment horizontal="center" vertical="center"/>
    </xf>
    <xf numFmtId="0" fontId="81" fillId="2" borderId="0" xfId="35" applyFont="1" applyFill="1" applyBorder="1" applyAlignment="1">
      <alignment horizontal="center" vertical="center"/>
    </xf>
    <xf numFmtId="0" fontId="79" fillId="2" borderId="0" xfId="35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Alignment="1">
      <alignment horizontal="center" vertical="center"/>
    </xf>
    <xf numFmtId="49" fontId="81" fillId="2" borderId="0" xfId="35" applyNumberFormat="1" applyFont="1" applyFill="1" applyBorder="1" applyAlignment="1">
      <alignment horizontal="center" vertical="center"/>
    </xf>
    <xf numFmtId="15" fontId="81" fillId="2" borderId="0" xfId="35" applyNumberFormat="1" applyFont="1" applyFill="1" applyBorder="1" applyAlignment="1">
      <alignment horizontal="center" vertical="center"/>
    </xf>
    <xf numFmtId="0" fontId="81" fillId="2" borderId="0" xfId="35" applyFont="1" applyFill="1" applyBorder="1" applyAlignment="1">
      <alignment horizontal="center" vertical="center" wrapText="1"/>
    </xf>
    <xf numFmtId="0" fontId="81" fillId="2" borderId="0" xfId="35" applyFont="1" applyFill="1" applyAlignment="1">
      <alignment horizontal="center" vertical="center"/>
    </xf>
    <xf numFmtId="0" fontId="82" fillId="2" borderId="0" xfId="35" applyFont="1" applyFill="1" applyAlignment="1">
      <alignment horizontal="center" vertical="center"/>
    </xf>
    <xf numFmtId="0" fontId="80" fillId="2" borderId="0" xfId="35" applyFont="1" applyFill="1" applyAlignment="1">
      <alignment horizontal="center" vertical="center"/>
    </xf>
    <xf numFmtId="0" fontId="87" fillId="2" borderId="0" xfId="0" applyFont="1" applyFill="1" applyBorder="1" applyAlignment="1">
      <alignment horizontal="center" vertical="center"/>
    </xf>
    <xf numFmtId="0" fontId="85" fillId="2" borderId="0" xfId="35" applyFont="1" applyFill="1" applyAlignment="1">
      <alignment horizontal="center" vertical="center"/>
    </xf>
    <xf numFmtId="170" fontId="82" fillId="2" borderId="0" xfId="35" applyNumberFormat="1" applyFont="1" applyFill="1" applyAlignment="1">
      <alignment horizontal="center" vertical="center"/>
    </xf>
    <xf numFmtId="0" fontId="80" fillId="2" borderId="0" xfId="35" applyFont="1" applyFill="1" applyBorder="1" applyAlignment="1">
      <alignment horizontal="center" vertical="center"/>
    </xf>
    <xf numFmtId="0" fontId="81" fillId="2" borderId="0" xfId="35" applyFont="1" applyFill="1" applyBorder="1" applyAlignment="1">
      <alignment horizontal="left" vertical="center"/>
    </xf>
    <xf numFmtId="172" fontId="81" fillId="2" borderId="0" xfId="35" applyNumberFormat="1" applyFont="1" applyFill="1" applyBorder="1" applyAlignment="1">
      <alignment horizontal="left" vertical="center"/>
    </xf>
    <xf numFmtId="0" fontId="89" fillId="2" borderId="0" xfId="0" applyFont="1" applyFill="1" applyAlignment="1">
      <alignment horizontal="center" vertical="center"/>
    </xf>
    <xf numFmtId="49" fontId="80" fillId="8" borderId="0" xfId="35" applyNumberFormat="1" applyFont="1" applyFill="1" applyAlignment="1">
      <alignment horizontal="center" vertical="center"/>
    </xf>
    <xf numFmtId="0" fontId="83" fillId="8" borderId="0" xfId="35" applyFont="1" applyFill="1" applyAlignment="1">
      <alignment horizontal="center" vertical="center" wrapText="1"/>
    </xf>
    <xf numFmtId="0" fontId="80" fillId="8" borderId="0" xfId="35" applyFont="1" applyFill="1" applyAlignment="1">
      <alignment horizontal="center" vertical="center"/>
    </xf>
    <xf numFmtId="168" fontId="80" fillId="8" borderId="0" xfId="35" applyNumberFormat="1" applyFont="1" applyFill="1" applyAlignment="1">
      <alignment horizontal="center" vertical="center"/>
    </xf>
    <xf numFmtId="169" fontId="80" fillId="8" borderId="0" xfId="35" applyNumberFormat="1" applyFont="1" applyFill="1" applyAlignment="1">
      <alignment horizontal="center" vertical="center"/>
    </xf>
    <xf numFmtId="10" fontId="80" fillId="8" borderId="0" xfId="35" applyNumberFormat="1" applyFont="1" applyFill="1" applyAlignment="1">
      <alignment horizontal="center" vertical="center"/>
    </xf>
    <xf numFmtId="49" fontId="81" fillId="8" borderId="0" xfId="35" applyNumberFormat="1" applyFont="1" applyFill="1" applyBorder="1" applyAlignment="1">
      <alignment horizontal="center" vertical="center"/>
    </xf>
    <xf numFmtId="0" fontId="84" fillId="8" borderId="0" xfId="35" applyFont="1" applyFill="1" applyBorder="1" applyAlignment="1">
      <alignment horizontal="center" vertical="center" wrapText="1"/>
    </xf>
    <xf numFmtId="0" fontId="81" fillId="8" borderId="0" xfId="35" applyFont="1" applyFill="1" applyAlignment="1">
      <alignment horizontal="center" vertical="center"/>
    </xf>
    <xf numFmtId="168" fontId="81" fillId="8" borderId="0" xfId="35" applyNumberFormat="1" applyFont="1" applyFill="1" applyAlignment="1">
      <alignment horizontal="center" vertical="center"/>
    </xf>
    <xf numFmtId="169" fontId="81" fillId="8" borderId="0" xfId="35" applyNumberFormat="1" applyFont="1" applyFill="1" applyAlignment="1">
      <alignment horizontal="center" vertical="center"/>
    </xf>
    <xf numFmtId="10" fontId="81" fillId="8" borderId="0" xfId="35" applyNumberFormat="1" applyFont="1" applyFill="1" applyAlignment="1">
      <alignment horizontal="center" vertical="center"/>
    </xf>
    <xf numFmtId="49" fontId="81" fillId="8" borderId="53" xfId="35" applyNumberFormat="1" applyFont="1" applyFill="1" applyBorder="1" applyAlignment="1">
      <alignment horizontal="center" vertical="center"/>
    </xf>
    <xf numFmtId="0" fontId="84" fillId="8" borderId="53" xfId="35" applyFont="1" applyFill="1" applyBorder="1" applyAlignment="1">
      <alignment horizontal="center" vertical="center" wrapText="1"/>
    </xf>
    <xf numFmtId="0" fontId="81" fillId="8" borderId="53" xfId="35" applyFont="1" applyFill="1" applyBorder="1" applyAlignment="1">
      <alignment horizontal="center" vertical="center"/>
    </xf>
    <xf numFmtId="168" fontId="81" fillId="8" borderId="53" xfId="35" applyNumberFormat="1" applyFont="1" applyFill="1" applyBorder="1" applyAlignment="1">
      <alignment horizontal="center" vertical="center"/>
    </xf>
    <xf numFmtId="169" fontId="81" fillId="8" borderId="53" xfId="35" applyNumberFormat="1" applyFont="1" applyFill="1" applyBorder="1" applyAlignment="1">
      <alignment horizontal="center" vertical="center"/>
    </xf>
    <xf numFmtId="10" fontId="81" fillId="8" borderId="53" xfId="35" applyNumberFormat="1" applyFont="1" applyFill="1" applyBorder="1" applyAlignment="1">
      <alignment horizontal="center" vertical="center"/>
    </xf>
    <xf numFmtId="0" fontId="81" fillId="8" borderId="55" xfId="35" applyFont="1" applyFill="1" applyBorder="1" applyAlignment="1">
      <alignment horizontal="center" vertical="center"/>
    </xf>
    <xf numFmtId="168" fontId="81" fillId="8" borderId="55" xfId="35" applyNumberFormat="1" applyFont="1" applyFill="1" applyBorder="1" applyAlignment="1">
      <alignment horizontal="center" vertical="center"/>
    </xf>
    <xf numFmtId="169" fontId="81" fillId="8" borderId="55" xfId="35" applyNumberFormat="1" applyFont="1" applyFill="1" applyBorder="1" applyAlignment="1">
      <alignment horizontal="center" vertical="center"/>
    </xf>
    <xf numFmtId="10" fontId="81" fillId="8" borderId="55" xfId="35" applyNumberFormat="1" applyFont="1" applyFill="1" applyBorder="1" applyAlignment="1">
      <alignment horizontal="center" vertical="center"/>
    </xf>
    <xf numFmtId="49" fontId="81" fillId="8" borderId="53" xfId="35" applyNumberFormat="1" applyFont="1" applyFill="1" applyBorder="1" applyAlignment="1">
      <alignment horizontal="center" vertical="center"/>
    </xf>
    <xf numFmtId="0" fontId="84" fillId="8" borderId="54" xfId="35" applyFont="1" applyFill="1" applyBorder="1" applyAlignment="1">
      <alignment horizontal="center" vertical="center" wrapText="1"/>
    </xf>
    <xf numFmtId="0" fontId="81" fillId="8" borderId="53" xfId="35" applyFont="1" applyFill="1" applyBorder="1" applyAlignment="1">
      <alignment horizontal="center" vertical="center"/>
    </xf>
    <xf numFmtId="168" fontId="81" fillId="8" borderId="53" xfId="35" applyNumberFormat="1" applyFont="1" applyFill="1" applyBorder="1" applyAlignment="1">
      <alignment horizontal="center" vertical="center"/>
    </xf>
    <xf numFmtId="169" fontId="81" fillId="8" borderId="53" xfId="35" applyNumberFormat="1" applyFont="1" applyFill="1" applyBorder="1" applyAlignment="1">
      <alignment horizontal="center" vertical="center"/>
    </xf>
    <xf numFmtId="10" fontId="81" fillId="8" borderId="53" xfId="35" applyNumberFormat="1" applyFont="1" applyFill="1" applyBorder="1" applyAlignment="1">
      <alignment horizontal="center" vertical="center"/>
    </xf>
    <xf numFmtId="49" fontId="81" fillId="8" borderId="0" xfId="35" applyNumberFormat="1" applyFont="1" applyFill="1" applyAlignment="1">
      <alignment horizontal="center" vertical="center"/>
    </xf>
    <xf numFmtId="170" fontId="90" fillId="2" borderId="0" xfId="35" applyNumberFormat="1" applyFont="1" applyFill="1" applyAlignment="1">
      <alignment horizontal="center" vertical="center"/>
    </xf>
    <xf numFmtId="170" fontId="84" fillId="2" borderId="0" xfId="35" applyNumberFormat="1" applyFont="1" applyFill="1" applyAlignment="1">
      <alignment horizontal="right" vertical="center"/>
    </xf>
  </cellXfs>
  <cellStyles count="36">
    <cellStyle name="Comma 2" xfId="2"/>
    <cellStyle name="Comma 3" xfId="3"/>
    <cellStyle name="Comma 4" xfId="4"/>
    <cellStyle name="Comma0" xfId="5"/>
    <cellStyle name="Currency 2" xfId="6"/>
    <cellStyle name="Currency0" xfId="7"/>
    <cellStyle name="Date" xfId="8"/>
    <cellStyle name="Euro" xfId="9"/>
    <cellStyle name="Euro 2" xfId="10"/>
    <cellStyle name="Fixed" xfId="11"/>
    <cellStyle name="Heading 1 2" xfId="12"/>
    <cellStyle name="Heading 2 2" xfId="13"/>
    <cellStyle name="Millares" xfId="31" builtinId="3"/>
    <cellStyle name="Millares 2" xfId="14"/>
    <cellStyle name="Millares 2 2" xfId="15"/>
    <cellStyle name="Millares_a)Estandar Código auxiliar (E)" xfId="16"/>
    <cellStyle name="Moneda" xfId="32" builtinId="4"/>
    <cellStyle name="Moneda 2" xfId="17"/>
    <cellStyle name="Moneda 2 2" xfId="18"/>
    <cellStyle name="Normal" xfId="0" builtinId="0"/>
    <cellStyle name="Normal 2" xfId="20"/>
    <cellStyle name="Normal 2 2" xfId="21"/>
    <cellStyle name="Normal 2_a)Estandar Código auxiliar (E)" xfId="22"/>
    <cellStyle name="Normal 3" xfId="23"/>
    <cellStyle name="Normal 4" xfId="24"/>
    <cellStyle name="Normal 4 2" xfId="25"/>
    <cellStyle name="Normal_FF" xfId="33"/>
    <cellStyle name="Normal_Hoja1" xfId="19"/>
    <cellStyle name="Normal_Hoja3" xfId="35"/>
    <cellStyle name="Porcentaje" xfId="1" builtinId="5"/>
    <cellStyle name="Porcentaje 2" xfId="26"/>
    <cellStyle name="Porcentaje 2 2" xfId="27"/>
    <cellStyle name="Porcentaje_FF" xfId="34"/>
    <cellStyle name="Porcentual 2" xfId="28"/>
    <cellStyle name="Porcentual 2 2" xfId="29"/>
    <cellStyle name="Total 2" xfId="3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Mano de obra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(Resumen!$N$47,Resumen!$N$54,Resumen!$N$62,Resumen!$N$70)</c:f>
              <c:numCache>
                <c:formatCode>_("$"* #,##0.00_);_("$"* \(#,##0.00\);_("$"* "-"??_);_(@_)</c:formatCode>
                <c:ptCount val="4"/>
                <c:pt idx="0">
                  <c:v>220006.55199999997</c:v>
                </c:pt>
                <c:pt idx="1">
                  <c:v>217805.99699999997</c:v>
                </c:pt>
                <c:pt idx="2">
                  <c:v>216259.90699999998</c:v>
                </c:pt>
                <c:pt idx="3">
                  <c:v>212569.74699999997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98976"/>
        <c:axId val="151798584"/>
      </c:lineChart>
      <c:catAx>
        <c:axId val="151798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798584"/>
        <c:crosses val="autoZero"/>
        <c:auto val="1"/>
        <c:lblAlgn val="ctr"/>
        <c:lblOffset val="100"/>
        <c:tickLblSkip val="1"/>
        <c:noMultiLvlLbl val="0"/>
      </c:catAx>
      <c:valAx>
        <c:axId val="151798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79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Herramienta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(Resumen!$O$47,Resumen!$O$54,Resumen!$O$62,Resumen!$O$70)</c:f>
              <c:numCache>
                <c:formatCode>_("$"* #,##0.00_);_("$"* \(#,##0.00\);_("$"* "-"??_);_(@_)</c:formatCode>
                <c:ptCount val="4"/>
                <c:pt idx="0">
                  <c:v>6376.563000000001</c:v>
                </c:pt>
                <c:pt idx="1">
                  <c:v>6310.5740000000014</c:v>
                </c:pt>
                <c:pt idx="2">
                  <c:v>6280.3540000000012</c:v>
                </c:pt>
                <c:pt idx="3">
                  <c:v>6266.6140000000014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99368"/>
        <c:axId val="154595848"/>
      </c:lineChart>
      <c:catAx>
        <c:axId val="151799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595848"/>
        <c:crosses val="autoZero"/>
        <c:auto val="1"/>
        <c:lblAlgn val="ctr"/>
        <c:lblOffset val="100"/>
        <c:tickLblSkip val="1"/>
        <c:noMultiLvlLbl val="0"/>
      </c:catAx>
      <c:valAx>
        <c:axId val="154595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79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Equipo de Seguridad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(Resumen!$P$47,Resumen!$P$54,Resumen!$P$62,Resumen!$P$70)</c:f>
              <c:numCache>
                <c:formatCode>_("$"* #,##0.00_);_("$"* \(#,##0.00\);_("$"* "-"??_);_(@_)</c:formatCode>
                <c:ptCount val="4"/>
                <c:pt idx="0">
                  <c:v>1067.5697999999998</c:v>
                </c:pt>
                <c:pt idx="1">
                  <c:v>1051.0127999999997</c:v>
                </c:pt>
                <c:pt idx="2">
                  <c:v>1049.1727999999998</c:v>
                </c:pt>
                <c:pt idx="3">
                  <c:v>1049.1727999999998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00160"/>
        <c:axId val="154595064"/>
      </c:lineChart>
      <c:catAx>
        <c:axId val="154600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595064"/>
        <c:crosses val="autoZero"/>
        <c:auto val="1"/>
        <c:lblAlgn val="ctr"/>
        <c:lblOffset val="100"/>
        <c:tickLblSkip val="1"/>
        <c:noMultiLvlLbl val="0"/>
      </c:catAx>
      <c:valAx>
        <c:axId val="154595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6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Materiales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(Resumen!$Q$47,Resumen!$Q$54,Resumen!$Q$62,Resumen!$Q$70)</c:f>
              <c:numCache>
                <c:formatCode>_("$"* #,##0.00_);_("$"* \(#,##0.00\);_("$"* "-"??_);_(@_)</c:formatCode>
                <c:ptCount val="4"/>
                <c:pt idx="0">
                  <c:v>347012.82</c:v>
                </c:pt>
                <c:pt idx="1">
                  <c:v>345250.35000000003</c:v>
                </c:pt>
                <c:pt idx="2">
                  <c:v>344075.37000000005</c:v>
                </c:pt>
                <c:pt idx="3">
                  <c:v>343544.00000000006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98984"/>
        <c:axId val="154601336"/>
      </c:lineChart>
      <c:catAx>
        <c:axId val="154598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601336"/>
        <c:crosses val="autoZero"/>
        <c:auto val="1"/>
        <c:lblAlgn val="ctr"/>
        <c:lblOffset val="100"/>
        <c:tickLblSkip val="1"/>
        <c:noMultiLvlLbl val="0"/>
      </c:catAx>
      <c:valAx>
        <c:axId val="154601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59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308416</xdr:colOff>
      <xdr:row>45</xdr:row>
      <xdr:rowOff>248937</xdr:rowOff>
    </xdr:from>
    <xdr:to>
      <xdr:col>2</xdr:col>
      <xdr:colOff>896471</xdr:colOff>
      <xdr:row>57</xdr:row>
      <xdr:rowOff>37170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937626</xdr:colOff>
      <xdr:row>45</xdr:row>
      <xdr:rowOff>250663</xdr:rowOff>
    </xdr:from>
    <xdr:to>
      <xdr:col>6</xdr:col>
      <xdr:colOff>512548</xdr:colOff>
      <xdr:row>57</xdr:row>
      <xdr:rowOff>41900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314438</xdr:colOff>
      <xdr:row>57</xdr:row>
      <xdr:rowOff>85928</xdr:rowOff>
    </xdr:from>
    <xdr:to>
      <xdr:col>2</xdr:col>
      <xdr:colOff>896470</xdr:colOff>
      <xdr:row>69</xdr:row>
      <xdr:rowOff>52618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933684</xdr:colOff>
      <xdr:row>57</xdr:row>
      <xdr:rowOff>84997</xdr:rowOff>
    </xdr:from>
    <xdr:to>
      <xdr:col>6</xdr:col>
      <xdr:colOff>515470</xdr:colOff>
      <xdr:row>69</xdr:row>
      <xdr:rowOff>57977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2</xdr:row>
      <xdr:rowOff>95250</xdr:rowOff>
    </xdr:from>
    <xdr:to>
      <xdr:col>22</xdr:col>
      <xdr:colOff>419100</xdr:colOff>
      <xdr:row>20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375" y="952500"/>
          <a:ext cx="4953000" cy="844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75"/>
  <sheetViews>
    <sheetView tabSelected="1" topLeftCell="A22" zoomScale="85" zoomScaleNormal="85" workbookViewId="0">
      <selection activeCell="I30" sqref="I30"/>
    </sheetView>
  </sheetViews>
  <sheetFormatPr baseColWidth="10" defaultRowHeight="15" x14ac:dyDescent="0.25"/>
  <cols>
    <col min="1" max="1" width="28" style="65" customWidth="1"/>
    <col min="2" max="2" width="26.5703125" style="65" customWidth="1"/>
    <col min="3" max="3" width="38.5703125" style="66" customWidth="1"/>
    <col min="4" max="4" width="7" style="65" customWidth="1"/>
    <col min="5" max="5" width="11.42578125" style="65" customWidth="1"/>
    <col min="6" max="6" width="11.28515625" style="65" customWidth="1"/>
    <col min="7" max="7" width="11.5703125" style="65" customWidth="1"/>
    <col min="8" max="8" width="12.85546875" style="65" customWidth="1"/>
    <col min="9" max="9" width="11.140625" style="65" customWidth="1"/>
    <col min="10" max="10" width="12.28515625" style="65" customWidth="1"/>
    <col min="11" max="11" width="15.85546875" style="65" customWidth="1"/>
    <col min="12" max="12" width="11.5703125" style="137" customWidth="1"/>
    <col min="13" max="13" width="10.140625" style="65" bestFit="1" customWidth="1"/>
    <col min="14" max="14" width="17.85546875" style="65" customWidth="1"/>
    <col min="15" max="15" width="15.140625" style="38" bestFit="1" customWidth="1"/>
    <col min="16" max="16" width="12.85546875" style="38" bestFit="1" customWidth="1"/>
    <col min="17" max="17" width="18.28515625" style="38" bestFit="1" customWidth="1"/>
    <col min="18" max="18" width="12.85546875" style="38" customWidth="1"/>
    <col min="19" max="19" width="12.42578125" style="38" customWidth="1"/>
    <col min="20" max="20" width="0.85546875" style="38" customWidth="1"/>
    <col min="21" max="21" width="6" style="88" customWidth="1"/>
    <col min="22" max="16384" width="11.42578125" style="38"/>
  </cols>
  <sheetData>
    <row r="4" spans="1:21" ht="15" customHeight="1" x14ac:dyDescent="0.25">
      <c r="A4" s="248"/>
      <c r="B4" s="35"/>
      <c r="C4" s="36"/>
      <c r="D4" s="35"/>
      <c r="E4" s="35"/>
      <c r="F4" s="35"/>
      <c r="G4" s="35"/>
      <c r="H4" s="35"/>
      <c r="I4" s="35"/>
      <c r="J4" s="35"/>
      <c r="K4" s="35"/>
      <c r="L4" s="133"/>
      <c r="M4" s="35"/>
      <c r="N4" s="35"/>
      <c r="O4" s="35"/>
      <c r="P4" s="35"/>
      <c r="Q4" s="35"/>
      <c r="R4" s="35"/>
      <c r="S4" s="35"/>
      <c r="T4" s="35"/>
      <c r="U4" s="37"/>
    </row>
    <row r="5" spans="1:21" ht="15" customHeight="1" x14ac:dyDescent="0.25">
      <c r="A5" s="248"/>
      <c r="B5" s="35"/>
      <c r="C5" s="36"/>
      <c r="D5" s="35"/>
      <c r="E5" s="35"/>
      <c r="F5" s="35"/>
      <c r="G5" s="35"/>
      <c r="H5" s="35"/>
      <c r="I5" s="35"/>
      <c r="J5" s="35"/>
      <c r="K5" s="35"/>
      <c r="L5" s="133"/>
      <c r="M5" s="35"/>
      <c r="N5" s="35"/>
      <c r="O5" s="35"/>
      <c r="P5" s="35"/>
      <c r="Q5" s="35"/>
      <c r="R5" s="35"/>
      <c r="S5" s="35"/>
      <c r="T5" s="35"/>
      <c r="U5" s="37"/>
    </row>
    <row r="6" spans="1:21" ht="15" customHeight="1" x14ac:dyDescent="0.25">
      <c r="A6" s="248"/>
      <c r="B6" s="35"/>
      <c r="C6" s="36"/>
      <c r="D6" s="35"/>
      <c r="E6" s="35"/>
      <c r="F6" s="35"/>
      <c r="G6" s="35"/>
      <c r="H6" s="35"/>
      <c r="I6" s="35"/>
      <c r="J6" s="35"/>
      <c r="K6" s="35"/>
      <c r="L6" s="133"/>
      <c r="M6" s="35"/>
      <c r="N6" s="35"/>
      <c r="O6" s="35"/>
      <c r="P6" s="35"/>
      <c r="Q6" s="35"/>
      <c r="R6" s="35"/>
      <c r="S6" s="35"/>
      <c r="T6" s="35"/>
      <c r="U6" s="37"/>
    </row>
    <row r="7" spans="1:21" s="42" customFormat="1" ht="41.25" customHeight="1" thickBot="1" x14ac:dyDescent="0.3">
      <c r="A7" s="39" t="s">
        <v>23</v>
      </c>
      <c r="B7" s="39" t="s">
        <v>25</v>
      </c>
      <c r="C7" s="40" t="s">
        <v>81</v>
      </c>
      <c r="D7" s="40" t="s">
        <v>82</v>
      </c>
      <c r="E7" s="150" t="s">
        <v>87</v>
      </c>
      <c r="F7" s="150" t="s">
        <v>88</v>
      </c>
      <c r="G7" s="150" t="s">
        <v>89</v>
      </c>
      <c r="H7" s="154" t="s">
        <v>90</v>
      </c>
      <c r="I7" s="40" t="s">
        <v>84</v>
      </c>
      <c r="J7" s="40" t="s">
        <v>85</v>
      </c>
      <c r="K7" s="49" t="s">
        <v>86</v>
      </c>
      <c r="L7" s="134" t="s">
        <v>73</v>
      </c>
      <c r="M7" s="131" t="s">
        <v>73</v>
      </c>
      <c r="N7" s="150" t="s">
        <v>87</v>
      </c>
      <c r="O7" s="150" t="s">
        <v>88</v>
      </c>
      <c r="P7" s="150" t="s">
        <v>89</v>
      </c>
      <c r="Q7" s="150" t="s">
        <v>90</v>
      </c>
      <c r="R7" s="41"/>
      <c r="S7" s="41"/>
      <c r="U7" s="43"/>
    </row>
    <row r="8" spans="1:21" ht="19.5" customHeight="1" x14ac:dyDescent="0.75">
      <c r="A8" s="245" t="s">
        <v>26</v>
      </c>
      <c r="B8" s="102" t="s">
        <v>74</v>
      </c>
      <c r="C8" s="106" t="s">
        <v>80</v>
      </c>
      <c r="D8" s="98" t="s">
        <v>6</v>
      </c>
      <c r="E8" s="111">
        <v>94.45</v>
      </c>
      <c r="F8" s="111">
        <v>2.83</v>
      </c>
      <c r="G8" s="111">
        <v>1.89</v>
      </c>
      <c r="H8" s="151">
        <v>0</v>
      </c>
      <c r="I8" s="117">
        <v>7.3</v>
      </c>
      <c r="J8" s="121">
        <f>SUM(E8:H8)</f>
        <v>99.17</v>
      </c>
      <c r="K8" s="122">
        <f>I8*J8</f>
        <v>723.94100000000003</v>
      </c>
      <c r="L8" s="139">
        <f>K8/K12</f>
        <v>7.2170652442971328E-2</v>
      </c>
      <c r="M8" s="140">
        <f>K8/$I$47</f>
        <v>2.5116631052706463E-3</v>
      </c>
      <c r="N8" s="155">
        <f>I8*E8</f>
        <v>689.48500000000001</v>
      </c>
      <c r="O8" s="155">
        <f>I8*F8</f>
        <v>20.658999999999999</v>
      </c>
      <c r="P8" s="155">
        <f>I8*G8</f>
        <v>13.796999999999999</v>
      </c>
      <c r="Q8" s="155">
        <f>I8*H8</f>
        <v>0</v>
      </c>
      <c r="R8" s="44"/>
      <c r="S8" s="45"/>
      <c r="U8" s="97"/>
    </row>
    <row r="9" spans="1:21" ht="19.5" customHeight="1" x14ac:dyDescent="0.75">
      <c r="A9" s="246"/>
      <c r="B9" s="103" t="s">
        <v>46</v>
      </c>
      <c r="C9" s="107" t="s">
        <v>38</v>
      </c>
      <c r="D9" s="99" t="s">
        <v>4</v>
      </c>
      <c r="E9" s="112">
        <v>45.79</v>
      </c>
      <c r="F9" s="112">
        <v>1.37</v>
      </c>
      <c r="G9" s="112">
        <v>0.92</v>
      </c>
      <c r="H9" s="152">
        <v>56.12</v>
      </c>
      <c r="I9" s="118">
        <v>5</v>
      </c>
      <c r="J9" s="123">
        <f>SUM(E9:H9)</f>
        <v>104.19999999999999</v>
      </c>
      <c r="K9" s="124">
        <f>I9*J9</f>
        <v>521</v>
      </c>
      <c r="L9" s="141">
        <f>K9/K12</f>
        <v>5.1939191070526546E-2</v>
      </c>
      <c r="M9" s="142">
        <f>K9/$I$47</f>
        <v>1.8075733766232424E-3</v>
      </c>
      <c r="N9" s="156">
        <f>$I$9*E9</f>
        <v>228.95</v>
      </c>
      <c r="O9" s="156">
        <f>$I$9*F9</f>
        <v>6.8500000000000005</v>
      </c>
      <c r="P9" s="156">
        <f>$I$9*G9</f>
        <v>4.6000000000000005</v>
      </c>
      <c r="Q9" s="156">
        <f>$I$9*H9</f>
        <v>280.59999999999997</v>
      </c>
      <c r="R9" s="52"/>
      <c r="S9" s="53"/>
      <c r="U9" s="97"/>
    </row>
    <row r="10" spans="1:21" ht="19.5" customHeight="1" x14ac:dyDescent="0.75">
      <c r="A10" s="246"/>
      <c r="B10" s="103" t="s">
        <v>58</v>
      </c>
      <c r="C10" s="107" t="s">
        <v>71</v>
      </c>
      <c r="D10" s="99" t="s">
        <v>48</v>
      </c>
      <c r="E10" s="112">
        <v>457.9</v>
      </c>
      <c r="F10" s="112">
        <v>13.74</v>
      </c>
      <c r="G10" s="112">
        <v>0</v>
      </c>
      <c r="H10" s="152">
        <v>531.37</v>
      </c>
      <c r="I10" s="118">
        <v>5</v>
      </c>
      <c r="J10" s="123">
        <f>SUM(E10:H10)</f>
        <v>1003.01</v>
      </c>
      <c r="K10" s="124">
        <f>I10*J10</f>
        <v>5015.05</v>
      </c>
      <c r="L10" s="141">
        <f>K10/K12</f>
        <v>0.49995708287570856</v>
      </c>
      <c r="M10" s="142">
        <f>K10/$I$47</f>
        <v>1.7399368258031463E-2</v>
      </c>
      <c r="N10" s="156">
        <f>$I$10*E10</f>
        <v>2289.5</v>
      </c>
      <c r="O10" s="156">
        <f>$I$10*F10</f>
        <v>68.7</v>
      </c>
      <c r="P10" s="156">
        <f>$I$10*G10</f>
        <v>0</v>
      </c>
      <c r="Q10" s="156">
        <f>$I$10*H10</f>
        <v>2656.85</v>
      </c>
      <c r="R10" s="52"/>
      <c r="S10" s="53"/>
      <c r="U10" s="97"/>
    </row>
    <row r="11" spans="1:21" ht="20.25" customHeight="1" thickBot="1" x14ac:dyDescent="0.8">
      <c r="A11" s="247"/>
      <c r="B11" s="104" t="s">
        <v>28</v>
      </c>
      <c r="C11" s="108" t="s">
        <v>42</v>
      </c>
      <c r="D11" s="100" t="s">
        <v>6</v>
      </c>
      <c r="E11" s="113">
        <v>538.71</v>
      </c>
      <c r="F11" s="113">
        <v>0</v>
      </c>
      <c r="G11" s="113">
        <v>0</v>
      </c>
      <c r="H11" s="153">
        <v>0</v>
      </c>
      <c r="I11" s="119">
        <v>7</v>
      </c>
      <c r="J11" s="125">
        <f>SUM(E11:H11)</f>
        <v>538.71</v>
      </c>
      <c r="K11" s="126">
        <f>I11*J11</f>
        <v>3770.9700000000003</v>
      </c>
      <c r="L11" s="143">
        <f>K11/K12</f>
        <v>0.3759330736107937</v>
      </c>
      <c r="M11" s="144">
        <f>K11/$I$47</f>
        <v>1.3083118955940401E-2</v>
      </c>
      <c r="N11" s="157">
        <f>$I$11*E11</f>
        <v>3770.9700000000003</v>
      </c>
      <c r="O11" s="157">
        <f>$I$11*F11</f>
        <v>0</v>
      </c>
      <c r="P11" s="157">
        <f>$I$11*G11</f>
        <v>0</v>
      </c>
      <c r="Q11" s="157">
        <f>$I$11*H11</f>
        <v>0</v>
      </c>
      <c r="R11" s="46"/>
      <c r="S11" s="47"/>
      <c r="U11" s="97"/>
    </row>
    <row r="12" spans="1:21" ht="36" customHeight="1" x14ac:dyDescent="0.75">
      <c r="A12" s="54"/>
      <c r="B12" s="105"/>
      <c r="C12" s="109"/>
      <c r="D12" s="61"/>
      <c r="E12" s="115"/>
      <c r="F12" s="114"/>
      <c r="G12" s="114"/>
      <c r="H12" s="56"/>
      <c r="I12" s="120"/>
      <c r="J12" s="127"/>
      <c r="K12" s="130">
        <f>SUM(K8:K11)</f>
        <v>10030.960999999999</v>
      </c>
      <c r="L12" s="145"/>
      <c r="M12" s="149">
        <f>K12/$I$47</f>
        <v>3.4801723695865747E-2</v>
      </c>
      <c r="N12" s="163">
        <f>SUM(N8:N11)</f>
        <v>6978.9050000000007</v>
      </c>
      <c r="O12" s="163">
        <f>SUM(O8:O11)</f>
        <v>96.209000000000003</v>
      </c>
      <c r="P12" s="163">
        <f t="shared" ref="P12:Q12" si="0">SUM(P8:P11)</f>
        <v>18.396999999999998</v>
      </c>
      <c r="Q12" s="163">
        <f t="shared" si="0"/>
        <v>2937.45</v>
      </c>
      <c r="R12" s="59"/>
      <c r="S12" s="59"/>
      <c r="U12" s="97"/>
    </row>
    <row r="13" spans="1:21" ht="3.75" customHeight="1" thickBot="1" x14ac:dyDescent="0.3">
      <c r="A13" s="54"/>
      <c r="B13" s="105"/>
      <c r="C13" s="109"/>
      <c r="D13" s="61"/>
      <c r="E13" s="115"/>
      <c r="F13" s="114"/>
      <c r="G13" s="114"/>
      <c r="H13" s="56"/>
      <c r="I13" s="120"/>
      <c r="J13" s="127"/>
      <c r="K13" s="128"/>
      <c r="L13" s="145"/>
      <c r="M13" s="146"/>
      <c r="N13" s="58"/>
      <c r="O13" s="58"/>
      <c r="P13" s="58"/>
      <c r="Q13" s="58"/>
      <c r="R13" s="59"/>
      <c r="S13" s="59"/>
      <c r="T13" s="51"/>
      <c r="U13" s="50"/>
    </row>
    <row r="14" spans="1:21" ht="19.5" customHeight="1" x14ac:dyDescent="0.25">
      <c r="A14" s="245" t="s">
        <v>66</v>
      </c>
      <c r="B14" s="102" t="s">
        <v>62</v>
      </c>
      <c r="C14" s="106" t="s">
        <v>57</v>
      </c>
      <c r="D14" s="98" t="s">
        <v>72</v>
      </c>
      <c r="E14" s="111">
        <v>48.2</v>
      </c>
      <c r="F14" s="111">
        <v>1.45</v>
      </c>
      <c r="G14" s="111">
        <v>0</v>
      </c>
      <c r="H14" s="151">
        <v>163.76</v>
      </c>
      <c r="I14" s="117">
        <v>21</v>
      </c>
      <c r="J14" s="121">
        <f>SUM(E14:H14)</f>
        <v>213.41</v>
      </c>
      <c r="K14" s="122">
        <f>I14*J14</f>
        <v>4481.6099999999997</v>
      </c>
      <c r="L14" s="139">
        <f>K14/K17</f>
        <v>0.30619273144240883</v>
      </c>
      <c r="M14" s="140">
        <f>K14/$I$47</f>
        <v>1.554863516393184E-2</v>
      </c>
      <c r="N14" s="155">
        <f>$I$14*E14</f>
        <v>1012.2</v>
      </c>
      <c r="O14" s="155">
        <f>$I$14*F14</f>
        <v>30.45</v>
      </c>
      <c r="P14" s="155">
        <f>$I$14*G14</f>
        <v>0</v>
      </c>
      <c r="Q14" s="155">
        <f>$I$14*H14</f>
        <v>3438.96</v>
      </c>
      <c r="R14" s="44"/>
      <c r="S14" s="45"/>
      <c r="U14" s="50"/>
    </row>
    <row r="15" spans="1:21" ht="19.5" customHeight="1" x14ac:dyDescent="0.25">
      <c r="A15" s="246"/>
      <c r="B15" s="103" t="s">
        <v>77</v>
      </c>
      <c r="C15" s="107" t="s">
        <v>36</v>
      </c>
      <c r="D15" s="99" t="s">
        <v>72</v>
      </c>
      <c r="E15" s="112">
        <v>43.61</v>
      </c>
      <c r="F15" s="112">
        <v>1.31</v>
      </c>
      <c r="G15" s="112">
        <v>0</v>
      </c>
      <c r="H15" s="152">
        <v>101.06</v>
      </c>
      <c r="I15" s="118">
        <v>9</v>
      </c>
      <c r="J15" s="123">
        <f>SUM(E15:H15)</f>
        <v>145.98000000000002</v>
      </c>
      <c r="K15" s="124">
        <f>I15*J15</f>
        <v>1313.8200000000002</v>
      </c>
      <c r="L15" s="141">
        <f>K15/K17</f>
        <v>8.9762860762910124E-2</v>
      </c>
      <c r="M15" s="142">
        <f>K15/$I$47</f>
        <v>4.5582073966893445E-3</v>
      </c>
      <c r="N15" s="156">
        <f>$I$15*E15</f>
        <v>392.49</v>
      </c>
      <c r="O15" s="156">
        <f>$I$15*F15</f>
        <v>11.790000000000001</v>
      </c>
      <c r="P15" s="156">
        <f>$I$15*G15</f>
        <v>0</v>
      </c>
      <c r="Q15" s="156">
        <f>$I$15*H15</f>
        <v>909.54</v>
      </c>
      <c r="R15" s="52"/>
      <c r="S15" s="53"/>
      <c r="U15" s="50"/>
    </row>
    <row r="16" spans="1:21" ht="20.25" customHeight="1" thickBot="1" x14ac:dyDescent="0.3">
      <c r="A16" s="247"/>
      <c r="B16" s="104" t="s">
        <v>60</v>
      </c>
      <c r="C16" s="108" t="s">
        <v>29</v>
      </c>
      <c r="D16" s="100" t="s">
        <v>4</v>
      </c>
      <c r="E16" s="113">
        <v>94.21</v>
      </c>
      <c r="F16" s="113">
        <v>2.83</v>
      </c>
      <c r="G16" s="113">
        <v>1.88</v>
      </c>
      <c r="H16" s="153">
        <v>483.5</v>
      </c>
      <c r="I16" s="119">
        <v>15.18</v>
      </c>
      <c r="J16" s="125">
        <f>SUM(E16:H16)</f>
        <v>582.41999999999996</v>
      </c>
      <c r="K16" s="126">
        <f>I16*J16</f>
        <v>8841.1355999999996</v>
      </c>
      <c r="L16" s="143">
        <f>K16/K17</f>
        <v>0.60404440779468094</v>
      </c>
      <c r="M16" s="144">
        <f>K16/$I$47</f>
        <v>3.0673706966748475E-2</v>
      </c>
      <c r="N16" s="157">
        <f>$I$16*E16</f>
        <v>1430.1077999999998</v>
      </c>
      <c r="O16" s="157">
        <f>$I$16*F16</f>
        <v>42.959400000000002</v>
      </c>
      <c r="P16" s="157">
        <f>$I$16*G16</f>
        <v>28.538399999999999</v>
      </c>
      <c r="Q16" s="157">
        <f>$I$16*H16</f>
        <v>7339.53</v>
      </c>
      <c r="R16" s="46"/>
      <c r="S16" s="47"/>
      <c r="U16" s="50"/>
    </row>
    <row r="17" spans="1:21" ht="36" customHeight="1" x14ac:dyDescent="0.75">
      <c r="A17" s="54"/>
      <c r="B17" s="105"/>
      <c r="C17" s="109"/>
      <c r="D17" s="61"/>
      <c r="E17" s="115"/>
      <c r="F17" s="114"/>
      <c r="G17" s="114"/>
      <c r="H17" s="56"/>
      <c r="I17" s="120"/>
      <c r="J17" s="127"/>
      <c r="K17" s="130">
        <f>SUM(K13:K16)</f>
        <v>14636.5656</v>
      </c>
      <c r="L17" s="145"/>
      <c r="M17" s="149">
        <f>K17/$I$47</f>
        <v>5.0780549527369663E-2</v>
      </c>
      <c r="N17" s="163">
        <f>SUM(N14:N16)</f>
        <v>2834.7977999999998</v>
      </c>
      <c r="O17" s="163">
        <f>SUM(O14:O16)</f>
        <v>85.199399999999997</v>
      </c>
      <c r="P17" s="163">
        <f t="shared" ref="P17:Q17" si="1">SUM(P14:P16)</f>
        <v>28.538399999999999</v>
      </c>
      <c r="Q17" s="163">
        <f t="shared" si="1"/>
        <v>11688.029999999999</v>
      </c>
      <c r="R17" s="59"/>
      <c r="S17" s="59"/>
      <c r="U17" s="97"/>
    </row>
    <row r="18" spans="1:21" ht="3.75" customHeight="1" thickBot="1" x14ac:dyDescent="0.3">
      <c r="A18" s="60"/>
      <c r="B18" s="105"/>
      <c r="C18" s="109"/>
      <c r="D18" s="61"/>
      <c r="E18" s="115"/>
      <c r="F18" s="114"/>
      <c r="G18" s="114"/>
      <c r="H18" s="62"/>
      <c r="I18" s="120"/>
      <c r="J18" s="127"/>
      <c r="K18" s="129"/>
      <c r="L18" s="145"/>
      <c r="M18" s="148"/>
      <c r="N18" s="63"/>
      <c r="R18" s="64"/>
      <c r="S18" s="64"/>
      <c r="U18" s="50"/>
    </row>
    <row r="19" spans="1:21" ht="19.5" customHeight="1" x14ac:dyDescent="0.75">
      <c r="A19" s="245" t="s">
        <v>112</v>
      </c>
      <c r="B19" s="102" t="s">
        <v>40</v>
      </c>
      <c r="C19" s="106" t="s">
        <v>43</v>
      </c>
      <c r="D19" s="98" t="s">
        <v>4</v>
      </c>
      <c r="E19" s="111">
        <v>43.61</v>
      </c>
      <c r="F19" s="111">
        <v>1.31</v>
      </c>
      <c r="G19" s="111">
        <v>0.87</v>
      </c>
      <c r="H19" s="151">
        <v>261</v>
      </c>
      <c r="I19" s="117">
        <v>45</v>
      </c>
      <c r="J19" s="121">
        <f>SUM(E19:H19)</f>
        <v>306.79000000000002</v>
      </c>
      <c r="K19" s="122">
        <f>I19*J19</f>
        <v>13805.550000000001</v>
      </c>
      <c r="L19" s="139">
        <f>K19/K31</f>
        <v>0.24068418041985543</v>
      </c>
      <c r="M19" s="147">
        <f>L19/$I$47</f>
        <v>8.3503707620214153E-7</v>
      </c>
      <c r="N19" s="155">
        <f t="shared" ref="N19:N30" si="2">I19*E19</f>
        <v>1962.45</v>
      </c>
      <c r="O19" s="155">
        <f t="shared" ref="O19:O30" si="3">I19*F19</f>
        <v>58.95</v>
      </c>
      <c r="P19" s="155">
        <f t="shared" ref="P19:P30" si="4">I19*G19</f>
        <v>39.15</v>
      </c>
      <c r="Q19" s="155">
        <f t="shared" ref="Q19:Q30" si="5">I19*H19</f>
        <v>11745</v>
      </c>
      <c r="R19" s="44"/>
      <c r="S19" s="45"/>
      <c r="U19" s="97"/>
    </row>
    <row r="20" spans="1:21" ht="19.5" customHeight="1" x14ac:dyDescent="0.75">
      <c r="A20" s="246"/>
      <c r="B20" s="103" t="s">
        <v>79</v>
      </c>
      <c r="C20" s="107" t="s">
        <v>64</v>
      </c>
      <c r="D20" s="99" t="s">
        <v>72</v>
      </c>
      <c r="E20" s="112">
        <v>43.61</v>
      </c>
      <c r="F20" s="112">
        <v>1.31</v>
      </c>
      <c r="G20" s="112">
        <v>0</v>
      </c>
      <c r="H20" s="152">
        <v>72.44</v>
      </c>
      <c r="I20" s="118">
        <v>8.8000000000000007</v>
      </c>
      <c r="J20" s="123">
        <f>SUM(E20:H20)</f>
        <v>117.36</v>
      </c>
      <c r="K20" s="124">
        <f>I20*J20</f>
        <v>1032.768</v>
      </c>
      <c r="L20" s="141">
        <f>K20/$K$31</f>
        <v>1.8005144282107793E-2</v>
      </c>
      <c r="M20" s="142">
        <f>K20/$I$47</f>
        <v>3.5831169693444007E-3</v>
      </c>
      <c r="N20" s="156">
        <f t="shared" si="2"/>
        <v>383.76800000000003</v>
      </c>
      <c r="O20" s="156">
        <f t="shared" si="3"/>
        <v>11.528000000000002</v>
      </c>
      <c r="P20" s="156">
        <f t="shared" si="4"/>
        <v>0</v>
      </c>
      <c r="Q20" s="156">
        <f t="shared" si="5"/>
        <v>637.47199999999998</v>
      </c>
      <c r="R20" s="52"/>
      <c r="S20" s="53"/>
      <c r="U20" s="97"/>
    </row>
    <row r="21" spans="1:21" ht="19.5" customHeight="1" x14ac:dyDescent="0.75">
      <c r="A21" s="246"/>
      <c r="B21" s="103" t="s">
        <v>44</v>
      </c>
      <c r="C21" s="107" t="s">
        <v>64</v>
      </c>
      <c r="D21" s="99" t="s">
        <v>72</v>
      </c>
      <c r="E21" s="112">
        <v>43.61</v>
      </c>
      <c r="F21" s="112">
        <v>1.31</v>
      </c>
      <c r="G21" s="112">
        <v>0</v>
      </c>
      <c r="H21" s="152">
        <v>41.46</v>
      </c>
      <c r="I21" s="118">
        <v>15.35</v>
      </c>
      <c r="J21" s="123">
        <f t="shared" ref="J21:J29" si="6">SUM(E21:H21)</f>
        <v>86.38</v>
      </c>
      <c r="K21" s="124">
        <f t="shared" ref="K21:K29" si="7">I21*J21</f>
        <v>1325.933</v>
      </c>
      <c r="L21" s="141">
        <f t="shared" ref="L21:L29" si="8">K21/$K$31</f>
        <v>2.3116145129794912E-2</v>
      </c>
      <c r="M21" s="142">
        <f t="shared" ref="M21:M29" si="9">K21/$I$47</f>
        <v>4.6002326103381681E-3</v>
      </c>
      <c r="N21" s="156">
        <f t="shared" si="2"/>
        <v>669.4135</v>
      </c>
      <c r="O21" s="156">
        <f t="shared" si="3"/>
        <v>20.108499999999999</v>
      </c>
      <c r="P21" s="156">
        <f t="shared" si="4"/>
        <v>0</v>
      </c>
      <c r="Q21" s="156">
        <f t="shared" si="5"/>
        <v>636.41099999999994</v>
      </c>
      <c r="R21" s="52"/>
      <c r="S21" s="53"/>
      <c r="U21" s="97"/>
    </row>
    <row r="22" spans="1:21" ht="19.5" customHeight="1" x14ac:dyDescent="0.75">
      <c r="A22" s="246"/>
      <c r="B22" s="103" t="s">
        <v>65</v>
      </c>
      <c r="C22" s="107" t="s">
        <v>68</v>
      </c>
      <c r="D22" s="99" t="s">
        <v>4</v>
      </c>
      <c r="E22" s="112">
        <v>101.76</v>
      </c>
      <c r="F22" s="112">
        <v>3.05</v>
      </c>
      <c r="G22" s="112">
        <v>2.04</v>
      </c>
      <c r="H22" s="152">
        <v>36.479999999999997</v>
      </c>
      <c r="I22" s="118">
        <v>168.45</v>
      </c>
      <c r="J22" s="123">
        <f t="shared" si="6"/>
        <v>143.33000000000001</v>
      </c>
      <c r="K22" s="124">
        <f t="shared" si="7"/>
        <v>24143.9385</v>
      </c>
      <c r="L22" s="141">
        <f t="shared" si="8"/>
        <v>0.42092231385058132</v>
      </c>
      <c r="M22" s="142">
        <f t="shared" si="9"/>
        <v>8.3765720613107289E-2</v>
      </c>
      <c r="N22" s="156">
        <f t="shared" si="2"/>
        <v>17141.471999999998</v>
      </c>
      <c r="O22" s="156">
        <f t="shared" si="3"/>
        <v>513.77249999999992</v>
      </c>
      <c r="P22" s="156">
        <f t="shared" si="4"/>
        <v>343.63799999999998</v>
      </c>
      <c r="Q22" s="156">
        <f t="shared" si="5"/>
        <v>6145.0559999999987</v>
      </c>
      <c r="R22" s="52"/>
      <c r="S22" s="53"/>
      <c r="U22" s="97"/>
    </row>
    <row r="23" spans="1:21" ht="19.5" customHeight="1" x14ac:dyDescent="0.75">
      <c r="A23" s="246"/>
      <c r="B23" s="103" t="s">
        <v>45</v>
      </c>
      <c r="C23" s="107" t="s">
        <v>63</v>
      </c>
      <c r="D23" s="99" t="s">
        <v>72</v>
      </c>
      <c r="E23" s="112">
        <v>43.61</v>
      </c>
      <c r="F23" s="112">
        <v>1.31</v>
      </c>
      <c r="G23" s="112">
        <v>0.87</v>
      </c>
      <c r="H23" s="152">
        <v>9.57</v>
      </c>
      <c r="I23" s="118">
        <v>35</v>
      </c>
      <c r="J23" s="123">
        <f t="shared" si="6"/>
        <v>55.36</v>
      </c>
      <c r="K23" s="124">
        <f t="shared" si="7"/>
        <v>1937.6</v>
      </c>
      <c r="L23" s="141">
        <f t="shared" si="8"/>
        <v>3.3779868819533578E-2</v>
      </c>
      <c r="M23" s="142">
        <f t="shared" si="9"/>
        <v>6.7223688570925031E-3</v>
      </c>
      <c r="N23" s="156">
        <f t="shared" si="2"/>
        <v>1526.35</v>
      </c>
      <c r="O23" s="156">
        <f t="shared" si="3"/>
        <v>45.85</v>
      </c>
      <c r="P23" s="156">
        <f t="shared" si="4"/>
        <v>30.45</v>
      </c>
      <c r="Q23" s="156">
        <f t="shared" si="5"/>
        <v>334.95</v>
      </c>
      <c r="R23" s="52"/>
      <c r="S23" s="53"/>
      <c r="U23" s="97"/>
    </row>
    <row r="24" spans="1:21" ht="19.5" customHeight="1" x14ac:dyDescent="0.75">
      <c r="A24" s="246"/>
      <c r="B24" s="103" t="s">
        <v>31</v>
      </c>
      <c r="C24" s="107" t="s">
        <v>53</v>
      </c>
      <c r="D24" s="99" t="s">
        <v>4</v>
      </c>
      <c r="E24" s="112">
        <v>70.45</v>
      </c>
      <c r="F24" s="112">
        <v>2.11</v>
      </c>
      <c r="G24" s="112">
        <v>1.41</v>
      </c>
      <c r="H24" s="152">
        <v>130.69</v>
      </c>
      <c r="I24" s="118">
        <v>27.6</v>
      </c>
      <c r="J24" s="123">
        <f t="shared" si="6"/>
        <v>204.66</v>
      </c>
      <c r="K24" s="124">
        <f t="shared" si="7"/>
        <v>5648.616</v>
      </c>
      <c r="L24" s="141">
        <f t="shared" si="8"/>
        <v>9.8477243750990137E-2</v>
      </c>
      <c r="M24" s="142">
        <f t="shared" si="9"/>
        <v>1.9597481566925284E-2</v>
      </c>
      <c r="N24" s="156">
        <f t="shared" si="2"/>
        <v>1944.42</v>
      </c>
      <c r="O24" s="156">
        <f t="shared" si="3"/>
        <v>58.235999999999997</v>
      </c>
      <c r="P24" s="156">
        <f t="shared" si="4"/>
        <v>38.915999999999997</v>
      </c>
      <c r="Q24" s="156">
        <f t="shared" si="5"/>
        <v>3607.0440000000003</v>
      </c>
      <c r="R24" s="52"/>
      <c r="S24" s="53"/>
      <c r="U24" s="97"/>
    </row>
    <row r="25" spans="1:21" ht="19.5" customHeight="1" x14ac:dyDescent="0.75">
      <c r="A25" s="246"/>
      <c r="B25" s="103" t="s">
        <v>50</v>
      </c>
      <c r="C25" s="107" t="s">
        <v>61</v>
      </c>
      <c r="D25" s="99" t="s">
        <v>4</v>
      </c>
      <c r="E25" s="112">
        <v>45.79</v>
      </c>
      <c r="F25" s="112">
        <v>1.37</v>
      </c>
      <c r="G25" s="112">
        <v>0.92</v>
      </c>
      <c r="H25" s="152">
        <v>44.02</v>
      </c>
      <c r="I25" s="118">
        <v>8.0500000000000007</v>
      </c>
      <c r="J25" s="123">
        <f t="shared" si="6"/>
        <v>92.1</v>
      </c>
      <c r="K25" s="124">
        <f t="shared" si="7"/>
        <v>741.40499999999997</v>
      </c>
      <c r="L25" s="141">
        <f t="shared" si="8"/>
        <v>1.2925559270306716E-2</v>
      </c>
      <c r="M25" s="142">
        <f t="shared" si="9"/>
        <v>2.5722532424095105E-3</v>
      </c>
      <c r="N25" s="156">
        <f t="shared" si="2"/>
        <v>368.60950000000003</v>
      </c>
      <c r="O25" s="156">
        <f t="shared" si="3"/>
        <v>11.028500000000001</v>
      </c>
      <c r="P25" s="156">
        <f t="shared" si="4"/>
        <v>7.4060000000000006</v>
      </c>
      <c r="Q25" s="156">
        <f t="shared" si="5"/>
        <v>354.36100000000005</v>
      </c>
      <c r="R25" s="52"/>
      <c r="S25" s="53"/>
      <c r="U25" s="97"/>
    </row>
    <row r="26" spans="1:21" ht="19.5" customHeight="1" x14ac:dyDescent="0.75">
      <c r="A26" s="246"/>
      <c r="B26" s="103" t="s">
        <v>41</v>
      </c>
      <c r="C26" s="107" t="s">
        <v>78</v>
      </c>
      <c r="D26" s="99" t="s">
        <v>4</v>
      </c>
      <c r="E26" s="112">
        <v>91.58</v>
      </c>
      <c r="F26" s="112">
        <v>2.75</v>
      </c>
      <c r="G26" s="112">
        <v>1.83</v>
      </c>
      <c r="H26" s="152">
        <v>92.11</v>
      </c>
      <c r="I26" s="118">
        <v>8.0500000000000007</v>
      </c>
      <c r="J26" s="123">
        <f t="shared" si="6"/>
        <v>188.26999999999998</v>
      </c>
      <c r="K26" s="124">
        <f t="shared" si="7"/>
        <v>1515.5735</v>
      </c>
      <c r="L26" s="141">
        <f t="shared" si="8"/>
        <v>2.6422313179377259E-2</v>
      </c>
      <c r="M26" s="142">
        <f t="shared" si="9"/>
        <v>5.2581771764216995E-3</v>
      </c>
      <c r="N26" s="156">
        <f t="shared" si="2"/>
        <v>737.21900000000005</v>
      </c>
      <c r="O26" s="156">
        <f t="shared" si="3"/>
        <v>22.137500000000003</v>
      </c>
      <c r="P26" s="156">
        <f t="shared" si="4"/>
        <v>14.731500000000002</v>
      </c>
      <c r="Q26" s="156">
        <f t="shared" si="5"/>
        <v>741.48550000000012</v>
      </c>
      <c r="R26" s="52"/>
      <c r="S26" s="53"/>
      <c r="U26" s="97"/>
    </row>
    <row r="27" spans="1:21" ht="19.5" customHeight="1" x14ac:dyDescent="0.75">
      <c r="A27" s="246"/>
      <c r="B27" s="103" t="s">
        <v>59</v>
      </c>
      <c r="C27" s="107" t="s">
        <v>55</v>
      </c>
      <c r="D27" s="99" t="s">
        <v>72</v>
      </c>
      <c r="E27" s="112">
        <v>57.24</v>
      </c>
      <c r="F27" s="112">
        <v>1.72</v>
      </c>
      <c r="G27" s="112">
        <v>1.1399999999999999</v>
      </c>
      <c r="H27" s="152">
        <v>12.92</v>
      </c>
      <c r="I27" s="118">
        <v>10.199999999999999</v>
      </c>
      <c r="J27" s="123">
        <f t="shared" si="6"/>
        <v>73.02</v>
      </c>
      <c r="K27" s="124">
        <f t="shared" si="7"/>
        <v>744.80399999999986</v>
      </c>
      <c r="L27" s="141">
        <f t="shared" si="8"/>
        <v>1.2984816998484664E-2</v>
      </c>
      <c r="M27" s="142">
        <f t="shared" si="9"/>
        <v>2.5840458372408774E-3</v>
      </c>
      <c r="N27" s="156">
        <f t="shared" si="2"/>
        <v>583.84799999999996</v>
      </c>
      <c r="O27" s="156">
        <f t="shared" si="3"/>
        <v>17.543999999999997</v>
      </c>
      <c r="P27" s="156">
        <f t="shared" si="4"/>
        <v>11.627999999999998</v>
      </c>
      <c r="Q27" s="156">
        <f t="shared" si="5"/>
        <v>131.78399999999999</v>
      </c>
      <c r="R27" s="52"/>
      <c r="S27" s="53"/>
      <c r="U27" s="97"/>
    </row>
    <row r="28" spans="1:21" ht="19.5" customHeight="1" x14ac:dyDescent="0.75">
      <c r="A28" s="246"/>
      <c r="B28" s="103" t="s">
        <v>34</v>
      </c>
      <c r="C28" s="107" t="s">
        <v>51</v>
      </c>
      <c r="D28" s="99" t="s">
        <v>72</v>
      </c>
      <c r="E28" s="112">
        <v>15.65</v>
      </c>
      <c r="F28" s="112">
        <v>0.47</v>
      </c>
      <c r="G28" s="112">
        <v>0.31</v>
      </c>
      <c r="H28" s="152">
        <v>64.94</v>
      </c>
      <c r="I28" s="118">
        <v>3</v>
      </c>
      <c r="J28" s="123">
        <f t="shared" si="6"/>
        <v>81.37</v>
      </c>
      <c r="K28" s="124">
        <f t="shared" si="7"/>
        <v>244.11</v>
      </c>
      <c r="L28" s="141">
        <f t="shared" si="8"/>
        <v>4.2557822964163616E-3</v>
      </c>
      <c r="M28" s="142">
        <f t="shared" si="9"/>
        <v>8.4692271970729306E-4</v>
      </c>
      <c r="N28" s="156">
        <f t="shared" si="2"/>
        <v>46.95</v>
      </c>
      <c r="O28" s="156">
        <f t="shared" si="3"/>
        <v>1.41</v>
      </c>
      <c r="P28" s="156">
        <f t="shared" si="4"/>
        <v>0.92999999999999994</v>
      </c>
      <c r="Q28" s="156">
        <f t="shared" si="5"/>
        <v>194.82</v>
      </c>
      <c r="R28" s="52"/>
      <c r="S28" s="53"/>
      <c r="U28" s="97"/>
    </row>
    <row r="29" spans="1:21" ht="19.5" customHeight="1" x14ac:dyDescent="0.75">
      <c r="A29" s="246"/>
      <c r="B29" s="103" t="s">
        <v>37</v>
      </c>
      <c r="C29" s="107" t="s">
        <v>27</v>
      </c>
      <c r="D29" s="99" t="s">
        <v>4</v>
      </c>
      <c r="E29" s="112">
        <v>39.119999999999997</v>
      </c>
      <c r="F29" s="112">
        <v>1.17</v>
      </c>
      <c r="G29" s="112">
        <v>0</v>
      </c>
      <c r="H29" s="152">
        <v>177.09</v>
      </c>
      <c r="I29" s="118">
        <v>8.0500000000000007</v>
      </c>
      <c r="J29" s="123">
        <f t="shared" si="6"/>
        <v>217.38</v>
      </c>
      <c r="K29" s="124">
        <f t="shared" si="7"/>
        <v>1749.9090000000001</v>
      </c>
      <c r="L29" s="141">
        <f t="shared" si="8"/>
        <v>3.0507688101837939E-2</v>
      </c>
      <c r="M29" s="142">
        <f t="shared" si="9"/>
        <v>6.0711879460909821E-3</v>
      </c>
      <c r="N29" s="156">
        <f t="shared" si="2"/>
        <v>314.916</v>
      </c>
      <c r="O29" s="156">
        <f t="shared" si="3"/>
        <v>9.4184999999999999</v>
      </c>
      <c r="P29" s="156">
        <f t="shared" si="4"/>
        <v>0</v>
      </c>
      <c r="Q29" s="156">
        <f t="shared" si="5"/>
        <v>1425.5745000000002</v>
      </c>
      <c r="R29" s="52"/>
      <c r="S29" s="53"/>
      <c r="U29" s="97"/>
    </row>
    <row r="30" spans="1:21" ht="20.25" customHeight="1" thickBot="1" x14ac:dyDescent="0.8">
      <c r="A30" s="247"/>
      <c r="B30" s="104" t="s">
        <v>54</v>
      </c>
      <c r="C30" s="108" t="s">
        <v>35</v>
      </c>
      <c r="D30" s="100" t="s">
        <v>72</v>
      </c>
      <c r="E30" s="113">
        <v>43.61</v>
      </c>
      <c r="F30" s="113">
        <v>1.31</v>
      </c>
      <c r="G30" s="113"/>
      <c r="H30" s="153">
        <v>104.06</v>
      </c>
      <c r="I30" s="119">
        <v>30</v>
      </c>
      <c r="J30" s="125">
        <f>SUM(E30:H30)</f>
        <v>148.98000000000002</v>
      </c>
      <c r="K30" s="126">
        <f>I30*J30</f>
        <v>4469.4000000000005</v>
      </c>
      <c r="L30" s="143">
        <f>K30/K31</f>
        <v>7.791894390071398E-2</v>
      </c>
      <c r="M30" s="144">
        <f>K30/$I$47</f>
        <v>1.5506273415508484E-2</v>
      </c>
      <c r="N30" s="157">
        <f t="shared" si="2"/>
        <v>1308.3</v>
      </c>
      <c r="O30" s="157">
        <f t="shared" si="3"/>
        <v>39.300000000000004</v>
      </c>
      <c r="P30" s="157">
        <f t="shared" si="4"/>
        <v>0</v>
      </c>
      <c r="Q30" s="157">
        <f t="shared" si="5"/>
        <v>3121.8</v>
      </c>
      <c r="R30" s="46"/>
      <c r="S30" s="47"/>
      <c r="U30" s="97"/>
    </row>
    <row r="31" spans="1:21" ht="36" customHeight="1" x14ac:dyDescent="0.75">
      <c r="A31" s="54"/>
      <c r="B31" s="105"/>
      <c r="C31" s="109"/>
      <c r="D31" s="61"/>
      <c r="E31" s="115"/>
      <c r="F31" s="114"/>
      <c r="G31" s="114"/>
      <c r="H31" s="56"/>
      <c r="I31" s="120"/>
      <c r="J31" s="127"/>
      <c r="K31" s="130">
        <f>SUM(K19:K30)</f>
        <v>57359.606999999996</v>
      </c>
      <c r="L31" s="145"/>
      <c r="M31" s="149">
        <f>K31/$I$47</f>
        <v>0.19900517947557037</v>
      </c>
      <c r="N31" s="163">
        <f>SUM(N19:N30)</f>
        <v>26987.715999999997</v>
      </c>
      <c r="O31" s="163">
        <f>SUM(O19:O30)</f>
        <v>809.28349999999989</v>
      </c>
      <c r="P31" s="163">
        <f t="shared" ref="P31:Q31" si="10">SUM(P19:P30)</f>
        <v>486.84949999999992</v>
      </c>
      <c r="Q31" s="163">
        <f t="shared" si="10"/>
        <v>29075.757999999998</v>
      </c>
      <c r="R31" s="59"/>
      <c r="S31" s="59"/>
      <c r="U31" s="97"/>
    </row>
    <row r="32" spans="1:21" ht="3.75" customHeight="1" thickBot="1" x14ac:dyDescent="0.3">
      <c r="A32" s="54"/>
      <c r="B32" s="110"/>
      <c r="C32" s="101"/>
      <c r="D32" s="61"/>
      <c r="E32" s="115"/>
      <c r="F32" s="114"/>
      <c r="G32" s="114"/>
      <c r="H32" s="56"/>
      <c r="I32" s="120"/>
      <c r="J32" s="127"/>
      <c r="K32" s="128"/>
      <c r="L32" s="145"/>
      <c r="M32" s="146"/>
      <c r="N32" s="58"/>
      <c r="O32" s="58"/>
      <c r="P32" s="58"/>
      <c r="Q32" s="58"/>
      <c r="R32" s="59"/>
      <c r="S32" s="59"/>
      <c r="T32" s="51"/>
      <c r="U32" s="50"/>
    </row>
    <row r="33" spans="1:21" ht="19.5" customHeight="1" x14ac:dyDescent="0.75">
      <c r="A33" s="245" t="s">
        <v>56</v>
      </c>
      <c r="B33" s="102" t="s">
        <v>67</v>
      </c>
      <c r="C33" s="106" t="s">
        <v>49</v>
      </c>
      <c r="D33" s="98" t="s">
        <v>4</v>
      </c>
      <c r="E33" s="111">
        <v>134.13999999999999</v>
      </c>
      <c r="F33" s="111">
        <v>4.0199999999999996</v>
      </c>
      <c r="G33" s="111">
        <v>0</v>
      </c>
      <c r="H33" s="151">
        <v>270.48</v>
      </c>
      <c r="I33" s="117">
        <v>206.15</v>
      </c>
      <c r="J33" s="121">
        <f>SUM(E33:H33)</f>
        <v>408.64</v>
      </c>
      <c r="K33" s="122">
        <f>I33*J33</f>
        <v>84241.135999999999</v>
      </c>
      <c r="L33" s="139">
        <f>K33/$K$37</f>
        <v>0.41253291391877372</v>
      </c>
      <c r="M33" s="147">
        <f>K33/$I$47</f>
        <v>0.29226878051842181</v>
      </c>
      <c r="N33" s="155">
        <f>I33*E33</f>
        <v>27652.960999999999</v>
      </c>
      <c r="O33" s="155">
        <f>I33*F33</f>
        <v>828.72299999999996</v>
      </c>
      <c r="P33" s="155">
        <f>I33*G33</f>
        <v>0</v>
      </c>
      <c r="Q33" s="155">
        <f>I33*H33</f>
        <v>55759.452000000005</v>
      </c>
      <c r="R33" s="44"/>
      <c r="S33" s="45"/>
      <c r="U33" s="97"/>
    </row>
    <row r="34" spans="1:21" ht="19.5" customHeight="1" x14ac:dyDescent="0.75">
      <c r="A34" s="246"/>
      <c r="B34" s="103" t="s">
        <v>67</v>
      </c>
      <c r="C34" s="107" t="s">
        <v>49</v>
      </c>
      <c r="D34" s="99" t="s">
        <v>4</v>
      </c>
      <c r="E34" s="112">
        <v>134.13999999999999</v>
      </c>
      <c r="F34" s="112">
        <v>4.0199999999999996</v>
      </c>
      <c r="G34" s="112">
        <v>0</v>
      </c>
      <c r="H34" s="152">
        <v>270.48</v>
      </c>
      <c r="I34" s="118">
        <v>206.15</v>
      </c>
      <c r="J34" s="123">
        <f>SUM(E34:H34)</f>
        <v>408.64</v>
      </c>
      <c r="K34" s="124">
        <f>I34*J34</f>
        <v>84241.135999999999</v>
      </c>
      <c r="L34" s="132">
        <f>K34/$K$37</f>
        <v>0.41253291391877372</v>
      </c>
      <c r="M34" s="142">
        <f>K34/$K$37</f>
        <v>0.41253291391877372</v>
      </c>
      <c r="N34" s="156">
        <f>I34*E34</f>
        <v>27652.960999999999</v>
      </c>
      <c r="O34" s="156">
        <f>I34*F34</f>
        <v>828.72299999999996</v>
      </c>
      <c r="P34" s="156">
        <f>I34*G34</f>
        <v>0</v>
      </c>
      <c r="Q34" s="156">
        <f>I34*H34</f>
        <v>55759.452000000005</v>
      </c>
      <c r="R34" s="52"/>
      <c r="S34" s="53"/>
      <c r="U34" s="97"/>
    </row>
    <row r="35" spans="1:21" ht="19.5" customHeight="1" x14ac:dyDescent="0.75">
      <c r="A35" s="246"/>
      <c r="B35" s="103" t="s">
        <v>39</v>
      </c>
      <c r="C35" s="107" t="s">
        <v>69</v>
      </c>
      <c r="D35" s="99" t="s">
        <v>4</v>
      </c>
      <c r="E35" s="112">
        <v>18.55</v>
      </c>
      <c r="F35" s="112">
        <v>0.56000000000000005</v>
      </c>
      <c r="G35" s="112">
        <v>0</v>
      </c>
      <c r="H35" s="152">
        <v>17.670000000000002</v>
      </c>
      <c r="I35" s="118">
        <v>904</v>
      </c>
      <c r="J35" s="123">
        <f>SUM(E35:H35)</f>
        <v>36.78</v>
      </c>
      <c r="K35" s="124">
        <f>I35*J35</f>
        <v>33249.120000000003</v>
      </c>
      <c r="L35" s="132">
        <f>K35/$K$37</f>
        <v>0.16282254739341334</v>
      </c>
      <c r="M35" s="142">
        <f>K35/$K$37</f>
        <v>0.16282254739341334</v>
      </c>
      <c r="N35" s="156">
        <f>I35*E35</f>
        <v>16769.2</v>
      </c>
      <c r="O35" s="156">
        <f>I35*F35</f>
        <v>506.24000000000007</v>
      </c>
      <c r="P35" s="156">
        <f>I35*G35</f>
        <v>0</v>
      </c>
      <c r="Q35" s="156">
        <f>I35*H35</f>
        <v>15973.680000000002</v>
      </c>
      <c r="R35" s="52"/>
      <c r="S35" s="53"/>
      <c r="U35" s="97"/>
    </row>
    <row r="36" spans="1:21" ht="20.25" customHeight="1" thickBot="1" x14ac:dyDescent="0.8">
      <c r="A36" s="247"/>
      <c r="B36" s="104" t="s">
        <v>75</v>
      </c>
      <c r="C36" s="108" t="s">
        <v>70</v>
      </c>
      <c r="D36" s="100" t="s">
        <v>32</v>
      </c>
      <c r="E36" s="113">
        <v>2.3199999999999998</v>
      </c>
      <c r="F36" s="113">
        <v>7.0000000000000007E-2</v>
      </c>
      <c r="G36" s="113">
        <v>0</v>
      </c>
      <c r="H36" s="153">
        <v>5.22</v>
      </c>
      <c r="I36" s="119">
        <v>325</v>
      </c>
      <c r="J36" s="125">
        <f>SUM(E36:H36)</f>
        <v>7.6099999999999994</v>
      </c>
      <c r="K36" s="126">
        <f>I36*J36</f>
        <v>2473.25</v>
      </c>
      <c r="L36" s="143">
        <f>K36/K37</f>
        <v>1.2111624769039287E-2</v>
      </c>
      <c r="M36" s="144">
        <f>K36/I47</f>
        <v>8.5807693929624458E-3</v>
      </c>
      <c r="N36" s="157">
        <f>I36*E36</f>
        <v>754</v>
      </c>
      <c r="O36" s="157">
        <f>I36*F36</f>
        <v>22.750000000000004</v>
      </c>
      <c r="P36" s="157">
        <f>I36*G36</f>
        <v>0</v>
      </c>
      <c r="Q36" s="157">
        <f>I36*H36</f>
        <v>1696.5</v>
      </c>
      <c r="R36" s="46"/>
      <c r="S36" s="47"/>
      <c r="U36" s="97"/>
    </row>
    <row r="37" spans="1:21" ht="36" customHeight="1" x14ac:dyDescent="0.75">
      <c r="A37" s="54"/>
      <c r="B37" s="105"/>
      <c r="C37" s="109"/>
      <c r="D37" s="61"/>
      <c r="E37" s="115"/>
      <c r="F37" s="114"/>
      <c r="G37" s="114"/>
      <c r="H37" s="56"/>
      <c r="I37" s="120"/>
      <c r="J37" s="127"/>
      <c r="K37" s="130">
        <f>SUM(K32:K36)</f>
        <v>204204.64199999999</v>
      </c>
      <c r="L37" s="145"/>
      <c r="M37" s="149">
        <f>K37/$I$47</f>
        <v>0.70847384695216964</v>
      </c>
      <c r="N37" s="163">
        <f>SUM(N33:N36)</f>
        <v>72829.122000000003</v>
      </c>
      <c r="O37" s="163">
        <f>SUM(O33:O36)</f>
        <v>2186.4360000000001</v>
      </c>
      <c r="P37" s="163">
        <f t="shared" ref="P37:Q37" si="11">SUM(P33:P36)</f>
        <v>0</v>
      </c>
      <c r="Q37" s="163">
        <f t="shared" si="11"/>
        <v>129189.08400000002</v>
      </c>
      <c r="R37" s="59"/>
      <c r="S37" s="59"/>
      <c r="U37" s="97"/>
    </row>
    <row r="38" spans="1:21" ht="3.75" customHeight="1" thickBot="1" x14ac:dyDescent="0.3">
      <c r="A38" s="54"/>
      <c r="B38" s="110"/>
      <c r="C38" s="101"/>
      <c r="D38" s="61"/>
      <c r="E38" s="115"/>
      <c r="F38" s="114"/>
      <c r="G38" s="114"/>
      <c r="H38" s="56"/>
      <c r="I38" s="120"/>
      <c r="J38" s="127"/>
      <c r="K38" s="128"/>
      <c r="L38" s="145"/>
      <c r="M38" s="146"/>
      <c r="N38" s="58"/>
      <c r="O38" s="58"/>
      <c r="P38" s="58"/>
      <c r="Q38" s="58"/>
      <c r="R38" s="59"/>
      <c r="S38" s="59"/>
      <c r="T38" s="51"/>
      <c r="U38" s="50"/>
    </row>
    <row r="39" spans="1:21" ht="19.5" customHeight="1" x14ac:dyDescent="0.75">
      <c r="A39" s="245" t="s">
        <v>83</v>
      </c>
      <c r="B39" s="102" t="s">
        <v>52</v>
      </c>
      <c r="C39" s="106" t="s">
        <v>76</v>
      </c>
      <c r="D39" s="98" t="s">
        <v>6</v>
      </c>
      <c r="E39" s="111">
        <v>107.94</v>
      </c>
      <c r="F39" s="111">
        <v>3.24</v>
      </c>
      <c r="G39" s="111">
        <v>0</v>
      </c>
      <c r="H39" s="151">
        <v>289.95999999999998</v>
      </c>
      <c r="I39" s="117">
        <v>2.8</v>
      </c>
      <c r="J39" s="121">
        <f>SUM(E39:H39)</f>
        <v>401.14</v>
      </c>
      <c r="K39" s="122">
        <f>I39*J39</f>
        <v>1123.1919999999998</v>
      </c>
      <c r="L39" s="139">
        <f>K39/K41</f>
        <v>0.56160902932948042</v>
      </c>
      <c r="M39" s="147">
        <f>K39/$I$47</f>
        <v>3.8968367678238244E-3</v>
      </c>
      <c r="N39" s="155">
        <f>I39*E39</f>
        <v>302.23199999999997</v>
      </c>
      <c r="O39" s="155">
        <f>I39*F39</f>
        <v>9.0719999999999992</v>
      </c>
      <c r="P39" s="155">
        <f>I39*G39</f>
        <v>0</v>
      </c>
      <c r="Q39" s="155">
        <f>I39*H39</f>
        <v>811.88799999999992</v>
      </c>
      <c r="R39" s="44"/>
      <c r="S39" s="45"/>
      <c r="U39" s="97"/>
    </row>
    <row r="40" spans="1:21" ht="20.25" customHeight="1" thickBot="1" x14ac:dyDescent="0.8">
      <c r="A40" s="247"/>
      <c r="B40" s="104" t="s">
        <v>33</v>
      </c>
      <c r="C40" s="108" t="s">
        <v>47</v>
      </c>
      <c r="D40" s="100" t="s">
        <v>72</v>
      </c>
      <c r="E40" s="113">
        <v>31.48</v>
      </c>
      <c r="F40" s="113">
        <v>0.94</v>
      </c>
      <c r="G40" s="113">
        <v>0</v>
      </c>
      <c r="H40" s="153">
        <v>29.85</v>
      </c>
      <c r="I40" s="119">
        <v>14.08</v>
      </c>
      <c r="J40" s="125">
        <f>SUM(E40:H40)</f>
        <v>62.27</v>
      </c>
      <c r="K40" s="126">
        <f>I40*J40</f>
        <v>876.76160000000004</v>
      </c>
      <c r="L40" s="143">
        <f>K40/K41</f>
        <v>0.43839097067051963</v>
      </c>
      <c r="M40" s="144">
        <f>K40/I47</f>
        <v>3.0418635812007612E-3</v>
      </c>
      <c r="N40" s="157">
        <f>I40*E40</f>
        <v>443.23840000000001</v>
      </c>
      <c r="O40" s="157">
        <f>I40*F40</f>
        <v>13.235199999999999</v>
      </c>
      <c r="P40" s="157">
        <f>I40*G40</f>
        <v>0</v>
      </c>
      <c r="Q40" s="157">
        <f>I40*H40</f>
        <v>420.28800000000001</v>
      </c>
      <c r="R40" s="46"/>
      <c r="S40" s="47"/>
      <c r="U40" s="97"/>
    </row>
    <row r="41" spans="1:21" ht="36" customHeight="1" x14ac:dyDescent="0.75">
      <c r="A41" s="54"/>
      <c r="B41" s="105"/>
      <c r="C41" s="109"/>
      <c r="D41" s="61"/>
      <c r="E41" s="115"/>
      <c r="F41" s="114"/>
      <c r="G41" s="114"/>
      <c r="H41" s="56"/>
      <c r="I41" s="120"/>
      <c r="J41" s="127"/>
      <c r="K41" s="130">
        <f>SUM(K39:K40)</f>
        <v>1999.9535999999998</v>
      </c>
      <c r="L41" s="135"/>
      <c r="M41" s="149">
        <f>K41/$I$47</f>
        <v>6.9387003490245852E-3</v>
      </c>
      <c r="N41" s="163">
        <f>SUM(N39:N40)</f>
        <v>745.47039999999993</v>
      </c>
      <c r="O41" s="163">
        <f>SUM(O39:O40)</f>
        <v>22.307199999999998</v>
      </c>
      <c r="P41" s="163">
        <f t="shared" ref="P41:Q41" si="12">SUM(P39:P40)</f>
        <v>0</v>
      </c>
      <c r="Q41" s="163">
        <f t="shared" si="12"/>
        <v>1232.1759999999999</v>
      </c>
      <c r="R41" s="59"/>
      <c r="S41" s="59"/>
      <c r="U41" s="97"/>
    </row>
    <row r="42" spans="1:21" ht="3.75" customHeight="1" x14ac:dyDescent="0.25">
      <c r="A42" s="54"/>
      <c r="B42" s="55"/>
      <c r="C42" s="101"/>
      <c r="D42" s="61"/>
      <c r="E42" s="61"/>
      <c r="F42" s="61"/>
      <c r="G42" s="114"/>
      <c r="H42" s="116"/>
      <c r="I42" s="48"/>
      <c r="J42" s="48"/>
      <c r="K42" s="57"/>
      <c r="L42" s="135"/>
      <c r="M42" s="57"/>
      <c r="N42" s="58"/>
      <c r="O42" s="58"/>
      <c r="P42" s="58"/>
      <c r="Q42" s="58"/>
      <c r="R42" s="59"/>
      <c r="S42" s="59"/>
      <c r="T42" s="51"/>
      <c r="U42" s="50"/>
    </row>
    <row r="43" spans="1:21" x14ac:dyDescent="0.25">
      <c r="H43" s="72"/>
      <c r="I43" s="63"/>
      <c r="J43" s="63"/>
      <c r="K43" s="69"/>
      <c r="L43" s="136"/>
      <c r="M43" s="69"/>
      <c r="N43" s="63"/>
      <c r="O43" s="63"/>
      <c r="P43" s="63"/>
      <c r="Q43" s="63"/>
      <c r="R43" s="70"/>
      <c r="S43" s="71"/>
      <c r="U43" s="50"/>
    </row>
    <row r="44" spans="1:21" ht="19.5" x14ac:dyDescent="0.25">
      <c r="H44" s="68"/>
      <c r="K44" s="67"/>
      <c r="M44" s="67"/>
      <c r="R44" s="64"/>
      <c r="S44" s="71"/>
      <c r="U44" s="75"/>
    </row>
    <row r="45" spans="1:21" ht="19.5" x14ac:dyDescent="0.25">
      <c r="H45" s="68"/>
      <c r="K45" s="67"/>
      <c r="M45" s="67"/>
      <c r="R45" s="64"/>
      <c r="S45" s="71"/>
      <c r="U45" s="75"/>
    </row>
    <row r="46" spans="1:21" ht="20.25" thickBot="1" x14ac:dyDescent="0.3">
      <c r="H46" s="68"/>
      <c r="I46" s="76"/>
      <c r="J46" s="78"/>
      <c r="K46" s="77"/>
      <c r="L46" s="164"/>
      <c r="M46" s="165"/>
      <c r="N46" s="78"/>
      <c r="O46" s="79"/>
      <c r="P46" s="79"/>
      <c r="Q46" s="79"/>
      <c r="R46" s="80"/>
      <c r="S46" s="80"/>
      <c r="T46" s="79"/>
      <c r="U46" s="81"/>
    </row>
    <row r="47" spans="1:21" ht="20.25" customHeight="1" thickTop="1" x14ac:dyDescent="0.25">
      <c r="H47" s="232" t="s">
        <v>24</v>
      </c>
      <c r="I47" s="235">
        <f>K41+K37+K31+K17+K12</f>
        <v>288231.7292</v>
      </c>
      <c r="J47" s="236"/>
      <c r="K47" s="237"/>
      <c r="L47" s="230" t="s">
        <v>113</v>
      </c>
      <c r="M47" s="231"/>
      <c r="N47" s="158">
        <f>SUM(N8:N40)</f>
        <v>220006.55199999997</v>
      </c>
      <c r="O47" s="158">
        <f>SUM(O8:O40)</f>
        <v>6376.563000000001</v>
      </c>
      <c r="P47" s="158">
        <f>SUM(P8:P40)</f>
        <v>1067.5697999999998</v>
      </c>
      <c r="Q47" s="158">
        <f>SUM(Q8:Q40)</f>
        <v>347012.82</v>
      </c>
      <c r="R47" s="244"/>
      <c r="S47" s="244"/>
      <c r="T47" s="83"/>
      <c r="U47" s="84" t="s">
        <v>91</v>
      </c>
    </row>
    <row r="48" spans="1:21" ht="19.5" customHeight="1" x14ac:dyDescent="0.25">
      <c r="H48" s="233"/>
      <c r="I48" s="238"/>
      <c r="J48" s="239"/>
      <c r="K48" s="240"/>
      <c r="L48" s="226">
        <f>I47/I47</f>
        <v>1</v>
      </c>
      <c r="M48" s="227"/>
      <c r="N48" s="74"/>
      <c r="O48" s="74"/>
      <c r="P48" s="74"/>
      <c r="Q48" s="74"/>
      <c r="R48" s="73"/>
      <c r="S48" s="73"/>
      <c r="T48" s="51"/>
      <c r="U48" s="85"/>
    </row>
    <row r="49" spans="8:21" ht="19.5" customHeight="1" x14ac:dyDescent="0.25">
      <c r="H49" s="233"/>
      <c r="I49" s="238"/>
      <c r="J49" s="239"/>
      <c r="K49" s="240"/>
      <c r="L49" s="226"/>
      <c r="M49" s="227"/>
      <c r="N49" s="162">
        <f>N47/$I$47</f>
        <v>0.76329747807653914</v>
      </c>
      <c r="O49" s="162">
        <f>O47/$I$47</f>
        <v>2.2123043211441141E-2</v>
      </c>
      <c r="P49" s="162">
        <f>P47/$I$47</f>
        <v>3.703859401472167E-3</v>
      </c>
      <c r="Q49" s="162">
        <f>Q47/$I$47</f>
        <v>1.2039369189615228</v>
      </c>
      <c r="R49" s="159"/>
      <c r="S49" s="159"/>
      <c r="T49" s="160">
        <f>ROUND(((T47/6)/19),1)</f>
        <v>0</v>
      </c>
      <c r="U49" s="161" t="s">
        <v>73</v>
      </c>
    </row>
    <row r="50" spans="8:21" ht="20.25" customHeight="1" thickBot="1" x14ac:dyDescent="0.3">
      <c r="H50" s="234"/>
      <c r="I50" s="241"/>
      <c r="J50" s="242"/>
      <c r="K50" s="243"/>
      <c r="L50" s="228"/>
      <c r="M50" s="229"/>
      <c r="N50" s="86"/>
      <c r="O50" s="86"/>
      <c r="P50" s="86"/>
      <c r="Q50" s="86"/>
      <c r="R50" s="87"/>
      <c r="S50" s="87"/>
      <c r="T50" s="86">
        <f>ROUND(((T49/6)/19),1)</f>
        <v>0</v>
      </c>
      <c r="U50" s="208"/>
    </row>
    <row r="51" spans="8:21" ht="15.75" thickTop="1" x14ac:dyDescent="0.25">
      <c r="H51" s="202"/>
      <c r="I51" s="38"/>
      <c r="J51" s="38"/>
      <c r="K51" s="38"/>
      <c r="L51" s="205"/>
      <c r="M51" s="206"/>
      <c r="N51" s="38"/>
      <c r="R51" s="70"/>
      <c r="S51" s="71"/>
      <c r="U51" s="209"/>
    </row>
    <row r="52" spans="8:21" ht="15.75" thickBot="1" x14ac:dyDescent="0.3">
      <c r="H52" s="203"/>
      <c r="I52" s="38"/>
      <c r="J52" s="38"/>
      <c r="K52" s="38"/>
      <c r="L52" s="205"/>
      <c r="M52" s="207"/>
      <c r="N52" s="38"/>
      <c r="R52" s="64"/>
      <c r="S52" s="71"/>
      <c r="U52" s="209"/>
    </row>
    <row r="53" spans="8:21" ht="15" customHeight="1" thickTop="1" x14ac:dyDescent="0.25">
      <c r="H53" s="210" t="s">
        <v>108</v>
      </c>
      <c r="I53" s="211">
        <f>SUM(N53:Q53)</f>
        <v>4045.5709999999999</v>
      </c>
      <c r="J53" s="212"/>
      <c r="K53" s="213"/>
      <c r="L53" s="220" t="s">
        <v>111</v>
      </c>
      <c r="M53" s="221"/>
      <c r="N53" s="175">
        <f>SUM('e1'!O6:O9)</f>
        <v>2200.5549999999998</v>
      </c>
      <c r="O53" s="175">
        <f>SUM('e1'!P6:P9)</f>
        <v>65.989000000000004</v>
      </c>
      <c r="P53" s="175">
        <f>SUM('e1'!Q6:Q9)</f>
        <v>16.556999999999999</v>
      </c>
      <c r="Q53" s="175">
        <f>SUM('e1'!R6:R9)</f>
        <v>1762.47</v>
      </c>
      <c r="R53" s="82"/>
      <c r="S53" s="82"/>
      <c r="T53" s="176"/>
      <c r="U53" s="177" t="s">
        <v>91</v>
      </c>
    </row>
    <row r="54" spans="8:21" ht="15" customHeight="1" x14ac:dyDescent="0.25">
      <c r="H54" s="210"/>
      <c r="I54" s="214"/>
      <c r="J54" s="215"/>
      <c r="K54" s="216"/>
      <c r="L54" s="222">
        <f>I53/$I$47</f>
        <v>1.4035828086063469E-2</v>
      </c>
      <c r="M54" s="223"/>
      <c r="N54" s="184">
        <f>N47-N53</f>
        <v>217805.99699999997</v>
      </c>
      <c r="O54" s="184">
        <f t="shared" ref="O54:Q54" si="13">O47-O53</f>
        <v>6310.5740000000014</v>
      </c>
      <c r="P54" s="184">
        <f t="shared" si="13"/>
        <v>1051.0127999999997</v>
      </c>
      <c r="Q54" s="184">
        <f t="shared" si="13"/>
        <v>345250.35000000003</v>
      </c>
      <c r="R54" s="73"/>
      <c r="S54" s="73"/>
      <c r="T54" s="71"/>
      <c r="U54" s="178"/>
    </row>
    <row r="55" spans="8:21" ht="15" customHeight="1" x14ac:dyDescent="0.25">
      <c r="H55" s="210"/>
      <c r="I55" s="214"/>
      <c r="J55" s="215"/>
      <c r="K55" s="216"/>
      <c r="L55" s="222"/>
      <c r="M55" s="223"/>
      <c r="N55" s="73"/>
      <c r="O55" s="73"/>
      <c r="P55" s="73"/>
      <c r="Q55" s="73"/>
      <c r="R55" s="73"/>
      <c r="S55" s="73"/>
      <c r="T55" s="71"/>
      <c r="U55" s="178"/>
    </row>
    <row r="56" spans="8:21" ht="15" customHeight="1" x14ac:dyDescent="0.25">
      <c r="H56" s="210"/>
      <c r="I56" s="214"/>
      <c r="J56" s="215"/>
      <c r="K56" s="216"/>
      <c r="L56" s="222"/>
      <c r="M56" s="223"/>
      <c r="N56" s="179">
        <f>N53/$I$47</f>
        <v>7.6346729976874451E-3</v>
      </c>
      <c r="O56" s="179">
        <f>O53/$I$47</f>
        <v>2.2894426017272773E-4</v>
      </c>
      <c r="P56" s="179">
        <f>P53/$I$47</f>
        <v>5.7443363525433821E-5</v>
      </c>
      <c r="Q56" s="179">
        <f>Q53/$I$47</f>
        <v>6.1147674646778614E-3</v>
      </c>
      <c r="R56" s="159"/>
      <c r="S56" s="159"/>
      <c r="T56" s="159">
        <f>ROUND(((T53/6)/19),1)</f>
        <v>0</v>
      </c>
      <c r="U56" s="180" t="s">
        <v>73</v>
      </c>
    </row>
    <row r="57" spans="8:21" ht="15" customHeight="1" x14ac:dyDescent="0.25">
      <c r="H57" s="210"/>
      <c r="I57" s="214"/>
      <c r="J57" s="215"/>
      <c r="K57" s="216"/>
      <c r="L57" s="222"/>
      <c r="M57" s="223"/>
      <c r="N57" s="181"/>
      <c r="O57" s="181"/>
      <c r="P57" s="181"/>
      <c r="Q57" s="181"/>
      <c r="R57" s="174"/>
      <c r="S57" s="174"/>
      <c r="T57" s="174"/>
      <c r="U57" s="182"/>
    </row>
    <row r="58" spans="8:21" ht="15" customHeight="1" thickBot="1" x14ac:dyDescent="0.3">
      <c r="H58" s="210"/>
      <c r="I58" s="217"/>
      <c r="J58" s="218"/>
      <c r="K58" s="219"/>
      <c r="L58" s="224"/>
      <c r="M58" s="225"/>
      <c r="N58" s="87"/>
      <c r="O58" s="87"/>
      <c r="P58" s="87"/>
      <c r="Q58" s="87"/>
      <c r="R58" s="87"/>
      <c r="S58" s="87"/>
      <c r="T58" s="87">
        <f>ROUND(((T56/6)/19),1)</f>
        <v>0</v>
      </c>
      <c r="U58" s="183"/>
    </row>
    <row r="59" spans="8:21" ht="15.75" thickTop="1" x14ac:dyDescent="0.25">
      <c r="H59" s="204"/>
      <c r="I59" s="38"/>
      <c r="J59" s="38"/>
      <c r="K59" s="206"/>
      <c r="L59" s="138"/>
      <c r="M59" s="206"/>
      <c r="N59" s="38"/>
      <c r="R59" s="70"/>
      <c r="S59" s="71"/>
      <c r="U59" s="209"/>
    </row>
    <row r="60" spans="8:21" ht="15" customHeight="1" thickBot="1" x14ac:dyDescent="0.3">
      <c r="H60" s="203"/>
      <c r="I60" s="38"/>
      <c r="J60" s="38"/>
      <c r="K60" s="207"/>
      <c r="L60" s="138"/>
      <c r="M60" s="207"/>
      <c r="N60" s="38"/>
      <c r="R60" s="64"/>
      <c r="S60" s="71"/>
      <c r="U60" s="209"/>
    </row>
    <row r="61" spans="8:21" ht="15" customHeight="1" thickTop="1" x14ac:dyDescent="0.25">
      <c r="H61" s="210" t="s">
        <v>109</v>
      </c>
      <c r="I61" s="211">
        <f>SUM(N61:Q61)</f>
        <v>2753.13</v>
      </c>
      <c r="J61" s="212"/>
      <c r="K61" s="213"/>
      <c r="L61" s="220" t="s">
        <v>111</v>
      </c>
      <c r="M61" s="221"/>
      <c r="N61" s="175">
        <f>SUM('e2'!O6:O9)</f>
        <v>1546.0900000000001</v>
      </c>
      <c r="O61" s="175">
        <f>SUM('e2'!P6:P9)</f>
        <v>30.22</v>
      </c>
      <c r="P61" s="175">
        <f>SUM('e2'!Q6:Q9)</f>
        <v>1.84</v>
      </c>
      <c r="Q61" s="175">
        <f>SUM('e2'!R6:R9)</f>
        <v>1174.98</v>
      </c>
      <c r="R61" s="82"/>
      <c r="S61" s="82"/>
      <c r="T61" s="176"/>
      <c r="U61" s="177" t="s">
        <v>91</v>
      </c>
    </row>
    <row r="62" spans="8:21" ht="15" customHeight="1" x14ac:dyDescent="0.25">
      <c r="H62" s="210"/>
      <c r="I62" s="214"/>
      <c r="J62" s="215"/>
      <c r="K62" s="216"/>
      <c r="L62" s="222">
        <f>I61/$I$47</f>
        <v>9.5517936475676534E-3</v>
      </c>
      <c r="M62" s="223"/>
      <c r="N62" s="184">
        <f>N54-N61</f>
        <v>216259.90699999998</v>
      </c>
      <c r="O62" s="184">
        <f t="shared" ref="O62:Q62" si="14">O54-O61</f>
        <v>6280.3540000000012</v>
      </c>
      <c r="P62" s="184">
        <f t="shared" si="14"/>
        <v>1049.1727999999998</v>
      </c>
      <c r="Q62" s="184">
        <f t="shared" si="14"/>
        <v>344075.37000000005</v>
      </c>
      <c r="R62" s="73"/>
      <c r="S62" s="73"/>
      <c r="T62" s="71"/>
      <c r="U62" s="178"/>
    </row>
    <row r="63" spans="8:21" ht="15" customHeight="1" x14ac:dyDescent="0.25">
      <c r="H63" s="210"/>
      <c r="I63" s="214"/>
      <c r="J63" s="215"/>
      <c r="K63" s="216"/>
      <c r="L63" s="222"/>
      <c r="M63" s="223"/>
      <c r="N63" s="73"/>
      <c r="O63" s="73"/>
      <c r="P63" s="73"/>
      <c r="Q63" s="73"/>
      <c r="R63" s="73"/>
      <c r="S63" s="73"/>
      <c r="T63" s="71"/>
      <c r="U63" s="178"/>
    </row>
    <row r="64" spans="8:21" ht="19.5" customHeight="1" x14ac:dyDescent="0.25">
      <c r="H64" s="210"/>
      <c r="I64" s="214"/>
      <c r="J64" s="215"/>
      <c r="K64" s="216"/>
      <c r="L64" s="222"/>
      <c r="M64" s="223"/>
      <c r="N64" s="179">
        <f>N61/$I$47</f>
        <v>5.3640520573194411E-3</v>
      </c>
      <c r="O64" s="179">
        <f>O61/$I$47</f>
        <v>1.0484619470547866E-4</v>
      </c>
      <c r="P64" s="179">
        <f>P61/$I$47</f>
        <v>6.3837524241588602E-6</v>
      </c>
      <c r="Q64" s="179">
        <f>Q61/$I$47</f>
        <v>4.0765116431185746E-3</v>
      </c>
      <c r="R64" s="159"/>
      <c r="S64" s="159"/>
      <c r="T64" s="159">
        <f>ROUND(((T61/6)/19),1)</f>
        <v>0</v>
      </c>
      <c r="U64" s="180" t="s">
        <v>73</v>
      </c>
    </row>
    <row r="65" spans="8:21" ht="19.5" customHeight="1" x14ac:dyDescent="0.25">
      <c r="H65" s="210"/>
      <c r="I65" s="214"/>
      <c r="J65" s="215"/>
      <c r="K65" s="216"/>
      <c r="L65" s="222"/>
      <c r="M65" s="223"/>
      <c r="N65" s="181"/>
      <c r="O65" s="181"/>
      <c r="P65" s="181"/>
      <c r="Q65" s="181"/>
      <c r="R65" s="174"/>
      <c r="S65" s="174"/>
      <c r="T65" s="174"/>
      <c r="U65" s="182"/>
    </row>
    <row r="66" spans="8:21" ht="20.25" customHeight="1" thickBot="1" x14ac:dyDescent="0.3">
      <c r="H66" s="210"/>
      <c r="I66" s="217"/>
      <c r="J66" s="218"/>
      <c r="K66" s="219"/>
      <c r="L66" s="224"/>
      <c r="M66" s="225"/>
      <c r="N66" s="87"/>
      <c r="O66" s="87"/>
      <c r="P66" s="87"/>
      <c r="Q66" s="87"/>
      <c r="R66" s="87"/>
      <c r="S66" s="87"/>
      <c r="T66" s="87">
        <f>ROUND(((T64/6)/19),1)</f>
        <v>0</v>
      </c>
      <c r="U66" s="183"/>
    </row>
    <row r="67" spans="8:21" ht="15.75" thickTop="1" x14ac:dyDescent="0.25">
      <c r="H67" s="204"/>
      <c r="I67" s="38"/>
      <c r="J67" s="38"/>
      <c r="K67" s="206"/>
      <c r="L67" s="138"/>
      <c r="M67" s="206"/>
      <c r="N67" s="38"/>
      <c r="R67" s="70"/>
      <c r="S67" s="71"/>
      <c r="U67" s="209"/>
    </row>
    <row r="68" spans="8:21" ht="15.75" thickBot="1" x14ac:dyDescent="0.3">
      <c r="H68" s="203"/>
      <c r="I68" s="38"/>
      <c r="J68" s="38"/>
      <c r="K68" s="207"/>
      <c r="L68" s="138"/>
      <c r="M68" s="207"/>
      <c r="N68" s="38"/>
      <c r="R68" s="64"/>
      <c r="S68" s="71"/>
      <c r="U68" s="209"/>
    </row>
    <row r="69" spans="8:21" ht="20.25" customHeight="1" thickTop="1" x14ac:dyDescent="0.25">
      <c r="H69" s="210" t="s">
        <v>110</v>
      </c>
      <c r="I69" s="211">
        <f>SUM(N69:Q69)</f>
        <v>4235.2700000000004</v>
      </c>
      <c r="J69" s="212"/>
      <c r="K69" s="213"/>
      <c r="L69" s="220" t="s">
        <v>111</v>
      </c>
      <c r="M69" s="221"/>
      <c r="N69" s="175">
        <f>SUM('e3'!O6:O9)</f>
        <v>3690.1600000000003</v>
      </c>
      <c r="O69" s="175">
        <f>SUM('e3'!P6:P9)</f>
        <v>13.74</v>
      </c>
      <c r="P69" s="175">
        <f>SUM('e3'!Q6:Q9)</f>
        <v>0</v>
      </c>
      <c r="Q69" s="175">
        <f>SUM('e3'!R6:R9)</f>
        <v>531.37</v>
      </c>
      <c r="R69" s="82"/>
      <c r="S69" s="82"/>
      <c r="T69" s="176"/>
      <c r="U69" s="177" t="s">
        <v>91</v>
      </c>
    </row>
    <row r="70" spans="8:21" ht="19.5" customHeight="1" x14ac:dyDescent="0.25">
      <c r="H70" s="210"/>
      <c r="I70" s="214"/>
      <c r="J70" s="215"/>
      <c r="K70" s="216"/>
      <c r="L70" s="222">
        <f>I69/$I$47</f>
        <v>1.4693975613840922E-2</v>
      </c>
      <c r="M70" s="223"/>
      <c r="N70" s="184">
        <f>N62-N69</f>
        <v>212569.74699999997</v>
      </c>
      <c r="O70" s="184">
        <f t="shared" ref="O70:Q70" si="15">O62-O69</f>
        <v>6266.6140000000014</v>
      </c>
      <c r="P70" s="184">
        <f t="shared" si="15"/>
        <v>1049.1727999999998</v>
      </c>
      <c r="Q70" s="184">
        <f t="shared" si="15"/>
        <v>343544.00000000006</v>
      </c>
      <c r="R70" s="73"/>
      <c r="S70" s="73"/>
      <c r="T70" s="71"/>
      <c r="U70" s="178"/>
    </row>
    <row r="71" spans="8:21" ht="19.5" customHeight="1" x14ac:dyDescent="0.25">
      <c r="H71" s="210"/>
      <c r="I71" s="214"/>
      <c r="J71" s="215"/>
      <c r="K71" s="216"/>
      <c r="L71" s="222"/>
      <c r="M71" s="223"/>
      <c r="N71" s="73"/>
      <c r="O71" s="73"/>
      <c r="P71" s="73"/>
      <c r="Q71" s="73"/>
      <c r="R71" s="73"/>
      <c r="S71" s="73"/>
      <c r="T71" s="71"/>
      <c r="U71" s="178"/>
    </row>
    <row r="72" spans="8:21" ht="19.5" customHeight="1" x14ac:dyDescent="0.25">
      <c r="H72" s="210"/>
      <c r="I72" s="214"/>
      <c r="J72" s="215"/>
      <c r="K72" s="216"/>
      <c r="L72" s="222"/>
      <c r="M72" s="223"/>
      <c r="N72" s="179">
        <f>N69/$I$47</f>
        <v>1.2802754263877206E-2</v>
      </c>
      <c r="O72" s="179">
        <f>O69/$I$47</f>
        <v>4.7669977341273227E-5</v>
      </c>
      <c r="P72" s="179">
        <f>P69/$I$47</f>
        <v>0</v>
      </c>
      <c r="Q72" s="179">
        <f>Q69/$I$47</f>
        <v>1.8435513726224419E-3</v>
      </c>
      <c r="R72" s="159"/>
      <c r="S72" s="159"/>
      <c r="T72" s="159">
        <f>ROUND(((T69/6)/19),1)</f>
        <v>0</v>
      </c>
      <c r="U72" s="180" t="s">
        <v>73</v>
      </c>
    </row>
    <row r="73" spans="8:21" ht="19.5" customHeight="1" x14ac:dyDescent="0.25">
      <c r="H73" s="210"/>
      <c r="I73" s="214"/>
      <c r="J73" s="215"/>
      <c r="K73" s="216"/>
      <c r="L73" s="222"/>
      <c r="M73" s="223"/>
      <c r="N73" s="181"/>
      <c r="O73" s="181"/>
      <c r="P73" s="181"/>
      <c r="Q73" s="181"/>
      <c r="R73" s="174"/>
      <c r="S73" s="174"/>
      <c r="T73" s="174"/>
      <c r="U73" s="182"/>
    </row>
    <row r="74" spans="8:21" ht="20.25" customHeight="1" thickBot="1" x14ac:dyDescent="0.3">
      <c r="H74" s="210"/>
      <c r="I74" s="217"/>
      <c r="J74" s="218"/>
      <c r="K74" s="219"/>
      <c r="L74" s="224"/>
      <c r="M74" s="225"/>
      <c r="N74" s="87"/>
      <c r="O74" s="87"/>
      <c r="P74" s="87"/>
      <c r="Q74" s="87"/>
      <c r="R74" s="87"/>
      <c r="S74" s="87"/>
      <c r="T74" s="87">
        <f>ROUND(((T72/6)/19),1)</f>
        <v>0</v>
      </c>
      <c r="U74" s="183"/>
    </row>
    <row r="75" spans="8:21" ht="15.75" thickTop="1" x14ac:dyDescent="0.25"/>
  </sheetData>
  <mergeCells count="23">
    <mergeCell ref="R47:S47"/>
    <mergeCell ref="A33:A36"/>
    <mergeCell ref="A39:A40"/>
    <mergeCell ref="A4:A6"/>
    <mergeCell ref="A8:A11"/>
    <mergeCell ref="A14:A16"/>
    <mergeCell ref="A19:A30"/>
    <mergeCell ref="L48:M50"/>
    <mergeCell ref="L47:M47"/>
    <mergeCell ref="L53:M53"/>
    <mergeCell ref="L54:M58"/>
    <mergeCell ref="H47:H50"/>
    <mergeCell ref="I47:K50"/>
    <mergeCell ref="H69:H74"/>
    <mergeCell ref="I69:K74"/>
    <mergeCell ref="L69:M69"/>
    <mergeCell ref="L70:M74"/>
    <mergeCell ref="H53:H58"/>
    <mergeCell ref="H61:H66"/>
    <mergeCell ref="I61:K66"/>
    <mergeCell ref="L61:M61"/>
    <mergeCell ref="L62:M66"/>
    <mergeCell ref="I53:K58"/>
  </mergeCells>
  <pageMargins left="0.7" right="0.7" top="0.75" bottom="0.75" header="0.3" footer="0.3"/>
  <pageSetup orientation="portrait" horizontalDpi="0" verticalDpi="0" r:id="rId1"/>
  <ignoredErrors>
    <ignoredError sqref="M40" formula="1"/>
    <ignoredError sqref="J8:J11 J14:J16 J19:J30 J33:J36 J39:J4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30" zoomScaleNormal="130" workbookViewId="0">
      <selection activeCell="I9" sqref="I9"/>
    </sheetView>
  </sheetViews>
  <sheetFormatPr baseColWidth="10" defaultRowHeight="15" x14ac:dyDescent="0.25"/>
  <cols>
    <col min="1" max="1" width="11.42578125" style="331"/>
    <col min="2" max="2" width="34.28515625" style="331" bestFit="1" customWidth="1"/>
    <col min="3" max="3" width="9.5703125" style="331" customWidth="1"/>
    <col min="4" max="4" width="22.140625" style="331" customWidth="1"/>
    <col min="5" max="5" width="11.42578125" style="331"/>
    <col min="6" max="6" width="14.140625" style="331" bestFit="1" customWidth="1"/>
    <col min="7" max="16384" width="11.42578125" style="331"/>
  </cols>
  <sheetData>
    <row r="1" spans="1:8" x14ac:dyDescent="0.25">
      <c r="A1" s="325"/>
      <c r="B1" s="325"/>
      <c r="C1" s="325"/>
      <c r="D1" s="325"/>
      <c r="E1" s="325"/>
      <c r="F1" s="329"/>
      <c r="G1" s="329"/>
      <c r="H1" s="330"/>
    </row>
    <row r="2" spans="1:8" x14ac:dyDescent="0.25">
      <c r="A2" s="327"/>
      <c r="B2" s="332"/>
      <c r="C2" s="328"/>
      <c r="D2" s="333"/>
      <c r="F2" s="326" t="s">
        <v>154</v>
      </c>
      <c r="G2" s="342" t="s">
        <v>157</v>
      </c>
      <c r="H2" s="330"/>
    </row>
    <row r="3" spans="1:8" x14ac:dyDescent="0.25">
      <c r="A3" s="341"/>
      <c r="B3" s="334"/>
      <c r="C3" s="334"/>
      <c r="D3" s="334"/>
      <c r="E3" s="334"/>
      <c r="F3" s="326" t="s">
        <v>158</v>
      </c>
      <c r="G3" s="343">
        <v>42773</v>
      </c>
      <c r="H3" s="330"/>
    </row>
    <row r="4" spans="1:8" x14ac:dyDescent="0.25">
      <c r="A4" s="341"/>
      <c r="B4" s="334"/>
      <c r="C4" s="334"/>
      <c r="D4" s="334"/>
      <c r="E4" s="334"/>
      <c r="F4" s="326" t="s">
        <v>160</v>
      </c>
      <c r="G4" s="343">
        <v>42780</v>
      </c>
      <c r="H4" s="330"/>
    </row>
    <row r="5" spans="1:8" x14ac:dyDescent="0.25">
      <c r="A5" s="341"/>
      <c r="B5" s="334"/>
      <c r="C5" s="334"/>
      <c r="D5" s="334"/>
      <c r="E5" s="334"/>
      <c r="F5" s="326" t="s">
        <v>156</v>
      </c>
      <c r="G5" s="343">
        <v>42808</v>
      </c>
      <c r="H5" s="330"/>
    </row>
    <row r="6" spans="1:8" x14ac:dyDescent="0.25">
      <c r="A6" s="335"/>
      <c r="B6" s="335"/>
      <c r="C6" s="335"/>
      <c r="D6" s="335"/>
      <c r="E6" s="335"/>
      <c r="F6" s="335"/>
      <c r="G6" s="335"/>
    </row>
    <row r="7" spans="1:8" x14ac:dyDescent="0.25">
      <c r="A7" s="336"/>
      <c r="B7" s="337"/>
      <c r="C7" s="337"/>
      <c r="D7" s="337"/>
      <c r="E7" s="337"/>
      <c r="F7" s="337"/>
      <c r="G7" s="337"/>
    </row>
    <row r="8" spans="1:8" x14ac:dyDescent="0.25">
      <c r="A8" s="328"/>
      <c r="B8" s="328"/>
      <c r="C8" s="328"/>
      <c r="D8" s="328"/>
      <c r="E8" s="328"/>
      <c r="F8" s="328"/>
      <c r="G8" s="328"/>
      <c r="H8" s="330"/>
    </row>
    <row r="9" spans="1:8" ht="32.25" x14ac:dyDescent="0.25">
      <c r="A9" s="324" t="s">
        <v>9</v>
      </c>
      <c r="B9" s="324" t="s">
        <v>0</v>
      </c>
      <c r="C9" s="324" t="s">
        <v>2</v>
      </c>
      <c r="D9" s="324" t="s">
        <v>1</v>
      </c>
      <c r="E9" s="324" t="s">
        <v>5</v>
      </c>
      <c r="F9" s="324" t="s">
        <v>7</v>
      </c>
      <c r="G9" s="324" t="s">
        <v>73</v>
      </c>
      <c r="H9" s="338"/>
    </row>
    <row r="10" spans="1:8" x14ac:dyDescent="0.25">
      <c r="A10" s="345"/>
      <c r="B10" s="346" t="s">
        <v>140</v>
      </c>
      <c r="C10" s="347"/>
      <c r="D10" s="348"/>
      <c r="E10" s="349"/>
      <c r="F10" s="349"/>
      <c r="G10" s="350"/>
    </row>
    <row r="11" spans="1:8" ht="19.5" x14ac:dyDescent="0.25">
      <c r="A11" s="345"/>
      <c r="B11" s="346" t="s">
        <v>8</v>
      </c>
      <c r="C11" s="347"/>
      <c r="D11" s="348"/>
      <c r="E11" s="349"/>
      <c r="F11" s="349"/>
      <c r="G11" s="350"/>
      <c r="H11" s="344"/>
    </row>
    <row r="12" spans="1:8" ht="19.5" x14ac:dyDescent="0.25">
      <c r="A12" s="351" t="s">
        <v>155</v>
      </c>
      <c r="B12" s="352" t="s">
        <v>141</v>
      </c>
      <c r="C12" s="353" t="s">
        <v>6</v>
      </c>
      <c r="D12" s="354">
        <v>1.45</v>
      </c>
      <c r="E12" s="355">
        <v>149.12</v>
      </c>
      <c r="F12" s="355">
        <v>216.22</v>
      </c>
      <c r="G12" s="356">
        <v>1.1971000000000001E-2</v>
      </c>
      <c r="H12" s="344"/>
    </row>
    <row r="13" spans="1:8" ht="20.25" thickBot="1" x14ac:dyDescent="0.3">
      <c r="A13" s="357"/>
      <c r="B13" s="358"/>
      <c r="C13" s="359"/>
      <c r="D13" s="360"/>
      <c r="E13" s="361"/>
      <c r="F13" s="361"/>
      <c r="G13" s="362"/>
      <c r="H13" s="344"/>
    </row>
    <row r="14" spans="1:8" ht="19.5" x14ac:dyDescent="0.25">
      <c r="A14" s="351" t="s">
        <v>152</v>
      </c>
      <c r="B14" s="352" t="s">
        <v>142</v>
      </c>
      <c r="C14" s="363" t="s">
        <v>6</v>
      </c>
      <c r="D14" s="364">
        <v>0.05</v>
      </c>
      <c r="E14" s="365">
        <v>102.23</v>
      </c>
      <c r="F14" s="365">
        <v>5.1100000000000003</v>
      </c>
      <c r="G14" s="366">
        <v>2.8200000000000002E-4</v>
      </c>
      <c r="H14" s="344"/>
    </row>
    <row r="15" spans="1:8" ht="20.25" thickBot="1" x14ac:dyDescent="0.3">
      <c r="A15" s="357"/>
      <c r="B15" s="358"/>
      <c r="C15" s="359"/>
      <c r="D15" s="360"/>
      <c r="E15" s="361"/>
      <c r="F15" s="361"/>
      <c r="G15" s="362"/>
      <c r="H15" s="344"/>
    </row>
    <row r="16" spans="1:8" ht="40.5" customHeight="1" thickBot="1" x14ac:dyDescent="0.3">
      <c r="A16" s="367" t="s">
        <v>153</v>
      </c>
      <c r="B16" s="368" t="s">
        <v>143</v>
      </c>
      <c r="C16" s="369" t="s">
        <v>4</v>
      </c>
      <c r="D16" s="370">
        <v>1</v>
      </c>
      <c r="E16" s="371">
        <v>17196.8</v>
      </c>
      <c r="F16" s="371">
        <v>17196.8</v>
      </c>
      <c r="G16" s="372">
        <v>0.95215300000000003</v>
      </c>
      <c r="H16" s="344"/>
    </row>
    <row r="17" spans="1:8" ht="19.5" x14ac:dyDescent="0.25">
      <c r="A17" s="351" t="s">
        <v>159</v>
      </c>
      <c r="B17" s="352" t="s">
        <v>144</v>
      </c>
      <c r="C17" s="363" t="s">
        <v>6</v>
      </c>
      <c r="D17" s="364">
        <v>0.2</v>
      </c>
      <c r="E17" s="365">
        <v>1926.56</v>
      </c>
      <c r="F17" s="365">
        <v>385.31</v>
      </c>
      <c r="G17" s="366">
        <v>2.1333000000000001E-2</v>
      </c>
      <c r="H17" s="344"/>
    </row>
    <row r="18" spans="1:8" ht="20.25" thickBot="1" x14ac:dyDescent="0.3">
      <c r="A18" s="357"/>
      <c r="B18" s="358"/>
      <c r="C18" s="359"/>
      <c r="D18" s="360"/>
      <c r="E18" s="361"/>
      <c r="F18" s="361"/>
      <c r="G18" s="362"/>
      <c r="H18" s="344"/>
    </row>
    <row r="19" spans="1:8" ht="19.5" x14ac:dyDescent="0.25">
      <c r="A19" s="373" t="s">
        <v>151</v>
      </c>
      <c r="B19" s="352" t="s">
        <v>145</v>
      </c>
      <c r="C19" s="363" t="s">
        <v>4</v>
      </c>
      <c r="D19" s="364">
        <v>1.4</v>
      </c>
      <c r="E19" s="365">
        <v>183.94</v>
      </c>
      <c r="F19" s="365">
        <v>257.52</v>
      </c>
      <c r="G19" s="366">
        <v>1.4258E-2</v>
      </c>
      <c r="H19" s="344"/>
    </row>
    <row r="20" spans="1:8" ht="20.25" thickBot="1" x14ac:dyDescent="0.3">
      <c r="A20" s="357"/>
      <c r="B20" s="358"/>
      <c r="C20" s="359"/>
      <c r="D20" s="360"/>
      <c r="E20" s="361"/>
      <c r="F20" s="361"/>
      <c r="G20" s="362"/>
      <c r="H20" s="344"/>
    </row>
    <row r="21" spans="1:8" ht="19.5" x14ac:dyDescent="0.25">
      <c r="A21" s="339"/>
      <c r="B21" s="339"/>
      <c r="C21" s="339"/>
      <c r="D21" s="339"/>
      <c r="E21" s="339"/>
      <c r="F21" s="339"/>
      <c r="G21" s="339"/>
      <c r="H21" s="344"/>
    </row>
    <row r="22" spans="1:8" x14ac:dyDescent="0.25">
      <c r="C22" s="340"/>
      <c r="D22" s="375" t="s">
        <v>146</v>
      </c>
      <c r="E22" s="375"/>
      <c r="F22" s="374">
        <v>18060.96</v>
      </c>
      <c r="G22" s="340"/>
    </row>
    <row r="23" spans="1:8" x14ac:dyDescent="0.25">
      <c r="C23" s="340"/>
      <c r="D23" s="375" t="s">
        <v>147</v>
      </c>
      <c r="E23" s="375"/>
      <c r="F23" s="374"/>
      <c r="G23" s="340"/>
    </row>
    <row r="24" spans="1:8" x14ac:dyDescent="0.25">
      <c r="A24" s="340"/>
      <c r="B24" s="340"/>
      <c r="C24" s="340"/>
      <c r="D24" s="340"/>
      <c r="E24" s="340"/>
      <c r="F24" s="340"/>
      <c r="G24" s="340"/>
    </row>
    <row r="25" spans="1:8" x14ac:dyDescent="0.25">
      <c r="A25" s="340"/>
      <c r="B25" s="340"/>
      <c r="C25" s="340"/>
      <c r="D25" s="340"/>
      <c r="E25" s="340"/>
      <c r="F25" s="340"/>
      <c r="G25" s="340"/>
    </row>
  </sheetData>
  <mergeCells count="37">
    <mergeCell ref="D22:E22"/>
    <mergeCell ref="D23:E23"/>
    <mergeCell ref="F22:F23"/>
    <mergeCell ref="F17:F18"/>
    <mergeCell ref="G17:G18"/>
    <mergeCell ref="C19:C20"/>
    <mergeCell ref="D19:D20"/>
    <mergeCell ref="E19:E20"/>
    <mergeCell ref="F19:F20"/>
    <mergeCell ref="G19:G20"/>
    <mergeCell ref="F14:F15"/>
    <mergeCell ref="G14:G15"/>
    <mergeCell ref="C12:C13"/>
    <mergeCell ref="D12:D13"/>
    <mergeCell ref="E12:E13"/>
    <mergeCell ref="F12:F13"/>
    <mergeCell ref="G12:G13"/>
    <mergeCell ref="A12:A13"/>
    <mergeCell ref="A14:A15"/>
    <mergeCell ref="A17:A18"/>
    <mergeCell ref="A19:A20"/>
    <mergeCell ref="C14:C15"/>
    <mergeCell ref="D14:D15"/>
    <mergeCell ref="C17:C18"/>
    <mergeCell ref="D17:D18"/>
    <mergeCell ref="A1:E1"/>
    <mergeCell ref="B10"/>
    <mergeCell ref="B11"/>
    <mergeCell ref="A3:A5"/>
    <mergeCell ref="B12:B13"/>
    <mergeCell ref="B14:B15"/>
    <mergeCell ref="B16"/>
    <mergeCell ref="B17:B18"/>
    <mergeCell ref="B19:B20"/>
    <mergeCell ref="B3:E5"/>
    <mergeCell ref="E14:E15"/>
    <mergeCell ref="E17:E1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K11" sqref="K11:K13"/>
    </sheetView>
  </sheetViews>
  <sheetFormatPr baseColWidth="10" defaultColWidth="11.42578125" defaultRowHeight="15" x14ac:dyDescent="0.25"/>
  <cols>
    <col min="1" max="1" width="11.42578125" style="15"/>
    <col min="2" max="2" width="38.140625" style="15" customWidth="1"/>
    <col min="3" max="4" width="11.42578125" style="15"/>
    <col min="5" max="5" width="21.140625" style="15" customWidth="1"/>
    <col min="6" max="6" width="16.85546875" style="15" customWidth="1"/>
    <col min="7" max="7" width="17.5703125" style="15" customWidth="1"/>
    <col min="8" max="8" width="16.5703125" style="15" customWidth="1"/>
    <col min="9" max="9" width="16.42578125" style="15" customWidth="1"/>
    <col min="10" max="10" width="14" style="15" customWidth="1"/>
    <col min="11" max="11" width="17.28515625" style="15" customWidth="1"/>
    <col min="12" max="12" width="15" style="15" customWidth="1"/>
    <col min="13" max="13" width="15.5703125" style="15" customWidth="1"/>
    <col min="14" max="14" width="17.7109375" style="15" customWidth="1"/>
    <col min="15" max="16384" width="11.42578125" style="15"/>
  </cols>
  <sheetData>
    <row r="1" spans="1:18" x14ac:dyDescent="0.25">
      <c r="A1" s="1"/>
      <c r="B1" s="273" t="s">
        <v>22</v>
      </c>
      <c r="C1" s="273"/>
      <c r="D1" s="274">
        <v>1</v>
      </c>
      <c r="E1" s="2"/>
      <c r="F1" s="2"/>
      <c r="G1" s="2"/>
      <c r="H1" s="3"/>
      <c r="I1" s="3"/>
      <c r="J1" s="3"/>
      <c r="K1" s="3"/>
      <c r="L1" s="3"/>
      <c r="M1" s="3"/>
      <c r="N1" s="4"/>
      <c r="O1" s="4"/>
    </row>
    <row r="2" spans="1:18" x14ac:dyDescent="0.25">
      <c r="A2" s="5"/>
      <c r="B2" s="273"/>
      <c r="C2" s="273"/>
      <c r="D2" s="274"/>
      <c r="E2" s="5"/>
      <c r="F2" s="5"/>
      <c r="G2" s="5"/>
      <c r="H2" s="3"/>
      <c r="I2" s="3"/>
      <c r="J2" s="3"/>
      <c r="K2" s="3"/>
      <c r="L2" s="3"/>
      <c r="M2" s="3"/>
      <c r="N2" s="4"/>
      <c r="O2" s="4"/>
    </row>
    <row r="3" spans="1:18" ht="33.75" x14ac:dyDescent="0.25">
      <c r="A3" s="6" t="s">
        <v>9</v>
      </c>
      <c r="B3" s="6" t="s">
        <v>0</v>
      </c>
      <c r="C3" s="6" t="s">
        <v>2</v>
      </c>
      <c r="D3" s="6" t="s">
        <v>1</v>
      </c>
      <c r="E3" s="6" t="s">
        <v>5</v>
      </c>
      <c r="F3" s="6" t="s">
        <v>7</v>
      </c>
      <c r="G3" s="6" t="s">
        <v>17</v>
      </c>
      <c r="H3" s="7" t="s">
        <v>15</v>
      </c>
      <c r="I3" s="7" t="s">
        <v>12</v>
      </c>
      <c r="J3" s="7" t="s">
        <v>11</v>
      </c>
      <c r="K3" s="7" t="s">
        <v>10</v>
      </c>
      <c r="L3" s="7" t="s">
        <v>13</v>
      </c>
      <c r="M3" s="7" t="s">
        <v>14</v>
      </c>
      <c r="N3" s="7" t="s">
        <v>16</v>
      </c>
      <c r="O3" s="7" t="s">
        <v>87</v>
      </c>
      <c r="P3" s="7" t="s">
        <v>88</v>
      </c>
      <c r="Q3" s="7" t="s">
        <v>89</v>
      </c>
      <c r="R3" s="7" t="s">
        <v>90</v>
      </c>
    </row>
    <row r="4" spans="1:18" ht="19.5" x14ac:dyDescent="0.3">
      <c r="A4" s="96"/>
      <c r="B4" s="90"/>
      <c r="C4" s="91"/>
      <c r="D4" s="8"/>
      <c r="E4" s="9"/>
      <c r="F4" s="9"/>
      <c r="G4" s="9"/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</row>
    <row r="5" spans="1:18" ht="19.5" x14ac:dyDescent="0.3">
      <c r="A5" s="96"/>
      <c r="B5" s="166" t="s">
        <v>8</v>
      </c>
      <c r="C5" s="91"/>
      <c r="D5" s="8"/>
      <c r="E5" s="9"/>
      <c r="F5" s="9"/>
      <c r="G5" s="9"/>
      <c r="H5" s="10"/>
      <c r="I5" s="10"/>
      <c r="J5" s="10"/>
      <c r="K5" s="10"/>
      <c r="L5" s="10"/>
      <c r="M5" s="10"/>
      <c r="N5" s="11"/>
      <c r="O5" s="11"/>
      <c r="P5" s="11"/>
      <c r="Q5" s="11"/>
      <c r="R5" s="11"/>
    </row>
    <row r="6" spans="1:18" x14ac:dyDescent="0.25">
      <c r="A6" s="12" t="s">
        <v>74</v>
      </c>
      <c r="B6" s="92" t="s">
        <v>80</v>
      </c>
      <c r="C6" s="19" t="s">
        <v>6</v>
      </c>
      <c r="D6" s="92">
        <v>7.3</v>
      </c>
      <c r="E6" s="92">
        <v>99.17</v>
      </c>
      <c r="F6" s="20">
        <f>D6*E6</f>
        <v>723.94100000000003</v>
      </c>
      <c r="G6" s="21">
        <v>2.5000000000000001E-3</v>
      </c>
      <c r="H6" s="22">
        <v>7.3</v>
      </c>
      <c r="I6" s="23">
        <v>0</v>
      </c>
      <c r="J6" s="24">
        <f>D6-H6</f>
        <v>0</v>
      </c>
      <c r="K6" s="25">
        <f>H6*E6</f>
        <v>723.94100000000003</v>
      </c>
      <c r="L6" s="25">
        <v>0</v>
      </c>
      <c r="M6" s="25">
        <f>F6-K6</f>
        <v>0</v>
      </c>
      <c r="N6" s="200">
        <f>K6/Resumen!$I$47</f>
        <v>2.5116631052706463E-3</v>
      </c>
      <c r="O6" s="167">
        <f>H6*Resumen!E8</f>
        <v>689.48500000000001</v>
      </c>
      <c r="P6" s="167">
        <f>H6*Resumen!F8</f>
        <v>20.658999999999999</v>
      </c>
      <c r="Q6" s="167">
        <f>H6*Resumen!G8</f>
        <v>13.796999999999999</v>
      </c>
      <c r="R6" s="167">
        <f>H6*Resumen!H8</f>
        <v>0</v>
      </c>
    </row>
    <row r="7" spans="1:18" x14ac:dyDescent="0.25">
      <c r="A7" s="12" t="s">
        <v>46</v>
      </c>
      <c r="B7" s="92" t="s">
        <v>38</v>
      </c>
      <c r="C7" s="19" t="s">
        <v>4</v>
      </c>
      <c r="D7" s="92">
        <v>5</v>
      </c>
      <c r="E7" s="92">
        <v>104.2</v>
      </c>
      <c r="F7" s="20">
        <f t="shared" ref="F7:F9" si="0">D7*E7</f>
        <v>521</v>
      </c>
      <c r="G7" s="27">
        <v>0</v>
      </c>
      <c r="H7" s="22">
        <v>3</v>
      </c>
      <c r="I7" s="23">
        <v>0</v>
      </c>
      <c r="J7" s="24">
        <v>0</v>
      </c>
      <c r="K7" s="25">
        <f t="shared" ref="K7:K9" si="1">H7*E7</f>
        <v>312.60000000000002</v>
      </c>
      <c r="L7" s="25">
        <v>0</v>
      </c>
      <c r="M7" s="25">
        <f t="shared" ref="M7:M9" si="2">F7-K7</f>
        <v>208.39999999999998</v>
      </c>
      <c r="N7" s="200">
        <f>K7/Resumen!$I$47</f>
        <v>1.0845440259739454E-3</v>
      </c>
      <c r="O7" s="167">
        <f>H7*Resumen!E9</f>
        <v>137.37</v>
      </c>
      <c r="P7" s="167">
        <f>H7*Resumen!F9</f>
        <v>4.1100000000000003</v>
      </c>
      <c r="Q7" s="167">
        <f>H7*Resumen!G9</f>
        <v>2.7600000000000002</v>
      </c>
      <c r="R7" s="167">
        <f>H7*Resumen!H9</f>
        <v>168.35999999999999</v>
      </c>
    </row>
    <row r="8" spans="1:18" x14ac:dyDescent="0.25">
      <c r="A8" s="95" t="s">
        <v>58</v>
      </c>
      <c r="B8" s="92" t="s">
        <v>71</v>
      </c>
      <c r="C8" s="19" t="s">
        <v>48</v>
      </c>
      <c r="D8" s="92">
        <v>5</v>
      </c>
      <c r="E8" s="92">
        <v>1003.01</v>
      </c>
      <c r="F8" s="20">
        <f t="shared" si="0"/>
        <v>5015.05</v>
      </c>
      <c r="G8" s="21">
        <v>0</v>
      </c>
      <c r="H8" s="22">
        <v>3</v>
      </c>
      <c r="I8" s="23">
        <v>0</v>
      </c>
      <c r="J8" s="24">
        <v>0</v>
      </c>
      <c r="K8" s="25">
        <f>H8*E8</f>
        <v>3009.0299999999997</v>
      </c>
      <c r="L8" s="25">
        <v>0</v>
      </c>
      <c r="M8" s="25">
        <f t="shared" si="2"/>
        <v>2006.0200000000004</v>
      </c>
      <c r="N8" s="200">
        <f>K8/Resumen!$I$47</f>
        <v>1.0439620954818877E-2</v>
      </c>
      <c r="O8" s="167">
        <f>H8*Resumen!E10</f>
        <v>1373.6999999999998</v>
      </c>
      <c r="P8" s="167">
        <f>H8*Resumen!F10</f>
        <v>41.22</v>
      </c>
      <c r="Q8" s="167">
        <f>H8*Resumen!G10</f>
        <v>0</v>
      </c>
      <c r="R8" s="167">
        <f>H8*Resumen!H10</f>
        <v>1594.1100000000001</v>
      </c>
    </row>
    <row r="9" spans="1:18" x14ac:dyDescent="0.25">
      <c r="A9" s="12" t="s">
        <v>28</v>
      </c>
      <c r="B9" s="92" t="s">
        <v>42</v>
      </c>
      <c r="C9" s="19" t="s">
        <v>6</v>
      </c>
      <c r="D9" s="92">
        <v>7</v>
      </c>
      <c r="E9" s="92">
        <v>538.71</v>
      </c>
      <c r="F9" s="20">
        <f t="shared" si="0"/>
        <v>3770.9700000000003</v>
      </c>
      <c r="G9" s="21">
        <v>0</v>
      </c>
      <c r="H9" s="23">
        <v>0</v>
      </c>
      <c r="I9" s="23">
        <v>0</v>
      </c>
      <c r="J9" s="24">
        <v>0</v>
      </c>
      <c r="K9" s="25">
        <f t="shared" si="1"/>
        <v>0</v>
      </c>
      <c r="L9" s="25">
        <v>0</v>
      </c>
      <c r="M9" s="25">
        <f t="shared" si="2"/>
        <v>3770.9700000000003</v>
      </c>
      <c r="N9" s="200">
        <f>K9/Resumen!$I$47</f>
        <v>0</v>
      </c>
      <c r="O9" s="167">
        <f>H9*Resumen!E11</f>
        <v>0</v>
      </c>
      <c r="P9" s="167">
        <f>H9*Resumen!F11</f>
        <v>0</v>
      </c>
      <c r="Q9" s="167">
        <f>H9*Resumen!G11</f>
        <v>0</v>
      </c>
      <c r="R9" s="167">
        <f>H9*Resumen!H11</f>
        <v>0</v>
      </c>
    </row>
    <row r="10" spans="1:18" ht="15.75" thickBot="1" x14ac:dyDescent="0.3">
      <c r="A10" s="94"/>
      <c r="B10" s="13"/>
      <c r="C10" s="93"/>
      <c r="D10" s="28"/>
      <c r="E10" s="29"/>
      <c r="F10" s="20"/>
      <c r="G10" s="30"/>
      <c r="H10" s="31"/>
      <c r="I10" s="31"/>
      <c r="J10" s="32"/>
      <c r="K10" s="25"/>
      <c r="L10" s="33"/>
      <c r="M10" s="33"/>
      <c r="N10" s="26"/>
      <c r="O10" s="26"/>
      <c r="P10" s="26"/>
      <c r="Q10" s="26"/>
      <c r="R10" s="26"/>
    </row>
    <row r="11" spans="1:18" ht="15" customHeight="1" x14ac:dyDescent="0.25">
      <c r="A11" s="3"/>
      <c r="B11" s="3"/>
      <c r="C11" s="3"/>
      <c r="D11" s="275"/>
      <c r="E11" s="34"/>
      <c r="F11" s="277">
        <f>SUM(F6:F10)</f>
        <v>10030.960999999999</v>
      </c>
      <c r="G11" s="265"/>
      <c r="H11" s="34"/>
      <c r="I11" s="34"/>
      <c r="J11" s="34"/>
      <c r="K11" s="267">
        <f>SUM(K6:K10)</f>
        <v>4045.5709999999999</v>
      </c>
      <c r="L11" s="34"/>
      <c r="M11" s="261">
        <f>SUM(M6:M10)</f>
        <v>5985.3900000000012</v>
      </c>
      <c r="N11" s="263">
        <f>(N7+N6+N8+N9)/4</f>
        <v>3.5089570215158673E-3</v>
      </c>
      <c r="O11" s="249">
        <f>SUM(O6:O9)</f>
        <v>2200.5549999999998</v>
      </c>
      <c r="P11" s="249">
        <f t="shared" ref="P11:R11" si="3">SUM(P6:P9)</f>
        <v>65.989000000000004</v>
      </c>
      <c r="Q11" s="249">
        <f t="shared" si="3"/>
        <v>16.556999999999999</v>
      </c>
      <c r="R11" s="249">
        <f t="shared" si="3"/>
        <v>1762.47</v>
      </c>
    </row>
    <row r="12" spans="1:18" ht="15" customHeight="1" x14ac:dyDescent="0.25">
      <c r="A12" s="269"/>
      <c r="B12" s="269"/>
      <c r="C12" s="14"/>
      <c r="D12" s="276"/>
      <c r="E12" s="89"/>
      <c r="F12" s="271"/>
      <c r="G12" s="266"/>
      <c r="H12" s="34"/>
      <c r="I12" s="34"/>
      <c r="J12" s="34"/>
      <c r="K12" s="268"/>
      <c r="L12" s="34"/>
      <c r="M12" s="262"/>
      <c r="N12" s="264"/>
      <c r="O12" s="250"/>
      <c r="P12" s="250"/>
      <c r="Q12" s="250"/>
      <c r="R12" s="250"/>
    </row>
    <row r="13" spans="1:18" ht="15" customHeight="1" x14ac:dyDescent="0.25">
      <c r="A13" s="269"/>
      <c r="B13" s="269"/>
      <c r="C13" s="14"/>
      <c r="D13" s="276"/>
      <c r="E13" s="89"/>
      <c r="F13" s="271"/>
      <c r="G13" s="266"/>
      <c r="H13" s="34"/>
      <c r="I13" s="34"/>
      <c r="J13" s="34"/>
      <c r="K13" s="268"/>
      <c r="L13" s="34"/>
      <c r="M13" s="262"/>
      <c r="N13" s="264"/>
      <c r="O13" s="250"/>
      <c r="P13" s="250"/>
      <c r="Q13" s="250"/>
      <c r="R13" s="250"/>
    </row>
    <row r="14" spans="1:18" x14ac:dyDescent="0.25">
      <c r="A14" s="14"/>
      <c r="B14" s="14"/>
      <c r="C14" s="14"/>
      <c r="D14" s="14"/>
      <c r="E14" s="270" t="s">
        <v>18</v>
      </c>
      <c r="F14" s="271">
        <v>72057.929999999993</v>
      </c>
      <c r="G14" s="14"/>
      <c r="H14" s="3"/>
      <c r="I14" s="3"/>
      <c r="J14" s="3"/>
      <c r="K14" s="3"/>
      <c r="L14" s="3"/>
      <c r="M14" s="3"/>
      <c r="N14" s="4"/>
      <c r="O14" s="4"/>
    </row>
    <row r="15" spans="1:18" x14ac:dyDescent="0.25">
      <c r="A15" s="14"/>
      <c r="B15" s="14"/>
      <c r="C15" s="14"/>
      <c r="D15" s="14"/>
      <c r="E15" s="270"/>
      <c r="F15" s="271"/>
      <c r="G15" s="14"/>
      <c r="H15" s="3"/>
      <c r="I15" s="3"/>
      <c r="J15" s="3"/>
      <c r="K15" s="3"/>
      <c r="L15" s="3"/>
      <c r="M15" s="3"/>
      <c r="N15" s="4"/>
      <c r="O15" s="4"/>
    </row>
    <row r="16" spans="1:18" ht="15.75" x14ac:dyDescent="0.25">
      <c r="A16" s="3"/>
      <c r="B16" s="3"/>
      <c r="C16" s="3"/>
      <c r="D16" s="3"/>
      <c r="E16" s="17" t="s">
        <v>19</v>
      </c>
      <c r="F16" s="272"/>
      <c r="G16" s="3"/>
      <c r="H16" s="18"/>
      <c r="I16" s="3"/>
      <c r="J16" s="3"/>
      <c r="K16" s="3"/>
      <c r="L16" s="3"/>
      <c r="M16" s="3"/>
      <c r="N16" s="4"/>
      <c r="O16" s="4"/>
    </row>
    <row r="17" spans="1:15" ht="15" customHeight="1" x14ac:dyDescent="0.25">
      <c r="A17" s="3"/>
      <c r="B17" s="3"/>
      <c r="C17" s="3"/>
      <c r="D17" s="3"/>
      <c r="E17" s="251" t="s">
        <v>20</v>
      </c>
      <c r="F17" s="254">
        <f>F14*N11</f>
        <v>252.84817942939884</v>
      </c>
      <c r="G17" s="3"/>
      <c r="H17" s="3"/>
      <c r="I17" s="3"/>
      <c r="J17" s="3"/>
      <c r="K17" s="3"/>
      <c r="L17" s="3"/>
      <c r="M17" s="3"/>
      <c r="N17" s="16"/>
      <c r="O17" s="16"/>
    </row>
    <row r="18" spans="1:15" ht="15" customHeight="1" x14ac:dyDescent="0.25">
      <c r="A18" s="3"/>
      <c r="B18" s="3"/>
      <c r="C18" s="3"/>
      <c r="D18" s="3"/>
      <c r="E18" s="252"/>
      <c r="F18" s="254"/>
      <c r="G18" s="3"/>
      <c r="H18" s="3"/>
      <c r="I18" s="3"/>
      <c r="J18" s="3"/>
      <c r="K18" s="3"/>
      <c r="L18" s="3"/>
      <c r="M18" s="3"/>
      <c r="N18" s="16"/>
      <c r="O18" s="16"/>
    </row>
    <row r="19" spans="1:15" x14ac:dyDescent="0.25">
      <c r="E19" s="253"/>
      <c r="F19" s="255"/>
    </row>
    <row r="20" spans="1:15" ht="15" customHeight="1" x14ac:dyDescent="0.25">
      <c r="E20" s="256" t="s">
        <v>21</v>
      </c>
      <c r="F20" s="259">
        <f>K11-F17</f>
        <v>3792.722820570601</v>
      </c>
    </row>
    <row r="21" spans="1:15" ht="15" customHeight="1" x14ac:dyDescent="0.25">
      <c r="E21" s="257"/>
      <c r="F21" s="259"/>
    </row>
    <row r="22" spans="1:15" x14ac:dyDescent="0.25">
      <c r="E22" s="258"/>
      <c r="F22" s="260"/>
    </row>
  </sheetData>
  <mergeCells count="20">
    <mergeCell ref="A12:B12"/>
    <mergeCell ref="A13:B13"/>
    <mergeCell ref="E14:E15"/>
    <mergeCell ref="F14:F16"/>
    <mergeCell ref="B1:C2"/>
    <mergeCell ref="D1:D2"/>
    <mergeCell ref="D11:D13"/>
    <mergeCell ref="F11:F13"/>
    <mergeCell ref="Q11:Q13"/>
    <mergeCell ref="R11:R13"/>
    <mergeCell ref="E17:E19"/>
    <mergeCell ref="F17:F19"/>
    <mergeCell ref="E20:E22"/>
    <mergeCell ref="F20:F22"/>
    <mergeCell ref="O11:O13"/>
    <mergeCell ref="P11:P13"/>
    <mergeCell ref="M11:M13"/>
    <mergeCell ref="N11:N13"/>
    <mergeCell ref="G11:G13"/>
    <mergeCell ref="K11:K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K11" sqref="K11:K13"/>
    </sheetView>
  </sheetViews>
  <sheetFormatPr baseColWidth="10" defaultColWidth="11.42578125" defaultRowHeight="15" x14ac:dyDescent="0.25"/>
  <cols>
    <col min="1" max="1" width="11.42578125" style="15"/>
    <col min="2" max="2" width="38.140625" style="15" customWidth="1"/>
    <col min="3" max="4" width="11.42578125" style="15"/>
    <col min="5" max="5" width="21.140625" style="15" customWidth="1"/>
    <col min="6" max="6" width="16.85546875" style="15" customWidth="1"/>
    <col min="7" max="7" width="17.5703125" style="15" customWidth="1"/>
    <col min="8" max="8" width="16.5703125" style="15" customWidth="1"/>
    <col min="9" max="9" width="16.42578125" style="15" customWidth="1"/>
    <col min="10" max="10" width="14" style="15" customWidth="1"/>
    <col min="11" max="11" width="17.28515625" style="15" customWidth="1"/>
    <col min="12" max="12" width="15" style="15" customWidth="1"/>
    <col min="13" max="13" width="15.5703125" style="15" customWidth="1"/>
    <col min="14" max="14" width="17.7109375" style="15" customWidth="1"/>
    <col min="15" max="16384" width="11.42578125" style="15"/>
  </cols>
  <sheetData>
    <row r="1" spans="1:18" x14ac:dyDescent="0.25">
      <c r="A1" s="1"/>
      <c r="B1" s="273" t="s">
        <v>22</v>
      </c>
      <c r="C1" s="273"/>
      <c r="D1" s="274">
        <v>2</v>
      </c>
      <c r="E1" s="2"/>
      <c r="F1" s="2"/>
      <c r="G1" s="2"/>
      <c r="H1" s="3"/>
      <c r="I1" s="3"/>
      <c r="J1" s="3"/>
      <c r="K1" s="3"/>
      <c r="L1" s="3"/>
      <c r="M1" s="3"/>
      <c r="N1" s="4"/>
      <c r="O1" s="4"/>
    </row>
    <row r="2" spans="1:18" x14ac:dyDescent="0.25">
      <c r="A2" s="5"/>
      <c r="B2" s="273"/>
      <c r="C2" s="273"/>
      <c r="D2" s="274"/>
      <c r="E2" s="5"/>
      <c r="F2" s="5"/>
      <c r="G2" s="5"/>
      <c r="H2" s="3"/>
      <c r="I2" s="3"/>
      <c r="J2" s="3"/>
      <c r="K2" s="3"/>
      <c r="L2" s="3"/>
      <c r="M2" s="3"/>
      <c r="N2" s="4"/>
      <c r="O2" s="4"/>
    </row>
    <row r="3" spans="1:18" ht="33.75" x14ac:dyDescent="0.25">
      <c r="A3" s="6" t="s">
        <v>9</v>
      </c>
      <c r="B3" s="6" t="s">
        <v>0</v>
      </c>
      <c r="C3" s="6" t="s">
        <v>2</v>
      </c>
      <c r="D3" s="6" t="s">
        <v>1</v>
      </c>
      <c r="E3" s="6" t="s">
        <v>5</v>
      </c>
      <c r="F3" s="6" t="s">
        <v>7</v>
      </c>
      <c r="G3" s="6" t="s">
        <v>17</v>
      </c>
      <c r="H3" s="7" t="s">
        <v>15</v>
      </c>
      <c r="I3" s="7" t="s">
        <v>12</v>
      </c>
      <c r="J3" s="7" t="s">
        <v>11</v>
      </c>
      <c r="K3" s="7" t="s">
        <v>10</v>
      </c>
      <c r="L3" s="7" t="s">
        <v>13</v>
      </c>
      <c r="M3" s="7" t="s">
        <v>14</v>
      </c>
      <c r="N3" s="7" t="s">
        <v>16</v>
      </c>
      <c r="O3" s="7" t="s">
        <v>87</v>
      </c>
      <c r="P3" s="7" t="s">
        <v>88</v>
      </c>
      <c r="Q3" s="7" t="s">
        <v>89</v>
      </c>
      <c r="R3" s="7" t="s">
        <v>90</v>
      </c>
    </row>
    <row r="4" spans="1:18" ht="19.5" x14ac:dyDescent="0.3">
      <c r="A4" s="96"/>
      <c r="B4" s="90"/>
      <c r="C4" s="91"/>
      <c r="D4" s="8"/>
      <c r="E4" s="9"/>
      <c r="F4" s="9"/>
      <c r="G4" s="9"/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</row>
    <row r="5" spans="1:18" ht="19.5" x14ac:dyDescent="0.3">
      <c r="A5" s="96"/>
      <c r="B5" s="90" t="s">
        <v>8</v>
      </c>
      <c r="C5" s="91"/>
      <c r="D5" s="8"/>
      <c r="E5" s="9"/>
      <c r="F5" s="9"/>
      <c r="G5" s="9"/>
      <c r="H5" s="10"/>
      <c r="I5" s="10"/>
      <c r="J5" s="10"/>
      <c r="K5" s="10"/>
      <c r="L5" s="10"/>
      <c r="M5" s="10"/>
      <c r="N5" s="11"/>
      <c r="O5" s="11"/>
      <c r="P5" s="11"/>
      <c r="Q5" s="11"/>
      <c r="R5" s="11"/>
    </row>
    <row r="6" spans="1:18" x14ac:dyDescent="0.25">
      <c r="A6" s="12" t="s">
        <v>74</v>
      </c>
      <c r="B6" s="92" t="s">
        <v>80</v>
      </c>
      <c r="C6" s="19" t="s">
        <v>6</v>
      </c>
      <c r="D6" s="92">
        <v>7.3</v>
      </c>
      <c r="E6" s="92">
        <v>99.17</v>
      </c>
      <c r="F6" s="20">
        <f>D6*E6</f>
        <v>723.94100000000003</v>
      </c>
      <c r="G6" s="21">
        <v>2.5000000000000001E-3</v>
      </c>
      <c r="H6" s="22">
        <v>0</v>
      </c>
      <c r="I6" s="23">
        <v>7.3</v>
      </c>
      <c r="J6" s="24">
        <v>0</v>
      </c>
      <c r="K6" s="25">
        <f>H6*E6</f>
        <v>0</v>
      </c>
      <c r="L6" s="25">
        <f>I6*E6</f>
        <v>723.94100000000003</v>
      </c>
      <c r="M6" s="25">
        <f>F6-K6</f>
        <v>723.94100000000003</v>
      </c>
      <c r="N6" s="26">
        <f>K6/Resumen!I47</f>
        <v>0</v>
      </c>
      <c r="O6" s="167">
        <f>H6*Resumen!E8</f>
        <v>0</v>
      </c>
      <c r="P6" s="167">
        <f>H6*Resumen!F8</f>
        <v>0</v>
      </c>
      <c r="Q6" s="167">
        <f>H6*Resumen!G8</f>
        <v>0</v>
      </c>
      <c r="R6" s="167">
        <f>H6*Resumen!H8</f>
        <v>0</v>
      </c>
    </row>
    <row r="7" spans="1:18" x14ac:dyDescent="0.25">
      <c r="A7" s="12" t="s">
        <v>46</v>
      </c>
      <c r="B7" s="92" t="s">
        <v>38</v>
      </c>
      <c r="C7" s="19" t="s">
        <v>4</v>
      </c>
      <c r="D7" s="92">
        <v>5</v>
      </c>
      <c r="E7" s="92">
        <v>104.2</v>
      </c>
      <c r="F7" s="20">
        <f t="shared" ref="F7:F9" si="0">D7*E7</f>
        <v>521</v>
      </c>
      <c r="G7" s="27">
        <v>0</v>
      </c>
      <c r="H7" s="22">
        <v>2</v>
      </c>
      <c r="I7" s="23">
        <v>3</v>
      </c>
      <c r="J7" s="24">
        <v>0</v>
      </c>
      <c r="K7" s="25">
        <f t="shared" ref="K7:K9" si="1">H7*E7</f>
        <v>208.4</v>
      </c>
      <c r="L7" s="25">
        <f>I7*E7</f>
        <v>312.60000000000002</v>
      </c>
      <c r="M7" s="25">
        <f t="shared" ref="M7:M9" si="2">F7-K7</f>
        <v>312.60000000000002</v>
      </c>
      <c r="N7" s="26">
        <f>(L7+K7)/Resumen!$I$47</f>
        <v>1.8075733766232424E-3</v>
      </c>
      <c r="O7" s="167">
        <f>H7*Resumen!E9</f>
        <v>91.58</v>
      </c>
      <c r="P7" s="167">
        <f>H7*Resumen!F9</f>
        <v>2.74</v>
      </c>
      <c r="Q7" s="167">
        <f>H7*Resumen!G9</f>
        <v>1.84</v>
      </c>
      <c r="R7" s="167">
        <f>H7*Resumen!H9</f>
        <v>112.24</v>
      </c>
    </row>
    <row r="8" spans="1:18" x14ac:dyDescent="0.25">
      <c r="A8" s="95" t="s">
        <v>58</v>
      </c>
      <c r="B8" s="92" t="s">
        <v>71</v>
      </c>
      <c r="C8" s="19" t="s">
        <v>48</v>
      </c>
      <c r="D8" s="92">
        <v>5</v>
      </c>
      <c r="E8" s="92">
        <v>1003.01</v>
      </c>
      <c r="F8" s="20">
        <f t="shared" si="0"/>
        <v>5015.05</v>
      </c>
      <c r="G8" s="21">
        <v>0</v>
      </c>
      <c r="H8" s="22">
        <v>2</v>
      </c>
      <c r="I8" s="23">
        <v>2</v>
      </c>
      <c r="J8" s="24">
        <v>1</v>
      </c>
      <c r="K8" s="25">
        <f>H8*E8</f>
        <v>2006.02</v>
      </c>
      <c r="L8" s="25">
        <f>I8*E8</f>
        <v>2006.02</v>
      </c>
      <c r="M8" s="25">
        <f t="shared" si="2"/>
        <v>3009.03</v>
      </c>
      <c r="N8" s="26">
        <f>(L8+K8)/Resumen!$I$47</f>
        <v>1.391949460642517E-2</v>
      </c>
      <c r="O8" s="167">
        <f>H8*Resumen!E10</f>
        <v>915.8</v>
      </c>
      <c r="P8" s="167">
        <f>H8*Resumen!F10</f>
        <v>27.48</v>
      </c>
      <c r="Q8" s="167">
        <f>H8*Resumen!G10</f>
        <v>0</v>
      </c>
      <c r="R8" s="167">
        <f>H8*Resumen!H10</f>
        <v>1062.74</v>
      </c>
    </row>
    <row r="9" spans="1:18" x14ac:dyDescent="0.25">
      <c r="A9" s="12" t="s">
        <v>28</v>
      </c>
      <c r="B9" s="92" t="s">
        <v>42</v>
      </c>
      <c r="C9" s="19" t="s">
        <v>6</v>
      </c>
      <c r="D9" s="92">
        <v>7</v>
      </c>
      <c r="E9" s="92">
        <v>538.71</v>
      </c>
      <c r="F9" s="20">
        <f t="shared" si="0"/>
        <v>3770.9700000000003</v>
      </c>
      <c r="G9" s="21">
        <v>0</v>
      </c>
      <c r="H9" s="23">
        <v>1</v>
      </c>
      <c r="I9" s="23">
        <v>0</v>
      </c>
      <c r="J9" s="24">
        <v>6</v>
      </c>
      <c r="K9" s="25">
        <f t="shared" si="1"/>
        <v>538.71</v>
      </c>
      <c r="L9" s="25">
        <f>I9*E9</f>
        <v>0</v>
      </c>
      <c r="M9" s="25">
        <f t="shared" si="2"/>
        <v>3232.26</v>
      </c>
      <c r="N9" s="26">
        <f>(L9+K9)/Resumen!$I$47</f>
        <v>1.8690169937057716E-3</v>
      </c>
      <c r="O9" s="167">
        <f>H9*Resumen!E11</f>
        <v>538.71</v>
      </c>
      <c r="P9" s="167">
        <f>H9*Resumen!F11</f>
        <v>0</v>
      </c>
      <c r="Q9" s="167">
        <f>H9*Resumen!G11</f>
        <v>0</v>
      </c>
      <c r="R9" s="167">
        <f>H9*Resumen!H11</f>
        <v>0</v>
      </c>
    </row>
    <row r="10" spans="1:18" ht="15.75" thickBot="1" x14ac:dyDescent="0.3">
      <c r="A10" s="94"/>
      <c r="B10" s="13"/>
      <c r="C10" s="93"/>
      <c r="D10" s="28"/>
      <c r="E10" s="29"/>
      <c r="F10" s="20"/>
      <c r="G10" s="30"/>
      <c r="H10" s="31"/>
      <c r="I10" s="31"/>
      <c r="J10" s="32"/>
      <c r="K10" s="25"/>
      <c r="L10" s="33"/>
      <c r="M10" s="33"/>
      <c r="N10" s="26"/>
      <c r="O10" s="26"/>
      <c r="P10" s="26"/>
      <c r="Q10" s="26"/>
      <c r="R10" s="26"/>
    </row>
    <row r="11" spans="1:18" x14ac:dyDescent="0.25">
      <c r="A11" s="3"/>
      <c r="B11" s="3"/>
      <c r="C11" s="3"/>
      <c r="D11" s="275"/>
      <c r="E11" s="34"/>
      <c r="F11" s="277">
        <f>SUM(F6:F10)</f>
        <v>10030.960999999999</v>
      </c>
      <c r="G11" s="265"/>
      <c r="H11" s="34"/>
      <c r="I11" s="34"/>
      <c r="J11" s="34"/>
      <c r="K11" s="267">
        <f>SUM(K6:K10)</f>
        <v>2753.13</v>
      </c>
      <c r="L11" s="34"/>
      <c r="M11" s="261">
        <f>SUM(M6:M10)</f>
        <v>7277.8310000000001</v>
      </c>
      <c r="N11" s="278">
        <f>(N6+N7+N8+N9)/4</f>
        <v>4.3990212441885456E-3</v>
      </c>
      <c r="O11" s="249">
        <f>SUM(O6:O9)</f>
        <v>1546.0900000000001</v>
      </c>
      <c r="P11" s="249">
        <f t="shared" ref="P11:R11" si="3">SUM(P6:P9)</f>
        <v>30.22</v>
      </c>
      <c r="Q11" s="249">
        <f t="shared" si="3"/>
        <v>1.84</v>
      </c>
      <c r="R11" s="249">
        <f t="shared" si="3"/>
        <v>1174.98</v>
      </c>
    </row>
    <row r="12" spans="1:18" x14ac:dyDescent="0.25">
      <c r="A12" s="269"/>
      <c r="B12" s="269"/>
      <c r="C12" s="14"/>
      <c r="D12" s="276"/>
      <c r="E12" s="89"/>
      <c r="F12" s="271"/>
      <c r="G12" s="266"/>
      <c r="H12" s="34"/>
      <c r="I12" s="34"/>
      <c r="J12" s="34"/>
      <c r="K12" s="268"/>
      <c r="L12" s="34"/>
      <c r="M12" s="262"/>
      <c r="N12" s="279"/>
      <c r="O12" s="250"/>
      <c r="P12" s="250"/>
      <c r="Q12" s="250"/>
      <c r="R12" s="250"/>
    </row>
    <row r="13" spans="1:18" x14ac:dyDescent="0.25">
      <c r="A13" s="269"/>
      <c r="B13" s="269"/>
      <c r="C13" s="14"/>
      <c r="D13" s="276"/>
      <c r="E13" s="89"/>
      <c r="F13" s="271"/>
      <c r="G13" s="266"/>
      <c r="H13" s="34"/>
      <c r="I13" s="34"/>
      <c r="J13" s="34"/>
      <c r="K13" s="268"/>
      <c r="L13" s="34"/>
      <c r="M13" s="262"/>
      <c r="N13" s="279"/>
      <c r="O13" s="250"/>
      <c r="P13" s="250"/>
      <c r="Q13" s="250"/>
      <c r="R13" s="250"/>
    </row>
    <row r="14" spans="1:18" x14ac:dyDescent="0.25">
      <c r="A14" s="14"/>
      <c r="B14" s="14"/>
      <c r="C14" s="14"/>
      <c r="D14" s="14"/>
      <c r="E14" s="270" t="s">
        <v>18</v>
      </c>
      <c r="F14" s="271">
        <v>72057.929999999993</v>
      </c>
      <c r="G14" s="14"/>
      <c r="H14" s="3"/>
      <c r="I14" s="3"/>
      <c r="J14" s="3"/>
      <c r="K14" s="3"/>
      <c r="L14" s="3"/>
      <c r="M14" s="3"/>
      <c r="N14" s="4"/>
      <c r="O14" s="4"/>
    </row>
    <row r="15" spans="1:18" x14ac:dyDescent="0.25">
      <c r="A15" s="14"/>
      <c r="B15" s="14"/>
      <c r="C15" s="14"/>
      <c r="D15" s="14"/>
      <c r="E15" s="270"/>
      <c r="F15" s="271"/>
      <c r="G15" s="14"/>
      <c r="H15" s="3"/>
      <c r="I15" s="3"/>
      <c r="J15" s="3"/>
      <c r="K15" s="3"/>
      <c r="L15" s="3"/>
      <c r="M15" s="3"/>
      <c r="N15" s="4"/>
      <c r="O15" s="4"/>
    </row>
    <row r="16" spans="1:18" ht="15.75" x14ac:dyDescent="0.25">
      <c r="A16" s="3"/>
      <c r="B16" s="3"/>
      <c r="C16" s="3"/>
      <c r="D16" s="3"/>
      <c r="E16" s="17" t="s">
        <v>19</v>
      </c>
      <c r="F16" s="272"/>
      <c r="G16" s="3"/>
      <c r="H16" s="18"/>
      <c r="I16" s="3"/>
      <c r="J16" s="3"/>
      <c r="K16" s="3"/>
      <c r="L16" s="3"/>
      <c r="M16" s="3"/>
      <c r="N16" s="4"/>
      <c r="O16" s="4"/>
    </row>
    <row r="17" spans="1:15" ht="15" customHeight="1" x14ac:dyDescent="0.25">
      <c r="A17" s="3"/>
      <c r="B17" s="3"/>
      <c r="C17" s="3"/>
      <c r="D17" s="3"/>
      <c r="E17" s="251" t="s">
        <v>20</v>
      </c>
      <c r="F17" s="254">
        <f>F14*N11</f>
        <v>316.9843648822511</v>
      </c>
      <c r="G17" s="3"/>
      <c r="H17" s="3"/>
      <c r="I17" s="3"/>
      <c r="J17" s="3"/>
      <c r="K17" s="3"/>
      <c r="L17" s="3"/>
      <c r="M17" s="3"/>
      <c r="N17" s="16"/>
      <c r="O17" s="16"/>
    </row>
    <row r="18" spans="1:15" ht="15" customHeight="1" x14ac:dyDescent="0.25">
      <c r="A18" s="3"/>
      <c r="B18" s="3"/>
      <c r="C18" s="3"/>
      <c r="D18" s="3"/>
      <c r="E18" s="252"/>
      <c r="F18" s="254"/>
      <c r="G18" s="3"/>
      <c r="H18" s="3"/>
      <c r="I18" s="3"/>
      <c r="J18" s="3"/>
      <c r="K18" s="3"/>
      <c r="L18" s="3"/>
      <c r="M18" s="3"/>
      <c r="N18" s="16"/>
      <c r="O18" s="16"/>
    </row>
    <row r="19" spans="1:15" x14ac:dyDescent="0.25">
      <c r="E19" s="253"/>
      <c r="F19" s="255"/>
    </row>
    <row r="20" spans="1:15" ht="15" customHeight="1" x14ac:dyDescent="0.25">
      <c r="E20" s="256" t="s">
        <v>21</v>
      </c>
      <c r="F20" s="259">
        <f>K11-F17</f>
        <v>2436.145635117749</v>
      </c>
    </row>
    <row r="21" spans="1:15" ht="15" customHeight="1" x14ac:dyDescent="0.25">
      <c r="E21" s="257"/>
      <c r="F21" s="259"/>
    </row>
    <row r="22" spans="1:15" x14ac:dyDescent="0.25">
      <c r="E22" s="258"/>
      <c r="F22" s="260"/>
    </row>
  </sheetData>
  <mergeCells count="20">
    <mergeCell ref="A12:B12"/>
    <mergeCell ref="A13:B13"/>
    <mergeCell ref="E14:E15"/>
    <mergeCell ref="F14:F16"/>
    <mergeCell ref="B1:C2"/>
    <mergeCell ref="D1:D2"/>
    <mergeCell ref="D11:D13"/>
    <mergeCell ref="F11:F13"/>
    <mergeCell ref="Q11:Q13"/>
    <mergeCell ref="R11:R13"/>
    <mergeCell ref="E17:E19"/>
    <mergeCell ref="F17:F19"/>
    <mergeCell ref="E20:E22"/>
    <mergeCell ref="F20:F22"/>
    <mergeCell ref="O11:O13"/>
    <mergeCell ref="P11:P13"/>
    <mergeCell ref="M11:M13"/>
    <mergeCell ref="N11:N13"/>
    <mergeCell ref="G11:G13"/>
    <mergeCell ref="K11:K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K11" sqref="K11:K13"/>
    </sheetView>
  </sheetViews>
  <sheetFormatPr baseColWidth="10" defaultColWidth="11.42578125" defaultRowHeight="15" x14ac:dyDescent="0.25"/>
  <cols>
    <col min="1" max="1" width="11.42578125" style="15"/>
    <col min="2" max="2" width="38.140625" style="15" customWidth="1"/>
    <col min="3" max="4" width="11.42578125" style="15"/>
    <col min="5" max="5" width="21.140625" style="15" customWidth="1"/>
    <col min="6" max="6" width="16.85546875" style="15" customWidth="1"/>
    <col min="7" max="7" width="17.5703125" style="15" customWidth="1"/>
    <col min="8" max="8" width="16.5703125" style="15" customWidth="1"/>
    <col min="9" max="9" width="16.42578125" style="15" customWidth="1"/>
    <col min="10" max="10" width="14" style="15" customWidth="1"/>
    <col min="11" max="11" width="17.28515625" style="15" customWidth="1"/>
    <col min="12" max="12" width="15" style="15" customWidth="1"/>
    <col min="13" max="13" width="15.5703125" style="15" customWidth="1"/>
    <col min="14" max="14" width="17.7109375" style="15" customWidth="1"/>
    <col min="15" max="16384" width="11.42578125" style="15"/>
  </cols>
  <sheetData>
    <row r="1" spans="1:18" x14ac:dyDescent="0.25">
      <c r="A1" s="1"/>
      <c r="B1" s="273" t="s">
        <v>22</v>
      </c>
      <c r="C1" s="273"/>
      <c r="D1" s="274">
        <v>3</v>
      </c>
      <c r="E1" s="2"/>
      <c r="F1" s="2"/>
      <c r="G1" s="2"/>
      <c r="H1" s="3"/>
      <c r="I1" s="3"/>
      <c r="J1" s="3"/>
      <c r="K1" s="3"/>
      <c r="L1" s="3"/>
      <c r="M1" s="3"/>
      <c r="N1" s="4"/>
      <c r="O1" s="4"/>
    </row>
    <row r="2" spans="1:18" x14ac:dyDescent="0.25">
      <c r="A2" s="5"/>
      <c r="B2" s="273"/>
      <c r="C2" s="273"/>
      <c r="D2" s="274"/>
      <c r="E2" s="5"/>
      <c r="F2" s="5"/>
      <c r="G2" s="5"/>
      <c r="H2" s="3"/>
      <c r="I2" s="3"/>
      <c r="J2" s="3"/>
      <c r="K2" s="3"/>
      <c r="L2" s="3"/>
      <c r="M2" s="3"/>
      <c r="N2" s="4"/>
      <c r="O2" s="4"/>
    </row>
    <row r="3" spans="1:18" ht="33.75" x14ac:dyDescent="0.25">
      <c r="A3" s="6" t="s">
        <v>9</v>
      </c>
      <c r="B3" s="6" t="s">
        <v>0</v>
      </c>
      <c r="C3" s="6" t="s">
        <v>2</v>
      </c>
      <c r="D3" s="6" t="s">
        <v>1</v>
      </c>
      <c r="E3" s="6" t="s">
        <v>5</v>
      </c>
      <c r="F3" s="6" t="s">
        <v>7</v>
      </c>
      <c r="G3" s="6" t="s">
        <v>17</v>
      </c>
      <c r="H3" s="7" t="s">
        <v>15</v>
      </c>
      <c r="I3" s="7" t="s">
        <v>12</v>
      </c>
      <c r="J3" s="7" t="s">
        <v>11</v>
      </c>
      <c r="K3" s="7" t="s">
        <v>10</v>
      </c>
      <c r="L3" s="7" t="s">
        <v>13</v>
      </c>
      <c r="M3" s="7" t="s">
        <v>14</v>
      </c>
      <c r="N3" s="7" t="s">
        <v>16</v>
      </c>
      <c r="O3" s="7" t="s">
        <v>87</v>
      </c>
      <c r="P3" s="7" t="s">
        <v>88</v>
      </c>
      <c r="Q3" s="7" t="s">
        <v>89</v>
      </c>
      <c r="R3" s="7" t="s">
        <v>90</v>
      </c>
    </row>
    <row r="4" spans="1:18" ht="19.5" x14ac:dyDescent="0.3">
      <c r="A4" s="96"/>
      <c r="B4" s="90"/>
      <c r="C4" s="91"/>
      <c r="D4" s="8"/>
      <c r="E4" s="9"/>
      <c r="F4" s="9"/>
      <c r="G4" s="9"/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</row>
    <row r="5" spans="1:18" ht="19.5" x14ac:dyDescent="0.3">
      <c r="A5" s="96"/>
      <c r="B5" s="90" t="s">
        <v>8</v>
      </c>
      <c r="C5" s="91"/>
      <c r="D5" s="8"/>
      <c r="E5" s="9"/>
      <c r="F5" s="9"/>
      <c r="G5" s="9"/>
      <c r="H5" s="10"/>
      <c r="I5" s="10"/>
      <c r="J5" s="10"/>
      <c r="K5" s="10"/>
      <c r="L5" s="10"/>
      <c r="M5" s="10"/>
      <c r="N5" s="11"/>
      <c r="O5" s="11"/>
      <c r="P5" s="11"/>
      <c r="Q5" s="11"/>
      <c r="R5" s="11"/>
    </row>
    <row r="6" spans="1:18" x14ac:dyDescent="0.25">
      <c r="A6" s="12" t="s">
        <v>74</v>
      </c>
      <c r="B6" s="92" t="s">
        <v>80</v>
      </c>
      <c r="C6" s="19" t="s">
        <v>6</v>
      </c>
      <c r="D6" s="92">
        <v>7.3</v>
      </c>
      <c r="E6" s="92">
        <v>99.17</v>
      </c>
      <c r="F6" s="20">
        <f>D6*E6</f>
        <v>723.94100000000003</v>
      </c>
      <c r="G6" s="21">
        <v>2.5000000000000001E-3</v>
      </c>
      <c r="H6" s="22">
        <v>0</v>
      </c>
      <c r="I6" s="23">
        <v>7.3</v>
      </c>
      <c r="J6" s="24">
        <v>0</v>
      </c>
      <c r="K6" s="25">
        <f>H6*E6</f>
        <v>0</v>
      </c>
      <c r="L6" s="25">
        <f>I6*E6</f>
        <v>723.94100000000003</v>
      </c>
      <c r="M6" s="25">
        <f>F6-L6-K6</f>
        <v>0</v>
      </c>
      <c r="N6" s="26">
        <f>(L6+K6)/Resumen!$I$47</f>
        <v>2.5116631052706463E-3</v>
      </c>
      <c r="O6" s="167">
        <f>H6*Resumen!E8</f>
        <v>0</v>
      </c>
      <c r="P6" s="167">
        <f>H6*Resumen!F8</f>
        <v>0</v>
      </c>
      <c r="Q6" s="167">
        <f>H6*Resumen!G8</f>
        <v>0</v>
      </c>
      <c r="R6" s="167">
        <f>H6*Resumen!H8</f>
        <v>0</v>
      </c>
    </row>
    <row r="7" spans="1:18" x14ac:dyDescent="0.25">
      <c r="A7" s="12" t="s">
        <v>46</v>
      </c>
      <c r="B7" s="92" t="s">
        <v>38</v>
      </c>
      <c r="C7" s="19" t="s">
        <v>4</v>
      </c>
      <c r="D7" s="92">
        <v>5</v>
      </c>
      <c r="E7" s="92">
        <v>104.2</v>
      </c>
      <c r="F7" s="20">
        <f t="shared" ref="F7:F9" si="0">D7*E7</f>
        <v>521</v>
      </c>
      <c r="G7" s="27">
        <v>0</v>
      </c>
      <c r="H7" s="22">
        <v>0</v>
      </c>
      <c r="I7" s="23">
        <v>5</v>
      </c>
      <c r="J7" s="24">
        <v>0</v>
      </c>
      <c r="K7" s="25">
        <f t="shared" ref="K7:K9" si="1">H7*E7</f>
        <v>0</v>
      </c>
      <c r="L7" s="25">
        <f>I7*E7</f>
        <v>521</v>
      </c>
      <c r="M7" s="25">
        <f t="shared" ref="M7:M9" si="2">F7-L7-K7</f>
        <v>0</v>
      </c>
      <c r="N7" s="26">
        <f>(L7+K7)/Resumen!$I$47</f>
        <v>1.8075733766232424E-3</v>
      </c>
      <c r="O7" s="167">
        <f>H7*Resumen!E9</f>
        <v>0</v>
      </c>
      <c r="P7" s="167">
        <f>H7*Resumen!F9</f>
        <v>0</v>
      </c>
      <c r="Q7" s="167">
        <f>H7*Resumen!G9</f>
        <v>0</v>
      </c>
      <c r="R7" s="167">
        <f>H7*Resumen!H9</f>
        <v>0</v>
      </c>
    </row>
    <row r="8" spans="1:18" x14ac:dyDescent="0.25">
      <c r="A8" s="95" t="s">
        <v>58</v>
      </c>
      <c r="B8" s="92" t="s">
        <v>71</v>
      </c>
      <c r="C8" s="19" t="s">
        <v>48</v>
      </c>
      <c r="D8" s="92">
        <v>5</v>
      </c>
      <c r="E8" s="92">
        <v>1003.01</v>
      </c>
      <c r="F8" s="20">
        <f t="shared" si="0"/>
        <v>5015.05</v>
      </c>
      <c r="G8" s="21">
        <v>0</v>
      </c>
      <c r="H8" s="22">
        <v>1</v>
      </c>
      <c r="I8" s="23">
        <v>4</v>
      </c>
      <c r="J8" s="24">
        <v>0</v>
      </c>
      <c r="K8" s="25">
        <f>H8*E8</f>
        <v>1003.01</v>
      </c>
      <c r="L8" s="25">
        <f>I8*E8</f>
        <v>4012.04</v>
      </c>
      <c r="M8" s="25">
        <f t="shared" si="2"/>
        <v>0</v>
      </c>
      <c r="N8" s="26">
        <f>(L8+K8)/Resumen!$I$47</f>
        <v>1.7399368258031463E-2</v>
      </c>
      <c r="O8" s="167">
        <f>H8*Resumen!E10</f>
        <v>457.9</v>
      </c>
      <c r="P8" s="167">
        <f>H8*Resumen!F10</f>
        <v>13.74</v>
      </c>
      <c r="Q8" s="167">
        <f>H8*Resumen!G10</f>
        <v>0</v>
      </c>
      <c r="R8" s="167">
        <f>H8*Resumen!H10</f>
        <v>531.37</v>
      </c>
    </row>
    <row r="9" spans="1:18" x14ac:dyDescent="0.25">
      <c r="A9" s="12" t="s">
        <v>28</v>
      </c>
      <c r="B9" s="92" t="s">
        <v>42</v>
      </c>
      <c r="C9" s="19" t="s">
        <v>6</v>
      </c>
      <c r="D9" s="92">
        <v>7</v>
      </c>
      <c r="E9" s="92">
        <v>538.71</v>
      </c>
      <c r="F9" s="20">
        <f t="shared" si="0"/>
        <v>3770.9700000000003</v>
      </c>
      <c r="G9" s="21">
        <v>0</v>
      </c>
      <c r="H9" s="23">
        <v>6</v>
      </c>
      <c r="I9" s="23">
        <v>1</v>
      </c>
      <c r="J9" s="24">
        <v>0</v>
      </c>
      <c r="K9" s="25">
        <f t="shared" si="1"/>
        <v>3232.26</v>
      </c>
      <c r="L9" s="25">
        <f>I9*E9</f>
        <v>538.71</v>
      </c>
      <c r="M9" s="25">
        <f t="shared" si="2"/>
        <v>0</v>
      </c>
      <c r="N9" s="26">
        <f>(L9+K9)/Resumen!$I$47</f>
        <v>1.3083118955940401E-2</v>
      </c>
      <c r="O9" s="167">
        <f>H9*Resumen!E11</f>
        <v>3232.26</v>
      </c>
      <c r="P9" s="167">
        <f>H9*Resumen!F11</f>
        <v>0</v>
      </c>
      <c r="Q9" s="167">
        <f>H9*Resumen!G11</f>
        <v>0</v>
      </c>
      <c r="R9" s="167">
        <f>H9*Resumen!H11</f>
        <v>0</v>
      </c>
    </row>
    <row r="10" spans="1:18" ht="15.75" thickBot="1" x14ac:dyDescent="0.3">
      <c r="A10" s="94"/>
      <c r="B10" s="13"/>
      <c r="C10" s="93"/>
      <c r="D10" s="28"/>
      <c r="E10" s="29"/>
      <c r="F10" s="20"/>
      <c r="G10" s="30"/>
      <c r="H10" s="31"/>
      <c r="I10" s="31"/>
      <c r="J10" s="32"/>
      <c r="K10" s="25"/>
      <c r="L10" s="33"/>
      <c r="M10" s="33"/>
      <c r="N10" s="26"/>
      <c r="O10" s="26"/>
      <c r="P10" s="26"/>
      <c r="Q10" s="26"/>
      <c r="R10" s="26"/>
    </row>
    <row r="11" spans="1:18" x14ac:dyDescent="0.25">
      <c r="A11" s="3"/>
      <c r="B11" s="3"/>
      <c r="C11" s="3"/>
      <c r="D11" s="275"/>
      <c r="E11" s="34"/>
      <c r="F11" s="277">
        <f>SUM(F6:F10)</f>
        <v>10030.960999999999</v>
      </c>
      <c r="G11" s="265"/>
      <c r="H11" s="34"/>
      <c r="I11" s="34"/>
      <c r="J11" s="34"/>
      <c r="K11" s="267">
        <f>SUM(K6:K10)</f>
        <v>4235.2700000000004</v>
      </c>
      <c r="L11" s="34"/>
      <c r="M11" s="261">
        <f>SUM(M6:M10)</f>
        <v>0</v>
      </c>
      <c r="N11" s="278">
        <f>(N6+N7+N8+N9)/4</f>
        <v>8.7004309239664384E-3</v>
      </c>
      <c r="O11" s="249">
        <f>SUM(O6:O9)</f>
        <v>3690.1600000000003</v>
      </c>
      <c r="P11" s="249">
        <f t="shared" ref="P11:R11" si="3">SUM(P6:P9)</f>
        <v>13.74</v>
      </c>
      <c r="Q11" s="249">
        <f t="shared" si="3"/>
        <v>0</v>
      </c>
      <c r="R11" s="249">
        <f t="shared" si="3"/>
        <v>531.37</v>
      </c>
    </row>
    <row r="12" spans="1:18" x14ac:dyDescent="0.25">
      <c r="A12" s="269"/>
      <c r="B12" s="269"/>
      <c r="C12" s="14"/>
      <c r="D12" s="276"/>
      <c r="E12" s="89"/>
      <c r="F12" s="271"/>
      <c r="G12" s="266"/>
      <c r="H12" s="34"/>
      <c r="I12" s="34"/>
      <c r="J12" s="34"/>
      <c r="K12" s="268"/>
      <c r="L12" s="34"/>
      <c r="M12" s="262"/>
      <c r="N12" s="279"/>
      <c r="O12" s="250"/>
      <c r="P12" s="250"/>
      <c r="Q12" s="250"/>
      <c r="R12" s="250"/>
    </row>
    <row r="13" spans="1:18" x14ac:dyDescent="0.25">
      <c r="A13" s="269"/>
      <c r="B13" s="269"/>
      <c r="C13" s="14"/>
      <c r="D13" s="276"/>
      <c r="E13" s="89"/>
      <c r="F13" s="271"/>
      <c r="G13" s="266"/>
      <c r="H13" s="34"/>
      <c r="I13" s="34"/>
      <c r="J13" s="34"/>
      <c r="K13" s="268"/>
      <c r="L13" s="34"/>
      <c r="M13" s="262"/>
      <c r="N13" s="279"/>
      <c r="O13" s="250"/>
      <c r="P13" s="250"/>
      <c r="Q13" s="250"/>
      <c r="R13" s="250"/>
    </row>
    <row r="14" spans="1:18" x14ac:dyDescent="0.25">
      <c r="A14" s="14"/>
      <c r="B14" s="14"/>
      <c r="C14" s="14"/>
      <c r="D14" s="14"/>
      <c r="E14" s="270" t="s">
        <v>18</v>
      </c>
      <c r="F14" s="271">
        <v>72057.929999999993</v>
      </c>
      <c r="G14" s="14"/>
      <c r="H14" s="3"/>
      <c r="I14" s="3"/>
      <c r="J14" s="3"/>
      <c r="K14" s="3"/>
      <c r="L14" s="3"/>
      <c r="M14" s="3"/>
      <c r="N14" s="4"/>
      <c r="O14" s="4"/>
    </row>
    <row r="15" spans="1:18" x14ac:dyDescent="0.25">
      <c r="A15" s="14"/>
      <c r="B15" s="14"/>
      <c r="C15" s="14"/>
      <c r="D15" s="14"/>
      <c r="E15" s="270"/>
      <c r="F15" s="271"/>
      <c r="G15" s="14"/>
      <c r="H15" s="3"/>
      <c r="I15" s="3"/>
      <c r="J15" s="3"/>
      <c r="K15" s="3"/>
      <c r="L15" s="3"/>
      <c r="M15" s="3"/>
      <c r="N15" s="4"/>
      <c r="O15" s="4"/>
    </row>
    <row r="16" spans="1:18" ht="15.75" x14ac:dyDescent="0.25">
      <c r="A16" s="3"/>
      <c r="B16" s="3"/>
      <c r="C16" s="3"/>
      <c r="D16" s="3"/>
      <c r="E16" s="17" t="s">
        <v>19</v>
      </c>
      <c r="F16" s="272"/>
      <c r="G16" s="3"/>
      <c r="H16" s="18"/>
      <c r="I16" s="3"/>
      <c r="J16" s="3"/>
      <c r="K16" s="3"/>
      <c r="L16" s="3"/>
      <c r="M16" s="3"/>
      <c r="N16" s="4"/>
      <c r="O16" s="4"/>
    </row>
    <row r="17" spans="1:15" ht="15" customHeight="1" x14ac:dyDescent="0.25">
      <c r="A17" s="3"/>
      <c r="B17" s="3"/>
      <c r="C17" s="3"/>
      <c r="D17" s="3"/>
      <c r="E17" s="251" t="s">
        <v>20</v>
      </c>
      <c r="F17" s="254">
        <f>F14*N11</f>
        <v>626.93504248900888</v>
      </c>
      <c r="G17" s="3"/>
      <c r="H17" s="3"/>
      <c r="I17" s="3"/>
      <c r="J17" s="3"/>
      <c r="K17" s="3"/>
      <c r="L17" s="3"/>
      <c r="M17" s="3"/>
      <c r="N17" s="16"/>
      <c r="O17" s="16"/>
    </row>
    <row r="18" spans="1:15" ht="15" customHeight="1" x14ac:dyDescent="0.25">
      <c r="A18" s="3"/>
      <c r="B18" s="3"/>
      <c r="C18" s="3"/>
      <c r="D18" s="3"/>
      <c r="E18" s="252"/>
      <c r="F18" s="254"/>
      <c r="G18" s="3"/>
      <c r="H18" s="3"/>
      <c r="I18" s="3"/>
      <c r="J18" s="3"/>
      <c r="K18" s="3"/>
      <c r="L18" s="3"/>
      <c r="M18" s="3"/>
      <c r="N18" s="16"/>
      <c r="O18" s="16"/>
    </row>
    <row r="19" spans="1:15" x14ac:dyDescent="0.25">
      <c r="E19" s="253"/>
      <c r="F19" s="255"/>
    </row>
    <row r="20" spans="1:15" ht="15" customHeight="1" x14ac:dyDescent="0.25">
      <c r="E20" s="256" t="s">
        <v>21</v>
      </c>
      <c r="F20" s="259">
        <f>K11-F17</f>
        <v>3608.3349575109914</v>
      </c>
    </row>
    <row r="21" spans="1:15" ht="15" customHeight="1" x14ac:dyDescent="0.25">
      <c r="E21" s="257"/>
      <c r="F21" s="259"/>
    </row>
    <row r="22" spans="1:15" x14ac:dyDescent="0.25">
      <c r="E22" s="258"/>
      <c r="F22" s="260"/>
    </row>
  </sheetData>
  <mergeCells count="20">
    <mergeCell ref="A12:B12"/>
    <mergeCell ref="A13:B13"/>
    <mergeCell ref="E14:E15"/>
    <mergeCell ref="F14:F16"/>
    <mergeCell ref="B1:C2"/>
    <mergeCell ref="D1:D2"/>
    <mergeCell ref="D11:D13"/>
    <mergeCell ref="F11:F13"/>
    <mergeCell ref="Q11:Q13"/>
    <mergeCell ref="R11:R13"/>
    <mergeCell ref="E17:E19"/>
    <mergeCell ref="F17:F19"/>
    <mergeCell ref="E20:E22"/>
    <mergeCell ref="F20:F22"/>
    <mergeCell ref="O11:O13"/>
    <mergeCell ref="P11:P13"/>
    <mergeCell ref="M11:M13"/>
    <mergeCell ref="N11:N13"/>
    <mergeCell ref="G11:G13"/>
    <mergeCell ref="K11:K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G16" sqref="G16"/>
    </sheetView>
  </sheetViews>
  <sheetFormatPr baseColWidth="10" defaultRowHeight="15" x14ac:dyDescent="0.25"/>
  <cols>
    <col min="1" max="1" width="31.5703125" style="15" customWidth="1"/>
    <col min="2" max="2" width="38.140625" style="15" customWidth="1"/>
    <col min="3" max="4" width="11.42578125" style="15"/>
    <col min="5" max="5" width="21.140625" style="15" customWidth="1"/>
    <col min="6" max="6" width="16.85546875" style="15" customWidth="1"/>
    <col min="7" max="7" width="17.5703125" style="15" customWidth="1"/>
    <col min="8" max="8" width="16.5703125" style="15" customWidth="1"/>
    <col min="9" max="9" width="16.42578125" style="15" customWidth="1"/>
    <col min="10" max="10" width="14" style="15" customWidth="1"/>
    <col min="11" max="11" width="17.28515625" style="15" customWidth="1"/>
    <col min="12" max="12" width="15" style="15" customWidth="1"/>
    <col min="13" max="13" width="15.5703125" style="15" customWidth="1"/>
    <col min="14" max="16384" width="11.42578125" style="15"/>
  </cols>
  <sheetData>
    <row r="1" spans="1:18" x14ac:dyDescent="0.25">
      <c r="A1" s="1"/>
      <c r="B1" s="273" t="s">
        <v>137</v>
      </c>
      <c r="C1" s="273"/>
      <c r="D1" s="274" t="s">
        <v>138</v>
      </c>
      <c r="E1" s="2"/>
      <c r="F1" s="2"/>
      <c r="G1" s="2"/>
      <c r="H1" s="3"/>
      <c r="I1" s="3"/>
      <c r="J1" s="3"/>
      <c r="K1" s="3"/>
      <c r="L1" s="3"/>
      <c r="M1" s="3"/>
      <c r="N1" s="4"/>
      <c r="O1" s="4"/>
    </row>
    <row r="2" spans="1:18" x14ac:dyDescent="0.25">
      <c r="A2" s="5"/>
      <c r="B2" s="273"/>
      <c r="C2" s="273"/>
      <c r="D2" s="274"/>
      <c r="E2" s="5"/>
      <c r="F2" s="5"/>
      <c r="G2" s="5"/>
      <c r="H2" s="3"/>
      <c r="I2" s="3"/>
      <c r="J2" s="3"/>
      <c r="K2" s="3"/>
      <c r="L2" s="3"/>
      <c r="M2" s="3"/>
      <c r="N2" s="4"/>
      <c r="O2" s="4"/>
    </row>
    <row r="3" spans="1:18" ht="33.75" x14ac:dyDescent="0.25">
      <c r="A3" s="6" t="s">
        <v>22</v>
      </c>
      <c r="B3" s="6" t="s">
        <v>0</v>
      </c>
      <c r="C3" s="6" t="s">
        <v>2</v>
      </c>
      <c r="D3" s="6" t="s">
        <v>1</v>
      </c>
      <c r="E3" s="6" t="s">
        <v>5</v>
      </c>
      <c r="F3" s="6" t="s">
        <v>7</v>
      </c>
      <c r="G3" s="6" t="s">
        <v>17</v>
      </c>
      <c r="H3" s="7" t="s">
        <v>15</v>
      </c>
      <c r="I3" s="7" t="s">
        <v>12</v>
      </c>
      <c r="J3" s="7" t="s">
        <v>11</v>
      </c>
      <c r="K3" s="7" t="s">
        <v>10</v>
      </c>
      <c r="L3" s="7" t="s">
        <v>13</v>
      </c>
      <c r="M3" s="7" t="s">
        <v>14</v>
      </c>
      <c r="N3" s="7" t="s">
        <v>16</v>
      </c>
      <c r="O3" s="311"/>
    </row>
    <row r="4" spans="1:18" ht="38.25" customHeight="1" x14ac:dyDescent="0.25">
      <c r="A4" s="312" t="s">
        <v>22</v>
      </c>
      <c r="B4" s="312" t="s">
        <v>0</v>
      </c>
      <c r="C4" s="312" t="s">
        <v>2</v>
      </c>
      <c r="D4" s="312" t="s">
        <v>1</v>
      </c>
      <c r="E4" s="312" t="s">
        <v>5</v>
      </c>
      <c r="F4" s="312" t="s">
        <v>7</v>
      </c>
      <c r="G4" s="312" t="s">
        <v>17</v>
      </c>
      <c r="H4" s="313"/>
      <c r="I4" s="313" t="s">
        <v>139</v>
      </c>
      <c r="J4" s="313" t="s">
        <v>11</v>
      </c>
      <c r="K4" s="313" t="s">
        <v>137</v>
      </c>
      <c r="L4" s="313"/>
      <c r="M4" s="313" t="s">
        <v>14</v>
      </c>
      <c r="N4" s="313" t="s">
        <v>16</v>
      </c>
      <c r="O4" s="311"/>
    </row>
    <row r="5" spans="1:18" ht="19.5" x14ac:dyDescent="0.3">
      <c r="A5" s="314" t="s">
        <v>137</v>
      </c>
      <c r="B5" s="90" t="s">
        <v>140</v>
      </c>
      <c r="C5" s="91"/>
      <c r="D5" s="8"/>
      <c r="E5" s="9"/>
      <c r="F5" s="9"/>
      <c r="G5" s="9"/>
      <c r="H5" s="10"/>
      <c r="I5" s="10"/>
      <c r="J5" s="10"/>
      <c r="K5" s="10"/>
      <c r="L5" s="10"/>
      <c r="M5" s="10"/>
      <c r="N5" s="11"/>
      <c r="O5" s="4"/>
    </row>
    <row r="6" spans="1:18" ht="19.5" x14ac:dyDescent="0.3">
      <c r="A6" s="314"/>
      <c r="B6" s="90" t="s">
        <v>8</v>
      </c>
      <c r="C6" s="91"/>
      <c r="D6" s="8"/>
      <c r="E6" s="9"/>
      <c r="F6" s="9"/>
      <c r="G6" s="9"/>
      <c r="H6" s="10"/>
      <c r="I6" s="10"/>
      <c r="J6" s="10"/>
      <c r="K6" s="10"/>
      <c r="L6" s="10"/>
      <c r="M6" s="10"/>
      <c r="N6" s="11"/>
      <c r="O6" s="4"/>
    </row>
    <row r="7" spans="1:18" ht="21" x14ac:dyDescent="0.35">
      <c r="A7" s="314"/>
      <c r="B7" s="12" t="s">
        <v>141</v>
      </c>
      <c r="C7" s="92" t="s">
        <v>6</v>
      </c>
      <c r="D7" s="19">
        <v>1.45</v>
      </c>
      <c r="E7" s="20">
        <v>149.12</v>
      </c>
      <c r="F7" s="20">
        <v>216.22399999999999</v>
      </c>
      <c r="G7" s="21">
        <v>1.1971897291083057E-2</v>
      </c>
      <c r="H7" s="22"/>
      <c r="I7" s="22">
        <f>I30+I53</f>
        <v>1.45</v>
      </c>
      <c r="J7" s="24">
        <f>D7-I7</f>
        <v>0</v>
      </c>
      <c r="K7" s="25">
        <f>K30+K53</f>
        <v>216.22399999999999</v>
      </c>
      <c r="L7" s="25"/>
      <c r="M7" s="25">
        <f>F7-(K30+K53)</f>
        <v>0</v>
      </c>
      <c r="N7" s="26">
        <f>N30+N53</f>
        <v>1.1971897291083057E-2</v>
      </c>
      <c r="O7" s="315"/>
    </row>
    <row r="8" spans="1:18" ht="21" x14ac:dyDescent="0.35">
      <c r="A8" s="314"/>
      <c r="B8" s="12" t="s">
        <v>142</v>
      </c>
      <c r="C8" s="92" t="s">
        <v>6</v>
      </c>
      <c r="D8" s="19">
        <v>0.05</v>
      </c>
      <c r="E8" s="20">
        <v>102.23</v>
      </c>
      <c r="F8" s="20">
        <v>5.1115000000000004</v>
      </c>
      <c r="G8" s="27">
        <v>2.8301369414760179E-4</v>
      </c>
      <c r="H8" s="22"/>
      <c r="I8" s="22">
        <f>I31+I54</f>
        <v>0.05</v>
      </c>
      <c r="J8" s="24">
        <f t="shared" ref="J8:J11" si="0">D8-I8</f>
        <v>0</v>
      </c>
      <c r="K8" s="25">
        <f>K31+K54</f>
        <v>5.1115000000000004</v>
      </c>
      <c r="L8" s="25"/>
      <c r="M8" s="25">
        <f t="shared" ref="M8:M11" si="1">F8-(K31+K54)</f>
        <v>0</v>
      </c>
      <c r="N8" s="26">
        <f>N31+N54</f>
        <v>2.8301369414760179E-4</v>
      </c>
      <c r="O8" s="315"/>
    </row>
    <row r="9" spans="1:18" ht="21" x14ac:dyDescent="0.35">
      <c r="A9" s="314"/>
      <c r="B9" s="95" t="s">
        <v>143</v>
      </c>
      <c r="C9" s="92" t="s">
        <v>4</v>
      </c>
      <c r="D9" s="19">
        <v>1</v>
      </c>
      <c r="E9" s="20">
        <v>17196.8</v>
      </c>
      <c r="F9" s="20">
        <v>17196.8</v>
      </c>
      <c r="G9" s="21">
        <v>0.95215296791890414</v>
      </c>
      <c r="H9" s="22"/>
      <c r="I9" s="22">
        <f>I32+I55</f>
        <v>0.245</v>
      </c>
      <c r="J9" s="24">
        <f t="shared" si="0"/>
        <v>0.755</v>
      </c>
      <c r="K9" s="25">
        <f>K32+K55</f>
        <v>6792.735999999999</v>
      </c>
      <c r="L9" s="25"/>
      <c r="M9" s="25">
        <f t="shared" si="1"/>
        <v>10404.064</v>
      </c>
      <c r="N9" s="26">
        <f>N32+N55</f>
        <v>0.37610042232796709</v>
      </c>
      <c r="O9" s="315"/>
      <c r="R9" s="16"/>
    </row>
    <row r="10" spans="1:18" ht="21" x14ac:dyDescent="0.35">
      <c r="A10" s="314"/>
      <c r="B10" s="12" t="s">
        <v>144</v>
      </c>
      <c r="C10" s="92" t="s">
        <v>6</v>
      </c>
      <c r="D10" s="19">
        <v>0.2</v>
      </c>
      <c r="E10" s="20">
        <v>1926.56</v>
      </c>
      <c r="F10" s="20">
        <v>385.31200000000001</v>
      </c>
      <c r="G10" s="21">
        <v>2.1333967038912403E-2</v>
      </c>
      <c r="H10" s="22"/>
      <c r="I10" s="22">
        <f>I33+I56</f>
        <v>0</v>
      </c>
      <c r="J10" s="24">
        <f t="shared" si="0"/>
        <v>0.2</v>
      </c>
      <c r="K10" s="25">
        <f>K33+K56</f>
        <v>0</v>
      </c>
      <c r="L10" s="25"/>
      <c r="M10" s="25">
        <f t="shared" si="1"/>
        <v>385.31200000000001</v>
      </c>
      <c r="N10" s="26">
        <f>N33+N56</f>
        <v>0</v>
      </c>
      <c r="O10" s="315"/>
      <c r="R10" s="16"/>
    </row>
    <row r="11" spans="1:18" ht="15.75" customHeight="1" thickBot="1" x14ac:dyDescent="0.4">
      <c r="A11" s="316"/>
      <c r="B11" s="13" t="s">
        <v>145</v>
      </c>
      <c r="C11" s="93" t="s">
        <v>4</v>
      </c>
      <c r="D11" s="28">
        <v>1.4</v>
      </c>
      <c r="E11" s="29">
        <v>183.94</v>
      </c>
      <c r="F11" s="20">
        <v>257.51599999999996</v>
      </c>
      <c r="G11" s="30">
        <v>1.4258154056952717E-2</v>
      </c>
      <c r="H11" s="22"/>
      <c r="I11" s="22">
        <f>I34+I57</f>
        <v>0</v>
      </c>
      <c r="J11" s="24">
        <f t="shared" si="0"/>
        <v>1.4</v>
      </c>
      <c r="K11" s="25">
        <f>K34+K57</f>
        <v>0</v>
      </c>
      <c r="L11" s="33"/>
      <c r="M11" s="25">
        <f t="shared" si="1"/>
        <v>257.51599999999996</v>
      </c>
      <c r="N11" s="26">
        <f>N34+N57</f>
        <v>0</v>
      </c>
      <c r="O11" s="315"/>
      <c r="R11" s="16"/>
    </row>
    <row r="12" spans="1:18" ht="15" customHeight="1" x14ac:dyDescent="0.25">
      <c r="A12" s="3"/>
      <c r="B12" s="3"/>
      <c r="C12" s="3"/>
      <c r="D12" s="275"/>
      <c r="E12" s="34"/>
      <c r="F12" s="277">
        <f>SUM(F7:F11)</f>
        <v>18060.963500000002</v>
      </c>
      <c r="G12" s="265"/>
      <c r="H12" s="265"/>
      <c r="I12" s="265"/>
      <c r="J12" s="265"/>
      <c r="K12" s="267">
        <f>SUM(K7:K11)</f>
        <v>7014.0714999999991</v>
      </c>
      <c r="L12" s="34"/>
      <c r="M12" s="261">
        <f>SUM(M7:M11)</f>
        <v>11046.892</v>
      </c>
      <c r="N12" s="317">
        <f>SUM(N7:N11)</f>
        <v>0.38835533331319777</v>
      </c>
      <c r="O12" s="4"/>
      <c r="R12" s="16"/>
    </row>
    <row r="13" spans="1:18" ht="15" customHeight="1" x14ac:dyDescent="0.25">
      <c r="A13" s="269" t="s">
        <v>146</v>
      </c>
      <c r="B13" s="269"/>
      <c r="C13" s="14"/>
      <c r="D13" s="276"/>
      <c r="E13" s="201"/>
      <c r="F13" s="271"/>
      <c r="G13" s="266"/>
      <c r="H13" s="266"/>
      <c r="I13" s="266"/>
      <c r="J13" s="266"/>
      <c r="K13" s="268"/>
      <c r="L13" s="34"/>
      <c r="M13" s="262"/>
      <c r="N13" s="318"/>
      <c r="O13" s="4"/>
      <c r="R13" s="16"/>
    </row>
    <row r="14" spans="1:18" ht="15" customHeight="1" x14ac:dyDescent="0.25">
      <c r="A14" s="269" t="s">
        <v>147</v>
      </c>
      <c r="B14" s="269"/>
      <c r="C14" s="14"/>
      <c r="D14" s="276"/>
      <c r="E14" s="201"/>
      <c r="F14" s="271"/>
      <c r="G14" s="266"/>
      <c r="H14" s="266"/>
      <c r="I14" s="266"/>
      <c r="J14" s="266"/>
      <c r="K14" s="268"/>
      <c r="L14" s="34"/>
      <c r="M14" s="262"/>
      <c r="N14" s="318"/>
      <c r="O14" s="4"/>
      <c r="R14" s="16"/>
    </row>
    <row r="15" spans="1:18" x14ac:dyDescent="0.25">
      <c r="A15" s="14"/>
      <c r="B15" s="14"/>
      <c r="C15" s="14"/>
      <c r="D15" s="14"/>
      <c r="E15" s="270" t="s">
        <v>18</v>
      </c>
      <c r="F15" s="271">
        <f>F12*0.25</f>
        <v>4515.2408750000004</v>
      </c>
      <c r="G15" s="14"/>
      <c r="H15" s="3"/>
      <c r="I15" s="3"/>
      <c r="J15" s="3"/>
      <c r="K15" s="3"/>
      <c r="L15" s="3"/>
      <c r="M15" s="3"/>
      <c r="N15" s="4"/>
      <c r="O15" s="4"/>
    </row>
    <row r="16" spans="1:18" x14ac:dyDescent="0.25">
      <c r="A16" s="14"/>
      <c r="B16" s="14"/>
      <c r="C16" s="14"/>
      <c r="D16" s="14"/>
      <c r="E16" s="270"/>
      <c r="F16" s="271"/>
      <c r="G16" s="14"/>
      <c r="H16" s="3"/>
      <c r="I16" s="3"/>
      <c r="J16" s="3"/>
      <c r="K16" s="3"/>
      <c r="L16" s="3"/>
      <c r="M16" s="3"/>
      <c r="N16" s="4"/>
      <c r="O16" s="4"/>
    </row>
    <row r="17" spans="1:18" ht="15.75" x14ac:dyDescent="0.25">
      <c r="A17" s="3"/>
      <c r="B17" s="3"/>
      <c r="C17" s="3"/>
      <c r="D17" s="3"/>
      <c r="E17" s="17" t="s">
        <v>19</v>
      </c>
      <c r="F17" s="272"/>
      <c r="G17" s="3"/>
      <c r="H17" s="18"/>
      <c r="I17" s="3"/>
      <c r="J17" s="3"/>
      <c r="K17" s="3"/>
      <c r="L17" s="3"/>
      <c r="M17" s="3"/>
      <c r="N17" s="4"/>
      <c r="O17" s="4"/>
    </row>
    <row r="18" spans="1:18" ht="15" customHeight="1" x14ac:dyDescent="0.25">
      <c r="A18" s="3"/>
      <c r="B18" s="3"/>
      <c r="C18" s="3"/>
      <c r="D18" s="3"/>
      <c r="E18" s="319" t="s">
        <v>148</v>
      </c>
      <c r="F18" s="254">
        <f>F15*N12</f>
        <v>1753.517875</v>
      </c>
      <c r="G18" s="3"/>
      <c r="H18" s="3"/>
      <c r="I18" s="3"/>
      <c r="J18" s="3"/>
      <c r="K18" s="3"/>
      <c r="L18" s="3"/>
      <c r="M18" s="3"/>
      <c r="N18" s="16"/>
      <c r="O18" s="16"/>
    </row>
    <row r="19" spans="1:18" ht="15" customHeight="1" x14ac:dyDescent="0.25">
      <c r="A19" s="3"/>
      <c r="B19" s="3"/>
      <c r="C19" s="3"/>
      <c r="D19" s="3"/>
      <c r="E19" s="320"/>
      <c r="F19" s="254"/>
      <c r="G19" s="3"/>
      <c r="H19" s="3"/>
      <c r="I19" s="3"/>
      <c r="J19" s="3"/>
      <c r="K19" s="3"/>
      <c r="L19" s="3"/>
      <c r="M19" s="3"/>
      <c r="N19" s="16"/>
      <c r="O19" s="16"/>
    </row>
    <row r="20" spans="1:18" x14ac:dyDescent="0.25">
      <c r="E20" s="321"/>
      <c r="F20" s="255"/>
    </row>
    <row r="21" spans="1:18" ht="15" customHeight="1" x14ac:dyDescent="0.25">
      <c r="E21" s="256" t="s">
        <v>21</v>
      </c>
      <c r="F21" s="259">
        <f>K12-F18</f>
        <v>5260.5536249999986</v>
      </c>
    </row>
    <row r="22" spans="1:18" ht="15" customHeight="1" x14ac:dyDescent="0.25">
      <c r="E22" s="257"/>
      <c r="F22" s="259"/>
    </row>
    <row r="23" spans="1:18" x14ac:dyDescent="0.25">
      <c r="E23" s="258"/>
      <c r="F23" s="260"/>
    </row>
    <row r="25" spans="1:18" x14ac:dyDescent="0.25">
      <c r="A25" s="322"/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</row>
    <row r="27" spans="1:18" ht="15.75" thickBot="1" x14ac:dyDescent="0.3">
      <c r="A27" s="323"/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</row>
    <row r="28" spans="1:18" ht="19.5" x14ac:dyDescent="0.3">
      <c r="A28" s="314" t="s">
        <v>149</v>
      </c>
      <c r="B28" s="90" t="s">
        <v>140</v>
      </c>
      <c r="C28" s="91"/>
      <c r="D28" s="8"/>
      <c r="E28" s="9"/>
      <c r="F28" s="9"/>
      <c r="G28" s="9"/>
      <c r="H28" s="10"/>
      <c r="I28" s="10"/>
      <c r="J28" s="10"/>
      <c r="K28" s="10"/>
      <c r="L28" s="10"/>
      <c r="M28" s="10"/>
      <c r="N28" s="11"/>
      <c r="O28" s="4"/>
    </row>
    <row r="29" spans="1:18" ht="19.5" x14ac:dyDescent="0.3">
      <c r="A29" s="314"/>
      <c r="B29" s="90" t="s">
        <v>8</v>
      </c>
      <c r="C29" s="91"/>
      <c r="D29" s="8"/>
      <c r="E29" s="9"/>
      <c r="F29" s="9"/>
      <c r="G29" s="9"/>
      <c r="H29" s="10"/>
      <c r="I29" s="10"/>
      <c r="J29" s="10"/>
      <c r="K29" s="10"/>
      <c r="L29" s="10"/>
      <c r="M29" s="10"/>
      <c r="N29" s="11"/>
      <c r="O29" s="4"/>
    </row>
    <row r="30" spans="1:18" ht="21" x14ac:dyDescent="0.35">
      <c r="A30" s="314"/>
      <c r="B30" s="12" t="s">
        <v>141</v>
      </c>
      <c r="C30" s="92" t="s">
        <v>6</v>
      </c>
      <c r="D30" s="19">
        <v>1.45</v>
      </c>
      <c r="E30" s="20">
        <v>149.12</v>
      </c>
      <c r="F30" s="20">
        <v>216.22399999999999</v>
      </c>
      <c r="G30" s="27">
        <v>1.1971897291083057E-2</v>
      </c>
      <c r="H30" s="22">
        <f>D30</f>
        <v>1.45</v>
      </c>
      <c r="I30" s="23">
        <v>0</v>
      </c>
      <c r="J30" s="24">
        <f>D30-H30</f>
        <v>0</v>
      </c>
      <c r="K30" s="25">
        <f>H30*E30</f>
        <v>216.22399999999999</v>
      </c>
      <c r="L30" s="25">
        <v>0</v>
      </c>
      <c r="M30" s="25">
        <f>F30-K30</f>
        <v>0</v>
      </c>
      <c r="N30" s="26">
        <f>K30/$F$12</f>
        <v>1.1971897291083057E-2</v>
      </c>
      <c r="O30" s="315"/>
    </row>
    <row r="31" spans="1:18" ht="21" x14ac:dyDescent="0.35">
      <c r="A31" s="314"/>
      <c r="B31" s="12" t="s">
        <v>142</v>
      </c>
      <c r="C31" s="92" t="s">
        <v>6</v>
      </c>
      <c r="D31" s="19">
        <v>0.05</v>
      </c>
      <c r="E31" s="20">
        <v>102.23</v>
      </c>
      <c r="F31" s="20">
        <v>5.1115000000000004</v>
      </c>
      <c r="G31" s="27">
        <v>2.8301369414760179E-4</v>
      </c>
      <c r="H31" s="22">
        <f>D31</f>
        <v>0.05</v>
      </c>
      <c r="I31" s="23">
        <v>0</v>
      </c>
      <c r="J31" s="24">
        <f t="shared" ref="J31:J34" si="2">D31-H31</f>
        <v>0</v>
      </c>
      <c r="K31" s="25">
        <f t="shared" ref="K31" si="3">H31*E31</f>
        <v>5.1115000000000004</v>
      </c>
      <c r="L31" s="25">
        <v>0</v>
      </c>
      <c r="M31" s="25">
        <f t="shared" ref="M31:M34" si="4">F31-K31</f>
        <v>0</v>
      </c>
      <c r="N31" s="26">
        <f t="shared" ref="N31:N34" si="5">K31/$F$12</f>
        <v>2.8301369414760179E-4</v>
      </c>
      <c r="O31" s="315"/>
    </row>
    <row r="32" spans="1:18" ht="21" x14ac:dyDescent="0.35">
      <c r="A32" s="314"/>
      <c r="B32" s="95" t="s">
        <v>143</v>
      </c>
      <c r="C32" s="92" t="s">
        <v>4</v>
      </c>
      <c r="D32" s="19">
        <v>1</v>
      </c>
      <c r="E32" s="20">
        <v>17196.8</v>
      </c>
      <c r="F32" s="20">
        <v>17196.8</v>
      </c>
      <c r="G32" s="21">
        <v>0.95215296791890414</v>
      </c>
      <c r="H32" s="22">
        <f>D32*0.245</f>
        <v>0.245</v>
      </c>
      <c r="I32" s="23">
        <v>0</v>
      </c>
      <c r="J32" s="24">
        <f t="shared" si="2"/>
        <v>0.755</v>
      </c>
      <c r="K32" s="25">
        <f>H32*E32</f>
        <v>4213.2159999999994</v>
      </c>
      <c r="L32" s="25">
        <v>0</v>
      </c>
      <c r="M32" s="25">
        <f t="shared" si="4"/>
        <v>12983.583999999999</v>
      </c>
      <c r="N32" s="26">
        <f t="shared" si="5"/>
        <v>0.23327747714013147</v>
      </c>
      <c r="O32" s="315"/>
      <c r="R32" s="16"/>
    </row>
    <row r="33" spans="1:18" ht="21" x14ac:dyDescent="0.35">
      <c r="A33" s="314"/>
      <c r="B33" s="12" t="s">
        <v>144</v>
      </c>
      <c r="C33" s="92" t="s">
        <v>6</v>
      </c>
      <c r="D33" s="19">
        <v>0.2</v>
      </c>
      <c r="E33" s="20">
        <v>1926.56</v>
      </c>
      <c r="F33" s="20">
        <v>385.31200000000001</v>
      </c>
      <c r="G33" s="21">
        <v>2.1333967038912403E-2</v>
      </c>
      <c r="H33" s="23">
        <v>0</v>
      </c>
      <c r="I33" s="23">
        <v>0</v>
      </c>
      <c r="J33" s="24">
        <f t="shared" si="2"/>
        <v>0.2</v>
      </c>
      <c r="K33" s="25">
        <f t="shared" ref="K33:K34" si="6">H33*E33</f>
        <v>0</v>
      </c>
      <c r="L33" s="25">
        <v>0</v>
      </c>
      <c r="M33" s="25">
        <f t="shared" si="4"/>
        <v>385.31200000000001</v>
      </c>
      <c r="N33" s="26">
        <f t="shared" si="5"/>
        <v>0</v>
      </c>
      <c r="O33" s="315"/>
      <c r="R33" s="16"/>
    </row>
    <row r="34" spans="1:18" ht="21.75" thickBot="1" x14ac:dyDescent="0.4">
      <c r="A34" s="316"/>
      <c r="B34" s="13" t="s">
        <v>145</v>
      </c>
      <c r="C34" s="93" t="s">
        <v>4</v>
      </c>
      <c r="D34" s="28">
        <v>1.4</v>
      </c>
      <c r="E34" s="29">
        <v>183.94</v>
      </c>
      <c r="F34" s="20">
        <v>257.51599999999996</v>
      </c>
      <c r="G34" s="30">
        <v>1.4258154056952717E-2</v>
      </c>
      <c r="H34" s="31">
        <v>0</v>
      </c>
      <c r="I34" s="31">
        <v>0</v>
      </c>
      <c r="J34" s="32">
        <f t="shared" si="2"/>
        <v>1.4</v>
      </c>
      <c r="K34" s="25">
        <f t="shared" si="6"/>
        <v>0</v>
      </c>
      <c r="L34" s="33">
        <v>0</v>
      </c>
      <c r="M34" s="33">
        <f t="shared" si="4"/>
        <v>257.51599999999996</v>
      </c>
      <c r="N34" s="26">
        <f t="shared" si="5"/>
        <v>0</v>
      </c>
      <c r="O34" s="315"/>
      <c r="R34" s="16"/>
    </row>
    <row r="35" spans="1:18" ht="15" customHeight="1" x14ac:dyDescent="0.25">
      <c r="A35" s="3"/>
      <c r="B35" s="3"/>
      <c r="C35" s="3"/>
      <c r="D35" s="275"/>
      <c r="E35" s="34"/>
      <c r="F35" s="277">
        <f>SUM(F30:F34)</f>
        <v>18060.963500000002</v>
      </c>
      <c r="G35" s="265"/>
      <c r="H35" s="34"/>
      <c r="I35" s="34"/>
      <c r="J35" s="34"/>
      <c r="K35" s="267">
        <f>SUM(K30:K34)</f>
        <v>4434.5514999999996</v>
      </c>
      <c r="L35" s="34"/>
      <c r="M35" s="261">
        <f>SUM(M30:M34)</f>
        <v>13626.411999999998</v>
      </c>
      <c r="N35" s="317">
        <f>SUM(N30:N34)</f>
        <v>0.24553238812536213</v>
      </c>
      <c r="O35" s="4"/>
      <c r="R35" s="16"/>
    </row>
    <row r="36" spans="1:18" ht="15" customHeight="1" x14ac:dyDescent="0.25">
      <c r="A36" s="269" t="s">
        <v>146</v>
      </c>
      <c r="B36" s="269"/>
      <c r="C36" s="14"/>
      <c r="D36" s="276"/>
      <c r="E36" s="201"/>
      <c r="F36" s="271"/>
      <c r="G36" s="266"/>
      <c r="H36" s="34"/>
      <c r="I36" s="34"/>
      <c r="J36" s="34"/>
      <c r="K36" s="268"/>
      <c r="L36" s="34"/>
      <c r="M36" s="262"/>
      <c r="N36" s="318"/>
      <c r="O36" s="4"/>
      <c r="R36" s="16"/>
    </row>
    <row r="37" spans="1:18" ht="15" customHeight="1" x14ac:dyDescent="0.25">
      <c r="A37" s="269" t="s">
        <v>147</v>
      </c>
      <c r="B37" s="269"/>
      <c r="C37" s="14"/>
      <c r="D37" s="276"/>
      <c r="E37" s="201"/>
      <c r="F37" s="271"/>
      <c r="G37" s="266"/>
      <c r="H37" s="34"/>
      <c r="I37" s="34"/>
      <c r="J37" s="34"/>
      <c r="K37" s="268"/>
      <c r="L37" s="34"/>
      <c r="M37" s="262"/>
      <c r="N37" s="318"/>
      <c r="O37" s="4"/>
      <c r="R37" s="16"/>
    </row>
    <row r="38" spans="1:18" x14ac:dyDescent="0.25">
      <c r="A38" s="14"/>
      <c r="B38" s="14"/>
      <c r="C38" s="14"/>
      <c r="D38" s="14"/>
      <c r="E38" s="270" t="s">
        <v>18</v>
      </c>
      <c r="F38" s="271">
        <f>F35*0.25</f>
        <v>4515.2408750000004</v>
      </c>
      <c r="G38" s="14"/>
      <c r="H38" s="3"/>
      <c r="I38" s="3"/>
      <c r="J38" s="3"/>
      <c r="K38" s="3"/>
      <c r="L38" s="3"/>
      <c r="M38" s="3"/>
      <c r="N38" s="4"/>
      <c r="O38" s="4"/>
    </row>
    <row r="39" spans="1:18" x14ac:dyDescent="0.25">
      <c r="A39" s="14"/>
      <c r="B39" s="14"/>
      <c r="C39" s="14"/>
      <c r="D39" s="14"/>
      <c r="E39" s="270"/>
      <c r="F39" s="271"/>
      <c r="G39" s="14"/>
      <c r="H39" s="3"/>
      <c r="I39" s="3"/>
      <c r="J39" s="3"/>
      <c r="K39" s="3"/>
      <c r="L39" s="3"/>
      <c r="M39" s="3"/>
      <c r="N39" s="4"/>
      <c r="O39" s="4"/>
    </row>
    <row r="40" spans="1:18" ht="15.75" x14ac:dyDescent="0.25">
      <c r="A40" s="3"/>
      <c r="B40" s="3"/>
      <c r="C40" s="3"/>
      <c r="D40" s="3"/>
      <c r="E40" s="17" t="s">
        <v>19</v>
      </c>
      <c r="F40" s="272"/>
      <c r="G40" s="3"/>
      <c r="H40" s="18"/>
      <c r="I40" s="3"/>
      <c r="J40" s="3"/>
      <c r="K40" s="3"/>
      <c r="L40" s="3"/>
      <c r="M40" s="3"/>
      <c r="N40" s="4"/>
      <c r="O40" s="4"/>
    </row>
    <row r="41" spans="1:18" ht="15" customHeight="1" x14ac:dyDescent="0.25">
      <c r="A41" s="3"/>
      <c r="B41" s="3"/>
      <c r="C41" s="3"/>
      <c r="D41" s="3"/>
      <c r="E41" s="251" t="s">
        <v>20</v>
      </c>
      <c r="F41" s="254">
        <f>F38*N35</f>
        <v>1108.6378749999999</v>
      </c>
      <c r="G41" s="3"/>
      <c r="H41" s="3"/>
      <c r="I41" s="3"/>
      <c r="J41" s="3"/>
      <c r="K41" s="3"/>
      <c r="L41" s="3"/>
      <c r="M41" s="3"/>
      <c r="N41" s="16"/>
      <c r="O41" s="16"/>
    </row>
    <row r="42" spans="1:18" ht="15" customHeight="1" x14ac:dyDescent="0.25">
      <c r="A42" s="3"/>
      <c r="B42" s="3"/>
      <c r="C42" s="3"/>
      <c r="D42" s="3"/>
      <c r="E42" s="252"/>
      <c r="F42" s="254"/>
      <c r="G42" s="3"/>
      <c r="H42" s="3"/>
      <c r="I42" s="3"/>
      <c r="J42" s="3"/>
      <c r="K42" s="3"/>
      <c r="L42" s="3"/>
      <c r="M42" s="3"/>
      <c r="N42" s="16"/>
      <c r="O42" s="16"/>
    </row>
    <row r="43" spans="1:18" x14ac:dyDescent="0.25">
      <c r="E43" s="253"/>
      <c r="F43" s="255"/>
    </row>
    <row r="44" spans="1:18" ht="15" customHeight="1" x14ac:dyDescent="0.25">
      <c r="E44" s="256" t="s">
        <v>21</v>
      </c>
      <c r="F44" s="259">
        <f>K35-F41</f>
        <v>3325.9136249999997</v>
      </c>
    </row>
    <row r="45" spans="1:18" ht="15" customHeight="1" x14ac:dyDescent="0.25">
      <c r="E45" s="257"/>
      <c r="F45" s="259"/>
    </row>
    <row r="46" spans="1:18" x14ac:dyDescent="0.25">
      <c r="E46" s="258"/>
      <c r="F46" s="260"/>
    </row>
    <row r="48" spans="1:18" x14ac:dyDescent="0.25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</row>
    <row r="50" spans="1:18" ht="15.75" thickBot="1" x14ac:dyDescent="0.3">
      <c r="A50" s="323"/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</row>
    <row r="51" spans="1:18" ht="19.5" x14ac:dyDescent="0.3">
      <c r="A51" s="314" t="s">
        <v>150</v>
      </c>
      <c r="B51" s="90" t="s">
        <v>140</v>
      </c>
      <c r="C51" s="91"/>
      <c r="D51" s="8"/>
      <c r="E51" s="9"/>
      <c r="F51" s="9"/>
      <c r="G51" s="9"/>
      <c r="H51" s="10"/>
      <c r="I51" s="10"/>
      <c r="J51" s="10"/>
      <c r="K51" s="10"/>
      <c r="L51" s="10"/>
      <c r="M51" s="10"/>
      <c r="N51" s="11"/>
      <c r="O51" s="4"/>
    </row>
    <row r="52" spans="1:18" ht="19.5" x14ac:dyDescent="0.3">
      <c r="A52" s="314"/>
      <c r="B52" s="90" t="s">
        <v>8</v>
      </c>
      <c r="C52" s="91"/>
      <c r="D52" s="8"/>
      <c r="E52" s="9"/>
      <c r="F52" s="9"/>
      <c r="G52" s="9"/>
      <c r="H52" s="10"/>
      <c r="I52" s="10"/>
      <c r="J52" s="10"/>
      <c r="K52" s="10"/>
      <c r="L52" s="10"/>
      <c r="M52" s="10"/>
      <c r="N52" s="11"/>
      <c r="O52" s="4"/>
    </row>
    <row r="53" spans="1:18" ht="21" x14ac:dyDescent="0.35">
      <c r="A53" s="314"/>
      <c r="B53" s="12" t="s">
        <v>141</v>
      </c>
      <c r="C53" s="92" t="s">
        <v>6</v>
      </c>
      <c r="D53" s="19">
        <v>1.45</v>
      </c>
      <c r="E53" s="20">
        <v>149.12</v>
      </c>
      <c r="F53" s="20">
        <v>216.22399999999999</v>
      </c>
      <c r="G53" s="21">
        <v>1.1971897291083057E-2</v>
      </c>
      <c r="H53" s="22">
        <v>0</v>
      </c>
      <c r="I53" s="22">
        <f>H30</f>
        <v>1.45</v>
      </c>
      <c r="J53" s="24">
        <f t="shared" ref="J53:J54" si="7">D53-(H53+I53)</f>
        <v>0</v>
      </c>
      <c r="K53" s="25">
        <f>H53*E53</f>
        <v>0</v>
      </c>
      <c r="L53" s="25">
        <f>K30</f>
        <v>216.22399999999999</v>
      </c>
      <c r="M53" s="25">
        <f>J53*F53</f>
        <v>0</v>
      </c>
      <c r="N53" s="26">
        <f>K53/$F$12</f>
        <v>0</v>
      </c>
      <c r="O53" s="315"/>
    </row>
    <row r="54" spans="1:18" ht="21" x14ac:dyDescent="0.35">
      <c r="A54" s="314"/>
      <c r="B54" s="12" t="s">
        <v>142</v>
      </c>
      <c r="C54" s="92" t="s">
        <v>6</v>
      </c>
      <c r="D54" s="19">
        <v>0.05</v>
      </c>
      <c r="E54" s="20">
        <v>102.23</v>
      </c>
      <c r="F54" s="20">
        <v>5.1115000000000004</v>
      </c>
      <c r="G54" s="27">
        <v>2.8301369414760179E-4</v>
      </c>
      <c r="H54" s="22">
        <v>0</v>
      </c>
      <c r="I54" s="22">
        <f t="shared" ref="I54:I55" si="8">H31</f>
        <v>0.05</v>
      </c>
      <c r="J54" s="24">
        <f t="shared" si="7"/>
        <v>0</v>
      </c>
      <c r="K54" s="25">
        <f t="shared" ref="K54:K57" si="9">H54*E54</f>
        <v>0</v>
      </c>
      <c r="L54" s="25">
        <f t="shared" ref="L54:L57" si="10">K31</f>
        <v>5.1115000000000004</v>
      </c>
      <c r="M54" s="25">
        <f t="shared" ref="M54:M57" si="11">J54*F54</f>
        <v>0</v>
      </c>
      <c r="N54" s="26">
        <f t="shared" ref="N54:N57" si="12">K54/$F$12</f>
        <v>0</v>
      </c>
      <c r="O54" s="315"/>
    </row>
    <row r="55" spans="1:18" ht="21" x14ac:dyDescent="0.35">
      <c r="A55" s="314"/>
      <c r="B55" s="95" t="s">
        <v>143</v>
      </c>
      <c r="C55" s="92" t="s">
        <v>4</v>
      </c>
      <c r="D55" s="19">
        <v>1</v>
      </c>
      <c r="E55" s="20">
        <v>17196.8</v>
      </c>
      <c r="F55" s="20">
        <v>17196.8</v>
      </c>
      <c r="G55" s="21">
        <v>0.95215296791890414</v>
      </c>
      <c r="H55" s="22">
        <v>0.15</v>
      </c>
      <c r="I55" s="22">
        <f t="shared" si="8"/>
        <v>0.245</v>
      </c>
      <c r="J55" s="24">
        <f>D55-(H55+I55)</f>
        <v>0.60499999999999998</v>
      </c>
      <c r="K55" s="25">
        <f>H55*E55</f>
        <v>2579.52</v>
      </c>
      <c r="L55" s="25">
        <f t="shared" si="10"/>
        <v>4213.2159999999994</v>
      </c>
      <c r="M55" s="25">
        <f t="shared" si="11"/>
        <v>10404.063999999998</v>
      </c>
      <c r="N55" s="26">
        <f t="shared" si="12"/>
        <v>0.14282294518783561</v>
      </c>
      <c r="O55" s="315"/>
      <c r="R55" s="16"/>
    </row>
    <row r="56" spans="1:18" ht="21" x14ac:dyDescent="0.35">
      <c r="A56" s="314"/>
      <c r="B56" s="12" t="s">
        <v>144</v>
      </c>
      <c r="C56" s="92" t="s">
        <v>6</v>
      </c>
      <c r="D56" s="19">
        <v>0.2</v>
      </c>
      <c r="E56" s="20">
        <v>1926.56</v>
      </c>
      <c r="F56" s="20">
        <v>385.31200000000001</v>
      </c>
      <c r="G56" s="21">
        <v>2.1333967038912403E-2</v>
      </c>
      <c r="H56" s="23">
        <v>0</v>
      </c>
      <c r="I56" s="23">
        <v>0</v>
      </c>
      <c r="J56" s="24">
        <f>D56-(H56+I56)</f>
        <v>0.2</v>
      </c>
      <c r="K56" s="25">
        <f t="shared" si="9"/>
        <v>0</v>
      </c>
      <c r="L56" s="25">
        <f t="shared" si="10"/>
        <v>0</v>
      </c>
      <c r="M56" s="25">
        <f t="shared" si="11"/>
        <v>77.062400000000011</v>
      </c>
      <c r="N56" s="26">
        <f t="shared" si="12"/>
        <v>0</v>
      </c>
      <c r="O56" s="315"/>
      <c r="R56" s="16"/>
    </row>
    <row r="57" spans="1:18" ht="21.75" thickBot="1" x14ac:dyDescent="0.4">
      <c r="A57" s="316"/>
      <c r="B57" s="13" t="s">
        <v>145</v>
      </c>
      <c r="C57" s="93" t="s">
        <v>4</v>
      </c>
      <c r="D57" s="28">
        <v>1.4</v>
      </c>
      <c r="E57" s="29">
        <v>183.94</v>
      </c>
      <c r="F57" s="20">
        <v>257.51599999999996</v>
      </c>
      <c r="G57" s="30">
        <v>1.4258154056952717E-2</v>
      </c>
      <c r="H57" s="31">
        <v>0</v>
      </c>
      <c r="I57" s="31">
        <v>0</v>
      </c>
      <c r="J57" s="32">
        <f t="shared" ref="J57" si="13">D57-(H57+I57)</f>
        <v>1.4</v>
      </c>
      <c r="K57" s="25">
        <f t="shared" si="9"/>
        <v>0</v>
      </c>
      <c r="L57" s="25">
        <f t="shared" si="10"/>
        <v>0</v>
      </c>
      <c r="M57" s="33">
        <f t="shared" si="11"/>
        <v>360.52239999999995</v>
      </c>
      <c r="N57" s="26">
        <f t="shared" si="12"/>
        <v>0</v>
      </c>
      <c r="O57" s="315"/>
      <c r="R57" s="16"/>
    </row>
    <row r="58" spans="1:18" x14ac:dyDescent="0.25">
      <c r="A58" s="3"/>
      <c r="B58" s="3"/>
      <c r="C58" s="3"/>
      <c r="D58" s="275"/>
      <c r="E58" s="34"/>
      <c r="F58" s="277">
        <f>SUM(F53:F57)</f>
        <v>18060.963500000002</v>
      </c>
      <c r="G58" s="265"/>
      <c r="H58" s="34"/>
      <c r="I58" s="34"/>
      <c r="J58" s="34"/>
      <c r="K58" s="267">
        <f>SUM(K53:K57)</f>
        <v>2579.52</v>
      </c>
      <c r="L58" s="267"/>
      <c r="M58" s="261">
        <f>SUM(M53:M57)</f>
        <v>10841.648799999999</v>
      </c>
      <c r="N58" s="317">
        <f>SUM(N53:N57)</f>
        <v>0.14282294518783561</v>
      </c>
      <c r="O58" s="4"/>
      <c r="R58" s="16"/>
    </row>
    <row r="59" spans="1:18" x14ac:dyDescent="0.25">
      <c r="A59" s="269" t="s">
        <v>146</v>
      </c>
      <c r="B59" s="269"/>
      <c r="C59" s="14"/>
      <c r="D59" s="276"/>
      <c r="E59" s="201"/>
      <c r="F59" s="271"/>
      <c r="G59" s="266"/>
      <c r="H59" s="34"/>
      <c r="I59" s="34"/>
      <c r="J59" s="34"/>
      <c r="K59" s="268"/>
      <c r="L59" s="268"/>
      <c r="M59" s="262"/>
      <c r="N59" s="318"/>
      <c r="O59" s="4"/>
      <c r="R59" s="16"/>
    </row>
    <row r="60" spans="1:18" x14ac:dyDescent="0.25">
      <c r="A60" s="269" t="s">
        <v>147</v>
      </c>
      <c r="B60" s="269"/>
      <c r="C60" s="14"/>
      <c r="D60" s="276"/>
      <c r="E60" s="201"/>
      <c r="F60" s="271"/>
      <c r="G60" s="266"/>
      <c r="H60" s="34"/>
      <c r="I60" s="34"/>
      <c r="J60" s="34"/>
      <c r="K60" s="268"/>
      <c r="L60" s="268"/>
      <c r="M60" s="262"/>
      <c r="N60" s="318"/>
      <c r="O60" s="4"/>
      <c r="R60" s="16"/>
    </row>
    <row r="61" spans="1:18" x14ac:dyDescent="0.25">
      <c r="A61" s="14"/>
      <c r="B61" s="14"/>
      <c r="C61" s="14"/>
      <c r="D61" s="14"/>
      <c r="E61" s="270" t="s">
        <v>18</v>
      </c>
      <c r="F61" s="271">
        <f>F58*0.25</f>
        <v>4515.2408750000004</v>
      </c>
      <c r="G61" s="14"/>
      <c r="H61" s="3"/>
      <c r="I61" s="3"/>
      <c r="J61" s="3"/>
      <c r="K61" s="3"/>
      <c r="L61" s="3"/>
      <c r="M61" s="3"/>
      <c r="N61" s="4"/>
      <c r="O61" s="4"/>
    </row>
    <row r="62" spans="1:18" x14ac:dyDescent="0.25">
      <c r="A62" s="14"/>
      <c r="B62" s="14"/>
      <c r="C62" s="14"/>
      <c r="D62" s="14"/>
      <c r="E62" s="270"/>
      <c r="F62" s="271"/>
      <c r="G62" s="14"/>
      <c r="H62" s="3"/>
      <c r="I62" s="3"/>
      <c r="J62" s="3"/>
      <c r="K62" s="3"/>
      <c r="L62" s="3"/>
      <c r="M62" s="3"/>
      <c r="N62" s="4"/>
      <c r="O62" s="4"/>
    </row>
    <row r="63" spans="1:18" ht="15.75" x14ac:dyDescent="0.25">
      <c r="A63" s="3"/>
      <c r="B63" s="3"/>
      <c r="C63" s="3"/>
      <c r="D63" s="3"/>
      <c r="E63" s="17" t="s">
        <v>19</v>
      </c>
      <c r="F63" s="272"/>
      <c r="G63" s="3"/>
      <c r="H63" s="18"/>
      <c r="I63" s="3"/>
      <c r="J63" s="3"/>
      <c r="K63" s="3"/>
      <c r="L63" s="3"/>
      <c r="M63" s="3"/>
      <c r="N63" s="4"/>
      <c r="O63" s="4"/>
    </row>
    <row r="64" spans="1:18" ht="15" customHeight="1" x14ac:dyDescent="0.25">
      <c r="A64" s="3"/>
      <c r="B64" s="3"/>
      <c r="C64" s="3"/>
      <c r="D64" s="3"/>
      <c r="E64" s="251" t="s">
        <v>20</v>
      </c>
      <c r="F64" s="254">
        <f>F61*N58</f>
        <v>644.88</v>
      </c>
      <c r="G64" s="3"/>
      <c r="H64" s="3"/>
      <c r="I64" s="3"/>
      <c r="J64" s="3"/>
      <c r="K64" s="3"/>
      <c r="L64" s="3"/>
      <c r="M64" s="3"/>
      <c r="N64" s="16"/>
      <c r="O64" s="16"/>
    </row>
    <row r="65" spans="1:15" ht="15" customHeight="1" x14ac:dyDescent="0.25">
      <c r="A65" s="3"/>
      <c r="B65" s="3"/>
      <c r="C65" s="3"/>
      <c r="D65" s="3"/>
      <c r="E65" s="252"/>
      <c r="F65" s="254"/>
      <c r="G65" s="3"/>
      <c r="H65" s="3"/>
      <c r="I65" s="3"/>
      <c r="J65" s="3"/>
      <c r="K65" s="3"/>
      <c r="L65" s="3"/>
      <c r="M65" s="3"/>
      <c r="N65" s="16"/>
      <c r="O65" s="16"/>
    </row>
    <row r="66" spans="1:15" x14ac:dyDescent="0.25">
      <c r="E66" s="253"/>
      <c r="F66" s="255"/>
    </row>
    <row r="67" spans="1:15" ht="15" customHeight="1" x14ac:dyDescent="0.25">
      <c r="E67" s="256" t="s">
        <v>21</v>
      </c>
      <c r="F67" s="259">
        <f>K58-F64</f>
        <v>1934.6399999999999</v>
      </c>
    </row>
    <row r="68" spans="1:15" ht="15" customHeight="1" x14ac:dyDescent="0.25">
      <c r="E68" s="257"/>
      <c r="F68" s="259"/>
    </row>
    <row r="69" spans="1:15" x14ac:dyDescent="0.25">
      <c r="E69" s="258"/>
      <c r="F69" s="260"/>
    </row>
  </sheetData>
  <mergeCells count="51">
    <mergeCell ref="E61:E62"/>
    <mergeCell ref="F61:F63"/>
    <mergeCell ref="E64:E66"/>
    <mergeCell ref="F64:F66"/>
    <mergeCell ref="E67:E69"/>
    <mergeCell ref="F67:F69"/>
    <mergeCell ref="K58:K60"/>
    <mergeCell ref="L58:L60"/>
    <mergeCell ref="M58:M60"/>
    <mergeCell ref="N58:N60"/>
    <mergeCell ref="A59:B59"/>
    <mergeCell ref="A60:B60"/>
    <mergeCell ref="E44:E46"/>
    <mergeCell ref="F44:F46"/>
    <mergeCell ref="A51:A57"/>
    <mergeCell ref="D58:D60"/>
    <mergeCell ref="F58:F60"/>
    <mergeCell ref="G58:G60"/>
    <mergeCell ref="N35:N37"/>
    <mergeCell ref="A36:B36"/>
    <mergeCell ref="A37:B37"/>
    <mergeCell ref="E38:E39"/>
    <mergeCell ref="F38:F40"/>
    <mergeCell ref="E41:E43"/>
    <mergeCell ref="F41:F43"/>
    <mergeCell ref="A28:A34"/>
    <mergeCell ref="D35:D37"/>
    <mergeCell ref="F35:F37"/>
    <mergeCell ref="G35:G37"/>
    <mergeCell ref="K35:K37"/>
    <mergeCell ref="M35:M37"/>
    <mergeCell ref="E15:E16"/>
    <mergeCell ref="F15:F17"/>
    <mergeCell ref="E18:E20"/>
    <mergeCell ref="F18:F20"/>
    <mergeCell ref="E21:E23"/>
    <mergeCell ref="F21:F23"/>
    <mergeCell ref="H12:H14"/>
    <mergeCell ref="I12:I14"/>
    <mergeCell ref="J12:J14"/>
    <mergeCell ref="K12:K14"/>
    <mergeCell ref="M12:M14"/>
    <mergeCell ref="N12:N14"/>
    <mergeCell ref="B1:C2"/>
    <mergeCell ref="D1:D2"/>
    <mergeCell ref="A5:A11"/>
    <mergeCell ref="D12:D14"/>
    <mergeCell ref="F12:F14"/>
    <mergeCell ref="G12:G14"/>
    <mergeCell ref="A13:B13"/>
    <mergeCell ref="A14:B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opLeftCell="A121" zoomScale="85" zoomScaleNormal="85" workbookViewId="0">
      <selection activeCell="A2" sqref="A2:R2"/>
    </sheetView>
  </sheetViews>
  <sheetFormatPr baseColWidth="10" defaultRowHeight="15" x14ac:dyDescent="0.25"/>
  <cols>
    <col min="1" max="16384" width="11.42578125" style="186"/>
  </cols>
  <sheetData>
    <row r="1" spans="1:18" x14ac:dyDescent="0.25">
      <c r="A1" s="168"/>
      <c r="B1" s="168"/>
      <c r="C1" s="168"/>
      <c r="D1" s="168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</row>
    <row r="2" spans="1:18" x14ac:dyDescent="0.25">
      <c r="A2" s="187" t="s">
        <v>9</v>
      </c>
      <c r="B2" s="187" t="s">
        <v>103</v>
      </c>
      <c r="C2" s="187" t="s">
        <v>2</v>
      </c>
      <c r="D2" s="188">
        <v>42821</v>
      </c>
      <c r="E2" s="188">
        <v>42828</v>
      </c>
      <c r="F2" s="188">
        <v>42835</v>
      </c>
      <c r="G2" s="188">
        <v>42842</v>
      </c>
      <c r="H2" s="188">
        <v>42849</v>
      </c>
      <c r="I2" s="188">
        <v>42856</v>
      </c>
      <c r="J2" s="188">
        <v>42863</v>
      </c>
      <c r="K2" s="188">
        <v>42870</v>
      </c>
      <c r="L2" s="188">
        <v>42877</v>
      </c>
      <c r="M2" s="188">
        <v>42884</v>
      </c>
      <c r="N2" s="188">
        <v>42891</v>
      </c>
      <c r="O2" s="188">
        <v>42898</v>
      </c>
      <c r="P2" s="188">
        <v>42905</v>
      </c>
      <c r="Q2" s="188">
        <v>42912</v>
      </c>
      <c r="R2" s="188" t="s">
        <v>3</v>
      </c>
    </row>
    <row r="3" spans="1:18" x14ac:dyDescent="0.25">
      <c r="A3" s="280"/>
      <c r="B3" s="281" t="s">
        <v>95</v>
      </c>
      <c r="C3" s="189"/>
      <c r="D3" s="190">
        <v>0</v>
      </c>
      <c r="E3" s="190">
        <v>0</v>
      </c>
      <c r="F3" s="190">
        <v>0</v>
      </c>
      <c r="G3" s="190">
        <v>0</v>
      </c>
      <c r="H3" s="190">
        <v>0</v>
      </c>
      <c r="I3" s="190">
        <v>0</v>
      </c>
      <c r="J3" s="190">
        <v>0</v>
      </c>
      <c r="K3" s="190">
        <v>0</v>
      </c>
      <c r="L3" s="190">
        <v>0</v>
      </c>
      <c r="M3" s="190">
        <v>0</v>
      </c>
      <c r="N3" s="190">
        <v>0</v>
      </c>
      <c r="O3" s="190">
        <v>0</v>
      </c>
      <c r="P3" s="190">
        <v>0</v>
      </c>
      <c r="Q3" s="190">
        <v>0</v>
      </c>
      <c r="R3" s="190">
        <v>0</v>
      </c>
    </row>
    <row r="4" spans="1:18" x14ac:dyDescent="0.25">
      <c r="A4" s="280"/>
      <c r="B4" s="281" t="s">
        <v>105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</row>
    <row r="5" spans="1:18" x14ac:dyDescent="0.25">
      <c r="A5" s="282" t="s">
        <v>74</v>
      </c>
      <c r="B5" s="283" t="s">
        <v>92</v>
      </c>
      <c r="C5" s="191" t="s">
        <v>6</v>
      </c>
      <c r="D5" s="192">
        <v>0.33333328767123299</v>
      </c>
      <c r="E5" s="192">
        <v>0.33333328767123299</v>
      </c>
      <c r="F5" s="192">
        <v>0.33333342465753402</v>
      </c>
      <c r="G5" s="192">
        <v>0</v>
      </c>
      <c r="H5" s="192">
        <v>0</v>
      </c>
      <c r="I5" s="192">
        <v>0</v>
      </c>
      <c r="J5" s="192">
        <v>0</v>
      </c>
      <c r="K5" s="192">
        <v>0</v>
      </c>
      <c r="L5" s="192">
        <v>0</v>
      </c>
      <c r="M5" s="192">
        <v>0</v>
      </c>
      <c r="N5" s="192">
        <v>0</v>
      </c>
      <c r="O5" s="192">
        <v>0</v>
      </c>
      <c r="P5" s="192">
        <v>0</v>
      </c>
      <c r="Q5" s="192">
        <v>0</v>
      </c>
      <c r="R5" s="192">
        <v>1</v>
      </c>
    </row>
    <row r="6" spans="1:18" x14ac:dyDescent="0.25">
      <c r="A6" s="193"/>
      <c r="B6" s="171"/>
      <c r="C6" s="170"/>
      <c r="D6" s="194">
        <v>2.4333</v>
      </c>
      <c r="E6" s="194">
        <v>2.4333</v>
      </c>
      <c r="F6" s="194">
        <v>2.4333999999999998</v>
      </c>
      <c r="G6" s="194">
        <v>0</v>
      </c>
      <c r="H6" s="194">
        <v>0</v>
      </c>
      <c r="I6" s="194">
        <v>0</v>
      </c>
      <c r="J6" s="194">
        <v>0</v>
      </c>
      <c r="K6" s="194">
        <v>0</v>
      </c>
      <c r="L6" s="194">
        <v>0</v>
      </c>
      <c r="M6" s="194">
        <v>0</v>
      </c>
      <c r="N6" s="194">
        <v>0</v>
      </c>
      <c r="O6" s="194">
        <v>0</v>
      </c>
      <c r="P6" s="194">
        <v>0</v>
      </c>
      <c r="Q6" s="194">
        <v>0</v>
      </c>
      <c r="R6" s="194">
        <v>7.3</v>
      </c>
    </row>
    <row r="7" spans="1:18" x14ac:dyDescent="0.25">
      <c r="A7" s="193"/>
      <c r="B7" s="171"/>
      <c r="C7" s="170"/>
      <c r="D7" s="195">
        <v>241.31</v>
      </c>
      <c r="E7" s="195">
        <v>241.31</v>
      </c>
      <c r="F7" s="195">
        <v>241.32</v>
      </c>
      <c r="G7" s="195">
        <v>0</v>
      </c>
      <c r="H7" s="195">
        <v>0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0</v>
      </c>
      <c r="Q7" s="195">
        <v>0</v>
      </c>
      <c r="R7" s="195">
        <v>723.94</v>
      </c>
    </row>
    <row r="8" spans="1:18" x14ac:dyDescent="0.25">
      <c r="A8" s="193"/>
      <c r="B8" s="171"/>
      <c r="C8" s="170"/>
      <c r="D8" s="196" t="s">
        <v>96</v>
      </c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</row>
    <row r="9" spans="1:18" x14ac:dyDescent="0.25">
      <c r="A9" s="282" t="s">
        <v>46</v>
      </c>
      <c r="B9" s="283" t="s">
        <v>38</v>
      </c>
      <c r="C9" s="191" t="s">
        <v>4</v>
      </c>
      <c r="D9" s="192">
        <v>0.3333334</v>
      </c>
      <c r="E9" s="192">
        <v>0.3333334</v>
      </c>
      <c r="F9" s="192">
        <v>0.3333332</v>
      </c>
      <c r="G9" s="192">
        <v>0</v>
      </c>
      <c r="H9" s="192">
        <v>0</v>
      </c>
      <c r="I9" s="192">
        <v>0</v>
      </c>
      <c r="J9" s="192">
        <v>0</v>
      </c>
      <c r="K9" s="192">
        <v>0</v>
      </c>
      <c r="L9" s="192">
        <v>0</v>
      </c>
      <c r="M9" s="192">
        <v>0</v>
      </c>
      <c r="N9" s="192">
        <v>0</v>
      </c>
      <c r="O9" s="192">
        <v>0</v>
      </c>
      <c r="P9" s="192">
        <v>0</v>
      </c>
      <c r="Q9" s="192">
        <v>0</v>
      </c>
      <c r="R9" s="192">
        <v>1</v>
      </c>
    </row>
    <row r="10" spans="1:18" x14ac:dyDescent="0.25">
      <c r="A10" s="193"/>
      <c r="B10" s="171"/>
      <c r="C10" s="170"/>
      <c r="D10" s="194">
        <v>1.6667000000000001</v>
      </c>
      <c r="E10" s="194">
        <v>1.6667000000000001</v>
      </c>
      <c r="F10" s="194">
        <v>1.6666000000000001</v>
      </c>
      <c r="G10" s="194">
        <v>0</v>
      </c>
      <c r="H10" s="194">
        <v>0</v>
      </c>
      <c r="I10" s="194">
        <v>0</v>
      </c>
      <c r="J10" s="194">
        <v>0</v>
      </c>
      <c r="K10" s="194">
        <v>0</v>
      </c>
      <c r="L10" s="194">
        <v>0</v>
      </c>
      <c r="M10" s="194">
        <v>0</v>
      </c>
      <c r="N10" s="194">
        <v>0</v>
      </c>
      <c r="O10" s="194">
        <v>0</v>
      </c>
      <c r="P10" s="194">
        <v>0</v>
      </c>
      <c r="Q10" s="194">
        <v>0</v>
      </c>
      <c r="R10" s="194">
        <v>5</v>
      </c>
    </row>
    <row r="11" spans="1:18" x14ac:dyDescent="0.25">
      <c r="A11" s="193"/>
      <c r="B11" s="171"/>
      <c r="C11" s="170"/>
      <c r="D11" s="195">
        <v>173.67</v>
      </c>
      <c r="E11" s="195">
        <v>173.67</v>
      </c>
      <c r="F11" s="195">
        <v>173.66</v>
      </c>
      <c r="G11" s="195">
        <v>0</v>
      </c>
      <c r="H11" s="195">
        <v>0</v>
      </c>
      <c r="I11" s="195">
        <v>0</v>
      </c>
      <c r="J11" s="195">
        <v>0</v>
      </c>
      <c r="K11" s="195">
        <v>0</v>
      </c>
      <c r="L11" s="195">
        <v>0</v>
      </c>
      <c r="M11" s="195">
        <v>0</v>
      </c>
      <c r="N11" s="195">
        <v>0</v>
      </c>
      <c r="O11" s="195">
        <v>0</v>
      </c>
      <c r="P11" s="195">
        <v>0</v>
      </c>
      <c r="Q11" s="195">
        <v>0</v>
      </c>
      <c r="R11" s="195">
        <v>521</v>
      </c>
    </row>
    <row r="12" spans="1:18" x14ac:dyDescent="0.25">
      <c r="A12" s="193"/>
      <c r="B12" s="171"/>
      <c r="C12" s="170"/>
      <c r="D12" s="196" t="s">
        <v>96</v>
      </c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</row>
    <row r="13" spans="1:18" x14ac:dyDescent="0.25">
      <c r="A13" s="282" t="s">
        <v>58</v>
      </c>
      <c r="B13" s="283" t="s">
        <v>71</v>
      </c>
      <c r="C13" s="191" t="s">
        <v>48</v>
      </c>
      <c r="D13" s="192">
        <v>0.3333334</v>
      </c>
      <c r="E13" s="192">
        <v>0.3333334</v>
      </c>
      <c r="F13" s="192">
        <v>0.3333332</v>
      </c>
      <c r="G13" s="192">
        <v>0</v>
      </c>
      <c r="H13" s="192">
        <v>0</v>
      </c>
      <c r="I13" s="192">
        <v>0</v>
      </c>
      <c r="J13" s="192">
        <v>0</v>
      </c>
      <c r="K13" s="192">
        <v>0</v>
      </c>
      <c r="L13" s="192">
        <v>0</v>
      </c>
      <c r="M13" s="192">
        <v>0</v>
      </c>
      <c r="N13" s="192">
        <v>0</v>
      </c>
      <c r="O13" s="192">
        <v>0</v>
      </c>
      <c r="P13" s="192">
        <v>0</v>
      </c>
      <c r="Q13" s="192">
        <v>0</v>
      </c>
      <c r="R13" s="192">
        <v>1</v>
      </c>
    </row>
    <row r="14" spans="1:18" x14ac:dyDescent="0.25">
      <c r="A14" s="193"/>
      <c r="B14" s="171"/>
      <c r="C14" s="170"/>
      <c r="D14" s="194">
        <v>1.6667000000000001</v>
      </c>
      <c r="E14" s="194">
        <v>1.6667000000000001</v>
      </c>
      <c r="F14" s="194">
        <v>1.6666000000000001</v>
      </c>
      <c r="G14" s="194">
        <v>0</v>
      </c>
      <c r="H14" s="194">
        <v>0</v>
      </c>
      <c r="I14" s="194">
        <v>0</v>
      </c>
      <c r="J14" s="194">
        <v>0</v>
      </c>
      <c r="K14" s="194">
        <v>0</v>
      </c>
      <c r="L14" s="194">
        <v>0</v>
      </c>
      <c r="M14" s="194">
        <v>0</v>
      </c>
      <c r="N14" s="194">
        <v>0</v>
      </c>
      <c r="O14" s="194">
        <v>0</v>
      </c>
      <c r="P14" s="194">
        <v>0</v>
      </c>
      <c r="Q14" s="194">
        <v>0</v>
      </c>
      <c r="R14" s="194">
        <v>5</v>
      </c>
    </row>
    <row r="15" spans="1:18" x14ac:dyDescent="0.25">
      <c r="A15" s="193"/>
      <c r="B15" s="171"/>
      <c r="C15" s="170"/>
      <c r="D15" s="195">
        <v>1671.68</v>
      </c>
      <c r="E15" s="195">
        <v>1671.68</v>
      </c>
      <c r="F15" s="195">
        <v>1671.69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5">
        <v>0</v>
      </c>
      <c r="Q15" s="195">
        <v>0</v>
      </c>
      <c r="R15" s="195">
        <v>5015.05</v>
      </c>
    </row>
    <row r="16" spans="1:18" x14ac:dyDescent="0.25">
      <c r="A16" s="193"/>
      <c r="B16" s="171"/>
      <c r="C16" s="170"/>
      <c r="D16" s="196" t="s">
        <v>96</v>
      </c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</row>
    <row r="17" spans="1:18" x14ac:dyDescent="0.25">
      <c r="A17" s="282" t="s">
        <v>28</v>
      </c>
      <c r="B17" s="283" t="s">
        <v>42</v>
      </c>
      <c r="C17" s="191" t="s">
        <v>6</v>
      </c>
      <c r="D17" s="192">
        <v>0.333333285714286</v>
      </c>
      <c r="E17" s="192">
        <v>0.333333285714286</v>
      </c>
      <c r="F17" s="192">
        <v>0.333333428571428</v>
      </c>
      <c r="G17" s="192">
        <v>0</v>
      </c>
      <c r="H17" s="192">
        <v>0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2">
        <v>0</v>
      </c>
      <c r="Q17" s="192">
        <v>0</v>
      </c>
      <c r="R17" s="192">
        <v>1</v>
      </c>
    </row>
    <row r="18" spans="1:18" x14ac:dyDescent="0.25">
      <c r="A18" s="193"/>
      <c r="B18" s="171"/>
      <c r="C18" s="170"/>
      <c r="D18" s="194">
        <v>2.3332999999999999</v>
      </c>
      <c r="E18" s="194">
        <v>2.3332999999999999</v>
      </c>
      <c r="F18" s="194">
        <v>2.3334000000000001</v>
      </c>
      <c r="G18" s="194">
        <v>0</v>
      </c>
      <c r="H18" s="194">
        <v>0</v>
      </c>
      <c r="I18" s="194">
        <v>0</v>
      </c>
      <c r="J18" s="194">
        <v>0</v>
      </c>
      <c r="K18" s="194">
        <v>0</v>
      </c>
      <c r="L18" s="194">
        <v>0</v>
      </c>
      <c r="M18" s="194">
        <v>0</v>
      </c>
      <c r="N18" s="194">
        <v>0</v>
      </c>
      <c r="O18" s="194">
        <v>0</v>
      </c>
      <c r="P18" s="194">
        <v>0</v>
      </c>
      <c r="Q18" s="194">
        <v>0</v>
      </c>
      <c r="R18" s="194">
        <v>7</v>
      </c>
    </row>
    <row r="19" spans="1:18" x14ac:dyDescent="0.25">
      <c r="A19" s="193"/>
      <c r="B19" s="171"/>
      <c r="C19" s="170"/>
      <c r="D19" s="195">
        <v>1256.99</v>
      </c>
      <c r="E19" s="195">
        <v>1256.99</v>
      </c>
      <c r="F19" s="195">
        <v>1256.99</v>
      </c>
      <c r="G19" s="195">
        <v>0</v>
      </c>
      <c r="H19" s="195">
        <v>0</v>
      </c>
      <c r="I19" s="195">
        <v>0</v>
      </c>
      <c r="J19" s="195">
        <v>0</v>
      </c>
      <c r="K19" s="195">
        <v>0</v>
      </c>
      <c r="L19" s="195">
        <v>0</v>
      </c>
      <c r="M19" s="195">
        <v>0</v>
      </c>
      <c r="N19" s="195">
        <v>0</v>
      </c>
      <c r="O19" s="195">
        <v>0</v>
      </c>
      <c r="P19" s="195">
        <v>0</v>
      </c>
      <c r="Q19" s="195">
        <v>0</v>
      </c>
      <c r="R19" s="195">
        <v>3770.97</v>
      </c>
    </row>
    <row r="20" spans="1:18" x14ac:dyDescent="0.25">
      <c r="A20" s="193"/>
      <c r="B20" s="171"/>
      <c r="C20" s="170"/>
      <c r="D20" s="196" t="s">
        <v>96</v>
      </c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</row>
    <row r="21" spans="1:18" x14ac:dyDescent="0.25">
      <c r="A21" s="280"/>
      <c r="B21" s="281" t="s">
        <v>66</v>
      </c>
      <c r="C21" s="189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</row>
    <row r="22" spans="1:18" x14ac:dyDescent="0.25">
      <c r="A22" s="198"/>
      <c r="B22" s="172"/>
      <c r="C22" s="189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</row>
    <row r="23" spans="1:18" x14ac:dyDescent="0.25">
      <c r="A23" s="168"/>
      <c r="B23" s="168"/>
      <c r="C23" s="173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</row>
    <row r="24" spans="1:18" x14ac:dyDescent="0.25">
      <c r="A24" s="168"/>
      <c r="B24" s="169"/>
      <c r="C24" s="173" t="s">
        <v>107</v>
      </c>
      <c r="D24" s="199">
        <v>3343.65</v>
      </c>
      <c r="E24" s="199">
        <v>3343.65</v>
      </c>
      <c r="F24" s="199">
        <v>3343.66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  <c r="R24" s="199">
        <v>10030.959999999999</v>
      </c>
    </row>
    <row r="25" spans="1:18" x14ac:dyDescent="0.25">
      <c r="A25" s="168"/>
      <c r="B25" s="169"/>
      <c r="C25" s="173" t="s">
        <v>97</v>
      </c>
      <c r="D25" s="199">
        <v>3343.65</v>
      </c>
      <c r="E25" s="199">
        <v>3343.65</v>
      </c>
      <c r="F25" s="199">
        <v>3343.66</v>
      </c>
      <c r="G25" s="199">
        <v>0</v>
      </c>
      <c r="H25" s="199">
        <v>0</v>
      </c>
      <c r="I25" s="199">
        <v>0</v>
      </c>
      <c r="J25" s="199">
        <v>0</v>
      </c>
      <c r="K25" s="199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199">
        <v>0</v>
      </c>
      <c r="R25" s="199">
        <v>10030.959999999999</v>
      </c>
    </row>
    <row r="26" spans="1:18" x14ac:dyDescent="0.25">
      <c r="A26" s="169" t="s">
        <v>99</v>
      </c>
      <c r="B26" s="168"/>
      <c r="C26" s="173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</row>
    <row r="27" spans="1:18" x14ac:dyDescent="0.25">
      <c r="A27" s="282" t="s">
        <v>62</v>
      </c>
      <c r="B27" s="283" t="s">
        <v>57</v>
      </c>
      <c r="C27" s="191" t="s">
        <v>72</v>
      </c>
      <c r="D27" s="192">
        <v>0</v>
      </c>
      <c r="E27" s="192">
        <v>0</v>
      </c>
      <c r="F27" s="192">
        <v>0</v>
      </c>
      <c r="G27" s="192">
        <v>0.222222238095238</v>
      </c>
      <c r="H27" s="192">
        <v>0.222222238095238</v>
      </c>
      <c r="I27" s="192">
        <v>0.222222238095238</v>
      </c>
      <c r="J27" s="192">
        <v>0.222222238095238</v>
      </c>
      <c r="K27" s="192">
        <v>0.111111047619048</v>
      </c>
      <c r="L27" s="192">
        <v>0</v>
      </c>
      <c r="M27" s="192">
        <v>0</v>
      </c>
      <c r="N27" s="192">
        <v>0</v>
      </c>
      <c r="O27" s="192">
        <v>0</v>
      </c>
      <c r="P27" s="192">
        <v>0</v>
      </c>
      <c r="Q27" s="192">
        <v>0</v>
      </c>
      <c r="R27" s="192">
        <v>1</v>
      </c>
    </row>
    <row r="28" spans="1:18" x14ac:dyDescent="0.25">
      <c r="A28" s="193"/>
      <c r="B28" s="171"/>
      <c r="C28" s="170"/>
      <c r="D28" s="194">
        <v>0</v>
      </c>
      <c r="E28" s="194">
        <v>0</v>
      </c>
      <c r="F28" s="194">
        <v>0</v>
      </c>
      <c r="G28" s="194">
        <v>4.6666999999999996</v>
      </c>
      <c r="H28" s="194">
        <v>4.6666999999999996</v>
      </c>
      <c r="I28" s="194">
        <v>4.6666999999999996</v>
      </c>
      <c r="J28" s="194">
        <v>4.6666999999999996</v>
      </c>
      <c r="K28" s="194">
        <v>2.3332000000000002</v>
      </c>
      <c r="L28" s="194">
        <v>0</v>
      </c>
      <c r="M28" s="194">
        <v>0</v>
      </c>
      <c r="N28" s="194">
        <v>0</v>
      </c>
      <c r="O28" s="194">
        <v>0</v>
      </c>
      <c r="P28" s="194">
        <v>0</v>
      </c>
      <c r="Q28" s="194">
        <v>0</v>
      </c>
      <c r="R28" s="194">
        <v>21</v>
      </c>
    </row>
    <row r="29" spans="1:18" x14ac:dyDescent="0.25">
      <c r="A29" s="193"/>
      <c r="B29" s="171"/>
      <c r="C29" s="170"/>
      <c r="D29" s="195">
        <v>0</v>
      </c>
      <c r="E29" s="195">
        <v>0</v>
      </c>
      <c r="F29" s="195">
        <v>0</v>
      </c>
      <c r="G29" s="195">
        <v>995.91</v>
      </c>
      <c r="H29" s="195">
        <v>995.91</v>
      </c>
      <c r="I29" s="195">
        <v>995.91</v>
      </c>
      <c r="J29" s="195">
        <v>995.91</v>
      </c>
      <c r="K29" s="195">
        <v>497.97</v>
      </c>
      <c r="L29" s="195">
        <v>0</v>
      </c>
      <c r="M29" s="195">
        <v>0</v>
      </c>
      <c r="N29" s="195">
        <v>0</v>
      </c>
      <c r="O29" s="195">
        <v>0</v>
      </c>
      <c r="P29" s="195">
        <v>0</v>
      </c>
      <c r="Q29" s="195">
        <v>0</v>
      </c>
      <c r="R29" s="195">
        <v>4481.6099999999997</v>
      </c>
    </row>
    <row r="30" spans="1:18" x14ac:dyDescent="0.25">
      <c r="A30" s="193"/>
      <c r="B30" s="171"/>
      <c r="C30" s="170"/>
      <c r="D30" s="196" t="s">
        <v>100</v>
      </c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</row>
    <row r="31" spans="1:18" x14ac:dyDescent="0.25">
      <c r="A31" s="282" t="s">
        <v>77</v>
      </c>
      <c r="B31" s="283" t="s">
        <v>36</v>
      </c>
      <c r="C31" s="191" t="s">
        <v>72</v>
      </c>
      <c r="D31" s="192">
        <v>0</v>
      </c>
      <c r="E31" s="192">
        <v>7.4074111111111104E-2</v>
      </c>
      <c r="F31" s="192">
        <v>0.22222222222222199</v>
      </c>
      <c r="G31" s="192">
        <v>0.22222222222222199</v>
      </c>
      <c r="H31" s="192">
        <v>0.22222222222222199</v>
      </c>
      <c r="I31" s="192">
        <v>0.22222222222222199</v>
      </c>
      <c r="J31" s="192">
        <v>3.7037000000000903E-2</v>
      </c>
      <c r="K31" s="192">
        <v>0</v>
      </c>
      <c r="L31" s="192">
        <v>0</v>
      </c>
      <c r="M31" s="192">
        <v>0</v>
      </c>
      <c r="N31" s="192">
        <v>0</v>
      </c>
      <c r="O31" s="192">
        <v>0</v>
      </c>
      <c r="P31" s="192">
        <v>0</v>
      </c>
      <c r="Q31" s="192">
        <v>0</v>
      </c>
      <c r="R31" s="192">
        <v>1</v>
      </c>
    </row>
    <row r="32" spans="1:18" x14ac:dyDescent="0.25">
      <c r="A32" s="193"/>
      <c r="B32" s="171"/>
      <c r="C32" s="170"/>
      <c r="D32" s="194">
        <v>0</v>
      </c>
      <c r="E32" s="194">
        <v>0.66669999999999996</v>
      </c>
      <c r="F32" s="194">
        <v>2</v>
      </c>
      <c r="G32" s="194">
        <v>2</v>
      </c>
      <c r="H32" s="194">
        <v>2</v>
      </c>
      <c r="I32" s="194">
        <v>2</v>
      </c>
      <c r="J32" s="194">
        <v>0.33329999999999999</v>
      </c>
      <c r="K32" s="194">
        <v>0</v>
      </c>
      <c r="L32" s="194">
        <v>0</v>
      </c>
      <c r="M32" s="194">
        <v>0</v>
      </c>
      <c r="N32" s="194">
        <v>0</v>
      </c>
      <c r="O32" s="194">
        <v>0</v>
      </c>
      <c r="P32" s="194">
        <v>0</v>
      </c>
      <c r="Q32" s="194">
        <v>0</v>
      </c>
      <c r="R32" s="194">
        <v>9</v>
      </c>
    </row>
    <row r="33" spans="1:18" x14ac:dyDescent="0.25">
      <c r="A33" s="193"/>
      <c r="B33" s="171"/>
      <c r="C33" s="170"/>
      <c r="D33" s="195">
        <v>0</v>
      </c>
      <c r="E33" s="195">
        <v>97.32</v>
      </c>
      <c r="F33" s="195">
        <v>291.95999999999998</v>
      </c>
      <c r="G33" s="195">
        <v>291.95999999999998</v>
      </c>
      <c r="H33" s="195">
        <v>291.95999999999998</v>
      </c>
      <c r="I33" s="195">
        <v>291.95999999999998</v>
      </c>
      <c r="J33" s="195">
        <v>48.66</v>
      </c>
      <c r="K33" s="195">
        <v>0</v>
      </c>
      <c r="L33" s="195">
        <v>0</v>
      </c>
      <c r="M33" s="195">
        <v>0</v>
      </c>
      <c r="N33" s="195">
        <v>0</v>
      </c>
      <c r="O33" s="195">
        <v>0</v>
      </c>
      <c r="P33" s="195">
        <v>0</v>
      </c>
      <c r="Q33" s="195">
        <v>0</v>
      </c>
      <c r="R33" s="195">
        <v>1313.82</v>
      </c>
    </row>
    <row r="34" spans="1:18" x14ac:dyDescent="0.25">
      <c r="A34" s="193"/>
      <c r="B34" s="171"/>
      <c r="C34" s="170"/>
      <c r="D34" s="196" t="s">
        <v>98</v>
      </c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</row>
    <row r="35" spans="1:18" x14ac:dyDescent="0.25">
      <c r="A35" s="282" t="s">
        <v>60</v>
      </c>
      <c r="B35" s="283" t="s">
        <v>29</v>
      </c>
      <c r="C35" s="191" t="s">
        <v>4</v>
      </c>
      <c r="D35" s="192">
        <v>0</v>
      </c>
      <c r="E35" s="192">
        <v>7.4074044795783903E-2</v>
      </c>
      <c r="F35" s="192">
        <v>0.222222200263505</v>
      </c>
      <c r="G35" s="192">
        <v>0.222222200263505</v>
      </c>
      <c r="H35" s="192">
        <v>0.222222200263505</v>
      </c>
      <c r="I35" s="192">
        <v>0.222222200263505</v>
      </c>
      <c r="J35" s="192">
        <v>3.7037154150196101E-2</v>
      </c>
      <c r="K35" s="192">
        <v>0</v>
      </c>
      <c r="L35" s="192">
        <v>0</v>
      </c>
      <c r="M35" s="192">
        <v>0</v>
      </c>
      <c r="N35" s="192">
        <v>0</v>
      </c>
      <c r="O35" s="192">
        <v>0</v>
      </c>
      <c r="P35" s="192">
        <v>0</v>
      </c>
      <c r="Q35" s="192">
        <v>0</v>
      </c>
      <c r="R35" s="192">
        <v>1</v>
      </c>
    </row>
    <row r="36" spans="1:18" x14ac:dyDescent="0.25">
      <c r="A36" s="282"/>
      <c r="B36" s="171"/>
      <c r="C36" s="170"/>
      <c r="D36" s="194">
        <v>0</v>
      </c>
      <c r="E36" s="194">
        <v>1.1244000000000001</v>
      </c>
      <c r="F36" s="194">
        <v>3.3733</v>
      </c>
      <c r="G36" s="194">
        <v>3.3733</v>
      </c>
      <c r="H36" s="194">
        <v>3.3733</v>
      </c>
      <c r="I36" s="194">
        <v>3.3733</v>
      </c>
      <c r="J36" s="194">
        <v>0.56240000000000001</v>
      </c>
      <c r="K36" s="194">
        <v>0</v>
      </c>
      <c r="L36" s="194">
        <v>0</v>
      </c>
      <c r="M36" s="194">
        <v>0</v>
      </c>
      <c r="N36" s="194">
        <v>0</v>
      </c>
      <c r="O36" s="194">
        <v>0</v>
      </c>
      <c r="P36" s="194">
        <v>0</v>
      </c>
      <c r="Q36" s="194">
        <v>0</v>
      </c>
      <c r="R36" s="194">
        <v>15.18</v>
      </c>
    </row>
    <row r="37" spans="1:18" x14ac:dyDescent="0.25">
      <c r="A37" s="282"/>
      <c r="B37" s="171"/>
      <c r="C37" s="170"/>
      <c r="D37" s="195">
        <v>0</v>
      </c>
      <c r="E37" s="195">
        <v>654.9</v>
      </c>
      <c r="F37" s="195">
        <v>1964.7</v>
      </c>
      <c r="G37" s="195">
        <v>1964.7</v>
      </c>
      <c r="H37" s="195">
        <v>1964.7</v>
      </c>
      <c r="I37" s="195">
        <v>1964.7</v>
      </c>
      <c r="J37" s="195">
        <v>327.44</v>
      </c>
      <c r="K37" s="195">
        <v>0</v>
      </c>
      <c r="L37" s="195">
        <v>0</v>
      </c>
      <c r="M37" s="195">
        <v>0</v>
      </c>
      <c r="N37" s="195">
        <v>0</v>
      </c>
      <c r="O37" s="195">
        <v>0</v>
      </c>
      <c r="P37" s="195">
        <v>0</v>
      </c>
      <c r="Q37" s="195">
        <v>0</v>
      </c>
      <c r="R37" s="195">
        <v>8841.14</v>
      </c>
    </row>
    <row r="38" spans="1:18" x14ac:dyDescent="0.25">
      <c r="A38" s="193"/>
      <c r="B38" s="171"/>
      <c r="C38" s="170"/>
      <c r="D38" s="196" t="s">
        <v>98</v>
      </c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</row>
    <row r="39" spans="1:18" x14ac:dyDescent="0.25">
      <c r="A39" s="280"/>
      <c r="B39" s="281" t="s">
        <v>30</v>
      </c>
      <c r="C39" s="189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</row>
    <row r="40" spans="1:18" x14ac:dyDescent="0.25">
      <c r="A40" s="282" t="s">
        <v>40</v>
      </c>
      <c r="B40" s="283" t="s">
        <v>43</v>
      </c>
      <c r="C40" s="191" t="s">
        <v>4</v>
      </c>
      <c r="D40" s="192">
        <v>0</v>
      </c>
      <c r="E40" s="192">
        <v>0</v>
      </c>
      <c r="F40" s="192">
        <v>0</v>
      </c>
      <c r="G40" s="192">
        <v>0</v>
      </c>
      <c r="H40" s="192">
        <v>0</v>
      </c>
      <c r="I40" s="192">
        <v>0</v>
      </c>
      <c r="J40" s="192">
        <v>0.116279066666667</v>
      </c>
      <c r="K40" s="192">
        <v>0.13953488888888901</v>
      </c>
      <c r="L40" s="192">
        <v>0.13953488888888901</v>
      </c>
      <c r="M40" s="192">
        <v>0.13953488888888901</v>
      </c>
      <c r="N40" s="192">
        <v>0.13953488888888901</v>
      </c>
      <c r="O40" s="192">
        <v>0.13953488888888901</v>
      </c>
      <c r="P40" s="192">
        <v>0.13953488888888901</v>
      </c>
      <c r="Q40" s="192">
        <v>4.6511599999999001E-2</v>
      </c>
      <c r="R40" s="192">
        <v>1</v>
      </c>
    </row>
    <row r="41" spans="1:18" x14ac:dyDescent="0.25">
      <c r="A41" s="193"/>
      <c r="B41" s="171"/>
      <c r="C41" s="170"/>
      <c r="D41" s="194">
        <v>0</v>
      </c>
      <c r="E41" s="194">
        <v>0</v>
      </c>
      <c r="F41" s="194">
        <v>0</v>
      </c>
      <c r="G41" s="194">
        <v>0</v>
      </c>
      <c r="H41" s="194">
        <v>0</v>
      </c>
      <c r="I41" s="194">
        <v>0</v>
      </c>
      <c r="J41" s="194">
        <v>5.2325999999999997</v>
      </c>
      <c r="K41" s="194">
        <v>6.2790999999999997</v>
      </c>
      <c r="L41" s="194">
        <v>6.2790999999999997</v>
      </c>
      <c r="M41" s="194">
        <v>6.2790999999999997</v>
      </c>
      <c r="N41" s="194">
        <v>6.2790999999999997</v>
      </c>
      <c r="O41" s="194">
        <v>6.2790999999999997</v>
      </c>
      <c r="P41" s="194">
        <v>6.2790999999999997</v>
      </c>
      <c r="Q41" s="194">
        <v>2.0928</v>
      </c>
      <c r="R41" s="194">
        <v>45</v>
      </c>
    </row>
    <row r="42" spans="1:18" x14ac:dyDescent="0.25">
      <c r="A42" s="193"/>
      <c r="B42" s="171"/>
      <c r="C42" s="170"/>
      <c r="D42" s="195">
        <v>0</v>
      </c>
      <c r="E42" s="195">
        <v>0</v>
      </c>
      <c r="F42" s="195">
        <v>0</v>
      </c>
      <c r="G42" s="195">
        <v>0</v>
      </c>
      <c r="H42" s="195">
        <v>0</v>
      </c>
      <c r="I42" s="195">
        <v>0</v>
      </c>
      <c r="J42" s="195">
        <v>1605.3</v>
      </c>
      <c r="K42" s="195">
        <v>1926.36</v>
      </c>
      <c r="L42" s="195">
        <v>1926.36</v>
      </c>
      <c r="M42" s="195">
        <v>1926.36</v>
      </c>
      <c r="N42" s="195">
        <v>1926.36</v>
      </c>
      <c r="O42" s="195">
        <v>1926.36</v>
      </c>
      <c r="P42" s="195">
        <v>1926.36</v>
      </c>
      <c r="Q42" s="195">
        <v>642.09</v>
      </c>
      <c r="R42" s="195">
        <v>13805.55</v>
      </c>
    </row>
    <row r="43" spans="1:18" x14ac:dyDescent="0.25">
      <c r="A43" s="193"/>
      <c r="B43" s="171"/>
      <c r="C43" s="170"/>
      <c r="D43" s="196" t="s">
        <v>104</v>
      </c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</row>
    <row r="44" spans="1:18" x14ac:dyDescent="0.25">
      <c r="A44" s="193"/>
      <c r="B44" s="171"/>
      <c r="C44" s="170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</row>
    <row r="45" spans="1:18" x14ac:dyDescent="0.25">
      <c r="A45" s="168"/>
      <c r="B45" s="168"/>
      <c r="C45" s="173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</row>
    <row r="46" spans="1:18" x14ac:dyDescent="0.25">
      <c r="A46" s="168"/>
      <c r="B46" s="169"/>
      <c r="C46" s="173" t="s">
        <v>107</v>
      </c>
      <c r="D46" s="199">
        <v>0</v>
      </c>
      <c r="E46" s="199">
        <v>752.22</v>
      </c>
      <c r="F46" s="199">
        <v>2256.66</v>
      </c>
      <c r="G46" s="199">
        <v>3252.57</v>
      </c>
      <c r="H46" s="199">
        <v>3252.57</v>
      </c>
      <c r="I46" s="199">
        <v>3252.57</v>
      </c>
      <c r="J46" s="199">
        <v>2977.31</v>
      </c>
      <c r="K46" s="199">
        <v>2424.33</v>
      </c>
      <c r="L46" s="199">
        <v>1926.36</v>
      </c>
      <c r="M46" s="199">
        <v>1926.36</v>
      </c>
      <c r="N46" s="199">
        <v>1926.36</v>
      </c>
      <c r="O46" s="199">
        <v>1926.36</v>
      </c>
      <c r="P46" s="199">
        <v>1926.36</v>
      </c>
      <c r="Q46" s="199">
        <v>642.09</v>
      </c>
      <c r="R46" s="199">
        <v>28442.12</v>
      </c>
    </row>
    <row r="47" spans="1:18" x14ac:dyDescent="0.25">
      <c r="A47" s="168"/>
      <c r="B47" s="169"/>
      <c r="C47" s="173" t="s">
        <v>97</v>
      </c>
      <c r="D47" s="199">
        <v>3343.65</v>
      </c>
      <c r="E47" s="199">
        <v>4095.87</v>
      </c>
      <c r="F47" s="199">
        <v>5600.32</v>
      </c>
      <c r="G47" s="199">
        <v>3252.57</v>
      </c>
      <c r="H47" s="199">
        <v>3252.57</v>
      </c>
      <c r="I47" s="199">
        <v>3252.57</v>
      </c>
      <c r="J47" s="199">
        <v>2977.31</v>
      </c>
      <c r="K47" s="199">
        <v>2424.33</v>
      </c>
      <c r="L47" s="199">
        <v>1926.36</v>
      </c>
      <c r="M47" s="199">
        <v>1926.36</v>
      </c>
      <c r="N47" s="199">
        <v>1926.36</v>
      </c>
      <c r="O47" s="199">
        <v>1926.36</v>
      </c>
      <c r="P47" s="199">
        <v>1926.36</v>
      </c>
      <c r="Q47" s="199">
        <v>642.09</v>
      </c>
      <c r="R47" s="199">
        <v>38473.08</v>
      </c>
    </row>
    <row r="48" spans="1:18" x14ac:dyDescent="0.25">
      <c r="A48" s="169" t="s">
        <v>99</v>
      </c>
      <c r="B48" s="168"/>
      <c r="C48" s="173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</row>
    <row r="49" spans="1:18" x14ac:dyDescent="0.25">
      <c r="A49" s="282" t="s">
        <v>79</v>
      </c>
      <c r="B49" s="283" t="s">
        <v>64</v>
      </c>
      <c r="C49" s="191" t="s">
        <v>72</v>
      </c>
      <c r="D49" s="192">
        <v>0</v>
      </c>
      <c r="E49" s="192">
        <v>0</v>
      </c>
      <c r="F49" s="192">
        <v>0</v>
      </c>
      <c r="G49" s="192">
        <v>8.1632613636363593E-2</v>
      </c>
      <c r="H49" s="192">
        <v>0.12244897727272699</v>
      </c>
      <c r="I49" s="192">
        <v>0.12244897727272699</v>
      </c>
      <c r="J49" s="192">
        <v>0.12244897727272699</v>
      </c>
      <c r="K49" s="192">
        <v>0.12244897727272699</v>
      </c>
      <c r="L49" s="192">
        <v>0.12244897727272699</v>
      </c>
      <c r="M49" s="192">
        <v>0.12244897727272699</v>
      </c>
      <c r="N49" s="192">
        <v>0.12244897727272699</v>
      </c>
      <c r="O49" s="192">
        <v>6.1224545454547398E-2</v>
      </c>
      <c r="P49" s="192">
        <v>0</v>
      </c>
      <c r="Q49" s="192">
        <v>0</v>
      </c>
      <c r="R49" s="192">
        <v>1</v>
      </c>
    </row>
    <row r="50" spans="1:18" x14ac:dyDescent="0.25">
      <c r="A50" s="282"/>
      <c r="B50" s="171"/>
      <c r="C50" s="170"/>
      <c r="D50" s="194">
        <v>0</v>
      </c>
      <c r="E50" s="194">
        <v>0</v>
      </c>
      <c r="F50" s="194">
        <v>0</v>
      </c>
      <c r="G50" s="194">
        <v>0.71840000000000004</v>
      </c>
      <c r="H50" s="194">
        <v>1.0775999999999999</v>
      </c>
      <c r="I50" s="194">
        <v>1.0775999999999999</v>
      </c>
      <c r="J50" s="194">
        <v>1.0775999999999999</v>
      </c>
      <c r="K50" s="194">
        <v>1.0775999999999999</v>
      </c>
      <c r="L50" s="194">
        <v>1.0775999999999999</v>
      </c>
      <c r="M50" s="194">
        <v>1.0775999999999999</v>
      </c>
      <c r="N50" s="194">
        <v>1.0775999999999999</v>
      </c>
      <c r="O50" s="194">
        <v>0.53839999999999999</v>
      </c>
      <c r="P50" s="194">
        <v>0</v>
      </c>
      <c r="Q50" s="194">
        <v>0</v>
      </c>
      <c r="R50" s="194">
        <v>8.8000000000000007</v>
      </c>
    </row>
    <row r="51" spans="1:18" x14ac:dyDescent="0.25">
      <c r="A51" s="282"/>
      <c r="B51" s="171"/>
      <c r="C51" s="170"/>
      <c r="D51" s="195">
        <v>0</v>
      </c>
      <c r="E51" s="195">
        <v>0</v>
      </c>
      <c r="F51" s="195">
        <v>0</v>
      </c>
      <c r="G51" s="195">
        <v>84.31</v>
      </c>
      <c r="H51" s="195">
        <v>126.46</v>
      </c>
      <c r="I51" s="195">
        <v>126.46</v>
      </c>
      <c r="J51" s="195">
        <v>126.46</v>
      </c>
      <c r="K51" s="195">
        <v>126.46</v>
      </c>
      <c r="L51" s="195">
        <v>126.46</v>
      </c>
      <c r="M51" s="195">
        <v>126.46</v>
      </c>
      <c r="N51" s="195">
        <v>126.46</v>
      </c>
      <c r="O51" s="195">
        <v>63.24</v>
      </c>
      <c r="P51" s="195">
        <v>0</v>
      </c>
      <c r="Q51" s="195">
        <v>0</v>
      </c>
      <c r="R51" s="195">
        <v>1032.77</v>
      </c>
    </row>
    <row r="52" spans="1:18" x14ac:dyDescent="0.25">
      <c r="A52" s="193"/>
      <c r="B52" s="171"/>
      <c r="C52" s="170"/>
      <c r="D52" s="196" t="s">
        <v>94</v>
      </c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</row>
    <row r="53" spans="1:18" x14ac:dyDescent="0.25">
      <c r="A53" s="282" t="s">
        <v>44</v>
      </c>
      <c r="B53" s="283" t="s">
        <v>64</v>
      </c>
      <c r="C53" s="191" t="s">
        <v>72</v>
      </c>
      <c r="D53" s="192">
        <v>0</v>
      </c>
      <c r="E53" s="192">
        <v>0</v>
      </c>
      <c r="F53" s="192">
        <v>0</v>
      </c>
      <c r="G53" s="192">
        <v>8.1632638436482094E-2</v>
      </c>
      <c r="H53" s="192">
        <v>0.122448990228013</v>
      </c>
      <c r="I53" s="192">
        <v>0.122448990228013</v>
      </c>
      <c r="J53" s="192">
        <v>0.122448990228013</v>
      </c>
      <c r="K53" s="192">
        <v>0.122448990228013</v>
      </c>
      <c r="L53" s="192">
        <v>0.122448990228013</v>
      </c>
      <c r="M53" s="192">
        <v>0.122448990228013</v>
      </c>
      <c r="N53" s="192">
        <v>0.122448990228013</v>
      </c>
      <c r="O53" s="192">
        <v>6.1224429967426899E-2</v>
      </c>
      <c r="P53" s="192">
        <v>0</v>
      </c>
      <c r="Q53" s="192">
        <v>0</v>
      </c>
      <c r="R53" s="192">
        <v>1</v>
      </c>
    </row>
    <row r="54" spans="1:18" x14ac:dyDescent="0.25">
      <c r="A54" s="282"/>
      <c r="B54" s="171"/>
      <c r="C54" s="170"/>
      <c r="D54" s="194">
        <v>0</v>
      </c>
      <c r="E54" s="194">
        <v>0</v>
      </c>
      <c r="F54" s="194">
        <v>0</v>
      </c>
      <c r="G54" s="194">
        <v>1.2531000000000001</v>
      </c>
      <c r="H54" s="194">
        <v>1.8795999999999999</v>
      </c>
      <c r="I54" s="194">
        <v>1.8795999999999999</v>
      </c>
      <c r="J54" s="194">
        <v>1.8795999999999999</v>
      </c>
      <c r="K54" s="194">
        <v>1.8795999999999999</v>
      </c>
      <c r="L54" s="194">
        <v>1.8795999999999999</v>
      </c>
      <c r="M54" s="194">
        <v>1.8795999999999999</v>
      </c>
      <c r="N54" s="194">
        <v>1.8795999999999999</v>
      </c>
      <c r="O54" s="194">
        <v>0.93969999999999998</v>
      </c>
      <c r="P54" s="194">
        <v>0</v>
      </c>
      <c r="Q54" s="194">
        <v>0</v>
      </c>
      <c r="R54" s="194">
        <v>15.35</v>
      </c>
    </row>
    <row r="55" spans="1:18" x14ac:dyDescent="0.25">
      <c r="A55" s="282"/>
      <c r="B55" s="171"/>
      <c r="C55" s="170"/>
      <c r="D55" s="195">
        <v>0</v>
      </c>
      <c r="E55" s="195">
        <v>0</v>
      </c>
      <c r="F55" s="195">
        <v>0</v>
      </c>
      <c r="G55" s="195">
        <v>108.24</v>
      </c>
      <c r="H55" s="195">
        <v>162.36000000000001</v>
      </c>
      <c r="I55" s="195">
        <v>162.36000000000001</v>
      </c>
      <c r="J55" s="195">
        <v>162.36000000000001</v>
      </c>
      <c r="K55" s="195">
        <v>162.36000000000001</v>
      </c>
      <c r="L55" s="195">
        <v>162.36000000000001</v>
      </c>
      <c r="M55" s="195">
        <v>162.36000000000001</v>
      </c>
      <c r="N55" s="195">
        <v>162.36000000000001</v>
      </c>
      <c r="O55" s="195">
        <v>81.17</v>
      </c>
      <c r="P55" s="195">
        <v>0</v>
      </c>
      <c r="Q55" s="195">
        <v>0</v>
      </c>
      <c r="R55" s="195">
        <v>1325.93</v>
      </c>
    </row>
    <row r="56" spans="1:18" x14ac:dyDescent="0.25">
      <c r="A56" s="193"/>
      <c r="B56" s="171"/>
      <c r="C56" s="170"/>
      <c r="D56" s="196" t="s">
        <v>94</v>
      </c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</row>
    <row r="57" spans="1:18" x14ac:dyDescent="0.25">
      <c r="A57" s="282" t="s">
        <v>65</v>
      </c>
      <c r="B57" s="283" t="s">
        <v>68</v>
      </c>
      <c r="C57" s="191" t="s">
        <v>4</v>
      </c>
      <c r="D57" s="192">
        <v>0</v>
      </c>
      <c r="E57" s="192">
        <v>0</v>
      </c>
      <c r="F57" s="192">
        <v>0</v>
      </c>
      <c r="G57" s="192">
        <v>8.16326506381716E-2</v>
      </c>
      <c r="H57" s="192">
        <v>0.122448981893737</v>
      </c>
      <c r="I57" s="192">
        <v>0.122448981893737</v>
      </c>
      <c r="J57" s="192">
        <v>0.122448981893737</v>
      </c>
      <c r="K57" s="192">
        <v>0.122448981893737</v>
      </c>
      <c r="L57" s="192">
        <v>0.122448981893737</v>
      </c>
      <c r="M57" s="192">
        <v>0.122448981893737</v>
      </c>
      <c r="N57" s="192">
        <v>0.122448981893737</v>
      </c>
      <c r="O57" s="192">
        <v>6.1224476105669397E-2</v>
      </c>
      <c r="P57" s="192">
        <v>0</v>
      </c>
      <c r="Q57" s="192">
        <v>0</v>
      </c>
      <c r="R57" s="192">
        <v>1</v>
      </c>
    </row>
    <row r="58" spans="1:18" x14ac:dyDescent="0.25">
      <c r="A58" s="282"/>
      <c r="B58" s="171"/>
      <c r="C58" s="170"/>
      <c r="D58" s="194">
        <v>0</v>
      </c>
      <c r="E58" s="194">
        <v>0</v>
      </c>
      <c r="F58" s="194">
        <v>0</v>
      </c>
      <c r="G58" s="194">
        <v>13.750999999999999</v>
      </c>
      <c r="H58" s="194">
        <v>20.6265</v>
      </c>
      <c r="I58" s="194">
        <v>20.6265</v>
      </c>
      <c r="J58" s="194">
        <v>20.6265</v>
      </c>
      <c r="K58" s="194">
        <v>20.6265</v>
      </c>
      <c r="L58" s="194">
        <v>20.6265</v>
      </c>
      <c r="M58" s="194">
        <v>20.6265</v>
      </c>
      <c r="N58" s="194">
        <v>20.6265</v>
      </c>
      <c r="O58" s="194">
        <v>10.313499999999999</v>
      </c>
      <c r="P58" s="194">
        <v>0</v>
      </c>
      <c r="Q58" s="194">
        <v>0</v>
      </c>
      <c r="R58" s="194">
        <v>168.45</v>
      </c>
    </row>
    <row r="59" spans="1:18" x14ac:dyDescent="0.25">
      <c r="A59" s="282"/>
      <c r="B59" s="171"/>
      <c r="C59" s="170"/>
      <c r="D59" s="195">
        <v>0</v>
      </c>
      <c r="E59" s="195">
        <v>0</v>
      </c>
      <c r="F59" s="195">
        <v>0</v>
      </c>
      <c r="G59" s="195">
        <v>1970.93</v>
      </c>
      <c r="H59" s="195">
        <v>2956.4</v>
      </c>
      <c r="I59" s="195">
        <v>2956.4</v>
      </c>
      <c r="J59" s="195">
        <v>2956.4</v>
      </c>
      <c r="K59" s="195">
        <v>2956.4</v>
      </c>
      <c r="L59" s="195">
        <v>2956.4</v>
      </c>
      <c r="M59" s="195">
        <v>2956.4</v>
      </c>
      <c r="N59" s="195">
        <v>2956.4</v>
      </c>
      <c r="O59" s="195">
        <v>1478.21</v>
      </c>
      <c r="P59" s="195">
        <v>0</v>
      </c>
      <c r="Q59" s="195">
        <v>0</v>
      </c>
      <c r="R59" s="195">
        <v>24143.94</v>
      </c>
    </row>
    <row r="60" spans="1:18" x14ac:dyDescent="0.25">
      <c r="A60" s="193"/>
      <c r="B60" s="171"/>
      <c r="C60" s="170"/>
      <c r="D60" s="196" t="s">
        <v>94</v>
      </c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</row>
    <row r="61" spans="1:18" x14ac:dyDescent="0.25">
      <c r="A61" s="282" t="s">
        <v>45</v>
      </c>
      <c r="B61" s="283" t="s">
        <v>63</v>
      </c>
      <c r="C61" s="191" t="s">
        <v>72</v>
      </c>
      <c r="D61" s="192">
        <v>0</v>
      </c>
      <c r="E61" s="192">
        <v>0</v>
      </c>
      <c r="F61" s="192">
        <v>0</v>
      </c>
      <c r="G61" s="192">
        <v>8.1632657142857196E-2</v>
      </c>
      <c r="H61" s="192">
        <v>0.122448971428571</v>
      </c>
      <c r="I61" s="192">
        <v>0.122448971428571</v>
      </c>
      <c r="J61" s="192">
        <v>0.122448971428571</v>
      </c>
      <c r="K61" s="192">
        <v>0.122448971428571</v>
      </c>
      <c r="L61" s="192">
        <v>0.122448971428571</v>
      </c>
      <c r="M61" s="192">
        <v>0.122448971428571</v>
      </c>
      <c r="N61" s="192">
        <v>0.122448971428571</v>
      </c>
      <c r="O61" s="192">
        <v>6.1224542857145799E-2</v>
      </c>
      <c r="P61" s="192">
        <v>0</v>
      </c>
      <c r="Q61" s="192">
        <v>0</v>
      </c>
      <c r="R61" s="192">
        <v>1</v>
      </c>
    </row>
    <row r="62" spans="1:18" x14ac:dyDescent="0.25">
      <c r="A62" s="193"/>
      <c r="B62" s="171"/>
      <c r="C62" s="170"/>
      <c r="D62" s="194">
        <v>0</v>
      </c>
      <c r="E62" s="194">
        <v>0</v>
      </c>
      <c r="F62" s="194">
        <v>0</v>
      </c>
      <c r="G62" s="194">
        <v>2.8571</v>
      </c>
      <c r="H62" s="194">
        <v>4.2857000000000003</v>
      </c>
      <c r="I62" s="194">
        <v>4.2857000000000003</v>
      </c>
      <c r="J62" s="194">
        <v>4.2857000000000003</v>
      </c>
      <c r="K62" s="194">
        <v>4.2857000000000003</v>
      </c>
      <c r="L62" s="194">
        <v>4.2857000000000003</v>
      </c>
      <c r="M62" s="194">
        <v>4.2857000000000003</v>
      </c>
      <c r="N62" s="194">
        <v>4.2857000000000003</v>
      </c>
      <c r="O62" s="194">
        <v>2.1429999999999998</v>
      </c>
      <c r="P62" s="194">
        <v>0</v>
      </c>
      <c r="Q62" s="194">
        <v>0</v>
      </c>
      <c r="R62" s="194">
        <v>35</v>
      </c>
    </row>
    <row r="63" spans="1:18" x14ac:dyDescent="0.25">
      <c r="A63" s="193"/>
      <c r="B63" s="171"/>
      <c r="C63" s="170"/>
      <c r="D63" s="195">
        <v>0</v>
      </c>
      <c r="E63" s="195">
        <v>0</v>
      </c>
      <c r="F63" s="195">
        <v>0</v>
      </c>
      <c r="G63" s="195">
        <v>158.16999999999999</v>
      </c>
      <c r="H63" s="195">
        <v>237.26</v>
      </c>
      <c r="I63" s="195">
        <v>237.26</v>
      </c>
      <c r="J63" s="195">
        <v>237.26</v>
      </c>
      <c r="K63" s="195">
        <v>237.26</v>
      </c>
      <c r="L63" s="195">
        <v>237.26</v>
      </c>
      <c r="M63" s="195">
        <v>237.26</v>
      </c>
      <c r="N63" s="195">
        <v>237.26</v>
      </c>
      <c r="O63" s="195">
        <v>118.61</v>
      </c>
      <c r="P63" s="195">
        <v>0</v>
      </c>
      <c r="Q63" s="195">
        <v>0</v>
      </c>
      <c r="R63" s="195">
        <v>1937.6</v>
      </c>
    </row>
    <row r="64" spans="1:18" x14ac:dyDescent="0.25">
      <c r="A64" s="193"/>
      <c r="B64" s="171"/>
      <c r="C64" s="170"/>
      <c r="D64" s="196" t="s">
        <v>94</v>
      </c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</row>
    <row r="65" spans="1:18" x14ac:dyDescent="0.25">
      <c r="A65" s="282" t="s">
        <v>31</v>
      </c>
      <c r="B65" s="283" t="s">
        <v>53</v>
      </c>
      <c r="C65" s="191" t="s">
        <v>4</v>
      </c>
      <c r="D65" s="192">
        <v>0</v>
      </c>
      <c r="E65" s="192">
        <v>0</v>
      </c>
      <c r="F65" s="192">
        <v>0</v>
      </c>
      <c r="G65" s="192">
        <v>8.1632644927536205E-2</v>
      </c>
      <c r="H65" s="192">
        <v>0.12244898550724601</v>
      </c>
      <c r="I65" s="192">
        <v>0.12244898550724601</v>
      </c>
      <c r="J65" s="192">
        <v>0.12244898550724601</v>
      </c>
      <c r="K65" s="192">
        <v>0.12244898550724601</v>
      </c>
      <c r="L65" s="192">
        <v>0.12244898550724601</v>
      </c>
      <c r="M65" s="192">
        <v>0.12244898550724601</v>
      </c>
      <c r="N65" s="192">
        <v>0.12244898550724601</v>
      </c>
      <c r="O65" s="192">
        <v>6.1224456521741799E-2</v>
      </c>
      <c r="P65" s="192">
        <v>0</v>
      </c>
      <c r="Q65" s="192">
        <v>0</v>
      </c>
      <c r="R65" s="192">
        <v>1</v>
      </c>
    </row>
    <row r="66" spans="1:18" x14ac:dyDescent="0.25">
      <c r="A66" s="193"/>
      <c r="B66" s="171"/>
      <c r="C66" s="170"/>
      <c r="D66" s="194">
        <v>0</v>
      </c>
      <c r="E66" s="194">
        <v>0</v>
      </c>
      <c r="F66" s="194">
        <v>0</v>
      </c>
      <c r="G66" s="194">
        <v>2.2530999999999999</v>
      </c>
      <c r="H66" s="194">
        <v>3.3795999999999999</v>
      </c>
      <c r="I66" s="194">
        <v>3.3795999999999999</v>
      </c>
      <c r="J66" s="194">
        <v>3.3795999999999999</v>
      </c>
      <c r="K66" s="194">
        <v>3.3795999999999999</v>
      </c>
      <c r="L66" s="194">
        <v>3.3795999999999999</v>
      </c>
      <c r="M66" s="194">
        <v>3.3795999999999999</v>
      </c>
      <c r="N66" s="194">
        <v>3.3795999999999999</v>
      </c>
      <c r="O66" s="194">
        <v>1.6897</v>
      </c>
      <c r="P66" s="194">
        <v>0</v>
      </c>
      <c r="Q66" s="194">
        <v>0</v>
      </c>
      <c r="R66" s="194">
        <v>27.6</v>
      </c>
    </row>
    <row r="67" spans="1:18" x14ac:dyDescent="0.25">
      <c r="A67" s="193"/>
      <c r="B67" s="171"/>
      <c r="C67" s="170"/>
      <c r="D67" s="195">
        <v>0</v>
      </c>
      <c r="E67" s="195">
        <v>0</v>
      </c>
      <c r="F67" s="195">
        <v>0</v>
      </c>
      <c r="G67" s="195">
        <v>461.11</v>
      </c>
      <c r="H67" s="195">
        <v>691.67</v>
      </c>
      <c r="I67" s="195">
        <v>691.67</v>
      </c>
      <c r="J67" s="195">
        <v>691.67</v>
      </c>
      <c r="K67" s="195">
        <v>691.67</v>
      </c>
      <c r="L67" s="195">
        <v>691.67</v>
      </c>
      <c r="M67" s="195">
        <v>691.67</v>
      </c>
      <c r="N67" s="195">
        <v>691.67</v>
      </c>
      <c r="O67" s="195">
        <v>345.82</v>
      </c>
      <c r="P67" s="195">
        <v>0</v>
      </c>
      <c r="Q67" s="195">
        <v>0</v>
      </c>
      <c r="R67" s="195">
        <v>5648.62</v>
      </c>
    </row>
    <row r="68" spans="1:18" x14ac:dyDescent="0.25">
      <c r="A68" s="193"/>
      <c r="B68" s="171"/>
      <c r="C68" s="170"/>
      <c r="D68" s="196" t="s">
        <v>94</v>
      </c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</row>
    <row r="69" spans="1:18" x14ac:dyDescent="0.25">
      <c r="A69" s="193"/>
      <c r="B69" s="171"/>
      <c r="C69" s="170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</row>
    <row r="70" spans="1:18" x14ac:dyDescent="0.25">
      <c r="A70" s="168"/>
      <c r="B70" s="168"/>
      <c r="C70" s="173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</row>
    <row r="71" spans="1:18" x14ac:dyDescent="0.25">
      <c r="A71" s="168"/>
      <c r="B71" s="169"/>
      <c r="C71" s="173" t="s">
        <v>107</v>
      </c>
      <c r="D71" s="199">
        <v>0</v>
      </c>
      <c r="E71" s="199">
        <v>0</v>
      </c>
      <c r="F71" s="199">
        <v>0</v>
      </c>
      <c r="G71" s="199">
        <v>2782.76</v>
      </c>
      <c r="H71" s="199">
        <v>4174.1499999999996</v>
      </c>
      <c r="I71" s="199">
        <v>4174.1499999999996</v>
      </c>
      <c r="J71" s="199">
        <v>4174.1499999999996</v>
      </c>
      <c r="K71" s="199">
        <v>4174.1499999999996</v>
      </c>
      <c r="L71" s="199">
        <v>4174.1499999999996</v>
      </c>
      <c r="M71" s="199">
        <v>4174.1499999999996</v>
      </c>
      <c r="N71" s="199">
        <v>4174.1499999999996</v>
      </c>
      <c r="O71" s="199">
        <v>2087.0500000000002</v>
      </c>
      <c r="P71" s="199">
        <v>0</v>
      </c>
      <c r="Q71" s="199">
        <v>0</v>
      </c>
      <c r="R71" s="199">
        <v>34088.86</v>
      </c>
    </row>
    <row r="72" spans="1:18" x14ac:dyDescent="0.25">
      <c r="A72" s="168"/>
      <c r="B72" s="169"/>
      <c r="C72" s="173" t="s">
        <v>97</v>
      </c>
      <c r="D72" s="199">
        <v>3343.65</v>
      </c>
      <c r="E72" s="199">
        <v>4095.87</v>
      </c>
      <c r="F72" s="199">
        <v>5600.32</v>
      </c>
      <c r="G72" s="199">
        <v>6035.33</v>
      </c>
      <c r="H72" s="199">
        <v>7426.72</v>
      </c>
      <c r="I72" s="199">
        <v>7426.72</v>
      </c>
      <c r="J72" s="199">
        <v>7151.46</v>
      </c>
      <c r="K72" s="199">
        <v>6598.48</v>
      </c>
      <c r="L72" s="199">
        <v>6100.51</v>
      </c>
      <c r="M72" s="199">
        <v>6100.51</v>
      </c>
      <c r="N72" s="199">
        <v>6100.51</v>
      </c>
      <c r="O72" s="199">
        <v>4013.41</v>
      </c>
      <c r="P72" s="199">
        <v>1926.36</v>
      </c>
      <c r="Q72" s="199">
        <v>642.09</v>
      </c>
      <c r="R72" s="199">
        <v>72561.94</v>
      </c>
    </row>
    <row r="73" spans="1:18" x14ac:dyDescent="0.25">
      <c r="A73" s="169" t="s">
        <v>99</v>
      </c>
      <c r="B73" s="168"/>
      <c r="C73" s="173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</row>
    <row r="74" spans="1:18" x14ac:dyDescent="0.25">
      <c r="A74" s="282" t="s">
        <v>50</v>
      </c>
      <c r="B74" s="283" t="s">
        <v>61</v>
      </c>
      <c r="C74" s="191" t="s">
        <v>4</v>
      </c>
      <c r="D74" s="192">
        <v>0</v>
      </c>
      <c r="E74" s="192">
        <v>0</v>
      </c>
      <c r="F74" s="192">
        <v>0</v>
      </c>
      <c r="G74" s="192">
        <v>8.16326708074534E-2</v>
      </c>
      <c r="H74" s="192">
        <v>0.122448944099379</v>
      </c>
      <c r="I74" s="192">
        <v>0.122448944099379</v>
      </c>
      <c r="J74" s="192">
        <v>0.122448944099379</v>
      </c>
      <c r="K74" s="192">
        <v>0.122448944099379</v>
      </c>
      <c r="L74" s="192">
        <v>0.122448944099379</v>
      </c>
      <c r="M74" s="192">
        <v>0.122448944099379</v>
      </c>
      <c r="N74" s="192">
        <v>0.122448944099379</v>
      </c>
      <c r="O74" s="192">
        <v>6.1224720496893599E-2</v>
      </c>
      <c r="P74" s="192">
        <v>0</v>
      </c>
      <c r="Q74" s="192">
        <v>0</v>
      </c>
      <c r="R74" s="192">
        <v>1</v>
      </c>
    </row>
    <row r="75" spans="1:18" x14ac:dyDescent="0.25">
      <c r="A75" s="193"/>
      <c r="B75" s="171"/>
      <c r="C75" s="170"/>
      <c r="D75" s="194">
        <v>0</v>
      </c>
      <c r="E75" s="194">
        <v>0</v>
      </c>
      <c r="F75" s="194">
        <v>0</v>
      </c>
      <c r="G75" s="194">
        <v>0.65710000000000002</v>
      </c>
      <c r="H75" s="194">
        <v>0.98570000000000002</v>
      </c>
      <c r="I75" s="194">
        <v>0.98570000000000002</v>
      </c>
      <c r="J75" s="194">
        <v>0.98570000000000002</v>
      </c>
      <c r="K75" s="194">
        <v>0.98570000000000002</v>
      </c>
      <c r="L75" s="194">
        <v>0.98570000000000002</v>
      </c>
      <c r="M75" s="194">
        <v>0.98570000000000002</v>
      </c>
      <c r="N75" s="194">
        <v>0.98570000000000002</v>
      </c>
      <c r="O75" s="194">
        <v>0.49299999999999999</v>
      </c>
      <c r="P75" s="194">
        <v>0</v>
      </c>
      <c r="Q75" s="194">
        <v>0</v>
      </c>
      <c r="R75" s="194">
        <v>8.0500000000000007</v>
      </c>
    </row>
    <row r="76" spans="1:18" x14ac:dyDescent="0.25">
      <c r="A76" s="193"/>
      <c r="B76" s="171"/>
      <c r="C76" s="170"/>
      <c r="D76" s="195">
        <v>0</v>
      </c>
      <c r="E76" s="195">
        <v>0</v>
      </c>
      <c r="F76" s="195">
        <v>0</v>
      </c>
      <c r="G76" s="195">
        <v>60.52</v>
      </c>
      <c r="H76" s="195">
        <v>90.78</v>
      </c>
      <c r="I76" s="195">
        <v>90.78</v>
      </c>
      <c r="J76" s="195">
        <v>90.78</v>
      </c>
      <c r="K76" s="195">
        <v>90.78</v>
      </c>
      <c r="L76" s="195">
        <v>90.78</v>
      </c>
      <c r="M76" s="195">
        <v>90.78</v>
      </c>
      <c r="N76" s="195">
        <v>90.78</v>
      </c>
      <c r="O76" s="195">
        <v>45.43</v>
      </c>
      <c r="P76" s="195">
        <v>0</v>
      </c>
      <c r="Q76" s="195">
        <v>0</v>
      </c>
      <c r="R76" s="195">
        <v>741.41</v>
      </c>
    </row>
    <row r="77" spans="1:18" x14ac:dyDescent="0.25">
      <c r="A77" s="193"/>
      <c r="B77" s="171"/>
      <c r="C77" s="170"/>
      <c r="D77" s="196" t="s">
        <v>94</v>
      </c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97"/>
      <c r="P77" s="197"/>
      <c r="Q77" s="197"/>
      <c r="R77" s="197"/>
    </row>
    <row r="78" spans="1:18" x14ac:dyDescent="0.25">
      <c r="A78" s="282" t="s">
        <v>41</v>
      </c>
      <c r="B78" s="283" t="s">
        <v>78</v>
      </c>
      <c r="C78" s="191" t="s">
        <v>4</v>
      </c>
      <c r="D78" s="192">
        <v>0</v>
      </c>
      <c r="E78" s="192">
        <v>0</v>
      </c>
      <c r="F78" s="192">
        <v>0</v>
      </c>
      <c r="G78" s="192">
        <v>8.16326708074534E-2</v>
      </c>
      <c r="H78" s="192">
        <v>0.122448944099379</v>
      </c>
      <c r="I78" s="192">
        <v>0.122448944099379</v>
      </c>
      <c r="J78" s="192">
        <v>0.122448944099379</v>
      </c>
      <c r="K78" s="192">
        <v>0.122448944099379</v>
      </c>
      <c r="L78" s="192">
        <v>0.122448944099379</v>
      </c>
      <c r="M78" s="192">
        <v>0.122448944099379</v>
      </c>
      <c r="N78" s="192">
        <v>0.122448944099379</v>
      </c>
      <c r="O78" s="192">
        <v>6.1224720496893599E-2</v>
      </c>
      <c r="P78" s="192">
        <v>0</v>
      </c>
      <c r="Q78" s="192">
        <v>0</v>
      </c>
      <c r="R78" s="192">
        <v>1</v>
      </c>
    </row>
    <row r="79" spans="1:18" x14ac:dyDescent="0.25">
      <c r="A79" s="193"/>
      <c r="B79" s="171"/>
      <c r="C79" s="170"/>
      <c r="D79" s="194">
        <v>0</v>
      </c>
      <c r="E79" s="194">
        <v>0</v>
      </c>
      <c r="F79" s="194">
        <v>0</v>
      </c>
      <c r="G79" s="194">
        <v>0.65710000000000002</v>
      </c>
      <c r="H79" s="194">
        <v>0.98570000000000002</v>
      </c>
      <c r="I79" s="194">
        <v>0.98570000000000002</v>
      </c>
      <c r="J79" s="194">
        <v>0.98570000000000002</v>
      </c>
      <c r="K79" s="194">
        <v>0.98570000000000002</v>
      </c>
      <c r="L79" s="194">
        <v>0.98570000000000002</v>
      </c>
      <c r="M79" s="194">
        <v>0.98570000000000002</v>
      </c>
      <c r="N79" s="194">
        <v>0.98570000000000002</v>
      </c>
      <c r="O79" s="194">
        <v>0.49299999999999999</v>
      </c>
      <c r="P79" s="194">
        <v>0</v>
      </c>
      <c r="Q79" s="194">
        <v>0</v>
      </c>
      <c r="R79" s="194">
        <v>8.0500000000000007</v>
      </c>
    </row>
    <row r="80" spans="1:18" x14ac:dyDescent="0.25">
      <c r="A80" s="193"/>
      <c r="B80" s="171"/>
      <c r="C80" s="170"/>
      <c r="D80" s="195">
        <v>0</v>
      </c>
      <c r="E80" s="195">
        <v>0</v>
      </c>
      <c r="F80" s="195">
        <v>0</v>
      </c>
      <c r="G80" s="195">
        <v>123.72</v>
      </c>
      <c r="H80" s="195">
        <v>185.58</v>
      </c>
      <c r="I80" s="195">
        <v>185.58</v>
      </c>
      <c r="J80" s="195">
        <v>185.58</v>
      </c>
      <c r="K80" s="195">
        <v>185.58</v>
      </c>
      <c r="L80" s="195">
        <v>185.58</v>
      </c>
      <c r="M80" s="195">
        <v>185.58</v>
      </c>
      <c r="N80" s="195">
        <v>185.58</v>
      </c>
      <c r="O80" s="195">
        <v>92.79</v>
      </c>
      <c r="P80" s="195">
        <v>0</v>
      </c>
      <c r="Q80" s="195">
        <v>0</v>
      </c>
      <c r="R80" s="195">
        <v>1515.57</v>
      </c>
    </row>
    <row r="81" spans="1:18" x14ac:dyDescent="0.25">
      <c r="A81" s="193"/>
      <c r="B81" s="171"/>
      <c r="C81" s="170"/>
      <c r="D81" s="196" t="s">
        <v>94</v>
      </c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</row>
    <row r="82" spans="1:18" x14ac:dyDescent="0.25">
      <c r="A82" s="282" t="s">
        <v>59</v>
      </c>
      <c r="B82" s="283" t="s">
        <v>55</v>
      </c>
      <c r="C82" s="191" t="s">
        <v>72</v>
      </c>
      <c r="D82" s="192">
        <v>0</v>
      </c>
      <c r="E82" s="192">
        <v>0</v>
      </c>
      <c r="F82" s="192">
        <v>0</v>
      </c>
      <c r="G82" s="192">
        <v>8.1632647058823504E-2</v>
      </c>
      <c r="H82" s="192">
        <v>0.122449019607843</v>
      </c>
      <c r="I82" s="192">
        <v>0.122449019607843</v>
      </c>
      <c r="J82" s="192">
        <v>0.122449019607843</v>
      </c>
      <c r="K82" s="192">
        <v>0.122449019607843</v>
      </c>
      <c r="L82" s="192">
        <v>0.122449019607843</v>
      </c>
      <c r="M82" s="192">
        <v>0.122449019607843</v>
      </c>
      <c r="N82" s="192">
        <v>0.122449019607843</v>
      </c>
      <c r="O82" s="192">
        <v>6.12242156862755E-2</v>
      </c>
      <c r="P82" s="192">
        <v>0</v>
      </c>
      <c r="Q82" s="192">
        <v>0</v>
      </c>
      <c r="R82" s="192">
        <v>1</v>
      </c>
    </row>
    <row r="83" spans="1:18" x14ac:dyDescent="0.25">
      <c r="A83" s="193"/>
      <c r="B83" s="171"/>
      <c r="C83" s="170"/>
      <c r="D83" s="194">
        <v>0</v>
      </c>
      <c r="E83" s="194">
        <v>0</v>
      </c>
      <c r="F83" s="194">
        <v>0</v>
      </c>
      <c r="G83" s="194">
        <v>0.8327</v>
      </c>
      <c r="H83" s="194">
        <v>1.2490000000000001</v>
      </c>
      <c r="I83" s="194">
        <v>1.2490000000000001</v>
      </c>
      <c r="J83" s="194">
        <v>1.2490000000000001</v>
      </c>
      <c r="K83" s="194">
        <v>1.2490000000000001</v>
      </c>
      <c r="L83" s="194">
        <v>1.2490000000000001</v>
      </c>
      <c r="M83" s="194">
        <v>1.2490000000000001</v>
      </c>
      <c r="N83" s="194">
        <v>1.2490000000000001</v>
      </c>
      <c r="O83" s="194">
        <v>0.62429999999999997</v>
      </c>
      <c r="P83" s="194">
        <v>0</v>
      </c>
      <c r="Q83" s="194">
        <v>0</v>
      </c>
      <c r="R83" s="194">
        <v>10.199999999999999</v>
      </c>
    </row>
    <row r="84" spans="1:18" x14ac:dyDescent="0.25">
      <c r="A84" s="193"/>
      <c r="B84" s="171"/>
      <c r="C84" s="170"/>
      <c r="D84" s="195">
        <v>0</v>
      </c>
      <c r="E84" s="195">
        <v>0</v>
      </c>
      <c r="F84" s="195">
        <v>0</v>
      </c>
      <c r="G84" s="195">
        <v>60.8</v>
      </c>
      <c r="H84" s="195">
        <v>91.2</v>
      </c>
      <c r="I84" s="195">
        <v>91.2</v>
      </c>
      <c r="J84" s="195">
        <v>91.2</v>
      </c>
      <c r="K84" s="195">
        <v>91.2</v>
      </c>
      <c r="L84" s="195">
        <v>91.2</v>
      </c>
      <c r="M84" s="195">
        <v>91.2</v>
      </c>
      <c r="N84" s="195">
        <v>91.2</v>
      </c>
      <c r="O84" s="195">
        <v>45.6</v>
      </c>
      <c r="P84" s="195">
        <v>0</v>
      </c>
      <c r="Q84" s="195">
        <v>0</v>
      </c>
      <c r="R84" s="195">
        <v>744.8</v>
      </c>
    </row>
    <row r="85" spans="1:18" x14ac:dyDescent="0.25">
      <c r="A85" s="193"/>
      <c r="B85" s="171"/>
      <c r="C85" s="170"/>
      <c r="D85" s="196" t="s">
        <v>94</v>
      </c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</row>
    <row r="86" spans="1:18" x14ac:dyDescent="0.25">
      <c r="A86" s="282" t="s">
        <v>34</v>
      </c>
      <c r="B86" s="283" t="s">
        <v>51</v>
      </c>
      <c r="C86" s="191" t="s">
        <v>72</v>
      </c>
      <c r="D86" s="192">
        <v>0</v>
      </c>
      <c r="E86" s="192">
        <v>0</v>
      </c>
      <c r="F86" s="192">
        <v>0</v>
      </c>
      <c r="G86" s="192">
        <v>8.1632666666666701E-2</v>
      </c>
      <c r="H86" s="192">
        <v>0.122449</v>
      </c>
      <c r="I86" s="192">
        <v>0.122449</v>
      </c>
      <c r="J86" s="192">
        <v>0.122449</v>
      </c>
      <c r="K86" s="192">
        <v>0.122449</v>
      </c>
      <c r="L86" s="192">
        <v>0.122449</v>
      </c>
      <c r="M86" s="192">
        <v>0.122449</v>
      </c>
      <c r="N86" s="192">
        <v>0.122449</v>
      </c>
      <c r="O86" s="192">
        <v>6.1224333333333297E-2</v>
      </c>
      <c r="P86" s="192">
        <v>0</v>
      </c>
      <c r="Q86" s="192">
        <v>0</v>
      </c>
      <c r="R86" s="192">
        <v>1</v>
      </c>
    </row>
    <row r="87" spans="1:18" x14ac:dyDescent="0.25">
      <c r="A87" s="193"/>
      <c r="B87" s="171"/>
      <c r="C87" s="170"/>
      <c r="D87" s="194">
        <v>0</v>
      </c>
      <c r="E87" s="194">
        <v>0</v>
      </c>
      <c r="F87" s="194">
        <v>0</v>
      </c>
      <c r="G87" s="194">
        <v>0.24490000000000001</v>
      </c>
      <c r="H87" s="194">
        <v>0.36730000000000002</v>
      </c>
      <c r="I87" s="194">
        <v>0.36730000000000002</v>
      </c>
      <c r="J87" s="194">
        <v>0.36730000000000002</v>
      </c>
      <c r="K87" s="194">
        <v>0.36730000000000002</v>
      </c>
      <c r="L87" s="194">
        <v>0.36730000000000002</v>
      </c>
      <c r="M87" s="194">
        <v>0.36730000000000002</v>
      </c>
      <c r="N87" s="194">
        <v>0.36730000000000002</v>
      </c>
      <c r="O87" s="194">
        <v>0.184</v>
      </c>
      <c r="P87" s="194">
        <v>0</v>
      </c>
      <c r="Q87" s="194">
        <v>0</v>
      </c>
      <c r="R87" s="194">
        <v>3</v>
      </c>
    </row>
    <row r="88" spans="1:18" x14ac:dyDescent="0.25">
      <c r="A88" s="193"/>
      <c r="B88" s="171"/>
      <c r="C88" s="170"/>
      <c r="D88" s="195">
        <v>0</v>
      </c>
      <c r="E88" s="195">
        <v>0</v>
      </c>
      <c r="F88" s="195">
        <v>0</v>
      </c>
      <c r="G88" s="195">
        <v>19.93</v>
      </c>
      <c r="H88" s="195">
        <v>29.89</v>
      </c>
      <c r="I88" s="195">
        <v>29.89</v>
      </c>
      <c r="J88" s="195">
        <v>29.89</v>
      </c>
      <c r="K88" s="195">
        <v>29.89</v>
      </c>
      <c r="L88" s="195">
        <v>29.89</v>
      </c>
      <c r="M88" s="195">
        <v>29.89</v>
      </c>
      <c r="N88" s="195">
        <v>29.89</v>
      </c>
      <c r="O88" s="195">
        <v>14.95</v>
      </c>
      <c r="P88" s="195">
        <v>0</v>
      </c>
      <c r="Q88" s="195">
        <v>0</v>
      </c>
      <c r="R88" s="195">
        <v>244.11</v>
      </c>
    </row>
    <row r="89" spans="1:18" x14ac:dyDescent="0.25">
      <c r="A89" s="193"/>
      <c r="B89" s="171"/>
      <c r="C89" s="170"/>
      <c r="D89" s="196" t="s">
        <v>94</v>
      </c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</row>
    <row r="90" spans="1:18" x14ac:dyDescent="0.25">
      <c r="A90" s="282" t="s">
        <v>37</v>
      </c>
      <c r="B90" s="283" t="s">
        <v>27</v>
      </c>
      <c r="C90" s="191" t="s">
        <v>4</v>
      </c>
      <c r="D90" s="192">
        <v>0</v>
      </c>
      <c r="E90" s="192">
        <v>0</v>
      </c>
      <c r="F90" s="192">
        <v>0</v>
      </c>
      <c r="G90" s="192">
        <v>8.16326708074534E-2</v>
      </c>
      <c r="H90" s="192">
        <v>0.122448944099379</v>
      </c>
      <c r="I90" s="192">
        <v>0.122448944099379</v>
      </c>
      <c r="J90" s="192">
        <v>0.122448944099379</v>
      </c>
      <c r="K90" s="192">
        <v>0.122448944099379</v>
      </c>
      <c r="L90" s="192">
        <v>0.122448944099379</v>
      </c>
      <c r="M90" s="192">
        <v>0.122448944099379</v>
      </c>
      <c r="N90" s="192">
        <v>0.122448944099379</v>
      </c>
      <c r="O90" s="192">
        <v>6.1224720496893599E-2</v>
      </c>
      <c r="P90" s="192">
        <v>0</v>
      </c>
      <c r="Q90" s="192">
        <v>0</v>
      </c>
      <c r="R90" s="192">
        <v>1</v>
      </c>
    </row>
    <row r="91" spans="1:18" x14ac:dyDescent="0.25">
      <c r="A91" s="282"/>
      <c r="B91" s="171"/>
      <c r="C91" s="170"/>
      <c r="D91" s="194">
        <v>0</v>
      </c>
      <c r="E91" s="194">
        <v>0</v>
      </c>
      <c r="F91" s="194">
        <v>0</v>
      </c>
      <c r="G91" s="194">
        <v>0.65710000000000002</v>
      </c>
      <c r="H91" s="194">
        <v>0.98570000000000002</v>
      </c>
      <c r="I91" s="194">
        <v>0.98570000000000002</v>
      </c>
      <c r="J91" s="194">
        <v>0.98570000000000002</v>
      </c>
      <c r="K91" s="194">
        <v>0.98570000000000002</v>
      </c>
      <c r="L91" s="194">
        <v>0.98570000000000002</v>
      </c>
      <c r="M91" s="194">
        <v>0.98570000000000002</v>
      </c>
      <c r="N91" s="194">
        <v>0.98570000000000002</v>
      </c>
      <c r="O91" s="194">
        <v>0.49299999999999999</v>
      </c>
      <c r="P91" s="194">
        <v>0</v>
      </c>
      <c r="Q91" s="194">
        <v>0</v>
      </c>
      <c r="R91" s="194">
        <v>8.0500000000000007</v>
      </c>
    </row>
    <row r="92" spans="1:18" x14ac:dyDescent="0.25">
      <c r="A92" s="282"/>
      <c r="B92" s="171"/>
      <c r="C92" s="170"/>
      <c r="D92" s="195">
        <v>0</v>
      </c>
      <c r="E92" s="195">
        <v>0</v>
      </c>
      <c r="F92" s="195">
        <v>0</v>
      </c>
      <c r="G92" s="195">
        <v>142.85</v>
      </c>
      <c r="H92" s="195">
        <v>214.27</v>
      </c>
      <c r="I92" s="195">
        <v>214.27</v>
      </c>
      <c r="J92" s="195">
        <v>214.27</v>
      </c>
      <c r="K92" s="195">
        <v>214.27</v>
      </c>
      <c r="L92" s="195">
        <v>214.27</v>
      </c>
      <c r="M92" s="195">
        <v>214.27</v>
      </c>
      <c r="N92" s="195">
        <v>214.27</v>
      </c>
      <c r="O92" s="195">
        <v>107.17</v>
      </c>
      <c r="P92" s="195">
        <v>0</v>
      </c>
      <c r="Q92" s="195">
        <v>0</v>
      </c>
      <c r="R92" s="195">
        <v>1749.91</v>
      </c>
    </row>
    <row r="93" spans="1:18" x14ac:dyDescent="0.25">
      <c r="A93" s="193"/>
      <c r="B93" s="171"/>
      <c r="C93" s="170"/>
      <c r="D93" s="196" t="s">
        <v>94</v>
      </c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</row>
    <row r="94" spans="1:18" x14ac:dyDescent="0.25">
      <c r="A94" s="193"/>
      <c r="B94" s="171"/>
      <c r="C94" s="170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</row>
    <row r="95" spans="1:18" x14ac:dyDescent="0.25">
      <c r="A95" s="168"/>
      <c r="B95" s="168"/>
      <c r="C95" s="173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</row>
    <row r="96" spans="1:18" x14ac:dyDescent="0.25">
      <c r="A96" s="168"/>
      <c r="B96" s="169"/>
      <c r="C96" s="173" t="s">
        <v>107</v>
      </c>
      <c r="D96" s="199">
        <v>0</v>
      </c>
      <c r="E96" s="199">
        <v>0</v>
      </c>
      <c r="F96" s="199">
        <v>0</v>
      </c>
      <c r="G96" s="199">
        <v>407.82</v>
      </c>
      <c r="H96" s="199">
        <v>611.72</v>
      </c>
      <c r="I96" s="199">
        <v>611.72</v>
      </c>
      <c r="J96" s="199">
        <v>611.72</v>
      </c>
      <c r="K96" s="199">
        <v>611.72</v>
      </c>
      <c r="L96" s="199">
        <v>611.72</v>
      </c>
      <c r="M96" s="199">
        <v>611.72</v>
      </c>
      <c r="N96" s="199">
        <v>611.72</v>
      </c>
      <c r="O96" s="199">
        <v>305.94</v>
      </c>
      <c r="P96" s="199">
        <v>0</v>
      </c>
      <c r="Q96" s="199">
        <v>0</v>
      </c>
      <c r="R96" s="199">
        <v>4995.8</v>
      </c>
    </row>
    <row r="97" spans="1:18" x14ac:dyDescent="0.25">
      <c r="A97" s="168"/>
      <c r="B97" s="169"/>
      <c r="C97" s="173" t="s">
        <v>97</v>
      </c>
      <c r="D97" s="199">
        <v>3343.65</v>
      </c>
      <c r="E97" s="199">
        <v>4095.87</v>
      </c>
      <c r="F97" s="199">
        <v>5600.32</v>
      </c>
      <c r="G97" s="199">
        <v>6443.15</v>
      </c>
      <c r="H97" s="199">
        <v>8038.44</v>
      </c>
      <c r="I97" s="199">
        <v>8038.44</v>
      </c>
      <c r="J97" s="199">
        <v>7763.18</v>
      </c>
      <c r="K97" s="199">
        <v>7210.2</v>
      </c>
      <c r="L97" s="199">
        <v>6712.23</v>
      </c>
      <c r="M97" s="199">
        <v>6712.23</v>
      </c>
      <c r="N97" s="199">
        <v>6712.23</v>
      </c>
      <c r="O97" s="199">
        <v>4319.3500000000004</v>
      </c>
      <c r="P97" s="199">
        <v>1926.36</v>
      </c>
      <c r="Q97" s="199">
        <v>642.09</v>
      </c>
      <c r="R97" s="199">
        <v>77557.740000000005</v>
      </c>
    </row>
    <row r="98" spans="1:18" x14ac:dyDescent="0.25">
      <c r="A98" s="169" t="s">
        <v>99</v>
      </c>
      <c r="B98" s="168"/>
      <c r="C98" s="173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</row>
    <row r="99" spans="1:18" x14ac:dyDescent="0.25">
      <c r="A99" s="282" t="s">
        <v>54</v>
      </c>
      <c r="B99" s="283" t="s">
        <v>35</v>
      </c>
      <c r="C99" s="191" t="s">
        <v>72</v>
      </c>
      <c r="D99" s="192">
        <v>0</v>
      </c>
      <c r="E99" s="192">
        <v>0</v>
      </c>
      <c r="F99" s="192">
        <v>0</v>
      </c>
      <c r="G99" s="192">
        <v>8.1632666666666701E-2</v>
      </c>
      <c r="H99" s="192">
        <v>0.12244896666666701</v>
      </c>
      <c r="I99" s="192">
        <v>0.12244896666666701</v>
      </c>
      <c r="J99" s="192">
        <v>0.12244896666666701</v>
      </c>
      <c r="K99" s="192">
        <v>0.12244896666666701</v>
      </c>
      <c r="L99" s="192">
        <v>0.12244896666666701</v>
      </c>
      <c r="M99" s="192">
        <v>0.12244896666666701</v>
      </c>
      <c r="N99" s="192">
        <v>0.12244896666666701</v>
      </c>
      <c r="O99" s="192">
        <v>6.1224566666664301E-2</v>
      </c>
      <c r="P99" s="192">
        <v>0</v>
      </c>
      <c r="Q99" s="192">
        <v>0</v>
      </c>
      <c r="R99" s="192">
        <v>1</v>
      </c>
    </row>
    <row r="100" spans="1:18" x14ac:dyDescent="0.25">
      <c r="A100" s="282"/>
      <c r="B100" s="283"/>
      <c r="C100" s="170"/>
      <c r="D100" s="194">
        <v>0</v>
      </c>
      <c r="E100" s="194">
        <v>0</v>
      </c>
      <c r="F100" s="194">
        <v>0</v>
      </c>
      <c r="G100" s="194">
        <v>2.4489999999999998</v>
      </c>
      <c r="H100" s="194">
        <v>3.6735000000000002</v>
      </c>
      <c r="I100" s="194">
        <v>3.6735000000000002</v>
      </c>
      <c r="J100" s="194">
        <v>3.6735000000000002</v>
      </c>
      <c r="K100" s="194">
        <v>3.6735000000000002</v>
      </c>
      <c r="L100" s="194">
        <v>3.6735000000000002</v>
      </c>
      <c r="M100" s="194">
        <v>3.6735000000000002</v>
      </c>
      <c r="N100" s="194">
        <v>3.6735000000000002</v>
      </c>
      <c r="O100" s="194">
        <v>1.8365</v>
      </c>
      <c r="P100" s="194">
        <v>0</v>
      </c>
      <c r="Q100" s="194">
        <v>0</v>
      </c>
      <c r="R100" s="194">
        <v>30</v>
      </c>
    </row>
    <row r="101" spans="1:18" x14ac:dyDescent="0.25">
      <c r="A101" s="282"/>
      <c r="B101" s="171"/>
      <c r="C101" s="170"/>
      <c r="D101" s="195">
        <v>0</v>
      </c>
      <c r="E101" s="195">
        <v>0</v>
      </c>
      <c r="F101" s="195">
        <v>0</v>
      </c>
      <c r="G101" s="195">
        <v>364.85</v>
      </c>
      <c r="H101" s="195">
        <v>547.27</v>
      </c>
      <c r="I101" s="195">
        <v>547.27</v>
      </c>
      <c r="J101" s="195">
        <v>547.27</v>
      </c>
      <c r="K101" s="195">
        <v>547.27</v>
      </c>
      <c r="L101" s="195">
        <v>547.27</v>
      </c>
      <c r="M101" s="195">
        <v>547.27</v>
      </c>
      <c r="N101" s="195">
        <v>547.27</v>
      </c>
      <c r="O101" s="195">
        <v>273.66000000000003</v>
      </c>
      <c r="P101" s="195">
        <v>0</v>
      </c>
      <c r="Q101" s="195">
        <v>0</v>
      </c>
      <c r="R101" s="195">
        <v>4469.3999999999996</v>
      </c>
    </row>
    <row r="102" spans="1:18" x14ac:dyDescent="0.25">
      <c r="A102" s="193"/>
      <c r="B102" s="171"/>
      <c r="C102" s="170"/>
      <c r="D102" s="196" t="s">
        <v>94</v>
      </c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</row>
    <row r="103" spans="1:18" x14ac:dyDescent="0.25">
      <c r="A103" s="280"/>
      <c r="B103" s="281" t="s">
        <v>56</v>
      </c>
      <c r="C103" s="189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</row>
    <row r="104" spans="1:18" x14ac:dyDescent="0.25">
      <c r="A104" s="282" t="s">
        <v>67</v>
      </c>
      <c r="B104" s="283" t="s">
        <v>49</v>
      </c>
      <c r="C104" s="191" t="s">
        <v>4</v>
      </c>
      <c r="D104" s="192">
        <v>0</v>
      </c>
      <c r="E104" s="192">
        <v>0</v>
      </c>
      <c r="F104" s="192">
        <v>0</v>
      </c>
      <c r="G104" s="192">
        <v>0</v>
      </c>
      <c r="H104" s="192">
        <v>0</v>
      </c>
      <c r="I104" s="192">
        <v>0</v>
      </c>
      <c r="J104" s="192">
        <v>0</v>
      </c>
      <c r="K104" s="192">
        <v>0</v>
      </c>
      <c r="L104" s="192">
        <v>0</v>
      </c>
      <c r="M104" s="192">
        <v>0</v>
      </c>
      <c r="N104" s="192">
        <v>0</v>
      </c>
      <c r="O104" s="192">
        <v>0.27272727140431702</v>
      </c>
      <c r="P104" s="192">
        <v>0.54545454765947099</v>
      </c>
      <c r="Q104" s="192">
        <v>0.18181818093621199</v>
      </c>
      <c r="R104" s="192">
        <v>1</v>
      </c>
    </row>
    <row r="105" spans="1:18" x14ac:dyDescent="0.25">
      <c r="A105" s="282"/>
      <c r="B105" s="171"/>
      <c r="C105" s="170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56.222700000000003</v>
      </c>
      <c r="P105" s="194">
        <v>112.4455</v>
      </c>
      <c r="Q105" s="194">
        <v>37.4818</v>
      </c>
      <c r="R105" s="194">
        <v>206.15</v>
      </c>
    </row>
    <row r="106" spans="1:18" x14ac:dyDescent="0.25">
      <c r="A106" s="282"/>
      <c r="B106" s="171"/>
      <c r="C106" s="170"/>
      <c r="D106" s="195">
        <v>0</v>
      </c>
      <c r="E106" s="195">
        <v>0</v>
      </c>
      <c r="F106" s="195">
        <v>0</v>
      </c>
      <c r="G106" s="195">
        <v>0</v>
      </c>
      <c r="H106" s="195">
        <v>0</v>
      </c>
      <c r="I106" s="195">
        <v>0</v>
      </c>
      <c r="J106" s="195">
        <v>0</v>
      </c>
      <c r="K106" s="195">
        <v>0</v>
      </c>
      <c r="L106" s="195">
        <v>0</v>
      </c>
      <c r="M106" s="195">
        <v>0</v>
      </c>
      <c r="N106" s="195">
        <v>0</v>
      </c>
      <c r="O106" s="195">
        <v>22974.86</v>
      </c>
      <c r="P106" s="195">
        <v>45949.71</v>
      </c>
      <c r="Q106" s="195">
        <v>15316.57</v>
      </c>
      <c r="R106" s="195">
        <v>84241.14</v>
      </c>
    </row>
    <row r="107" spans="1:18" x14ac:dyDescent="0.25">
      <c r="A107" s="193"/>
      <c r="B107" s="171"/>
      <c r="C107" s="170"/>
      <c r="D107" s="196" t="s">
        <v>93</v>
      </c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</row>
    <row r="108" spans="1:18" x14ac:dyDescent="0.25">
      <c r="A108" s="282" t="s">
        <v>67</v>
      </c>
      <c r="B108" s="283" t="s">
        <v>49</v>
      </c>
      <c r="C108" s="191" t="s">
        <v>4</v>
      </c>
      <c r="D108" s="192">
        <v>0</v>
      </c>
      <c r="E108" s="192">
        <v>0</v>
      </c>
      <c r="F108" s="192">
        <v>0</v>
      </c>
      <c r="G108" s="192">
        <v>0</v>
      </c>
      <c r="H108" s="192">
        <v>0</v>
      </c>
      <c r="I108" s="192">
        <v>0</v>
      </c>
      <c r="J108" s="192">
        <v>0</v>
      </c>
      <c r="K108" s="192">
        <v>0</v>
      </c>
      <c r="L108" s="192">
        <v>0.214285714285714</v>
      </c>
      <c r="M108" s="192">
        <v>0.214285714285714</v>
      </c>
      <c r="N108" s="192">
        <v>0.214285714285714</v>
      </c>
      <c r="O108" s="192">
        <v>0.214285714285714</v>
      </c>
      <c r="P108" s="192">
        <v>0.14285714285714399</v>
      </c>
      <c r="Q108" s="192">
        <v>0</v>
      </c>
      <c r="R108" s="192">
        <v>1</v>
      </c>
    </row>
    <row r="109" spans="1:18" x14ac:dyDescent="0.25">
      <c r="A109" s="282"/>
      <c r="B109" s="171"/>
      <c r="C109" s="170"/>
      <c r="D109" s="194">
        <v>0</v>
      </c>
      <c r="E109" s="194">
        <v>0</v>
      </c>
      <c r="F109" s="194">
        <v>0</v>
      </c>
      <c r="G109" s="194">
        <v>0</v>
      </c>
      <c r="H109" s="194">
        <v>0</v>
      </c>
      <c r="I109" s="194">
        <v>0</v>
      </c>
      <c r="J109" s="194">
        <v>0</v>
      </c>
      <c r="K109" s="194">
        <v>0</v>
      </c>
      <c r="L109" s="194">
        <v>44.174999999999997</v>
      </c>
      <c r="M109" s="194">
        <v>44.174999999999997</v>
      </c>
      <c r="N109" s="194">
        <v>44.174999999999997</v>
      </c>
      <c r="O109" s="194">
        <v>44.174999999999997</v>
      </c>
      <c r="P109" s="194">
        <v>29.45</v>
      </c>
      <c r="Q109" s="194">
        <v>0</v>
      </c>
      <c r="R109" s="194">
        <v>206.15</v>
      </c>
    </row>
    <row r="110" spans="1:18" x14ac:dyDescent="0.25">
      <c r="A110" s="282"/>
      <c r="B110" s="171"/>
      <c r="C110" s="170"/>
      <c r="D110" s="195">
        <v>0</v>
      </c>
      <c r="E110" s="195">
        <v>0</v>
      </c>
      <c r="F110" s="195">
        <v>0</v>
      </c>
      <c r="G110" s="195">
        <v>0</v>
      </c>
      <c r="H110" s="195">
        <v>0</v>
      </c>
      <c r="I110" s="195">
        <v>0</v>
      </c>
      <c r="J110" s="195">
        <v>0</v>
      </c>
      <c r="K110" s="195">
        <v>0</v>
      </c>
      <c r="L110" s="195">
        <v>18051.669999999998</v>
      </c>
      <c r="M110" s="195">
        <v>18051.669999999998</v>
      </c>
      <c r="N110" s="195">
        <v>18051.669999999998</v>
      </c>
      <c r="O110" s="195">
        <v>18051.669999999998</v>
      </c>
      <c r="P110" s="195">
        <v>12034.46</v>
      </c>
      <c r="Q110" s="195">
        <v>0</v>
      </c>
      <c r="R110" s="195">
        <v>84241.14</v>
      </c>
    </row>
    <row r="111" spans="1:18" x14ac:dyDescent="0.25">
      <c r="A111" s="193"/>
      <c r="B111" s="171"/>
      <c r="C111" s="170"/>
      <c r="D111" s="196" t="s">
        <v>102</v>
      </c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</row>
    <row r="112" spans="1:18" x14ac:dyDescent="0.25">
      <c r="A112" s="282" t="s">
        <v>39</v>
      </c>
      <c r="B112" s="283" t="s">
        <v>69</v>
      </c>
      <c r="C112" s="191" t="s">
        <v>4</v>
      </c>
      <c r="D112" s="192">
        <v>0</v>
      </c>
      <c r="E112" s="192">
        <v>0</v>
      </c>
      <c r="F112" s="192">
        <v>0</v>
      </c>
      <c r="G112" s="192">
        <v>0</v>
      </c>
      <c r="H112" s="192">
        <v>0</v>
      </c>
      <c r="I112" s="192">
        <v>0</v>
      </c>
      <c r="J112" s="192">
        <v>0</v>
      </c>
      <c r="K112" s="192">
        <v>0</v>
      </c>
      <c r="L112" s="192">
        <v>0.21428571460177001</v>
      </c>
      <c r="M112" s="192">
        <v>0.21428571460177001</v>
      </c>
      <c r="N112" s="192">
        <v>0.21428571460177001</v>
      </c>
      <c r="O112" s="192">
        <v>0.21428571460177001</v>
      </c>
      <c r="P112" s="192">
        <v>0.14285714159292001</v>
      </c>
      <c r="Q112" s="192">
        <v>0</v>
      </c>
      <c r="R112" s="192">
        <v>1</v>
      </c>
    </row>
    <row r="113" spans="1:18" x14ac:dyDescent="0.25">
      <c r="A113" s="193"/>
      <c r="B113" s="171"/>
      <c r="C113" s="170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193.71430000000001</v>
      </c>
      <c r="M113" s="194">
        <v>193.71430000000001</v>
      </c>
      <c r="N113" s="194">
        <v>193.71430000000001</v>
      </c>
      <c r="O113" s="194">
        <v>193.71430000000001</v>
      </c>
      <c r="P113" s="194">
        <v>129.14279999999999</v>
      </c>
      <c r="Q113" s="194">
        <v>0</v>
      </c>
      <c r="R113" s="194">
        <v>904</v>
      </c>
    </row>
    <row r="114" spans="1:18" x14ac:dyDescent="0.25">
      <c r="A114" s="193"/>
      <c r="B114" s="171"/>
      <c r="C114" s="170"/>
      <c r="D114" s="195">
        <v>0</v>
      </c>
      <c r="E114" s="195">
        <v>0</v>
      </c>
      <c r="F114" s="195">
        <v>0</v>
      </c>
      <c r="G114" s="195">
        <v>0</v>
      </c>
      <c r="H114" s="195">
        <v>0</v>
      </c>
      <c r="I114" s="195">
        <v>0</v>
      </c>
      <c r="J114" s="195">
        <v>0</v>
      </c>
      <c r="K114" s="195">
        <v>0</v>
      </c>
      <c r="L114" s="195">
        <v>7124.81</v>
      </c>
      <c r="M114" s="195">
        <v>7124.81</v>
      </c>
      <c r="N114" s="195">
        <v>7124.81</v>
      </c>
      <c r="O114" s="195">
        <v>7124.81</v>
      </c>
      <c r="P114" s="195">
        <v>4749.88</v>
      </c>
      <c r="Q114" s="195">
        <v>0</v>
      </c>
      <c r="R114" s="195">
        <v>33249.120000000003</v>
      </c>
    </row>
    <row r="115" spans="1:18" x14ac:dyDescent="0.25">
      <c r="A115" s="193"/>
      <c r="B115" s="171"/>
      <c r="C115" s="170"/>
      <c r="D115" s="196" t="s">
        <v>102</v>
      </c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</row>
    <row r="116" spans="1:18" x14ac:dyDescent="0.25">
      <c r="A116" s="193"/>
      <c r="B116" s="171"/>
      <c r="C116" s="170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</row>
    <row r="117" spans="1:18" x14ac:dyDescent="0.25">
      <c r="A117" s="168"/>
      <c r="B117" s="168"/>
      <c r="C117" s="173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</row>
    <row r="118" spans="1:18" x14ac:dyDescent="0.25">
      <c r="A118" s="168"/>
      <c r="B118" s="169"/>
      <c r="C118" s="173" t="s">
        <v>107</v>
      </c>
      <c r="D118" s="199">
        <v>0</v>
      </c>
      <c r="E118" s="199">
        <v>0</v>
      </c>
      <c r="F118" s="199">
        <v>0</v>
      </c>
      <c r="G118" s="199">
        <v>364.85</v>
      </c>
      <c r="H118" s="199">
        <v>547.27</v>
      </c>
      <c r="I118" s="199">
        <v>547.27</v>
      </c>
      <c r="J118" s="199">
        <v>547.27</v>
      </c>
      <c r="K118" s="199">
        <v>547.27</v>
      </c>
      <c r="L118" s="199">
        <v>25723.75</v>
      </c>
      <c r="M118" s="199">
        <v>25723.75</v>
      </c>
      <c r="N118" s="199">
        <v>25723.75</v>
      </c>
      <c r="O118" s="199">
        <v>48425</v>
      </c>
      <c r="P118" s="199">
        <v>62734.05</v>
      </c>
      <c r="Q118" s="199">
        <v>15316.57</v>
      </c>
      <c r="R118" s="199">
        <v>206200.8</v>
      </c>
    </row>
    <row r="119" spans="1:18" x14ac:dyDescent="0.25">
      <c r="A119" s="168"/>
      <c r="B119" s="169"/>
      <c r="C119" s="173" t="s">
        <v>97</v>
      </c>
      <c r="D119" s="199">
        <v>3343.65</v>
      </c>
      <c r="E119" s="199">
        <v>4095.87</v>
      </c>
      <c r="F119" s="199">
        <v>5600.32</v>
      </c>
      <c r="G119" s="199">
        <v>6808</v>
      </c>
      <c r="H119" s="199">
        <v>8585.7099999999991</v>
      </c>
      <c r="I119" s="199">
        <v>8585.7099999999991</v>
      </c>
      <c r="J119" s="199">
        <v>8310.4500000000007</v>
      </c>
      <c r="K119" s="199">
        <v>7757.47</v>
      </c>
      <c r="L119" s="199">
        <v>32435.98</v>
      </c>
      <c r="M119" s="199">
        <v>32435.98</v>
      </c>
      <c r="N119" s="199">
        <v>32435.98</v>
      </c>
      <c r="O119" s="199">
        <v>52744.35</v>
      </c>
      <c r="P119" s="199">
        <v>64660.41</v>
      </c>
      <c r="Q119" s="199">
        <v>15958.66</v>
      </c>
      <c r="R119" s="199">
        <v>283758.53999999998</v>
      </c>
    </row>
    <row r="120" spans="1:18" x14ac:dyDescent="0.25">
      <c r="A120" s="169" t="s">
        <v>99</v>
      </c>
      <c r="B120" s="168"/>
      <c r="C120" s="173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</row>
    <row r="121" spans="1:18" x14ac:dyDescent="0.25">
      <c r="A121" s="282" t="s">
        <v>75</v>
      </c>
      <c r="B121" s="283" t="s">
        <v>70</v>
      </c>
      <c r="C121" s="191" t="s">
        <v>32</v>
      </c>
      <c r="D121" s="192">
        <v>0</v>
      </c>
      <c r="E121" s="192">
        <v>0</v>
      </c>
      <c r="F121" s="192">
        <v>0</v>
      </c>
      <c r="G121" s="192">
        <v>0</v>
      </c>
      <c r="H121" s="192">
        <v>0</v>
      </c>
      <c r="I121" s="192">
        <v>0</v>
      </c>
      <c r="J121" s="192">
        <v>0</v>
      </c>
      <c r="K121" s="192">
        <v>0</v>
      </c>
      <c r="L121" s="192">
        <v>0.214285713846154</v>
      </c>
      <c r="M121" s="192">
        <v>0.214285713846154</v>
      </c>
      <c r="N121" s="192">
        <v>0.214285713846154</v>
      </c>
      <c r="O121" s="192">
        <v>0.214285713846154</v>
      </c>
      <c r="P121" s="192">
        <v>0.14285714461538401</v>
      </c>
      <c r="Q121" s="192">
        <v>0</v>
      </c>
      <c r="R121" s="192">
        <v>1</v>
      </c>
    </row>
    <row r="122" spans="1:18" x14ac:dyDescent="0.25">
      <c r="A122" s="193"/>
      <c r="B122" s="171"/>
      <c r="C122" s="170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69.642899999999997</v>
      </c>
      <c r="M122" s="194">
        <v>69.642899999999997</v>
      </c>
      <c r="N122" s="194">
        <v>69.642899999999997</v>
      </c>
      <c r="O122" s="194">
        <v>69.642899999999997</v>
      </c>
      <c r="P122" s="194">
        <v>46.428400000000003</v>
      </c>
      <c r="Q122" s="194">
        <v>0</v>
      </c>
      <c r="R122" s="194">
        <v>325</v>
      </c>
    </row>
    <row r="123" spans="1:18" x14ac:dyDescent="0.25">
      <c r="A123" s="193"/>
      <c r="B123" s="171"/>
      <c r="C123" s="170"/>
      <c r="D123" s="195">
        <v>0</v>
      </c>
      <c r="E123" s="195">
        <v>0</v>
      </c>
      <c r="F123" s="195">
        <v>0</v>
      </c>
      <c r="G123" s="195">
        <v>0</v>
      </c>
      <c r="H123" s="195">
        <v>0</v>
      </c>
      <c r="I123" s="195">
        <v>0</v>
      </c>
      <c r="J123" s="195">
        <v>0</v>
      </c>
      <c r="K123" s="195">
        <v>0</v>
      </c>
      <c r="L123" s="195">
        <v>529.98</v>
      </c>
      <c r="M123" s="195">
        <v>529.98</v>
      </c>
      <c r="N123" s="195">
        <v>529.98</v>
      </c>
      <c r="O123" s="195">
        <v>529.98</v>
      </c>
      <c r="P123" s="195">
        <v>353.33</v>
      </c>
      <c r="Q123" s="195">
        <v>0</v>
      </c>
      <c r="R123" s="195">
        <v>2473.25</v>
      </c>
    </row>
    <row r="124" spans="1:18" x14ac:dyDescent="0.25">
      <c r="A124" s="193"/>
      <c r="B124" s="171"/>
      <c r="C124" s="170"/>
      <c r="D124" s="196" t="s">
        <v>102</v>
      </c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</row>
    <row r="125" spans="1:18" x14ac:dyDescent="0.25">
      <c r="A125" s="280"/>
      <c r="B125" s="281" t="s">
        <v>101</v>
      </c>
      <c r="C125" s="189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</row>
    <row r="126" spans="1:18" x14ac:dyDescent="0.25">
      <c r="A126" s="282" t="s">
        <v>52</v>
      </c>
      <c r="B126" s="283" t="s">
        <v>76</v>
      </c>
      <c r="C126" s="191" t="s">
        <v>6</v>
      </c>
      <c r="D126" s="192">
        <v>0</v>
      </c>
      <c r="E126" s="192">
        <v>0</v>
      </c>
      <c r="F126" s="192">
        <v>0</v>
      </c>
      <c r="G126" s="192">
        <v>0</v>
      </c>
      <c r="H126" s="192">
        <v>0</v>
      </c>
      <c r="I126" s="192">
        <v>0</v>
      </c>
      <c r="J126" s="192">
        <v>0</v>
      </c>
      <c r="K126" s="192">
        <v>0</v>
      </c>
      <c r="L126" s="192">
        <v>0</v>
      </c>
      <c r="M126" s="192">
        <v>0</v>
      </c>
      <c r="N126" s="192">
        <v>0</v>
      </c>
      <c r="O126" s="192">
        <v>0.333333214285714</v>
      </c>
      <c r="P126" s="192">
        <v>0.5</v>
      </c>
      <c r="Q126" s="192">
        <v>0.166666785714286</v>
      </c>
      <c r="R126" s="192">
        <v>1</v>
      </c>
    </row>
    <row r="127" spans="1:18" x14ac:dyDescent="0.25">
      <c r="A127" s="193"/>
      <c r="B127" s="171"/>
      <c r="C127" s="170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0.93330000000000002</v>
      </c>
      <c r="P127" s="194">
        <v>1.4</v>
      </c>
      <c r="Q127" s="194">
        <v>0.4667</v>
      </c>
      <c r="R127" s="194">
        <v>2.8</v>
      </c>
    </row>
    <row r="128" spans="1:18" x14ac:dyDescent="0.25">
      <c r="A128" s="193"/>
      <c r="B128" s="171"/>
      <c r="C128" s="170"/>
      <c r="D128" s="195">
        <v>0</v>
      </c>
      <c r="E128" s="195">
        <v>0</v>
      </c>
      <c r="F128" s="195">
        <v>0</v>
      </c>
      <c r="G128" s="195">
        <v>0</v>
      </c>
      <c r="H128" s="195">
        <v>0</v>
      </c>
      <c r="I128" s="195">
        <v>0</v>
      </c>
      <c r="J128" s="195">
        <v>0</v>
      </c>
      <c r="K128" s="195">
        <v>0</v>
      </c>
      <c r="L128" s="195">
        <v>0</v>
      </c>
      <c r="M128" s="195">
        <v>0</v>
      </c>
      <c r="N128" s="195">
        <v>0</v>
      </c>
      <c r="O128" s="195">
        <v>374.4</v>
      </c>
      <c r="P128" s="195">
        <v>561.6</v>
      </c>
      <c r="Q128" s="195">
        <v>187.19</v>
      </c>
      <c r="R128" s="195">
        <v>1123.19</v>
      </c>
    </row>
    <row r="129" spans="1:18" x14ac:dyDescent="0.25">
      <c r="A129" s="193"/>
      <c r="B129" s="171"/>
      <c r="C129" s="170"/>
      <c r="D129" s="196" t="s">
        <v>106</v>
      </c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  <c r="Q129" s="197"/>
      <c r="R129" s="197"/>
    </row>
    <row r="130" spans="1:18" x14ac:dyDescent="0.25">
      <c r="A130" s="282" t="s">
        <v>33</v>
      </c>
      <c r="B130" s="283" t="s">
        <v>47</v>
      </c>
      <c r="C130" s="191" t="s">
        <v>4</v>
      </c>
      <c r="D130" s="192">
        <v>0</v>
      </c>
      <c r="E130" s="192">
        <v>0</v>
      </c>
      <c r="F130" s="192">
        <v>0</v>
      </c>
      <c r="G130" s="192">
        <v>0</v>
      </c>
      <c r="H130" s="192">
        <v>0</v>
      </c>
      <c r="I130" s="192">
        <v>0</v>
      </c>
      <c r="J130" s="192">
        <v>0</v>
      </c>
      <c r="K130" s="192">
        <v>0</v>
      </c>
      <c r="L130" s="192">
        <v>0</v>
      </c>
      <c r="M130" s="192">
        <v>0</v>
      </c>
      <c r="N130" s="192">
        <v>0</v>
      </c>
      <c r="O130" s="192">
        <v>0.33333330965909103</v>
      </c>
      <c r="P130" s="192">
        <v>0.5</v>
      </c>
      <c r="Q130" s="192">
        <v>0.166666690340909</v>
      </c>
      <c r="R130" s="192">
        <v>1</v>
      </c>
    </row>
    <row r="131" spans="1:18" x14ac:dyDescent="0.25">
      <c r="A131" s="193"/>
      <c r="B131" s="171"/>
      <c r="C131" s="170"/>
      <c r="D131" s="194">
        <v>0</v>
      </c>
      <c r="E131" s="194">
        <v>0</v>
      </c>
      <c r="F131" s="194">
        <v>0</v>
      </c>
      <c r="G131" s="194">
        <v>0</v>
      </c>
      <c r="H131" s="194">
        <v>0</v>
      </c>
      <c r="I131" s="194">
        <v>0</v>
      </c>
      <c r="J131" s="194">
        <v>0</v>
      </c>
      <c r="K131" s="194">
        <v>0</v>
      </c>
      <c r="L131" s="194">
        <v>0</v>
      </c>
      <c r="M131" s="194">
        <v>0</v>
      </c>
      <c r="N131" s="194">
        <v>0</v>
      </c>
      <c r="O131" s="194">
        <v>4.6932999999999998</v>
      </c>
      <c r="P131" s="194">
        <v>7.04</v>
      </c>
      <c r="Q131" s="194">
        <v>2.3466999999999998</v>
      </c>
      <c r="R131" s="194">
        <v>14.08</v>
      </c>
    </row>
    <row r="132" spans="1:18" x14ac:dyDescent="0.25">
      <c r="A132" s="193"/>
      <c r="B132" s="171"/>
      <c r="C132" s="170"/>
      <c r="D132" s="195">
        <v>0</v>
      </c>
      <c r="E132" s="195">
        <v>0</v>
      </c>
      <c r="F132" s="195">
        <v>0</v>
      </c>
      <c r="G132" s="195">
        <v>0</v>
      </c>
      <c r="H132" s="195">
        <v>0</v>
      </c>
      <c r="I132" s="195">
        <v>0</v>
      </c>
      <c r="J132" s="195">
        <v>0</v>
      </c>
      <c r="K132" s="195">
        <v>0</v>
      </c>
      <c r="L132" s="195">
        <v>0</v>
      </c>
      <c r="M132" s="195">
        <v>0</v>
      </c>
      <c r="N132" s="195">
        <v>0</v>
      </c>
      <c r="O132" s="195">
        <v>292.25</v>
      </c>
      <c r="P132" s="195">
        <v>438.38</v>
      </c>
      <c r="Q132" s="195">
        <v>146.13</v>
      </c>
      <c r="R132" s="195">
        <v>876.76</v>
      </c>
    </row>
    <row r="133" spans="1:18" x14ac:dyDescent="0.25">
      <c r="A133" s="193"/>
      <c r="B133" s="171"/>
      <c r="C133" s="170"/>
      <c r="D133" s="196" t="s">
        <v>106</v>
      </c>
      <c r="E133" s="197"/>
      <c r="F133" s="197"/>
      <c r="G133" s="197"/>
      <c r="H133" s="197"/>
      <c r="I133" s="197"/>
      <c r="J133" s="197"/>
      <c r="K133" s="197"/>
      <c r="L133" s="197"/>
      <c r="M133" s="197"/>
      <c r="N133" s="197"/>
      <c r="O133" s="197"/>
      <c r="P133" s="197"/>
      <c r="Q133" s="197"/>
      <c r="R133" s="197"/>
    </row>
    <row r="134" spans="1:18" x14ac:dyDescent="0.25">
      <c r="A134" s="193"/>
      <c r="B134" s="171"/>
      <c r="C134" s="170"/>
      <c r="D134" s="197"/>
      <c r="E134" s="197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</row>
    <row r="135" spans="1:18" x14ac:dyDescent="0.25">
      <c r="A135" s="168"/>
      <c r="B135" s="168"/>
      <c r="C135" s="173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</row>
    <row r="136" spans="1:18" x14ac:dyDescent="0.25">
      <c r="A136" s="168"/>
      <c r="B136" s="169"/>
      <c r="C136" s="173" t="s">
        <v>107</v>
      </c>
      <c r="D136" s="199">
        <v>0</v>
      </c>
      <c r="E136" s="199">
        <v>0</v>
      </c>
      <c r="F136" s="199">
        <v>0</v>
      </c>
      <c r="G136" s="199">
        <v>0</v>
      </c>
      <c r="H136" s="199">
        <v>0</v>
      </c>
      <c r="I136" s="199">
        <v>0</v>
      </c>
      <c r="J136" s="199">
        <v>0</v>
      </c>
      <c r="K136" s="199">
        <v>0</v>
      </c>
      <c r="L136" s="199">
        <v>529.98</v>
      </c>
      <c r="M136" s="199">
        <v>529.98</v>
      </c>
      <c r="N136" s="199">
        <v>529.98</v>
      </c>
      <c r="O136" s="199">
        <v>1196.6300000000001</v>
      </c>
      <c r="P136" s="199">
        <v>1353.31</v>
      </c>
      <c r="Q136" s="199">
        <v>333.32</v>
      </c>
      <c r="R136" s="199">
        <v>4473.2</v>
      </c>
    </row>
    <row r="137" spans="1:18" x14ac:dyDescent="0.25">
      <c r="A137" s="168"/>
      <c r="B137" s="169"/>
      <c r="C137" s="173" t="s">
        <v>97</v>
      </c>
      <c r="D137" s="199">
        <v>3343.65</v>
      </c>
      <c r="E137" s="199">
        <v>4095.87</v>
      </c>
      <c r="F137" s="199">
        <v>5600.32</v>
      </c>
      <c r="G137" s="199">
        <v>6808</v>
      </c>
      <c r="H137" s="199">
        <v>8585.7099999999991</v>
      </c>
      <c r="I137" s="199">
        <v>8585.7099999999991</v>
      </c>
      <c r="J137" s="199">
        <v>8310.4500000000007</v>
      </c>
      <c r="K137" s="199">
        <v>7757.47</v>
      </c>
      <c r="L137" s="199">
        <v>32965.96</v>
      </c>
      <c r="M137" s="199">
        <v>32965.96</v>
      </c>
      <c r="N137" s="199">
        <v>32965.96</v>
      </c>
      <c r="O137" s="199">
        <v>53940.98</v>
      </c>
      <c r="P137" s="199">
        <v>66013.72</v>
      </c>
      <c r="Q137" s="199">
        <v>16291.98</v>
      </c>
      <c r="R137" s="199">
        <v>288231.74</v>
      </c>
    </row>
    <row r="138" spans="1:18" x14ac:dyDescent="0.25">
      <c r="A138" s="169" t="s">
        <v>99</v>
      </c>
      <c r="B138" s="168"/>
      <c r="C138" s="173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</row>
  </sheetData>
  <mergeCells count="62">
    <mergeCell ref="A130"/>
    <mergeCell ref="B130"/>
    <mergeCell ref="A121"/>
    <mergeCell ref="B121"/>
    <mergeCell ref="A125"/>
    <mergeCell ref="B125"/>
    <mergeCell ref="A126"/>
    <mergeCell ref="B126"/>
    <mergeCell ref="A104:A106"/>
    <mergeCell ref="B104"/>
    <mergeCell ref="A108:A110"/>
    <mergeCell ref="B108"/>
    <mergeCell ref="A112"/>
    <mergeCell ref="B112"/>
    <mergeCell ref="A90:A92"/>
    <mergeCell ref="B90"/>
    <mergeCell ref="A99:A101"/>
    <mergeCell ref="B99:B100"/>
    <mergeCell ref="A103"/>
    <mergeCell ref="B103"/>
    <mergeCell ref="A78"/>
    <mergeCell ref="B78"/>
    <mergeCell ref="A82"/>
    <mergeCell ref="B82"/>
    <mergeCell ref="A86"/>
    <mergeCell ref="B86"/>
    <mergeCell ref="A61"/>
    <mergeCell ref="B61"/>
    <mergeCell ref="A65"/>
    <mergeCell ref="B65"/>
    <mergeCell ref="A74"/>
    <mergeCell ref="B74"/>
    <mergeCell ref="A49:A51"/>
    <mergeCell ref="B49"/>
    <mergeCell ref="A53:A55"/>
    <mergeCell ref="B53"/>
    <mergeCell ref="A57:A59"/>
    <mergeCell ref="B57"/>
    <mergeCell ref="A35:A37"/>
    <mergeCell ref="B35"/>
    <mergeCell ref="A39"/>
    <mergeCell ref="B39"/>
    <mergeCell ref="A40"/>
    <mergeCell ref="B40"/>
    <mergeCell ref="A21"/>
    <mergeCell ref="B21"/>
    <mergeCell ref="A27"/>
    <mergeCell ref="B27"/>
    <mergeCell ref="A31"/>
    <mergeCell ref="B31"/>
    <mergeCell ref="A9"/>
    <mergeCell ref="B9"/>
    <mergeCell ref="A13"/>
    <mergeCell ref="B13"/>
    <mergeCell ref="A17"/>
    <mergeCell ref="B17"/>
    <mergeCell ref="A3"/>
    <mergeCell ref="B3"/>
    <mergeCell ref="A4"/>
    <mergeCell ref="B4"/>
    <mergeCell ref="A5"/>
    <mergeCell ref="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K9" sqref="K9"/>
    </sheetView>
  </sheetViews>
  <sheetFormatPr baseColWidth="10" defaultRowHeight="15" x14ac:dyDescent="0.25"/>
  <cols>
    <col min="1" max="2" width="11.42578125" style="293"/>
    <col min="3" max="3" width="28.85546875" style="310" customWidth="1"/>
    <col min="4" max="4" width="1.85546875" style="293" customWidth="1"/>
    <col min="5" max="6" width="11.42578125" style="293"/>
    <col min="7" max="7" width="2.28515625" style="293" customWidth="1"/>
    <col min="8" max="16384" width="11.42578125" style="293"/>
  </cols>
  <sheetData>
    <row r="1" spans="1:17" s="284" customFormat="1" x14ac:dyDescent="0.25">
      <c r="C1" s="285"/>
    </row>
    <row r="2" spans="1:17" s="284" customFormat="1" ht="26.25" x14ac:dyDescent="0.25">
      <c r="C2" s="286" t="s">
        <v>0</v>
      </c>
      <c r="E2" s="284" t="s">
        <v>114</v>
      </c>
      <c r="F2" s="284" t="s">
        <v>115</v>
      </c>
      <c r="H2" s="287" t="s">
        <v>1</v>
      </c>
      <c r="I2" s="287" t="s">
        <v>2</v>
      </c>
      <c r="J2" s="288" t="s">
        <v>116</v>
      </c>
      <c r="K2" s="288" t="s">
        <v>117</v>
      </c>
      <c r="L2" s="288" t="s">
        <v>118</v>
      </c>
      <c r="N2" s="289" t="s">
        <v>3</v>
      </c>
    </row>
    <row r="3" spans="1:17" ht="32.25" x14ac:dyDescent="0.25">
      <c r="A3" s="290" t="s">
        <v>119</v>
      </c>
      <c r="B3" s="291" t="s">
        <v>120</v>
      </c>
      <c r="C3" s="292" t="s">
        <v>121</v>
      </c>
      <c r="E3" s="293">
        <v>1</v>
      </c>
      <c r="H3" s="293">
        <v>8</v>
      </c>
      <c r="I3" s="294" t="s">
        <v>122</v>
      </c>
      <c r="L3" s="295">
        <v>3</v>
      </c>
      <c r="N3" s="295">
        <f>L3*H3</f>
        <v>24</v>
      </c>
      <c r="Q3" s="296"/>
    </row>
    <row r="4" spans="1:17" ht="32.25" x14ac:dyDescent="0.25">
      <c r="A4" s="290"/>
      <c r="B4" s="291"/>
      <c r="C4" s="292"/>
      <c r="E4" s="293">
        <v>2</v>
      </c>
      <c r="H4" s="293">
        <v>2</v>
      </c>
      <c r="I4" s="294"/>
      <c r="L4" s="293">
        <v>2.8</v>
      </c>
      <c r="N4" s="295">
        <f t="shared" ref="N4:N20" si="0">L4*H4</f>
        <v>5.6</v>
      </c>
      <c r="Q4" s="296"/>
    </row>
    <row r="5" spans="1:17" ht="32.25" x14ac:dyDescent="0.25">
      <c r="A5" s="290"/>
      <c r="B5" s="291"/>
      <c r="C5" s="292"/>
      <c r="E5" s="293" t="s">
        <v>123</v>
      </c>
      <c r="H5" s="293">
        <v>12</v>
      </c>
      <c r="I5" s="294"/>
      <c r="L5" s="293">
        <v>2.8</v>
      </c>
      <c r="N5" s="295">
        <f t="shared" si="0"/>
        <v>33.599999999999994</v>
      </c>
      <c r="Q5" s="296"/>
    </row>
    <row r="6" spans="1:17" ht="32.25" x14ac:dyDescent="0.25">
      <c r="A6" s="290"/>
      <c r="B6" s="291"/>
      <c r="C6" s="292"/>
      <c r="E6" s="293" t="s">
        <v>124</v>
      </c>
      <c r="H6" s="293">
        <v>2</v>
      </c>
      <c r="I6" s="294"/>
      <c r="L6" s="293">
        <v>2.8</v>
      </c>
      <c r="N6" s="295">
        <f t="shared" si="0"/>
        <v>5.6</v>
      </c>
      <c r="Q6" s="296"/>
    </row>
    <row r="7" spans="1:17" ht="32.25" x14ac:dyDescent="0.25">
      <c r="A7" s="290"/>
      <c r="B7" s="291"/>
      <c r="C7" s="292"/>
      <c r="E7" s="293">
        <v>5</v>
      </c>
      <c r="H7" s="293">
        <v>3</v>
      </c>
      <c r="I7" s="294"/>
      <c r="L7" s="293">
        <v>2.8</v>
      </c>
      <c r="N7" s="295">
        <f t="shared" si="0"/>
        <v>8.3999999999999986</v>
      </c>
      <c r="Q7" s="296"/>
    </row>
    <row r="8" spans="1:17" ht="32.25" x14ac:dyDescent="0.25">
      <c r="A8" s="297"/>
      <c r="B8" s="298"/>
      <c r="C8" s="299"/>
      <c r="D8" s="300"/>
      <c r="E8" s="300"/>
      <c r="F8" s="300"/>
      <c r="G8" s="300"/>
      <c r="H8" s="300"/>
      <c r="I8" s="300"/>
      <c r="J8" s="301"/>
      <c r="K8" s="300"/>
      <c r="L8" s="300"/>
      <c r="M8" s="300"/>
      <c r="N8" s="301"/>
      <c r="O8" s="302">
        <f>SUM(N3:N7)</f>
        <v>77.199999999999989</v>
      </c>
      <c r="P8" s="293" t="s">
        <v>125</v>
      </c>
      <c r="Q8" s="296"/>
    </row>
    <row r="9" spans="1:17" ht="32.25" x14ac:dyDescent="0.25">
      <c r="A9" s="303" t="s">
        <v>126</v>
      </c>
      <c r="B9" s="304" t="s">
        <v>127</v>
      </c>
      <c r="C9" s="305" t="s">
        <v>128</v>
      </c>
      <c r="E9" s="293">
        <v>3</v>
      </c>
      <c r="H9" s="293">
        <v>1</v>
      </c>
      <c r="I9" s="306" t="s">
        <v>122</v>
      </c>
      <c r="L9" s="293">
        <v>2.8</v>
      </c>
      <c r="N9" s="295">
        <f t="shared" si="0"/>
        <v>2.8</v>
      </c>
      <c r="Q9" s="296"/>
    </row>
    <row r="10" spans="1:17" ht="32.25" x14ac:dyDescent="0.25">
      <c r="A10" s="290"/>
      <c r="B10" s="291"/>
      <c r="C10" s="292"/>
      <c r="E10" s="293" t="s">
        <v>124</v>
      </c>
      <c r="H10" s="293">
        <v>3</v>
      </c>
      <c r="I10" s="294"/>
      <c r="L10" s="293">
        <v>2.8</v>
      </c>
      <c r="N10" s="295">
        <f t="shared" si="0"/>
        <v>8.3999999999999986</v>
      </c>
      <c r="Q10" s="296"/>
    </row>
    <row r="11" spans="1:17" ht="32.25" x14ac:dyDescent="0.25">
      <c r="A11" s="290"/>
      <c r="B11" s="291"/>
      <c r="C11" s="292"/>
      <c r="E11" s="293">
        <v>5</v>
      </c>
      <c r="H11" s="293">
        <v>3</v>
      </c>
      <c r="I11" s="294"/>
      <c r="L11" s="293">
        <v>2.8</v>
      </c>
      <c r="N11" s="295">
        <f t="shared" si="0"/>
        <v>8.3999999999999986</v>
      </c>
      <c r="Q11" s="296"/>
    </row>
    <row r="12" spans="1:17" ht="32.25" x14ac:dyDescent="0.25">
      <c r="A12" s="297"/>
      <c r="B12" s="298"/>
      <c r="C12" s="299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1"/>
      <c r="O12" s="302">
        <f>SUM(N9:N11)</f>
        <v>19.599999999999998</v>
      </c>
      <c r="P12" s="293" t="s">
        <v>125</v>
      </c>
      <c r="Q12" s="296"/>
    </row>
    <row r="13" spans="1:17" ht="32.25" x14ac:dyDescent="0.25">
      <c r="A13" s="303" t="s">
        <v>129</v>
      </c>
      <c r="B13" s="304" t="s">
        <v>130</v>
      </c>
      <c r="C13" s="305" t="s">
        <v>131</v>
      </c>
      <c r="E13" s="293">
        <v>2</v>
      </c>
      <c r="H13" s="293">
        <v>3</v>
      </c>
      <c r="I13" s="306" t="s">
        <v>122</v>
      </c>
      <c r="L13" s="293">
        <v>2.8</v>
      </c>
      <c r="N13" s="295">
        <f t="shared" si="0"/>
        <v>8.3999999999999986</v>
      </c>
      <c r="Q13" s="296"/>
    </row>
    <row r="14" spans="1:17" ht="32.25" x14ac:dyDescent="0.25">
      <c r="A14" s="290"/>
      <c r="B14" s="291"/>
      <c r="C14" s="292"/>
      <c r="E14" s="293" t="s">
        <v>123</v>
      </c>
      <c r="H14" s="293">
        <v>1</v>
      </c>
      <c r="I14" s="294"/>
      <c r="L14" s="293">
        <v>2.8</v>
      </c>
      <c r="N14" s="295">
        <f t="shared" si="0"/>
        <v>2.8</v>
      </c>
      <c r="Q14" s="296"/>
    </row>
    <row r="15" spans="1:17" ht="32.25" x14ac:dyDescent="0.25">
      <c r="A15" s="290"/>
      <c r="B15" s="291"/>
      <c r="C15" s="292"/>
      <c r="E15" s="293">
        <v>3</v>
      </c>
      <c r="H15" s="293">
        <v>1</v>
      </c>
      <c r="I15" s="294"/>
      <c r="L15" s="293">
        <v>2.8</v>
      </c>
      <c r="N15" s="295">
        <f t="shared" si="0"/>
        <v>2.8</v>
      </c>
      <c r="Q15" s="296"/>
    </row>
    <row r="16" spans="1:17" ht="32.25" x14ac:dyDescent="0.25">
      <c r="A16" s="297"/>
      <c r="B16" s="298"/>
      <c r="C16" s="299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1"/>
      <c r="O16" s="302">
        <f>SUM(N13:N15)</f>
        <v>14</v>
      </c>
      <c r="P16" s="293" t="s">
        <v>125</v>
      </c>
      <c r="Q16" s="296"/>
    </row>
    <row r="17" spans="1:17" ht="32.25" x14ac:dyDescent="0.25">
      <c r="A17" s="303" t="s">
        <v>129</v>
      </c>
      <c r="B17" s="304" t="s">
        <v>132</v>
      </c>
      <c r="C17" s="305" t="s">
        <v>133</v>
      </c>
      <c r="E17" s="293">
        <v>3</v>
      </c>
      <c r="H17" s="293">
        <v>2</v>
      </c>
      <c r="I17" s="306" t="s">
        <v>122</v>
      </c>
      <c r="L17" s="293">
        <v>2.8</v>
      </c>
      <c r="N17" s="295">
        <f t="shared" si="0"/>
        <v>5.6</v>
      </c>
      <c r="Q17" s="296"/>
    </row>
    <row r="18" spans="1:17" ht="32.25" x14ac:dyDescent="0.25">
      <c r="A18" s="290"/>
      <c r="B18" s="291"/>
      <c r="C18" s="292"/>
      <c r="E18" s="293">
        <v>5</v>
      </c>
      <c r="H18" s="293">
        <v>4</v>
      </c>
      <c r="I18" s="294"/>
      <c r="L18" s="293">
        <v>2.8</v>
      </c>
      <c r="N18" s="295">
        <f t="shared" si="0"/>
        <v>11.2</v>
      </c>
      <c r="Q18" s="296"/>
    </row>
    <row r="19" spans="1:17" ht="32.25" x14ac:dyDescent="0.25">
      <c r="A19" s="297"/>
      <c r="B19" s="298"/>
      <c r="C19" s="299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1"/>
      <c r="O19" s="302">
        <f>SUM(N17:N18)</f>
        <v>16.799999999999997</v>
      </c>
      <c r="Q19" s="296"/>
    </row>
    <row r="20" spans="1:17" ht="101.25" x14ac:dyDescent="0.25">
      <c r="A20" s="307" t="s">
        <v>134</v>
      </c>
      <c r="B20" s="308" t="s">
        <v>135</v>
      </c>
      <c r="C20" s="309" t="s">
        <v>136</v>
      </c>
      <c r="E20" s="293">
        <v>3</v>
      </c>
      <c r="H20" s="293">
        <v>2</v>
      </c>
      <c r="I20" s="293" t="s">
        <v>122</v>
      </c>
      <c r="L20" s="293">
        <v>2.8</v>
      </c>
      <c r="N20" s="295">
        <f t="shared" si="0"/>
        <v>5.6</v>
      </c>
      <c r="Q20" s="296"/>
    </row>
    <row r="21" spans="1:17" ht="32.25" x14ac:dyDescent="0.25">
      <c r="A21" s="300"/>
      <c r="B21" s="300"/>
      <c r="C21" s="299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1"/>
      <c r="O21" s="302">
        <f>SUM(N20)</f>
        <v>5.6</v>
      </c>
      <c r="P21" s="293" t="s">
        <v>125</v>
      </c>
      <c r="Q21" s="296"/>
    </row>
    <row r="22" spans="1:17" ht="32.25" x14ac:dyDescent="0.25">
      <c r="N22" s="295"/>
      <c r="Q22" s="296"/>
    </row>
    <row r="23" spans="1:17" ht="32.25" x14ac:dyDescent="0.25">
      <c r="N23" s="295"/>
      <c r="Q23" s="296"/>
    </row>
    <row r="24" spans="1:17" ht="32.25" x14ac:dyDescent="0.25">
      <c r="N24" s="295"/>
      <c r="Q24" s="296"/>
    </row>
    <row r="25" spans="1:17" ht="32.25" x14ac:dyDescent="0.25">
      <c r="N25" s="295"/>
      <c r="Q25" s="296"/>
    </row>
    <row r="26" spans="1:17" ht="32.25" x14ac:dyDescent="0.25">
      <c r="N26" s="295"/>
      <c r="Q26" s="296"/>
    </row>
    <row r="27" spans="1:17" ht="32.25" x14ac:dyDescent="0.25">
      <c r="N27" s="295"/>
      <c r="Q27" s="296"/>
    </row>
  </sheetData>
  <mergeCells count="16">
    <mergeCell ref="A13:A15"/>
    <mergeCell ref="B13:B15"/>
    <mergeCell ref="C13:C15"/>
    <mergeCell ref="I13:I15"/>
    <mergeCell ref="A17:A18"/>
    <mergeCell ref="B17:B18"/>
    <mergeCell ref="C17:C18"/>
    <mergeCell ref="I17:I18"/>
    <mergeCell ref="A3:A7"/>
    <mergeCell ref="B3:B7"/>
    <mergeCell ref="C3:C7"/>
    <mergeCell ref="I3:I7"/>
    <mergeCell ref="A9:A11"/>
    <mergeCell ref="B9:B11"/>
    <mergeCell ref="C9:C11"/>
    <mergeCell ref="I9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Presupuesto</vt:lpstr>
      <vt:lpstr>e1</vt:lpstr>
      <vt:lpstr>e2</vt:lpstr>
      <vt:lpstr>e3</vt:lpstr>
      <vt:lpstr>Acumulado</vt:lpstr>
      <vt:lpstr>FF</vt:lpstr>
      <vt:lpstr>Generadores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Alejandro Saucedo Luque</dc:creator>
  <cp:lastModifiedBy>Hugo Alejandro Saucedo Luque</cp:lastModifiedBy>
  <dcterms:created xsi:type="dcterms:W3CDTF">2017-01-31T23:19:56Z</dcterms:created>
  <dcterms:modified xsi:type="dcterms:W3CDTF">2017-05-04T15:03:15Z</dcterms:modified>
</cp:coreProperties>
</file>