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D19" s="1"/>
  <c r="B20"/>
  <c r="D20" s="1"/>
  <c r="B21"/>
  <c r="B33" s="1"/>
  <c r="B45" s="1"/>
  <c r="B57" s="1"/>
  <c r="B69" s="1"/>
  <c r="B81" s="1"/>
  <c r="B93" s="1"/>
  <c r="B22"/>
  <c r="B23"/>
  <c r="D23" s="1"/>
  <c r="B24"/>
  <c r="D24" s="1"/>
  <c r="B25"/>
  <c r="B37" s="1"/>
  <c r="B49" s="1"/>
  <c r="B61" s="1"/>
  <c r="B73" s="1"/>
  <c r="B85" s="1"/>
  <c r="B97" s="1"/>
  <c r="B28"/>
  <c r="D28" s="1"/>
  <c r="B30"/>
  <c r="B42" s="1"/>
  <c r="B32"/>
  <c r="B44" s="1"/>
  <c r="B56" s="1"/>
  <c r="B68" s="1"/>
  <c r="B80" s="1"/>
  <c r="B92" s="1"/>
  <c r="B34"/>
  <c r="B36"/>
  <c r="D36" s="1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l="1"/>
  <c r="B104"/>
  <c r="D37"/>
  <c r="A49"/>
  <c r="A47"/>
  <c r="E35"/>
  <c r="D33"/>
  <c r="A45"/>
  <c r="A43"/>
  <c r="E31"/>
  <c r="D29"/>
  <c r="A41"/>
  <c r="A39"/>
  <c r="E27"/>
  <c r="D26"/>
  <c r="B38"/>
  <c r="B54"/>
  <c r="B105"/>
  <c r="A38"/>
  <c r="E36"/>
  <c r="A48"/>
  <c r="E40"/>
  <c r="A52"/>
  <c r="C26"/>
  <c r="C38" s="1"/>
  <c r="C50" s="1"/>
  <c r="C62" s="1"/>
  <c r="C74" s="1"/>
  <c r="C86" s="1"/>
  <c r="C98" s="1"/>
  <c r="D32"/>
  <c r="D27"/>
  <c r="D14"/>
  <c r="E22"/>
  <c r="E18"/>
  <c r="B48"/>
  <c r="B46"/>
  <c r="B40"/>
  <c r="B35"/>
  <c r="B31"/>
  <c r="D39"/>
  <c r="D15"/>
  <c r="D25"/>
  <c r="D21"/>
  <c r="A34"/>
  <c r="A30"/>
  <c r="A44"/>
  <c r="E45"/>
  <c r="E37"/>
  <c r="E33"/>
  <c r="E29"/>
  <c r="E28"/>
  <c r="D22"/>
  <c r="D18"/>
  <c r="D17"/>
  <c r="E19" i="6"/>
  <c r="F23" s="1"/>
  <c r="G23" s="1"/>
  <c r="D29"/>
  <c r="B24" i="2" s="1"/>
  <c r="D30" i="6"/>
  <c r="B25" i="2" s="1"/>
  <c r="D31" i="6"/>
  <c r="B26" i="2" s="1"/>
  <c r="E5" i="6"/>
  <c r="E10" s="1"/>
  <c r="D32"/>
  <c r="B27" i="2" s="1"/>
  <c r="C3" i="4"/>
  <c r="C4"/>
  <c r="C5"/>
  <c r="C6"/>
  <c r="C8"/>
  <c r="C2"/>
  <c r="A4" i="5"/>
  <c r="A5" s="1"/>
  <c r="A6" s="1"/>
  <c r="A7" s="1"/>
  <c r="A8" s="1"/>
  <c r="A9" s="1"/>
  <c r="A10" s="1"/>
  <c r="A3"/>
  <c r="A10" i="4"/>
  <c r="B12"/>
  <c r="A14"/>
  <c r="B16"/>
  <c r="B20" s="1"/>
  <c r="A18"/>
  <c r="A22" s="1"/>
  <c r="A26" s="1"/>
  <c r="A30" s="1"/>
  <c r="A34" s="1"/>
  <c r="A7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B9"/>
  <c r="C9" s="1"/>
  <c r="B8"/>
  <c r="B7"/>
  <c r="C7" s="1"/>
  <c r="B6"/>
  <c r="B10" s="1"/>
  <c r="B14" l="1"/>
  <c r="C10"/>
  <c r="B24"/>
  <c r="C20"/>
  <c r="C12"/>
  <c r="A42" i="3"/>
  <c r="E30"/>
  <c r="D31"/>
  <c r="B43"/>
  <c r="D40"/>
  <c r="B52"/>
  <c r="D48"/>
  <c r="B60"/>
  <c r="E52"/>
  <c r="A64"/>
  <c r="E48"/>
  <c r="A60"/>
  <c r="B66"/>
  <c r="B50"/>
  <c r="D38"/>
  <c r="D41"/>
  <c r="A53"/>
  <c r="D45"/>
  <c r="A57"/>
  <c r="D49"/>
  <c r="A61"/>
  <c r="E34"/>
  <c r="A46"/>
  <c r="D35"/>
  <c r="B47"/>
  <c r="D46"/>
  <c r="B58"/>
  <c r="E38"/>
  <c r="A50"/>
  <c r="A51"/>
  <c r="E39"/>
  <c r="A55"/>
  <c r="E43"/>
  <c r="A59"/>
  <c r="E47"/>
  <c r="B11" i="4"/>
  <c r="C16"/>
  <c r="E26" i="3"/>
  <c r="B13" i="4"/>
  <c r="E41" i="3"/>
  <c r="E49"/>
  <c r="D30"/>
  <c r="D34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B15" i="2" s="1"/>
  <c r="F24" i="6"/>
  <c r="G24" s="1"/>
  <c r="F20"/>
  <c r="G20" s="1"/>
  <c r="E27"/>
  <c r="E23"/>
  <c r="H23" s="1"/>
  <c r="B19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B2" i="2" s="1"/>
  <c r="F14" i="6"/>
  <c r="G14" s="1"/>
  <c r="F10"/>
  <c r="G10" s="1"/>
  <c r="H10" s="1"/>
  <c r="B7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C11" i="4" l="1"/>
  <c r="B15"/>
  <c r="A71" i="3"/>
  <c r="E59"/>
  <c r="A67"/>
  <c r="E55"/>
  <c r="A63"/>
  <c r="E51"/>
  <c r="D51"/>
  <c r="D50"/>
  <c r="B62"/>
  <c r="E42"/>
  <c r="A54"/>
  <c r="D42"/>
  <c r="B28" i="4"/>
  <c r="C24"/>
  <c r="B18"/>
  <c r="C14"/>
  <c r="C13"/>
  <c r="B17"/>
  <c r="A62" i="3"/>
  <c r="E50"/>
  <c r="B70"/>
  <c r="B59"/>
  <c r="D47"/>
  <c r="A58"/>
  <c r="E46"/>
  <c r="D61"/>
  <c r="A73"/>
  <c r="E61"/>
  <c r="D57"/>
  <c r="A69"/>
  <c r="E57"/>
  <c r="D53"/>
  <c r="A65"/>
  <c r="E53"/>
  <c r="B78"/>
  <c r="E60"/>
  <c r="A72"/>
  <c r="E64"/>
  <c r="A76"/>
  <c r="D60"/>
  <c r="B72"/>
  <c r="B64"/>
  <c r="D52"/>
  <c r="B55"/>
  <c r="D43"/>
  <c r="H20" i="6"/>
  <c r="B16" i="2" s="1"/>
  <c r="E56" i="3"/>
  <c r="A68"/>
  <c r="D56"/>
  <c r="H17" i="6"/>
  <c r="B14" i="2" s="1"/>
  <c r="H26" i="6"/>
  <c r="B22" i="2" s="1"/>
  <c r="H12" i="6"/>
  <c r="B9" i="2" s="1"/>
  <c r="H6" i="6"/>
  <c r="B3" i="2" s="1"/>
  <c r="H27" i="6"/>
  <c r="B23" i="2" s="1"/>
  <c r="H13" i="6"/>
  <c r="B10" i="2" s="1"/>
  <c r="H14" i="6"/>
  <c r="B11" i="2" s="1"/>
  <c r="H8" i="6"/>
  <c r="B5" i="2" s="1"/>
  <c r="H25" i="6"/>
  <c r="B21" i="2" s="1"/>
  <c r="H22" i="6"/>
  <c r="B18" i="2" s="1"/>
  <c r="H11" i="6"/>
  <c r="B8" i="2" s="1"/>
  <c r="H7" i="6"/>
  <c r="B4" i="2" s="1"/>
  <c r="H16" i="6"/>
  <c r="B13" i="2" s="1"/>
  <c r="H9" i="6"/>
  <c r="B6" i="2" s="1"/>
  <c r="H15" i="6"/>
  <c r="B12" i="2" s="1"/>
  <c r="H24" i="6"/>
  <c r="B20" i="2" s="1"/>
  <c r="H21" i="6"/>
  <c r="B17" i="2" s="1"/>
  <c r="D72" i="3" l="1"/>
  <c r="B84"/>
  <c r="E76"/>
  <c r="A88"/>
  <c r="E72"/>
  <c r="A84"/>
  <c r="B90"/>
  <c r="D69"/>
  <c r="A81"/>
  <c r="E69"/>
  <c r="E58"/>
  <c r="A70"/>
  <c r="D59"/>
  <c r="B71"/>
  <c r="E62"/>
  <c r="A74"/>
  <c r="B22" i="4"/>
  <c r="C18"/>
  <c r="B32"/>
  <c r="C28"/>
  <c r="A66" i="3"/>
  <c r="E54"/>
  <c r="D54"/>
  <c r="B74"/>
  <c r="D62"/>
  <c r="A75"/>
  <c r="E63"/>
  <c r="D63"/>
  <c r="A79"/>
  <c r="E67"/>
  <c r="A83"/>
  <c r="E71"/>
  <c r="D58"/>
  <c r="D55"/>
  <c r="B67"/>
  <c r="D64"/>
  <c r="B76"/>
  <c r="D65"/>
  <c r="A77"/>
  <c r="E65"/>
  <c r="D73"/>
  <c r="A85"/>
  <c r="E73"/>
  <c r="D70"/>
  <c r="B82"/>
  <c r="C17" i="4"/>
  <c r="B21"/>
  <c r="C15"/>
  <c r="B19"/>
  <c r="E68" i="3"/>
  <c r="A80"/>
  <c r="A92" s="1"/>
  <c r="D68"/>
  <c r="A104" l="1"/>
  <c r="D104" s="1"/>
  <c r="D92"/>
  <c r="D85"/>
  <c r="A97"/>
  <c r="D97" s="1"/>
  <c r="E85"/>
  <c r="A87"/>
  <c r="E75"/>
  <c r="D75"/>
  <c r="D74"/>
  <c r="B86"/>
  <c r="A86"/>
  <c r="E74"/>
  <c r="B83"/>
  <c r="D71"/>
  <c r="A82"/>
  <c r="E70"/>
  <c r="C19" i="4"/>
  <c r="B23"/>
  <c r="C21"/>
  <c r="B25"/>
  <c r="B94" i="3"/>
  <c r="B106" s="1"/>
  <c r="D82"/>
  <c r="D77"/>
  <c r="A89"/>
  <c r="E77"/>
  <c r="B88"/>
  <c r="D76"/>
  <c r="B79"/>
  <c r="D67"/>
  <c r="A95"/>
  <c r="A107" s="1"/>
  <c r="E83"/>
  <c r="A91"/>
  <c r="A103" s="1"/>
  <c r="E79"/>
  <c r="E66"/>
  <c r="A78"/>
  <c r="D66"/>
  <c r="B36" i="4"/>
  <c r="C36" s="1"/>
  <c r="C32"/>
  <c r="B26"/>
  <c r="C22"/>
  <c r="D81" i="3"/>
  <c r="A93"/>
  <c r="E81"/>
  <c r="B102"/>
  <c r="E84"/>
  <c r="A96"/>
  <c r="A108" s="1"/>
  <c r="E88"/>
  <c r="A100"/>
  <c r="B96"/>
  <c r="D84"/>
  <c r="E80"/>
  <c r="D80"/>
  <c r="B108" l="1"/>
  <c r="D108" s="1"/>
  <c r="D96"/>
  <c r="A105"/>
  <c r="D105" s="1"/>
  <c r="D93"/>
  <c r="A90"/>
  <c r="E78"/>
  <c r="D78"/>
  <c r="E82"/>
  <c r="A94"/>
  <c r="B95"/>
  <c r="D83"/>
  <c r="A98"/>
  <c r="E86"/>
  <c r="B30" i="4"/>
  <c r="C26"/>
  <c r="B91" i="3"/>
  <c r="D79"/>
  <c r="B100"/>
  <c r="D100" s="1"/>
  <c r="D88"/>
  <c r="A101"/>
  <c r="D101" s="1"/>
  <c r="D89"/>
  <c r="C25" i="4"/>
  <c r="B29"/>
  <c r="C23"/>
  <c r="B27"/>
  <c r="B98" i="3"/>
  <c r="D98" s="1"/>
  <c r="D86"/>
  <c r="A99"/>
  <c r="D99" s="1"/>
  <c r="E87"/>
  <c r="D87"/>
  <c r="D2" i="2"/>
  <c r="F5" l="1"/>
  <c r="F6"/>
  <c r="H13"/>
  <c r="D4"/>
  <c r="F10"/>
  <c r="H12"/>
  <c r="F11"/>
  <c r="D11"/>
  <c r="H14"/>
  <c r="D7"/>
  <c r="F9"/>
  <c r="F3"/>
  <c r="D10"/>
  <c r="D12"/>
  <c r="H10"/>
  <c r="D5"/>
  <c r="H11"/>
  <c r="H4"/>
  <c r="D6"/>
  <c r="F12"/>
  <c r="H8"/>
  <c r="F13"/>
  <c r="H5"/>
  <c r="F14"/>
  <c r="H6"/>
  <c r="D8"/>
  <c r="H3"/>
  <c r="D14"/>
  <c r="H9"/>
  <c r="D13"/>
  <c r="F4"/>
  <c r="D9"/>
  <c r="F8"/>
  <c r="D3"/>
  <c r="D91" i="3"/>
  <c r="B103"/>
  <c r="D103" s="1"/>
  <c r="B34" i="4"/>
  <c r="C34" s="1"/>
  <c r="C30"/>
  <c r="D94" i="3"/>
  <c r="A106"/>
  <c r="D106" s="1"/>
  <c r="A102"/>
  <c r="D102" s="1"/>
  <c r="B2" i="5"/>
  <c r="B10"/>
  <c r="D90" i="3"/>
  <c r="D24" i="4" s="1"/>
  <c r="B8" i="5"/>
  <c r="B9"/>
  <c r="B6"/>
  <c r="B4"/>
  <c r="B31" i="4"/>
  <c r="C27"/>
  <c r="B33"/>
  <c r="C33" s="1"/>
  <c r="C29"/>
  <c r="B107" i="3"/>
  <c r="D107" s="1"/>
  <c r="D95"/>
  <c r="D25" i="4" s="1"/>
  <c r="D19"/>
  <c r="D6"/>
  <c r="D7"/>
  <c r="D2"/>
  <c r="D11"/>
  <c r="D13"/>
  <c r="D17"/>
  <c r="D22"/>
  <c r="D21"/>
  <c r="D10"/>
  <c r="D3"/>
  <c r="D20"/>
  <c r="D4"/>
  <c r="D12"/>
  <c r="D16"/>
  <c r="D8"/>
  <c r="D15"/>
  <c r="F15" s="1"/>
  <c r="D5"/>
  <c r="D9"/>
  <c r="D32"/>
  <c r="H2" i="2"/>
  <c r="F2"/>
  <c r="F7"/>
  <c r="H7"/>
  <c r="D26" i="4"/>
  <c r="D16" i="2" s="1"/>
  <c r="B3" i="5"/>
  <c r="E3" i="4" l="1"/>
  <c r="E4"/>
  <c r="E5"/>
  <c r="C10" i="5"/>
  <c r="D15" i="2"/>
  <c r="F25" i="4"/>
  <c r="E25"/>
  <c r="F24"/>
  <c r="F9"/>
  <c r="E9"/>
  <c r="E16"/>
  <c r="F16"/>
  <c r="F21"/>
  <c r="E21"/>
  <c r="E17"/>
  <c r="F17"/>
  <c r="E11"/>
  <c r="F11"/>
  <c r="E7"/>
  <c r="F7"/>
  <c r="F19"/>
  <c r="D27"/>
  <c r="C9" i="5"/>
  <c r="D27" i="2"/>
  <c r="D29" i="4"/>
  <c r="C4" i="5"/>
  <c r="D23" i="4"/>
  <c r="E24" s="1"/>
  <c r="C3" i="5"/>
  <c r="D30" i="4"/>
  <c r="F26"/>
  <c r="E26"/>
  <c r="F8"/>
  <c r="E8"/>
  <c r="F12"/>
  <c r="E12"/>
  <c r="E20"/>
  <c r="F20"/>
  <c r="F10"/>
  <c r="E10"/>
  <c r="E22"/>
  <c r="F13"/>
  <c r="E13"/>
  <c r="E6"/>
  <c r="F6"/>
  <c r="C31"/>
  <c r="B35"/>
  <c r="C35" s="1"/>
  <c r="D35" s="1"/>
  <c r="D14"/>
  <c r="D36"/>
  <c r="E36" s="1"/>
  <c r="D28"/>
  <c r="D18"/>
  <c r="E19" s="1"/>
  <c r="D33"/>
  <c r="B5" i="5"/>
  <c r="C6" s="1"/>
  <c r="F25" i="2" s="1"/>
  <c r="B7" i="5"/>
  <c r="D34" i="4"/>
  <c r="F15" i="2"/>
  <c r="F16" l="1"/>
  <c r="D26"/>
  <c r="C7" i="5"/>
  <c r="F26" i="2" s="1"/>
  <c r="D25"/>
  <c r="D24"/>
  <c r="C5" i="5"/>
  <c r="F24" i="2" s="1"/>
  <c r="E34" i="4"/>
  <c r="E33"/>
  <c r="F23" i="2" s="1"/>
  <c r="F33" i="4"/>
  <c r="H23" i="2" s="1"/>
  <c r="F32" i="4"/>
  <c r="F28"/>
  <c r="D18" i="2"/>
  <c r="E28" i="4"/>
  <c r="E15"/>
  <c r="E14"/>
  <c r="F14"/>
  <c r="D31"/>
  <c r="D21" i="2" s="1"/>
  <c r="H22"/>
  <c r="D23"/>
  <c r="E27" i="4"/>
  <c r="F27"/>
  <c r="H17" i="2" s="1"/>
  <c r="D17"/>
  <c r="F22" i="4"/>
  <c r="F36"/>
  <c r="C8" i="5"/>
  <c r="F27" i="2" s="1"/>
  <c r="F17"/>
  <c r="E18" i="4"/>
  <c r="F18"/>
  <c r="F34"/>
  <c r="F30"/>
  <c r="E30"/>
  <c r="D20" i="2"/>
  <c r="F23" i="4"/>
  <c r="H15" i="2" s="1"/>
  <c r="E23" i="4"/>
  <c r="F29"/>
  <c r="E29"/>
  <c r="E35"/>
  <c r="D22" i="2"/>
  <c r="H16"/>
  <c r="D19"/>
  <c r="F19" l="1"/>
  <c r="H19"/>
  <c r="F35" i="4"/>
  <c r="E31"/>
  <c r="F21" i="2" s="1"/>
  <c r="F31" i="4"/>
  <c r="H21" i="2" s="1"/>
  <c r="E32" i="4"/>
  <c r="F22" i="2" s="1"/>
  <c r="F20"/>
  <c r="F18"/>
  <c r="H20"/>
  <c r="H18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<sst xmlns="http://schemas.openxmlformats.org/spreadsheetml/2006/main" count="32" uniqueCount="22">
  <si>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</si>
  <si>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</si>
  <si>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</si>
  <si>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Anual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</si>
  <si>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</si>
  <si>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</si>
  <si>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</si>
  <si>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</si>
  <si>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</si>
  <si>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</si>
  <si>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</si>
  <si>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</si>
  <si>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</si>
  <si>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</si>
  <si>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</si>
  <si>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</si>
  <si>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</si>
  <si>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</si>
  <si>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</si>
  <si>
    <t>Número de defunciones fetales</t>
  </si>
  <si>
    <t>Periodo</t>
  </si>
  <si>
    <t>Variación entre mismo periodo año anterior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</si>
</sst>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mmm/yyyy"/>
    <numFmt numFmtId="166" formatCode="0.0"/>
    <numFmt numFmtId="167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  <font>
      <b/>
      <sz val="18"/>
      <name val="Open Sans Condensed Light"/>
      <family val="2"/>
    </font>
    <font>
      <sz val="18"/>
      <color theme="1"/>
      <name val="Open Sans Condensed Light"/>
      <family val="2"/>
    </font>
    <font>
      <b/>
      <sz val="18"/>
      <color theme="1"/>
      <name val="Open Sans Condensed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9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10" fillId="0" borderId="0" xfId="0" applyFont="1" applyFill="1"/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12" fillId="0" borderId="0" xfId="0" applyFont="1"/>
    <xf numFmtId="165" fontId="12" fillId="0" borderId="0" xfId="0" applyNumberFormat="1" applyFont="1" applyBorder="1"/>
    <xf numFmtId="167" fontId="12" fillId="0" borderId="0" xfId="0" applyNumberFormat="1" applyFont="1" applyBorder="1" applyAlignment="1">
      <alignment horizontal="right" indent="4"/>
    </xf>
    <xf numFmtId="167" fontId="12" fillId="0" borderId="0" xfId="0" applyNumberFormat="1" applyFont="1" applyBorder="1" applyAlignment="1">
      <alignment horizontal="right" indent="6"/>
    </xf>
    <xf numFmtId="17" fontId="12" fillId="0" borderId="0" xfId="0" applyNumberFormat="1" applyFont="1"/>
    <xf numFmtId="0" fontId="12" fillId="0" borderId="0" xfId="0" applyFont="1" applyBorder="1"/>
    <xf numFmtId="166" fontId="12" fillId="0" borderId="0" xfId="1" applyNumberFormat="1" applyFont="1" applyBorder="1" applyAlignment="1">
      <alignment horizontal="right" indent="4"/>
    </xf>
    <xf numFmtId="0" fontId="12" fillId="0" borderId="0" xfId="0" applyFont="1" applyBorder="1" applyAlignment="1">
      <alignment horizontal="right" indent="6"/>
    </xf>
    <xf numFmtId="165" fontId="12" fillId="6" borderId="0" xfId="0" applyNumberFormat="1" applyFont="1" applyFill="1" applyBorder="1"/>
    <xf numFmtId="3" fontId="12" fillId="0" borderId="0" xfId="0" applyNumberFormat="1" applyFont="1" applyBorder="1" applyAlignment="1">
      <alignment horizontal="right" indent="3"/>
    </xf>
    <xf numFmtId="0" fontId="12" fillId="6" borderId="0" xfId="0" applyFont="1" applyFill="1" applyBorder="1"/>
    <xf numFmtId="0" fontId="13" fillId="0" borderId="0" xfId="0" applyFont="1" applyBorder="1" applyAlignment="1">
      <alignment horizontal="center" vertical="center" textRotation="90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textRotation="90"/>
    </xf>
    <xf numFmtId="165" fontId="12" fillId="0" borderId="1" xfId="0" applyNumberFormat="1" applyFont="1" applyBorder="1"/>
    <xf numFmtId="165" fontId="12" fillId="6" borderId="1" xfId="0" applyNumberFormat="1" applyFont="1" applyFill="1" applyBorder="1"/>
    <xf numFmtId="3" fontId="12" fillId="0" borderId="1" xfId="0" applyNumberFormat="1" applyFont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4"/>
    </xf>
    <xf numFmtId="167" fontId="12" fillId="0" borderId="1" xfId="0" applyNumberFormat="1" applyFont="1" applyBorder="1" applyAlignment="1">
      <alignment horizontal="right" indent="6"/>
    </xf>
    <xf numFmtId="0" fontId="12" fillId="0" borderId="1" xfId="0" applyFont="1" applyBorder="1"/>
    <xf numFmtId="0" fontId="12" fillId="6" borderId="1" xfId="0" applyFont="1" applyFill="1" applyBorder="1"/>
    <xf numFmtId="166" fontId="12" fillId="0" borderId="1" xfId="1" applyNumberFormat="1" applyFont="1" applyBorder="1" applyAlignment="1">
      <alignment horizontal="right" indent="4"/>
    </xf>
    <xf numFmtId="0" fontId="12" fillId="0" borderId="1" xfId="0" applyFont="1" applyBorder="1" applyAlignment="1">
      <alignment horizontal="right" indent="6"/>
    </xf>
    <xf numFmtId="0" fontId="13" fillId="0" borderId="2" xfId="0" applyFont="1" applyBorder="1" applyAlignment="1">
      <alignment horizontal="center" vertical="center" textRotation="90"/>
    </xf>
    <xf numFmtId="165" fontId="12" fillId="0" borderId="2" xfId="0" applyNumberFormat="1" applyFont="1" applyBorder="1"/>
    <xf numFmtId="165" fontId="12" fillId="6" borderId="2" xfId="0" applyNumberFormat="1" applyFont="1" applyFill="1" applyBorder="1"/>
    <xf numFmtId="3" fontId="12" fillId="0" borderId="2" xfId="0" applyNumberFormat="1" applyFont="1" applyBorder="1" applyAlignment="1">
      <alignment horizontal="right" indent="3"/>
    </xf>
    <xf numFmtId="167" fontId="12" fillId="0" borderId="2" xfId="0" applyNumberFormat="1" applyFont="1" applyBorder="1" applyAlignment="1">
      <alignment horizontal="right" indent="4"/>
    </xf>
    <xf numFmtId="167" fontId="12" fillId="0" borderId="2" xfId="0" applyNumberFormat="1" applyFont="1" applyBorder="1" applyAlignment="1">
      <alignment horizontal="right" indent="6"/>
    </xf>
    <xf numFmtId="0" fontId="13" fillId="7" borderId="2" xfId="0" applyFont="1" applyFill="1" applyBorder="1" applyAlignment="1">
      <alignment horizontal="center" vertical="center" textRotation="90"/>
    </xf>
    <xf numFmtId="0" fontId="12" fillId="7" borderId="2" xfId="0" applyFont="1" applyFill="1" applyBorder="1" applyAlignment="1">
      <alignment horizontal="right"/>
    </xf>
    <xf numFmtId="3" fontId="12" fillId="7" borderId="2" xfId="0" applyNumberFormat="1" applyFont="1" applyFill="1" applyBorder="1" applyAlignment="1">
      <alignment horizontal="right" indent="3"/>
    </xf>
    <xf numFmtId="167" fontId="12" fillId="7" borderId="2" xfId="0" applyNumberFormat="1" applyFont="1" applyFill="1" applyBorder="1" applyAlignment="1">
      <alignment horizontal="right" indent="4"/>
    </xf>
    <xf numFmtId="167" fontId="12" fillId="7" borderId="2" xfId="0" applyNumberFormat="1" applyFont="1" applyFill="1" applyBorder="1" applyAlignment="1">
      <alignment horizontal="right" indent="6"/>
    </xf>
    <xf numFmtId="0" fontId="13" fillId="7" borderId="0" xfId="0" applyFont="1" applyFill="1" applyBorder="1" applyAlignment="1">
      <alignment horizontal="center" vertical="center" textRotation="90"/>
    </xf>
    <xf numFmtId="0" fontId="12" fillId="7" borderId="0" xfId="0" applyFont="1" applyFill="1" applyBorder="1" applyAlignment="1">
      <alignment horizontal="right"/>
    </xf>
    <xf numFmtId="3" fontId="12" fillId="7" borderId="0" xfId="0" applyNumberFormat="1" applyFont="1" applyFill="1" applyBorder="1" applyAlignment="1">
      <alignment horizontal="right" indent="3"/>
    </xf>
    <xf numFmtId="167" fontId="12" fillId="7" borderId="0" xfId="0" applyNumberFormat="1" applyFont="1" applyFill="1" applyBorder="1" applyAlignment="1">
      <alignment horizontal="right" indent="4"/>
    </xf>
    <xf numFmtId="167" fontId="12" fillId="7" borderId="0" xfId="0" applyNumberFormat="1" applyFont="1" applyFill="1" applyBorder="1" applyAlignment="1">
      <alignment horizontal="right" indent="6"/>
    </xf>
    <xf numFmtId="0" fontId="13" fillId="7" borderId="1" xfId="0" applyFont="1" applyFill="1" applyBorder="1" applyAlignment="1">
      <alignment horizontal="center" vertical="center" textRotation="90"/>
    </xf>
    <xf numFmtId="0" fontId="12" fillId="7" borderId="1" xfId="0" applyFont="1" applyFill="1" applyBorder="1" applyAlignment="1">
      <alignment horizontal="right"/>
    </xf>
    <xf numFmtId="3" fontId="12" fillId="7" borderId="1" xfId="0" applyNumberFormat="1" applyFont="1" applyFill="1" applyBorder="1" applyAlignment="1">
      <alignment horizontal="right" indent="3"/>
    </xf>
    <xf numFmtId="167" fontId="12" fillId="7" borderId="1" xfId="0" applyNumberFormat="1" applyFont="1" applyFill="1" applyBorder="1" applyAlignment="1">
      <alignment horizontal="right" indent="4"/>
    </xf>
    <xf numFmtId="167" fontId="12" fillId="7" borderId="1" xfId="0" applyNumberFormat="1" applyFont="1" applyFill="1" applyBorder="1" applyAlignment="1">
      <alignment horizontal="right" indent="6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DFDFD"/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B3" sqref="B3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4" bestFit="1" customWidth="1"/>
    <col min="9" max="10" width="11.42578125" style="1"/>
    <col min="11" max="17" width="11.42578125" style="8"/>
    <col min="18" max="16384" width="11.42578125" style="1"/>
  </cols>
  <sheetData>
    <row r="1" spans="1:18">
      <c r="R1" s="8"/>
    </row>
    <row r="2" spans="1:18" ht="20.25">
      <c r="A2" s="5" t="s">
        <v>7</v>
      </c>
      <c r="B2" s="19">
        <v>2014</v>
      </c>
      <c r="R2" s="8"/>
    </row>
    <row r="3" spans="1:18" ht="20.25">
      <c r="A3" s="5" t="s">
        <v>8</v>
      </c>
      <c r="B3" s="19">
        <v>1</v>
      </c>
      <c r="R3" s="8"/>
    </row>
    <row r="4" spans="1:18">
      <c r="R4" s="8"/>
    </row>
    <row r="5" spans="1:18" s="6" customFormat="1" ht="9.75" customHeight="1">
      <c r="C5" s="20" t="s">
        <v>12</v>
      </c>
      <c r="D5" s="20">
        <v>0</v>
      </c>
      <c r="E5" s="20">
        <f>+$B$3*3-D5</f>
        <v>3</v>
      </c>
      <c r="F5" s="20">
        <f>+$E$5+D5</f>
        <v>3</v>
      </c>
      <c r="G5" s="20">
        <f>+IF(F5&lt;13,$B$2-1,$B$2)</f>
        <v>2013</v>
      </c>
      <c r="H5" s="21">
        <f>DATE(G5,E5,1)</f>
        <v>41334</v>
      </c>
      <c r="K5" s="20" t="s">
        <v>11</v>
      </c>
      <c r="L5" s="20" t="s">
        <v>9</v>
      </c>
      <c r="M5" s="9"/>
      <c r="N5" s="9"/>
      <c r="O5" s="9"/>
      <c r="P5" s="9"/>
      <c r="Q5" s="9"/>
      <c r="R5" s="9"/>
    </row>
    <row r="6" spans="1:18" s="6" customFormat="1" ht="9.75" customHeight="1">
      <c r="C6" s="20"/>
      <c r="D6" s="20">
        <v>1</v>
      </c>
      <c r="E6" s="20">
        <f>+MOD($E$5+D6-1,12)+1</f>
        <v>4</v>
      </c>
      <c r="F6" s="20">
        <f t="shared" ref="F6:F17" si="0">+$E$5+D6</f>
        <v>4</v>
      </c>
      <c r="G6" s="20">
        <f t="shared" ref="G6:G17" si="1">+IF(F6&lt;13,$B$2-1,$B$2)</f>
        <v>2013</v>
      </c>
      <c r="H6" s="21">
        <f t="shared" ref="H6:H17" si="2">DATE(G6,E6,1)</f>
        <v>41365</v>
      </c>
      <c r="K6" s="20">
        <v>2007</v>
      </c>
      <c r="L6" s="20">
        <v>1</v>
      </c>
      <c r="M6" s="9"/>
      <c r="N6" s="9"/>
      <c r="O6" s="9"/>
      <c r="P6" s="9"/>
      <c r="Q6" s="9"/>
      <c r="R6" s="9"/>
    </row>
    <row r="7" spans="1:18" s="6" customFormat="1" ht="9.75" customHeight="1">
      <c r="C7" s="20"/>
      <c r="D7" s="20">
        <v>2</v>
      </c>
      <c r="E7" s="20">
        <f t="shared" ref="E7:E17" si="3">+MOD($E$5+D7-1,12)+1</f>
        <v>5</v>
      </c>
      <c r="F7" s="20">
        <f t="shared" si="0"/>
        <v>5</v>
      </c>
      <c r="G7" s="20">
        <f t="shared" si="1"/>
        <v>2013</v>
      </c>
      <c r="H7" s="21">
        <f t="shared" si="2"/>
        <v>41395</v>
      </c>
      <c r="K7" s="20">
        <v>2008</v>
      </c>
      <c r="L7" s="20">
        <v>2</v>
      </c>
      <c r="M7" s="9"/>
      <c r="N7" s="9"/>
      <c r="O7" s="9"/>
      <c r="P7" s="9"/>
      <c r="Q7" s="9"/>
      <c r="R7" s="9"/>
    </row>
    <row r="8" spans="1:18" s="6" customFormat="1" ht="9.75" customHeight="1">
      <c r="C8" s="20"/>
      <c r="D8" s="20">
        <v>3</v>
      </c>
      <c r="E8" s="20">
        <f t="shared" si="3"/>
        <v>6</v>
      </c>
      <c r="F8" s="20">
        <f t="shared" si="0"/>
        <v>6</v>
      </c>
      <c r="G8" s="20">
        <f t="shared" si="1"/>
        <v>2013</v>
      </c>
      <c r="H8" s="21">
        <f t="shared" si="2"/>
        <v>41426</v>
      </c>
      <c r="K8" s="20">
        <v>2009</v>
      </c>
      <c r="L8" s="20">
        <v>3</v>
      </c>
      <c r="M8" s="9"/>
      <c r="N8" s="9"/>
      <c r="O8" s="9"/>
      <c r="P8" s="9"/>
      <c r="Q8" s="9"/>
      <c r="R8" s="9"/>
    </row>
    <row r="9" spans="1:18" s="6" customFormat="1" ht="9.75" customHeight="1">
      <c r="C9" s="20"/>
      <c r="D9" s="20">
        <v>4</v>
      </c>
      <c r="E9" s="20">
        <f t="shared" si="3"/>
        <v>7</v>
      </c>
      <c r="F9" s="20">
        <f t="shared" si="0"/>
        <v>7</v>
      </c>
      <c r="G9" s="20">
        <f t="shared" si="1"/>
        <v>2013</v>
      </c>
      <c r="H9" s="21">
        <f t="shared" si="2"/>
        <v>41456</v>
      </c>
      <c r="K9" s="20">
        <v>2010</v>
      </c>
      <c r="L9" s="20">
        <v>4</v>
      </c>
      <c r="M9" s="9"/>
      <c r="N9" s="9"/>
      <c r="O9" s="9"/>
      <c r="P9" s="9"/>
      <c r="Q9" s="9"/>
      <c r="R9" s="9"/>
    </row>
    <row r="10" spans="1:18" s="6" customFormat="1" ht="9.75" customHeight="1">
      <c r="C10" s="20"/>
      <c r="D10" s="20">
        <v>5</v>
      </c>
      <c r="E10" s="20">
        <f t="shared" si="3"/>
        <v>8</v>
      </c>
      <c r="F10" s="20">
        <f t="shared" si="0"/>
        <v>8</v>
      </c>
      <c r="G10" s="20">
        <f t="shared" si="1"/>
        <v>2013</v>
      </c>
      <c r="H10" s="21">
        <f t="shared" si="2"/>
        <v>41487</v>
      </c>
      <c r="K10" s="20">
        <v>2011</v>
      </c>
      <c r="L10" s="20"/>
      <c r="M10" s="9"/>
      <c r="N10" s="9"/>
      <c r="O10" s="9"/>
      <c r="P10" s="9"/>
      <c r="Q10" s="9"/>
      <c r="R10" s="9"/>
    </row>
    <row r="11" spans="1:18" s="6" customFormat="1" ht="9.75" customHeight="1">
      <c r="C11" s="20"/>
      <c r="D11" s="20">
        <v>6</v>
      </c>
      <c r="E11" s="20">
        <f t="shared" si="3"/>
        <v>9</v>
      </c>
      <c r="F11" s="20">
        <f t="shared" si="0"/>
        <v>9</v>
      </c>
      <c r="G11" s="20">
        <f t="shared" si="1"/>
        <v>2013</v>
      </c>
      <c r="H11" s="21">
        <f t="shared" si="2"/>
        <v>41518</v>
      </c>
      <c r="K11" s="20">
        <v>2012</v>
      </c>
      <c r="L11" s="20"/>
      <c r="M11" s="9"/>
      <c r="N11" s="9"/>
      <c r="O11" s="9"/>
      <c r="P11" s="9"/>
      <c r="Q11" s="9"/>
      <c r="R11" s="9"/>
    </row>
    <row r="12" spans="1:18" s="6" customFormat="1" ht="9.75" customHeight="1">
      <c r="C12" s="20"/>
      <c r="D12" s="20">
        <v>7</v>
      </c>
      <c r="E12" s="20">
        <f t="shared" si="3"/>
        <v>10</v>
      </c>
      <c r="F12" s="20">
        <f t="shared" si="0"/>
        <v>10</v>
      </c>
      <c r="G12" s="20">
        <f t="shared" si="1"/>
        <v>2013</v>
      </c>
      <c r="H12" s="21">
        <f t="shared" si="2"/>
        <v>41548</v>
      </c>
      <c r="K12" s="20">
        <v>2013</v>
      </c>
      <c r="L12" s="20"/>
      <c r="M12" s="9"/>
      <c r="N12" s="9"/>
      <c r="O12" s="9"/>
      <c r="P12" s="9"/>
      <c r="Q12" s="9"/>
      <c r="R12" s="9"/>
    </row>
    <row r="13" spans="1:18" s="6" customFormat="1" ht="9.75" customHeight="1">
      <c r="C13" s="20"/>
      <c r="D13" s="20">
        <v>8</v>
      </c>
      <c r="E13" s="20">
        <f t="shared" si="3"/>
        <v>11</v>
      </c>
      <c r="F13" s="20">
        <f t="shared" si="0"/>
        <v>11</v>
      </c>
      <c r="G13" s="20">
        <f t="shared" si="1"/>
        <v>2013</v>
      </c>
      <c r="H13" s="21">
        <f t="shared" si="2"/>
        <v>41579</v>
      </c>
      <c r="K13" s="20">
        <v>2014</v>
      </c>
      <c r="L13" s="20"/>
      <c r="M13" s="9"/>
      <c r="N13" s="9"/>
      <c r="O13" s="9"/>
      <c r="P13" s="9"/>
      <c r="Q13" s="9"/>
      <c r="R13" s="9"/>
    </row>
    <row r="14" spans="1:18" s="6" customFormat="1" ht="9.75" customHeight="1">
      <c r="C14" s="20"/>
      <c r="D14" s="20">
        <v>9</v>
      </c>
      <c r="E14" s="20">
        <f t="shared" si="3"/>
        <v>12</v>
      </c>
      <c r="F14" s="20">
        <f t="shared" si="0"/>
        <v>12</v>
      </c>
      <c r="G14" s="20">
        <f t="shared" si="1"/>
        <v>2013</v>
      </c>
      <c r="H14" s="21">
        <f t="shared" si="2"/>
        <v>41609</v>
      </c>
      <c r="K14" s="9"/>
      <c r="L14" s="9"/>
      <c r="M14" s="9"/>
      <c r="N14" s="9"/>
      <c r="O14" s="9"/>
      <c r="P14" s="9"/>
      <c r="Q14" s="9"/>
      <c r="R14" s="9"/>
    </row>
    <row r="15" spans="1:18" s="6" customFormat="1" ht="9.75" customHeight="1">
      <c r="C15" s="20"/>
      <c r="D15" s="20">
        <v>10</v>
      </c>
      <c r="E15" s="20">
        <f t="shared" si="3"/>
        <v>1</v>
      </c>
      <c r="F15" s="20">
        <f t="shared" si="0"/>
        <v>13</v>
      </c>
      <c r="G15" s="20">
        <f t="shared" si="1"/>
        <v>2014</v>
      </c>
      <c r="H15" s="21">
        <f t="shared" si="2"/>
        <v>41640</v>
      </c>
      <c r="K15" s="9"/>
      <c r="L15" s="9"/>
      <c r="M15" s="9"/>
      <c r="N15" s="9"/>
      <c r="O15" s="9"/>
      <c r="P15" s="9"/>
      <c r="Q15" s="9"/>
      <c r="R15" s="9"/>
    </row>
    <row r="16" spans="1:18" s="6" customFormat="1" ht="9.75" customHeight="1">
      <c r="C16" s="20"/>
      <c r="D16" s="20">
        <v>11</v>
      </c>
      <c r="E16" s="20">
        <f t="shared" si="3"/>
        <v>2</v>
      </c>
      <c r="F16" s="20">
        <f t="shared" si="0"/>
        <v>14</v>
      </c>
      <c r="G16" s="20">
        <f t="shared" si="1"/>
        <v>2014</v>
      </c>
      <c r="H16" s="21">
        <f t="shared" si="2"/>
        <v>41671</v>
      </c>
      <c r="K16" s="9"/>
      <c r="L16" s="9"/>
      <c r="M16" s="9"/>
      <c r="N16" s="9"/>
      <c r="O16" s="9"/>
      <c r="P16" s="9"/>
      <c r="Q16" s="9"/>
      <c r="R16" s="9"/>
    </row>
    <row r="17" spans="3:18" s="6" customFormat="1" ht="9.75" customHeight="1">
      <c r="C17" s="20"/>
      <c r="D17" s="20">
        <v>12</v>
      </c>
      <c r="E17" s="20">
        <f t="shared" si="3"/>
        <v>3</v>
      </c>
      <c r="F17" s="20">
        <f t="shared" si="0"/>
        <v>15</v>
      </c>
      <c r="G17" s="20">
        <f t="shared" si="1"/>
        <v>2014</v>
      </c>
      <c r="H17" s="21">
        <f t="shared" si="2"/>
        <v>41699</v>
      </c>
      <c r="K17" s="9"/>
      <c r="L17" s="9"/>
      <c r="M17" s="9"/>
      <c r="N17" s="9"/>
      <c r="O17" s="9"/>
      <c r="P17" s="9"/>
      <c r="Q17" s="9"/>
      <c r="R17" s="9"/>
    </row>
    <row r="18" spans="3:18" s="6" customFormat="1" ht="9.75" customHeight="1">
      <c r="H18" s="7"/>
      <c r="K18" s="9"/>
      <c r="L18" s="9"/>
      <c r="M18" s="9"/>
      <c r="N18" s="9"/>
      <c r="O18" s="9"/>
      <c r="P18" s="9"/>
      <c r="Q18" s="9"/>
      <c r="R18" s="9"/>
    </row>
    <row r="19" spans="3:18" s="6" customFormat="1" ht="9.75" customHeight="1">
      <c r="C19" s="20" t="s">
        <v>10</v>
      </c>
      <c r="D19" s="20">
        <v>0</v>
      </c>
      <c r="E19" s="20">
        <f>+$B$3</f>
        <v>1</v>
      </c>
      <c r="F19" s="20">
        <f>+$E$19+D19</f>
        <v>1</v>
      </c>
      <c r="G19" s="20">
        <f>+IF(F19&lt;5,$B$2-2,IF(F19&lt;9,$B$2-1,$B$2))</f>
        <v>2012</v>
      </c>
      <c r="H19" s="22" t="str">
        <f>+CONCATENATE(E19,"-",G19)</f>
        <v>1-2012</v>
      </c>
      <c r="K19" s="9"/>
      <c r="L19" s="9"/>
      <c r="M19" s="9"/>
      <c r="N19" s="9"/>
      <c r="O19" s="9"/>
      <c r="P19" s="9"/>
      <c r="Q19" s="9"/>
      <c r="R19" s="9"/>
    </row>
    <row r="20" spans="3:18" s="6" customFormat="1" ht="9.75" customHeight="1">
      <c r="C20" s="20"/>
      <c r="D20" s="20">
        <v>1</v>
      </c>
      <c r="E20" s="20">
        <f>+MOD($E$19+D20-1,4)+1</f>
        <v>2</v>
      </c>
      <c r="F20" s="20">
        <f t="shared" ref="F20:F27" si="4">+$E$19+D20</f>
        <v>2</v>
      </c>
      <c r="G20" s="20">
        <f t="shared" ref="G20:G27" si="5">+IF(F20&lt;5,$B$2-2,IF(F20&lt;9,$B$2-1,$B$2))</f>
        <v>2012</v>
      </c>
      <c r="H20" s="22" t="str">
        <f t="shared" ref="H20:H27" si="6">+CONCATENATE(E20,"-",G20)</f>
        <v>2-2012</v>
      </c>
      <c r="K20" s="9"/>
      <c r="L20" s="9"/>
      <c r="M20" s="9"/>
      <c r="N20" s="9"/>
      <c r="O20" s="9"/>
      <c r="P20" s="9"/>
      <c r="Q20" s="9"/>
      <c r="R20" s="9"/>
    </row>
    <row r="21" spans="3:18" s="6" customFormat="1" ht="9.75" customHeight="1">
      <c r="C21" s="20"/>
      <c r="D21" s="20">
        <v>2</v>
      </c>
      <c r="E21" s="20">
        <f t="shared" ref="E21:E27" si="7">+MOD($E$19+D21-1,4)+1</f>
        <v>3</v>
      </c>
      <c r="F21" s="20">
        <f t="shared" si="4"/>
        <v>3</v>
      </c>
      <c r="G21" s="20">
        <f t="shared" si="5"/>
        <v>2012</v>
      </c>
      <c r="H21" s="22" t="str">
        <f t="shared" si="6"/>
        <v>3-2012</v>
      </c>
      <c r="K21" s="9"/>
      <c r="L21" s="9"/>
      <c r="M21" s="9"/>
      <c r="N21" s="9"/>
      <c r="O21" s="9"/>
      <c r="P21" s="9"/>
      <c r="Q21" s="9"/>
    </row>
    <row r="22" spans="3:18" s="6" customFormat="1" ht="9.75" customHeight="1">
      <c r="C22" s="20"/>
      <c r="D22" s="20">
        <v>3</v>
      </c>
      <c r="E22" s="20">
        <f t="shared" si="7"/>
        <v>4</v>
      </c>
      <c r="F22" s="20">
        <f t="shared" si="4"/>
        <v>4</v>
      </c>
      <c r="G22" s="20">
        <f t="shared" si="5"/>
        <v>2012</v>
      </c>
      <c r="H22" s="22" t="str">
        <f t="shared" si="6"/>
        <v>4-2012</v>
      </c>
      <c r="K22" s="9"/>
      <c r="L22" s="9"/>
      <c r="M22" s="9"/>
      <c r="N22" s="9"/>
      <c r="O22" s="9"/>
      <c r="P22" s="9"/>
      <c r="Q22" s="9"/>
    </row>
    <row r="23" spans="3:18" s="6" customFormat="1" ht="9.75" customHeight="1">
      <c r="C23" s="20"/>
      <c r="D23" s="20">
        <v>4</v>
      </c>
      <c r="E23" s="20">
        <f t="shared" si="7"/>
        <v>1</v>
      </c>
      <c r="F23" s="20">
        <f t="shared" si="4"/>
        <v>5</v>
      </c>
      <c r="G23" s="20">
        <f t="shared" si="5"/>
        <v>2013</v>
      </c>
      <c r="H23" s="22" t="str">
        <f t="shared" si="6"/>
        <v>1-2013</v>
      </c>
      <c r="K23" s="9"/>
      <c r="L23" s="9"/>
      <c r="M23" s="9"/>
      <c r="N23" s="9"/>
      <c r="O23" s="9"/>
      <c r="P23" s="9"/>
      <c r="Q23" s="9"/>
    </row>
    <row r="24" spans="3:18" s="6" customFormat="1" ht="9.75" customHeight="1">
      <c r="C24" s="20"/>
      <c r="D24" s="20">
        <v>5</v>
      </c>
      <c r="E24" s="20">
        <f t="shared" si="7"/>
        <v>2</v>
      </c>
      <c r="F24" s="20">
        <f t="shared" si="4"/>
        <v>6</v>
      </c>
      <c r="G24" s="20">
        <f t="shared" si="5"/>
        <v>2013</v>
      </c>
      <c r="H24" s="22" t="str">
        <f t="shared" si="6"/>
        <v>2-2013</v>
      </c>
      <c r="K24" s="9"/>
      <c r="L24" s="9"/>
      <c r="M24" s="9"/>
      <c r="N24" s="9"/>
      <c r="O24" s="9"/>
      <c r="P24" s="9"/>
      <c r="Q24" s="9"/>
    </row>
    <row r="25" spans="3:18" s="6" customFormat="1" ht="9.75" customHeight="1">
      <c r="C25" s="20"/>
      <c r="D25" s="20">
        <v>6</v>
      </c>
      <c r="E25" s="20">
        <f t="shared" si="7"/>
        <v>3</v>
      </c>
      <c r="F25" s="20">
        <f t="shared" si="4"/>
        <v>7</v>
      </c>
      <c r="G25" s="20">
        <f t="shared" si="5"/>
        <v>2013</v>
      </c>
      <c r="H25" s="22" t="str">
        <f t="shared" si="6"/>
        <v>3-2013</v>
      </c>
      <c r="K25" s="9"/>
      <c r="L25" s="9"/>
      <c r="M25" s="9"/>
      <c r="N25" s="9"/>
      <c r="O25" s="9"/>
      <c r="P25" s="9"/>
      <c r="Q25" s="9"/>
    </row>
    <row r="26" spans="3:18" s="6" customFormat="1" ht="9.75" customHeight="1">
      <c r="C26" s="20"/>
      <c r="D26" s="20">
        <v>7</v>
      </c>
      <c r="E26" s="20">
        <f t="shared" si="7"/>
        <v>4</v>
      </c>
      <c r="F26" s="20">
        <f t="shared" si="4"/>
        <v>8</v>
      </c>
      <c r="G26" s="20">
        <f t="shared" si="5"/>
        <v>2013</v>
      </c>
      <c r="H26" s="22" t="str">
        <f t="shared" si="6"/>
        <v>4-2013</v>
      </c>
      <c r="K26" s="9"/>
      <c r="L26" s="9"/>
      <c r="M26" s="9"/>
      <c r="N26" s="9"/>
      <c r="O26" s="9"/>
      <c r="P26" s="9"/>
      <c r="Q26" s="9"/>
    </row>
    <row r="27" spans="3:18" s="6" customFormat="1" ht="9.75" customHeight="1">
      <c r="C27" s="20"/>
      <c r="D27" s="20">
        <v>8</v>
      </c>
      <c r="E27" s="20">
        <f t="shared" si="7"/>
        <v>1</v>
      </c>
      <c r="F27" s="20">
        <f t="shared" si="4"/>
        <v>9</v>
      </c>
      <c r="G27" s="20">
        <f t="shared" si="5"/>
        <v>2014</v>
      </c>
      <c r="H27" s="22" t="str">
        <f t="shared" si="6"/>
        <v>1-2014</v>
      </c>
      <c r="K27" s="9"/>
      <c r="L27" s="9"/>
      <c r="M27" s="9"/>
      <c r="N27" s="9"/>
      <c r="O27" s="9"/>
      <c r="P27" s="9"/>
      <c r="Q27" s="9"/>
    </row>
    <row r="28" spans="3:18" s="6" customFormat="1" ht="9.75" customHeight="1">
      <c r="H28" s="7"/>
      <c r="K28" s="9"/>
      <c r="L28" s="9"/>
      <c r="M28" s="9"/>
      <c r="N28" s="9"/>
      <c r="O28" s="9"/>
      <c r="P28" s="9"/>
      <c r="Q28" s="9"/>
    </row>
    <row r="29" spans="3:18" s="6" customFormat="1" ht="9.75" customHeight="1">
      <c r="C29" s="20" t="s">
        <v>11</v>
      </c>
      <c r="D29" s="20">
        <f>+B2-4</f>
        <v>2010</v>
      </c>
      <c r="H29" s="7"/>
      <c r="K29" s="9"/>
      <c r="L29" s="9"/>
      <c r="M29" s="9"/>
      <c r="N29" s="9"/>
      <c r="O29" s="9"/>
      <c r="P29" s="9"/>
      <c r="Q29" s="9"/>
    </row>
    <row r="30" spans="3:18" s="6" customFormat="1" ht="9.75" customHeight="1">
      <c r="C30" s="20"/>
      <c r="D30" s="20">
        <f>+B2-3</f>
        <v>2011</v>
      </c>
      <c r="H30" s="7"/>
      <c r="K30" s="9"/>
      <c r="L30" s="9"/>
      <c r="M30" s="9"/>
      <c r="N30" s="9"/>
      <c r="O30" s="9"/>
      <c r="P30" s="9"/>
      <c r="Q30" s="9"/>
    </row>
    <row r="31" spans="3:18" s="6" customFormat="1" ht="9.75" customHeight="1">
      <c r="C31" s="20"/>
      <c r="D31" s="20">
        <f>+B2-2</f>
        <v>2012</v>
      </c>
      <c r="H31" s="7"/>
      <c r="K31" s="9"/>
      <c r="L31" s="9"/>
      <c r="M31" s="9"/>
      <c r="N31" s="9"/>
      <c r="O31" s="9"/>
      <c r="P31" s="9"/>
      <c r="Q31" s="9"/>
    </row>
    <row r="32" spans="3:18" s="6" customFormat="1" ht="9.75" customHeight="1">
      <c r="C32" s="20"/>
      <c r="D32" s="20">
        <f>+B2-1</f>
        <v>2013</v>
      </c>
      <c r="H32" s="7"/>
      <c r="K32" s="9"/>
      <c r="L32" s="9"/>
      <c r="M32" s="9"/>
      <c r="N32" s="9"/>
      <c r="O32" s="9"/>
      <c r="P32" s="9"/>
      <c r="Q32" s="9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61" workbookViewId="0">
      <selection activeCell="J75" sqref="J75"/>
    </sheetView>
  </sheetViews>
  <sheetFormatPr baseColWidth="10" defaultRowHeight="14.25"/>
  <cols>
    <col min="1" max="4" width="10.7109375" style="1" hidden="1" customWidth="1"/>
    <col min="5" max="5" width="17.85546875" style="1" customWidth="1"/>
    <col min="6" max="6" width="15.7109375" style="18" customWidth="1"/>
    <col min="7" max="8" width="10.7109375" style="1" hidden="1" customWidth="1"/>
    <col min="9" max="9" width="16.85546875" style="1" customWidth="1"/>
    <col min="10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5</v>
      </c>
      <c r="D1" s="12" t="s">
        <v>16</v>
      </c>
      <c r="E1" s="12" t="s">
        <v>17</v>
      </c>
      <c r="F1" s="12" t="s">
        <v>6</v>
      </c>
      <c r="G1" s="12" t="s">
        <v>15</v>
      </c>
      <c r="H1" s="12" t="s">
        <v>14</v>
      </c>
    </row>
    <row r="2" spans="1:8">
      <c r="A2" s="13">
        <v>2007</v>
      </c>
      <c r="B2" s="4">
        <v>1</v>
      </c>
      <c r="C2" s="13">
        <v>1</v>
      </c>
      <c r="D2" s="13" t="str">
        <f>+CONCATENATE(B2,"-",A2)</f>
        <v>1-2007</v>
      </c>
      <c r="E2" s="14">
        <f>+DATE(A2,C2,1)</f>
        <v>39083</v>
      </c>
      <c r="F2" s="16">
        <v>410</v>
      </c>
    </row>
    <row r="3" spans="1:8">
      <c r="A3" s="13">
        <v>2007</v>
      </c>
      <c r="B3" s="4">
        <v>1</v>
      </c>
      <c r="C3" s="13">
        <v>2</v>
      </c>
      <c r="D3" s="13" t="str">
        <f t="shared" ref="D3:D66" si="0">+CONCATENATE(B3,"-",A3)</f>
        <v>1-2007</v>
      </c>
      <c r="E3" s="14">
        <f t="shared" ref="E3:E66" si="1">+DATE(A3,C3,1)</f>
        <v>39114</v>
      </c>
      <c r="F3" s="16">
        <v>304</v>
      </c>
      <c r="G3" s="11">
        <f>+(F3/F2-1)*100</f>
        <v>-25.853658536585368</v>
      </c>
    </row>
    <row r="4" spans="1:8">
      <c r="A4" s="13">
        <v>2007</v>
      </c>
      <c r="B4" s="4">
        <v>1</v>
      </c>
      <c r="C4" s="13">
        <v>3</v>
      </c>
      <c r="D4" s="13" t="str">
        <f t="shared" si="0"/>
        <v>1-2007</v>
      </c>
      <c r="E4" s="14">
        <f t="shared" si="1"/>
        <v>39142</v>
      </c>
      <c r="F4" s="16">
        <v>376</v>
      </c>
      <c r="G4" s="11">
        <f t="shared" ref="G4:G67" si="2">+(F4/F3-1)*100</f>
        <v>23.684210526315795</v>
      </c>
    </row>
    <row r="5" spans="1:8">
      <c r="A5" s="13">
        <v>2007</v>
      </c>
      <c r="B5" s="4">
        <v>2</v>
      </c>
      <c r="C5" s="13">
        <v>4</v>
      </c>
      <c r="D5" s="13" t="str">
        <f t="shared" si="0"/>
        <v>2-2007</v>
      </c>
      <c r="E5" s="14">
        <f t="shared" si="1"/>
        <v>39173</v>
      </c>
      <c r="F5" s="16">
        <v>316</v>
      </c>
      <c r="G5" s="11">
        <f t="shared" si="2"/>
        <v>-15.957446808510634</v>
      </c>
    </row>
    <row r="6" spans="1:8">
      <c r="A6" s="13">
        <v>2007</v>
      </c>
      <c r="B6" s="4">
        <v>2</v>
      </c>
      <c r="C6" s="13">
        <v>5</v>
      </c>
      <c r="D6" s="13" t="str">
        <f t="shared" si="0"/>
        <v>2-2007</v>
      </c>
      <c r="E6" s="14">
        <f t="shared" si="1"/>
        <v>39203</v>
      </c>
      <c r="F6" s="16">
        <v>334</v>
      </c>
      <c r="G6" s="11">
        <f t="shared" si="2"/>
        <v>5.6962025316455778</v>
      </c>
    </row>
    <row r="7" spans="1:8">
      <c r="A7" s="13">
        <v>2007</v>
      </c>
      <c r="B7" s="4">
        <v>2</v>
      </c>
      <c r="C7" s="13">
        <v>6</v>
      </c>
      <c r="D7" s="13" t="str">
        <f t="shared" si="0"/>
        <v>2-2007</v>
      </c>
      <c r="E7" s="14">
        <f t="shared" si="1"/>
        <v>39234</v>
      </c>
      <c r="F7" s="16">
        <v>332</v>
      </c>
      <c r="G7" s="11">
        <f t="shared" si="2"/>
        <v>-0.59880239520958556</v>
      </c>
    </row>
    <row r="8" spans="1:8">
      <c r="A8" s="13">
        <v>2007</v>
      </c>
      <c r="B8" s="4">
        <v>3</v>
      </c>
      <c r="C8" s="13">
        <v>7</v>
      </c>
      <c r="D8" s="13" t="str">
        <f t="shared" si="0"/>
        <v>3-2007</v>
      </c>
      <c r="E8" s="14">
        <f t="shared" si="1"/>
        <v>39264</v>
      </c>
      <c r="F8" s="16">
        <v>383</v>
      </c>
      <c r="G8" s="11">
        <f t="shared" si="2"/>
        <v>15.36144578313252</v>
      </c>
    </row>
    <row r="9" spans="1:8">
      <c r="A9" s="13">
        <v>2007</v>
      </c>
      <c r="B9" s="4">
        <v>3</v>
      </c>
      <c r="C9" s="13">
        <v>8</v>
      </c>
      <c r="D9" s="13" t="str">
        <f t="shared" si="0"/>
        <v>3-2007</v>
      </c>
      <c r="E9" s="14">
        <f t="shared" si="1"/>
        <v>39295</v>
      </c>
      <c r="F9" s="16">
        <v>373</v>
      </c>
      <c r="G9" s="11">
        <f t="shared" si="2"/>
        <v>-2.6109660574412552</v>
      </c>
    </row>
    <row r="10" spans="1:8">
      <c r="A10" s="13">
        <v>2007</v>
      </c>
      <c r="B10" s="4">
        <v>3</v>
      </c>
      <c r="C10" s="13">
        <v>9</v>
      </c>
      <c r="D10" s="13" t="str">
        <f t="shared" si="0"/>
        <v>3-2007</v>
      </c>
      <c r="E10" s="14">
        <f t="shared" si="1"/>
        <v>39326</v>
      </c>
      <c r="F10" s="16">
        <v>367</v>
      </c>
      <c r="G10" s="11">
        <f t="shared" si="2"/>
        <v>-1.6085790884718509</v>
      </c>
    </row>
    <row r="11" spans="1:8">
      <c r="A11" s="13">
        <v>2007</v>
      </c>
      <c r="B11" s="4">
        <v>4</v>
      </c>
      <c r="C11" s="13">
        <v>10</v>
      </c>
      <c r="D11" s="13" t="str">
        <f t="shared" si="0"/>
        <v>4-2007</v>
      </c>
      <c r="E11" s="14">
        <f t="shared" si="1"/>
        <v>39356</v>
      </c>
      <c r="F11" s="16">
        <v>395</v>
      </c>
      <c r="G11" s="11">
        <f t="shared" si="2"/>
        <v>7.629427792915533</v>
      </c>
    </row>
    <row r="12" spans="1:8">
      <c r="A12" s="13">
        <v>2007</v>
      </c>
      <c r="B12" s="4">
        <v>4</v>
      </c>
      <c r="C12" s="13">
        <v>11</v>
      </c>
      <c r="D12" s="13" t="str">
        <f t="shared" si="0"/>
        <v>4-2007</v>
      </c>
      <c r="E12" s="14">
        <f t="shared" si="1"/>
        <v>39387</v>
      </c>
      <c r="F12" s="16">
        <v>358</v>
      </c>
      <c r="G12" s="11">
        <f t="shared" si="2"/>
        <v>-9.3670886075949422</v>
      </c>
    </row>
    <row r="13" spans="1:8">
      <c r="A13" s="13">
        <v>2007</v>
      </c>
      <c r="B13" s="4">
        <v>4</v>
      </c>
      <c r="C13" s="13">
        <v>12</v>
      </c>
      <c r="D13" s="13" t="str">
        <f t="shared" si="0"/>
        <v>4-2007</v>
      </c>
      <c r="E13" s="14">
        <f t="shared" si="1"/>
        <v>39417</v>
      </c>
      <c r="F13" s="16">
        <v>317</v>
      </c>
      <c r="G13" s="11">
        <f t="shared" si="2"/>
        <v>-11.452513966480449</v>
      </c>
    </row>
    <row r="14" spans="1:8">
      <c r="A14" s="13">
        <f>+A2+1</f>
        <v>2008</v>
      </c>
      <c r="B14" s="4">
        <f>+B2</f>
        <v>1</v>
      </c>
      <c r="C14" s="13">
        <f>+C2</f>
        <v>1</v>
      </c>
      <c r="D14" s="13" t="str">
        <f t="shared" si="0"/>
        <v>1-2008</v>
      </c>
      <c r="E14" s="14">
        <f t="shared" si="1"/>
        <v>39448</v>
      </c>
      <c r="F14" s="16">
        <v>350</v>
      </c>
      <c r="G14" s="11">
        <f t="shared" si="2"/>
        <v>10.410094637223978</v>
      </c>
      <c r="H14" s="11">
        <f>+(F14/F2-1)*100</f>
        <v>-14.634146341463417</v>
      </c>
    </row>
    <row r="15" spans="1:8">
      <c r="A15" s="13">
        <f t="shared" ref="A15:A78" si="3">+A3+1</f>
        <v>2008</v>
      </c>
      <c r="B15" s="4">
        <f t="shared" ref="B15:B78" si="4">+B3</f>
        <v>1</v>
      </c>
      <c r="C15" s="13">
        <f t="shared" ref="C15:C78" si="5">+C3</f>
        <v>2</v>
      </c>
      <c r="D15" s="13" t="str">
        <f t="shared" si="0"/>
        <v>1-2008</v>
      </c>
      <c r="E15" s="14">
        <f t="shared" si="1"/>
        <v>39479</v>
      </c>
      <c r="F15" s="16">
        <v>369</v>
      </c>
      <c r="G15" s="11">
        <f t="shared" si="2"/>
        <v>5.428571428571427</v>
      </c>
      <c r="H15" s="11">
        <f t="shared" ref="H15:H78" si="6">+(F15/F3-1)*100</f>
        <v>21.381578947368428</v>
      </c>
    </row>
    <row r="16" spans="1:8">
      <c r="A16" s="13">
        <f t="shared" si="3"/>
        <v>2008</v>
      </c>
      <c r="B16" s="4">
        <f t="shared" si="4"/>
        <v>1</v>
      </c>
      <c r="C16" s="13">
        <f t="shared" si="5"/>
        <v>3</v>
      </c>
      <c r="D16" s="13" t="str">
        <f t="shared" si="0"/>
        <v>1-2008</v>
      </c>
      <c r="E16" s="14">
        <f t="shared" si="1"/>
        <v>39508</v>
      </c>
      <c r="F16" s="16">
        <v>361</v>
      </c>
      <c r="G16" s="11">
        <f t="shared" si="2"/>
        <v>-2.1680216802168029</v>
      </c>
      <c r="H16" s="11">
        <f t="shared" si="6"/>
        <v>-3.9893617021276584</v>
      </c>
    </row>
    <row r="17" spans="1:8">
      <c r="A17" s="13">
        <f t="shared" si="3"/>
        <v>2008</v>
      </c>
      <c r="B17" s="4">
        <f t="shared" si="4"/>
        <v>2</v>
      </c>
      <c r="C17" s="13">
        <f t="shared" si="5"/>
        <v>4</v>
      </c>
      <c r="D17" s="13" t="str">
        <f t="shared" si="0"/>
        <v>2-2008</v>
      </c>
      <c r="E17" s="14">
        <f t="shared" si="1"/>
        <v>39539</v>
      </c>
      <c r="F17" s="16">
        <v>370</v>
      </c>
      <c r="G17" s="11">
        <f t="shared" si="2"/>
        <v>2.4930747922437657</v>
      </c>
      <c r="H17" s="11">
        <f t="shared" si="6"/>
        <v>17.088607594936711</v>
      </c>
    </row>
    <row r="18" spans="1:8">
      <c r="A18" s="13">
        <f t="shared" si="3"/>
        <v>2008</v>
      </c>
      <c r="B18" s="4">
        <f t="shared" si="4"/>
        <v>2</v>
      </c>
      <c r="C18" s="13">
        <f t="shared" si="5"/>
        <v>5</v>
      </c>
      <c r="D18" s="13" t="str">
        <f t="shared" si="0"/>
        <v>2-2008</v>
      </c>
      <c r="E18" s="14">
        <f t="shared" si="1"/>
        <v>39569</v>
      </c>
      <c r="F18" s="16">
        <v>321</v>
      </c>
      <c r="G18" s="11">
        <f t="shared" si="2"/>
        <v>-13.243243243243242</v>
      </c>
      <c r="H18" s="11">
        <f t="shared" si="6"/>
        <v>-3.8922155688622784</v>
      </c>
    </row>
    <row r="19" spans="1:8">
      <c r="A19" s="13">
        <f t="shared" si="3"/>
        <v>2008</v>
      </c>
      <c r="B19" s="4">
        <f t="shared" si="4"/>
        <v>2</v>
      </c>
      <c r="C19" s="13">
        <f t="shared" si="5"/>
        <v>6</v>
      </c>
      <c r="D19" s="13" t="str">
        <f t="shared" si="0"/>
        <v>2-2008</v>
      </c>
      <c r="E19" s="14">
        <f t="shared" si="1"/>
        <v>39600</v>
      </c>
      <c r="F19" s="16">
        <v>320</v>
      </c>
      <c r="G19" s="11">
        <f t="shared" si="2"/>
        <v>-0.31152647975077885</v>
      </c>
      <c r="H19" s="11">
        <f t="shared" si="6"/>
        <v>-3.6144578313253017</v>
      </c>
    </row>
    <row r="20" spans="1:8">
      <c r="A20" s="13">
        <f t="shared" si="3"/>
        <v>2008</v>
      </c>
      <c r="B20" s="4">
        <f t="shared" si="4"/>
        <v>3</v>
      </c>
      <c r="C20" s="13">
        <f t="shared" si="5"/>
        <v>7</v>
      </c>
      <c r="D20" s="13" t="str">
        <f t="shared" si="0"/>
        <v>3-2008</v>
      </c>
      <c r="E20" s="14">
        <f t="shared" si="1"/>
        <v>39630</v>
      </c>
      <c r="F20" s="16">
        <v>267</v>
      </c>
      <c r="G20" s="11">
        <f t="shared" si="2"/>
        <v>-16.562500000000004</v>
      </c>
      <c r="H20" s="11">
        <f t="shared" si="6"/>
        <v>-30.287206266318535</v>
      </c>
    </row>
    <row r="21" spans="1:8">
      <c r="A21" s="13">
        <f t="shared" si="3"/>
        <v>2008</v>
      </c>
      <c r="B21" s="4">
        <f t="shared" si="4"/>
        <v>3</v>
      </c>
      <c r="C21" s="13">
        <f t="shared" si="5"/>
        <v>8</v>
      </c>
      <c r="D21" s="13" t="str">
        <f t="shared" si="0"/>
        <v>3-2008</v>
      </c>
      <c r="E21" s="14">
        <f t="shared" si="1"/>
        <v>39661</v>
      </c>
      <c r="F21" s="16">
        <v>373</v>
      </c>
      <c r="G21" s="11">
        <f t="shared" si="2"/>
        <v>39.700374531835216</v>
      </c>
      <c r="H21" s="11">
        <f t="shared" si="6"/>
        <v>0</v>
      </c>
    </row>
    <row r="22" spans="1:8">
      <c r="A22" s="13">
        <f t="shared" si="3"/>
        <v>2008</v>
      </c>
      <c r="B22" s="4">
        <f t="shared" si="4"/>
        <v>3</v>
      </c>
      <c r="C22" s="13">
        <f t="shared" si="5"/>
        <v>9</v>
      </c>
      <c r="D22" s="13" t="str">
        <f t="shared" si="0"/>
        <v>3-2008</v>
      </c>
      <c r="E22" s="14">
        <f t="shared" si="1"/>
        <v>39692</v>
      </c>
      <c r="F22" s="16">
        <v>338</v>
      </c>
      <c r="G22" s="11">
        <f t="shared" si="2"/>
        <v>-9.3833780160857856</v>
      </c>
      <c r="H22" s="11">
        <f t="shared" si="6"/>
        <v>-7.9019073569482234</v>
      </c>
    </row>
    <row r="23" spans="1:8">
      <c r="A23" s="13">
        <f t="shared" si="3"/>
        <v>2008</v>
      </c>
      <c r="B23" s="4">
        <f t="shared" si="4"/>
        <v>4</v>
      </c>
      <c r="C23" s="13">
        <f t="shared" si="5"/>
        <v>10</v>
      </c>
      <c r="D23" s="13" t="str">
        <f t="shared" si="0"/>
        <v>4-2008</v>
      </c>
      <c r="E23" s="14">
        <f t="shared" si="1"/>
        <v>39722</v>
      </c>
      <c r="F23" s="16">
        <v>271</v>
      </c>
      <c r="G23" s="11">
        <f t="shared" si="2"/>
        <v>-19.822485207100591</v>
      </c>
      <c r="H23" s="11">
        <f t="shared" si="6"/>
        <v>-31.39240506329114</v>
      </c>
    </row>
    <row r="24" spans="1:8">
      <c r="A24" s="13">
        <f t="shared" si="3"/>
        <v>2008</v>
      </c>
      <c r="B24" s="4">
        <f t="shared" si="4"/>
        <v>4</v>
      </c>
      <c r="C24" s="13">
        <f t="shared" si="5"/>
        <v>11</v>
      </c>
      <c r="D24" s="13" t="str">
        <f t="shared" si="0"/>
        <v>4-2008</v>
      </c>
      <c r="E24" s="14">
        <f t="shared" si="1"/>
        <v>39753</v>
      </c>
      <c r="F24" s="16">
        <v>305</v>
      </c>
      <c r="G24" s="11">
        <f t="shared" si="2"/>
        <v>12.54612546125462</v>
      </c>
      <c r="H24" s="11">
        <f t="shared" si="6"/>
        <v>-14.804469273743015</v>
      </c>
    </row>
    <row r="25" spans="1:8">
      <c r="A25" s="13">
        <f t="shared" si="3"/>
        <v>2008</v>
      </c>
      <c r="B25" s="4">
        <f t="shared" si="4"/>
        <v>4</v>
      </c>
      <c r="C25" s="13">
        <f t="shared" si="5"/>
        <v>12</v>
      </c>
      <c r="D25" s="13" t="str">
        <f t="shared" si="0"/>
        <v>4-2008</v>
      </c>
      <c r="E25" s="14">
        <f t="shared" si="1"/>
        <v>39783</v>
      </c>
      <c r="F25" s="16">
        <v>302</v>
      </c>
      <c r="G25" s="11">
        <f t="shared" si="2"/>
        <v>-0.98360655737704805</v>
      </c>
      <c r="H25" s="11">
        <f t="shared" si="6"/>
        <v>-4.7318611987381747</v>
      </c>
    </row>
    <row r="26" spans="1:8">
      <c r="A26" s="13">
        <f t="shared" si="3"/>
        <v>2009</v>
      </c>
      <c r="B26" s="4">
        <f t="shared" si="4"/>
        <v>1</v>
      </c>
      <c r="C26" s="13">
        <f t="shared" si="5"/>
        <v>1</v>
      </c>
      <c r="D26" s="13" t="str">
        <f t="shared" si="0"/>
        <v>1-2009</v>
      </c>
      <c r="E26" s="14">
        <f t="shared" si="1"/>
        <v>39814</v>
      </c>
      <c r="F26" s="17">
        <v>304</v>
      </c>
      <c r="G26" s="11">
        <f t="shared" si="2"/>
        <v>0.66225165562914245</v>
      </c>
      <c r="H26" s="11">
        <f t="shared" si="6"/>
        <v>-13.142857142857146</v>
      </c>
    </row>
    <row r="27" spans="1:8">
      <c r="A27" s="13">
        <f t="shared" si="3"/>
        <v>2009</v>
      </c>
      <c r="B27" s="4">
        <f t="shared" si="4"/>
        <v>1</v>
      </c>
      <c r="C27" s="13">
        <f t="shared" si="5"/>
        <v>2</v>
      </c>
      <c r="D27" s="13" t="str">
        <f t="shared" si="0"/>
        <v>1-2009</v>
      </c>
      <c r="E27" s="14">
        <f t="shared" si="1"/>
        <v>39845</v>
      </c>
      <c r="F27" s="17">
        <v>283</v>
      </c>
      <c r="G27" s="11">
        <f t="shared" si="2"/>
        <v>-6.9078947368421018</v>
      </c>
      <c r="H27" s="11">
        <f t="shared" si="6"/>
        <v>-23.306233062330627</v>
      </c>
    </row>
    <row r="28" spans="1:8">
      <c r="A28" s="13">
        <f t="shared" si="3"/>
        <v>2009</v>
      </c>
      <c r="B28" s="4">
        <f t="shared" si="4"/>
        <v>1</v>
      </c>
      <c r="C28" s="13">
        <f t="shared" si="5"/>
        <v>3</v>
      </c>
      <c r="D28" s="13" t="str">
        <f t="shared" si="0"/>
        <v>1-2009</v>
      </c>
      <c r="E28" s="14">
        <f t="shared" si="1"/>
        <v>39873</v>
      </c>
      <c r="F28" s="17">
        <v>313</v>
      </c>
      <c r="G28" s="11">
        <f t="shared" si="2"/>
        <v>10.600706713780927</v>
      </c>
      <c r="H28" s="11">
        <f t="shared" si="6"/>
        <v>-13.296398891966755</v>
      </c>
    </row>
    <row r="29" spans="1:8">
      <c r="A29" s="13">
        <f t="shared" si="3"/>
        <v>2009</v>
      </c>
      <c r="B29" s="4">
        <f t="shared" si="4"/>
        <v>2</v>
      </c>
      <c r="C29" s="13">
        <f t="shared" si="5"/>
        <v>4</v>
      </c>
      <c r="D29" s="13" t="str">
        <f t="shared" si="0"/>
        <v>2-2009</v>
      </c>
      <c r="E29" s="14">
        <f t="shared" si="1"/>
        <v>39904</v>
      </c>
      <c r="F29" s="17">
        <v>280</v>
      </c>
      <c r="G29" s="11">
        <f t="shared" si="2"/>
        <v>-10.543130990415339</v>
      </c>
      <c r="H29" s="11">
        <f t="shared" si="6"/>
        <v>-24.324324324324319</v>
      </c>
    </row>
    <row r="30" spans="1:8">
      <c r="A30" s="13">
        <f t="shared" si="3"/>
        <v>2009</v>
      </c>
      <c r="B30" s="4">
        <f t="shared" si="4"/>
        <v>2</v>
      </c>
      <c r="C30" s="13">
        <f t="shared" si="5"/>
        <v>5</v>
      </c>
      <c r="D30" s="13" t="str">
        <f t="shared" si="0"/>
        <v>2-2009</v>
      </c>
      <c r="E30" s="14">
        <f t="shared" si="1"/>
        <v>39934</v>
      </c>
      <c r="F30" s="17">
        <v>255</v>
      </c>
      <c r="G30" s="11">
        <f t="shared" si="2"/>
        <v>-8.9285714285714306</v>
      </c>
      <c r="H30" s="11">
        <f t="shared" si="6"/>
        <v>-20.560747663551403</v>
      </c>
    </row>
    <row r="31" spans="1:8">
      <c r="A31" s="13">
        <f t="shared" si="3"/>
        <v>2009</v>
      </c>
      <c r="B31" s="4">
        <f t="shared" si="4"/>
        <v>2</v>
      </c>
      <c r="C31" s="13">
        <f t="shared" si="5"/>
        <v>6</v>
      </c>
      <c r="D31" s="13" t="str">
        <f t="shared" si="0"/>
        <v>2-2009</v>
      </c>
      <c r="E31" s="14">
        <f t="shared" si="1"/>
        <v>39965</v>
      </c>
      <c r="F31" s="17">
        <v>223</v>
      </c>
      <c r="G31" s="11">
        <f t="shared" si="2"/>
        <v>-12.549019607843137</v>
      </c>
      <c r="H31" s="11">
        <f t="shared" si="6"/>
        <v>-30.312499999999996</v>
      </c>
    </row>
    <row r="32" spans="1:8">
      <c r="A32" s="13">
        <f t="shared" si="3"/>
        <v>2009</v>
      </c>
      <c r="B32" s="4">
        <f t="shared" si="4"/>
        <v>3</v>
      </c>
      <c r="C32" s="13">
        <f t="shared" si="5"/>
        <v>7</v>
      </c>
      <c r="D32" s="13" t="str">
        <f t="shared" si="0"/>
        <v>3-2009</v>
      </c>
      <c r="E32" s="14">
        <f t="shared" si="1"/>
        <v>39995</v>
      </c>
      <c r="F32" s="17">
        <v>266</v>
      </c>
      <c r="G32" s="11">
        <f t="shared" si="2"/>
        <v>19.282511210762323</v>
      </c>
      <c r="H32" s="11">
        <f t="shared" si="6"/>
        <v>-0.37453183520599342</v>
      </c>
    </row>
    <row r="33" spans="1:8">
      <c r="A33" s="13">
        <f t="shared" si="3"/>
        <v>2009</v>
      </c>
      <c r="B33" s="4">
        <f t="shared" si="4"/>
        <v>3</v>
      </c>
      <c r="C33" s="13">
        <f t="shared" si="5"/>
        <v>8</v>
      </c>
      <c r="D33" s="13" t="str">
        <f t="shared" si="0"/>
        <v>3-2009</v>
      </c>
      <c r="E33" s="14">
        <f t="shared" si="1"/>
        <v>40026</v>
      </c>
      <c r="F33" s="17">
        <v>288</v>
      </c>
      <c r="G33" s="11">
        <f t="shared" si="2"/>
        <v>8.2706766917293173</v>
      </c>
      <c r="H33" s="11">
        <f t="shared" si="6"/>
        <v>-22.788203753351212</v>
      </c>
    </row>
    <row r="34" spans="1:8">
      <c r="A34" s="13">
        <f t="shared" si="3"/>
        <v>2009</v>
      </c>
      <c r="B34" s="4">
        <f t="shared" si="4"/>
        <v>3</v>
      </c>
      <c r="C34" s="13">
        <f t="shared" si="5"/>
        <v>9</v>
      </c>
      <c r="D34" s="13" t="str">
        <f t="shared" si="0"/>
        <v>3-2009</v>
      </c>
      <c r="E34" s="14">
        <f t="shared" si="1"/>
        <v>40057</v>
      </c>
      <c r="F34" s="17">
        <v>288</v>
      </c>
      <c r="G34" s="11">
        <f t="shared" si="2"/>
        <v>0</v>
      </c>
      <c r="H34" s="11">
        <f t="shared" si="6"/>
        <v>-14.792899408284022</v>
      </c>
    </row>
    <row r="35" spans="1:8">
      <c r="A35" s="13">
        <f t="shared" si="3"/>
        <v>2009</v>
      </c>
      <c r="B35" s="4">
        <f t="shared" si="4"/>
        <v>4</v>
      </c>
      <c r="C35" s="13">
        <f t="shared" si="5"/>
        <v>10</v>
      </c>
      <c r="D35" s="13" t="str">
        <f t="shared" si="0"/>
        <v>4-2009</v>
      </c>
      <c r="E35" s="14">
        <f t="shared" si="1"/>
        <v>40087</v>
      </c>
      <c r="F35" s="17">
        <v>240</v>
      </c>
      <c r="G35" s="11">
        <f t="shared" si="2"/>
        <v>-16.666666666666664</v>
      </c>
      <c r="H35" s="11">
        <f t="shared" si="6"/>
        <v>-11.439114391143912</v>
      </c>
    </row>
    <row r="36" spans="1:8">
      <c r="A36" s="13">
        <f t="shared" si="3"/>
        <v>2009</v>
      </c>
      <c r="B36" s="4">
        <f t="shared" si="4"/>
        <v>4</v>
      </c>
      <c r="C36" s="13">
        <f t="shared" si="5"/>
        <v>11</v>
      </c>
      <c r="D36" s="13" t="str">
        <f t="shared" si="0"/>
        <v>4-2009</v>
      </c>
      <c r="E36" s="14">
        <f t="shared" si="1"/>
        <v>40118</v>
      </c>
      <c r="F36" s="17">
        <v>244</v>
      </c>
      <c r="G36" s="11">
        <f t="shared" si="2"/>
        <v>1.6666666666666607</v>
      </c>
      <c r="H36" s="11">
        <f t="shared" si="6"/>
        <v>-19.999999999999996</v>
      </c>
    </row>
    <row r="37" spans="1:8">
      <c r="A37" s="13">
        <f t="shared" si="3"/>
        <v>2009</v>
      </c>
      <c r="B37" s="4">
        <f t="shared" si="4"/>
        <v>4</v>
      </c>
      <c r="C37" s="13">
        <f t="shared" si="5"/>
        <v>12</v>
      </c>
      <c r="D37" s="13" t="str">
        <f t="shared" si="0"/>
        <v>4-2009</v>
      </c>
      <c r="E37" s="14">
        <f t="shared" si="1"/>
        <v>40148</v>
      </c>
      <c r="F37" s="17">
        <v>249</v>
      </c>
      <c r="G37" s="11">
        <f t="shared" si="2"/>
        <v>2.0491803278688492</v>
      </c>
      <c r="H37" s="11">
        <f t="shared" si="6"/>
        <v>-17.549668874172188</v>
      </c>
    </row>
    <row r="38" spans="1:8">
      <c r="A38" s="13">
        <f t="shared" si="3"/>
        <v>2010</v>
      </c>
      <c r="B38" s="4">
        <f t="shared" si="4"/>
        <v>1</v>
      </c>
      <c r="C38" s="13">
        <f t="shared" si="5"/>
        <v>1</v>
      </c>
      <c r="D38" s="13" t="str">
        <f t="shared" si="0"/>
        <v>1-2010</v>
      </c>
      <c r="E38" s="14">
        <f t="shared" si="1"/>
        <v>40179</v>
      </c>
      <c r="F38" s="16">
        <v>283</v>
      </c>
      <c r="G38" s="11">
        <f t="shared" si="2"/>
        <v>13.654618473895574</v>
      </c>
      <c r="H38" s="11">
        <f t="shared" si="6"/>
        <v>-6.9078947368421018</v>
      </c>
    </row>
    <row r="39" spans="1:8">
      <c r="A39" s="13">
        <f t="shared" si="3"/>
        <v>2010</v>
      </c>
      <c r="B39" s="4">
        <f t="shared" si="4"/>
        <v>1</v>
      </c>
      <c r="C39" s="13">
        <f t="shared" si="5"/>
        <v>2</v>
      </c>
      <c r="D39" s="13" t="str">
        <f t="shared" si="0"/>
        <v>1-2010</v>
      </c>
      <c r="E39" s="14">
        <f t="shared" si="1"/>
        <v>40210</v>
      </c>
      <c r="F39" s="16">
        <v>258</v>
      </c>
      <c r="G39" s="11">
        <f t="shared" si="2"/>
        <v>-8.8339222614840942</v>
      </c>
      <c r="H39" s="11">
        <f t="shared" si="6"/>
        <v>-8.8339222614840942</v>
      </c>
    </row>
    <row r="40" spans="1:8">
      <c r="A40" s="13">
        <f t="shared" si="3"/>
        <v>2010</v>
      </c>
      <c r="B40" s="4">
        <f t="shared" si="4"/>
        <v>1</v>
      </c>
      <c r="C40" s="13">
        <f t="shared" si="5"/>
        <v>3</v>
      </c>
      <c r="D40" s="13" t="str">
        <f t="shared" si="0"/>
        <v>1-2010</v>
      </c>
      <c r="E40" s="14">
        <f t="shared" si="1"/>
        <v>40238</v>
      </c>
      <c r="F40" s="16">
        <v>273</v>
      </c>
      <c r="G40" s="11">
        <f t="shared" si="2"/>
        <v>5.8139534883721034</v>
      </c>
      <c r="H40" s="11">
        <f t="shared" si="6"/>
        <v>-12.779552715654951</v>
      </c>
    </row>
    <row r="41" spans="1:8">
      <c r="A41" s="13">
        <f t="shared" si="3"/>
        <v>2010</v>
      </c>
      <c r="B41" s="4">
        <f t="shared" si="4"/>
        <v>2</v>
      </c>
      <c r="C41" s="13">
        <f t="shared" si="5"/>
        <v>4</v>
      </c>
      <c r="D41" s="13" t="str">
        <f t="shared" si="0"/>
        <v>2-2010</v>
      </c>
      <c r="E41" s="14">
        <f t="shared" si="1"/>
        <v>40269</v>
      </c>
      <c r="F41" s="16">
        <v>257</v>
      </c>
      <c r="G41" s="11">
        <f t="shared" si="2"/>
        <v>-5.8608058608058622</v>
      </c>
      <c r="H41" s="11">
        <f t="shared" si="6"/>
        <v>-8.2142857142857189</v>
      </c>
    </row>
    <row r="42" spans="1:8">
      <c r="A42" s="13">
        <f t="shared" si="3"/>
        <v>2010</v>
      </c>
      <c r="B42" s="4">
        <f t="shared" si="4"/>
        <v>2</v>
      </c>
      <c r="C42" s="13">
        <f t="shared" si="5"/>
        <v>5</v>
      </c>
      <c r="D42" s="13" t="str">
        <f t="shared" si="0"/>
        <v>2-2010</v>
      </c>
      <c r="E42" s="14">
        <f t="shared" si="1"/>
        <v>40299</v>
      </c>
      <c r="F42" s="16">
        <v>279</v>
      </c>
      <c r="G42" s="11">
        <f t="shared" si="2"/>
        <v>8.5603112840466835</v>
      </c>
      <c r="H42" s="11">
        <f t="shared" si="6"/>
        <v>9.4117647058823639</v>
      </c>
    </row>
    <row r="43" spans="1:8">
      <c r="A43" s="13">
        <f t="shared" si="3"/>
        <v>2010</v>
      </c>
      <c r="B43" s="4">
        <f t="shared" si="4"/>
        <v>2</v>
      </c>
      <c r="C43" s="13">
        <f t="shared" si="5"/>
        <v>6</v>
      </c>
      <c r="D43" s="13" t="str">
        <f t="shared" si="0"/>
        <v>2-2010</v>
      </c>
      <c r="E43" s="14">
        <f t="shared" si="1"/>
        <v>40330</v>
      </c>
      <c r="F43" s="16">
        <v>263</v>
      </c>
      <c r="G43" s="11">
        <f t="shared" si="2"/>
        <v>-5.7347670250896048</v>
      </c>
      <c r="H43" s="11">
        <f t="shared" si="6"/>
        <v>17.937219730941713</v>
      </c>
    </row>
    <row r="44" spans="1:8">
      <c r="A44" s="13">
        <f t="shared" si="3"/>
        <v>2010</v>
      </c>
      <c r="B44" s="4">
        <f t="shared" si="4"/>
        <v>3</v>
      </c>
      <c r="C44" s="13">
        <f t="shared" si="5"/>
        <v>7</v>
      </c>
      <c r="D44" s="13" t="str">
        <f t="shared" si="0"/>
        <v>3-2010</v>
      </c>
      <c r="E44" s="14">
        <f t="shared" si="1"/>
        <v>40360</v>
      </c>
      <c r="F44" s="16">
        <v>272</v>
      </c>
      <c r="G44" s="11">
        <f t="shared" si="2"/>
        <v>3.4220532319391594</v>
      </c>
      <c r="H44" s="11">
        <f t="shared" si="6"/>
        <v>2.2556390977443552</v>
      </c>
    </row>
    <row r="45" spans="1:8">
      <c r="A45" s="13">
        <f t="shared" si="3"/>
        <v>2010</v>
      </c>
      <c r="B45" s="4">
        <f t="shared" si="4"/>
        <v>3</v>
      </c>
      <c r="C45" s="13">
        <f t="shared" si="5"/>
        <v>8</v>
      </c>
      <c r="D45" s="13" t="str">
        <f t="shared" si="0"/>
        <v>3-2010</v>
      </c>
      <c r="E45" s="14">
        <f t="shared" si="1"/>
        <v>40391</v>
      </c>
      <c r="F45" s="16">
        <v>293</v>
      </c>
      <c r="G45" s="11">
        <f t="shared" si="2"/>
        <v>7.7205882352941124</v>
      </c>
      <c r="H45" s="11">
        <f t="shared" si="6"/>
        <v>1.736111111111116</v>
      </c>
    </row>
    <row r="46" spans="1:8">
      <c r="A46" s="13">
        <f t="shared" si="3"/>
        <v>2010</v>
      </c>
      <c r="B46" s="4">
        <f t="shared" si="4"/>
        <v>3</v>
      </c>
      <c r="C46" s="13">
        <f t="shared" si="5"/>
        <v>9</v>
      </c>
      <c r="D46" s="13" t="str">
        <f t="shared" si="0"/>
        <v>3-2010</v>
      </c>
      <c r="E46" s="14">
        <f t="shared" si="1"/>
        <v>40422</v>
      </c>
      <c r="F46" s="16">
        <v>288</v>
      </c>
      <c r="G46" s="11">
        <f t="shared" si="2"/>
        <v>-1.7064846416382284</v>
      </c>
      <c r="H46" s="11">
        <f t="shared" si="6"/>
        <v>0</v>
      </c>
    </row>
    <row r="47" spans="1:8">
      <c r="A47" s="13">
        <f t="shared" si="3"/>
        <v>2010</v>
      </c>
      <c r="B47" s="4">
        <f t="shared" si="4"/>
        <v>4</v>
      </c>
      <c r="C47" s="13">
        <f t="shared" si="5"/>
        <v>10</v>
      </c>
      <c r="D47" s="13" t="str">
        <f t="shared" si="0"/>
        <v>4-2010</v>
      </c>
      <c r="E47" s="14">
        <f t="shared" si="1"/>
        <v>40452</v>
      </c>
      <c r="F47" s="16">
        <v>314</v>
      </c>
      <c r="G47" s="11">
        <f t="shared" si="2"/>
        <v>9.0277777777777679</v>
      </c>
      <c r="H47" s="11">
        <f t="shared" si="6"/>
        <v>30.833333333333336</v>
      </c>
    </row>
    <row r="48" spans="1:8">
      <c r="A48" s="13">
        <f t="shared" si="3"/>
        <v>2010</v>
      </c>
      <c r="B48" s="4">
        <f t="shared" si="4"/>
        <v>4</v>
      </c>
      <c r="C48" s="13">
        <f t="shared" si="5"/>
        <v>11</v>
      </c>
      <c r="D48" s="13" t="str">
        <f t="shared" si="0"/>
        <v>4-2010</v>
      </c>
      <c r="E48" s="14">
        <f t="shared" si="1"/>
        <v>40483</v>
      </c>
      <c r="F48" s="16">
        <v>303</v>
      </c>
      <c r="G48" s="11">
        <f t="shared" si="2"/>
        <v>-3.5031847133757954</v>
      </c>
      <c r="H48" s="11">
        <f t="shared" si="6"/>
        <v>24.180327868852469</v>
      </c>
    </row>
    <row r="49" spans="1:8">
      <c r="A49" s="13">
        <f t="shared" si="3"/>
        <v>2010</v>
      </c>
      <c r="B49" s="4">
        <f t="shared" si="4"/>
        <v>4</v>
      </c>
      <c r="C49" s="13">
        <f t="shared" si="5"/>
        <v>12</v>
      </c>
      <c r="D49" s="13" t="str">
        <f t="shared" si="0"/>
        <v>4-2010</v>
      </c>
      <c r="E49" s="14">
        <f t="shared" si="1"/>
        <v>40513</v>
      </c>
      <c r="F49" s="16">
        <v>294</v>
      </c>
      <c r="G49" s="11">
        <f t="shared" si="2"/>
        <v>-2.9702970297029729</v>
      </c>
      <c r="H49" s="11">
        <f t="shared" si="6"/>
        <v>18.07228915662651</v>
      </c>
    </row>
    <row r="50" spans="1:8">
      <c r="A50" s="13">
        <f t="shared" si="3"/>
        <v>2011</v>
      </c>
      <c r="B50" s="4">
        <f t="shared" si="4"/>
        <v>1</v>
      </c>
      <c r="C50" s="13">
        <f t="shared" si="5"/>
        <v>1</v>
      </c>
      <c r="D50" s="13" t="str">
        <f t="shared" si="0"/>
        <v>1-2011</v>
      </c>
      <c r="E50" s="14">
        <f t="shared" si="1"/>
        <v>40544</v>
      </c>
      <c r="F50" s="17">
        <v>311</v>
      </c>
      <c r="G50" s="11">
        <f t="shared" si="2"/>
        <v>5.7823129251700633</v>
      </c>
      <c r="H50" s="11">
        <f t="shared" si="6"/>
        <v>9.8939929328621936</v>
      </c>
    </row>
    <row r="51" spans="1:8">
      <c r="A51" s="13">
        <f t="shared" si="3"/>
        <v>2011</v>
      </c>
      <c r="B51" s="4">
        <f t="shared" si="4"/>
        <v>1</v>
      </c>
      <c r="C51" s="13">
        <f t="shared" si="5"/>
        <v>2</v>
      </c>
      <c r="D51" s="13" t="str">
        <f t="shared" si="0"/>
        <v>1-2011</v>
      </c>
      <c r="E51" s="14">
        <f t="shared" si="1"/>
        <v>40575</v>
      </c>
      <c r="F51" s="17">
        <v>252</v>
      </c>
      <c r="G51" s="11">
        <f t="shared" si="2"/>
        <v>-18.971061093247588</v>
      </c>
      <c r="H51" s="11">
        <f t="shared" si="6"/>
        <v>-2.3255813953488413</v>
      </c>
    </row>
    <row r="52" spans="1:8">
      <c r="A52" s="13">
        <f t="shared" si="3"/>
        <v>2011</v>
      </c>
      <c r="B52" s="4">
        <f t="shared" si="4"/>
        <v>1</v>
      </c>
      <c r="C52" s="13">
        <f t="shared" si="5"/>
        <v>3</v>
      </c>
      <c r="D52" s="13" t="str">
        <f t="shared" si="0"/>
        <v>1-2011</v>
      </c>
      <c r="E52" s="14">
        <f t="shared" si="1"/>
        <v>40603</v>
      </c>
      <c r="F52" s="17">
        <v>287</v>
      </c>
      <c r="G52" s="11">
        <f t="shared" si="2"/>
        <v>13.888888888888884</v>
      </c>
      <c r="H52" s="11">
        <f t="shared" si="6"/>
        <v>5.1282051282051322</v>
      </c>
    </row>
    <row r="53" spans="1:8">
      <c r="A53" s="13">
        <f t="shared" si="3"/>
        <v>2011</v>
      </c>
      <c r="B53" s="4">
        <f t="shared" si="4"/>
        <v>2</v>
      </c>
      <c r="C53" s="13">
        <f t="shared" si="5"/>
        <v>4</v>
      </c>
      <c r="D53" s="13" t="str">
        <f t="shared" si="0"/>
        <v>2-2011</v>
      </c>
      <c r="E53" s="14">
        <f t="shared" si="1"/>
        <v>40634</v>
      </c>
      <c r="F53" s="17">
        <v>271</v>
      </c>
      <c r="G53" s="11">
        <f t="shared" si="2"/>
        <v>-5.5749128919860613</v>
      </c>
      <c r="H53" s="11">
        <f t="shared" si="6"/>
        <v>5.4474708171206254</v>
      </c>
    </row>
    <row r="54" spans="1:8">
      <c r="A54" s="13">
        <f t="shared" si="3"/>
        <v>2011</v>
      </c>
      <c r="B54" s="4">
        <f t="shared" si="4"/>
        <v>2</v>
      </c>
      <c r="C54" s="13">
        <f t="shared" si="5"/>
        <v>5</v>
      </c>
      <c r="D54" s="13" t="str">
        <f t="shared" si="0"/>
        <v>2-2011</v>
      </c>
      <c r="E54" s="14">
        <f t="shared" si="1"/>
        <v>40664</v>
      </c>
      <c r="F54" s="17">
        <v>285</v>
      </c>
      <c r="G54" s="11">
        <f t="shared" si="2"/>
        <v>5.1660516605166018</v>
      </c>
      <c r="H54" s="11">
        <f t="shared" si="6"/>
        <v>2.1505376344086002</v>
      </c>
    </row>
    <row r="55" spans="1:8">
      <c r="A55" s="13">
        <f t="shared" si="3"/>
        <v>2011</v>
      </c>
      <c r="B55" s="4">
        <f t="shared" si="4"/>
        <v>2</v>
      </c>
      <c r="C55" s="13">
        <f t="shared" si="5"/>
        <v>6</v>
      </c>
      <c r="D55" s="13" t="str">
        <f t="shared" si="0"/>
        <v>2-2011</v>
      </c>
      <c r="E55" s="14">
        <f t="shared" si="1"/>
        <v>40695</v>
      </c>
      <c r="F55" s="17">
        <v>259</v>
      </c>
      <c r="G55" s="11">
        <f t="shared" si="2"/>
        <v>-9.1228070175438543</v>
      </c>
      <c r="H55" s="11">
        <f t="shared" si="6"/>
        <v>-1.520912547528519</v>
      </c>
    </row>
    <row r="56" spans="1:8">
      <c r="A56" s="13">
        <f t="shared" si="3"/>
        <v>2011</v>
      </c>
      <c r="B56" s="4">
        <f t="shared" si="4"/>
        <v>3</v>
      </c>
      <c r="C56" s="13">
        <f t="shared" si="5"/>
        <v>7</v>
      </c>
      <c r="D56" s="13" t="str">
        <f t="shared" si="0"/>
        <v>3-2011</v>
      </c>
      <c r="E56" s="14">
        <f t="shared" si="1"/>
        <v>40725</v>
      </c>
      <c r="F56" s="17">
        <v>278</v>
      </c>
      <c r="G56" s="11">
        <f t="shared" si="2"/>
        <v>7.3359073359073435</v>
      </c>
      <c r="H56" s="11">
        <f t="shared" si="6"/>
        <v>2.2058823529411686</v>
      </c>
    </row>
    <row r="57" spans="1:8">
      <c r="A57" s="13">
        <f t="shared" si="3"/>
        <v>2011</v>
      </c>
      <c r="B57" s="4">
        <f t="shared" si="4"/>
        <v>3</v>
      </c>
      <c r="C57" s="13">
        <f t="shared" si="5"/>
        <v>8</v>
      </c>
      <c r="D57" s="13" t="str">
        <f t="shared" si="0"/>
        <v>3-2011</v>
      </c>
      <c r="E57" s="14">
        <f t="shared" si="1"/>
        <v>40756</v>
      </c>
      <c r="F57" s="17">
        <v>284</v>
      </c>
      <c r="G57" s="11">
        <f t="shared" si="2"/>
        <v>2.1582733812949728</v>
      </c>
      <c r="H57" s="11">
        <f t="shared" si="6"/>
        <v>-3.0716723549488067</v>
      </c>
    </row>
    <row r="58" spans="1:8">
      <c r="A58" s="13">
        <f t="shared" si="3"/>
        <v>2011</v>
      </c>
      <c r="B58" s="4">
        <f t="shared" si="4"/>
        <v>3</v>
      </c>
      <c r="C58" s="13">
        <f t="shared" si="5"/>
        <v>9</v>
      </c>
      <c r="D58" s="13" t="str">
        <f t="shared" si="0"/>
        <v>3-2011</v>
      </c>
      <c r="E58" s="14">
        <f t="shared" si="1"/>
        <v>40787</v>
      </c>
      <c r="F58" s="17">
        <v>236</v>
      </c>
      <c r="G58" s="11">
        <f t="shared" si="2"/>
        <v>-16.901408450704224</v>
      </c>
      <c r="H58" s="11">
        <f t="shared" si="6"/>
        <v>-18.055555555555557</v>
      </c>
    </row>
    <row r="59" spans="1:8">
      <c r="A59" s="13">
        <f t="shared" si="3"/>
        <v>2011</v>
      </c>
      <c r="B59" s="4">
        <f t="shared" si="4"/>
        <v>4</v>
      </c>
      <c r="C59" s="13">
        <f t="shared" si="5"/>
        <v>10</v>
      </c>
      <c r="D59" s="13" t="str">
        <f t="shared" si="0"/>
        <v>4-2011</v>
      </c>
      <c r="E59" s="14">
        <f t="shared" si="1"/>
        <v>40817</v>
      </c>
      <c r="F59" s="17">
        <v>280</v>
      </c>
      <c r="G59" s="11">
        <f t="shared" si="2"/>
        <v>18.644067796610166</v>
      </c>
      <c r="H59" s="11">
        <f t="shared" si="6"/>
        <v>-10.828025477707005</v>
      </c>
    </row>
    <row r="60" spans="1:8">
      <c r="A60" s="13">
        <f t="shared" si="3"/>
        <v>2011</v>
      </c>
      <c r="B60" s="4">
        <f t="shared" si="4"/>
        <v>4</v>
      </c>
      <c r="C60" s="13">
        <f t="shared" si="5"/>
        <v>11</v>
      </c>
      <c r="D60" s="13" t="str">
        <f t="shared" si="0"/>
        <v>4-2011</v>
      </c>
      <c r="E60" s="14">
        <f t="shared" si="1"/>
        <v>40848</v>
      </c>
      <c r="F60" s="17">
        <v>266</v>
      </c>
      <c r="G60" s="11">
        <f t="shared" si="2"/>
        <v>-5.0000000000000044</v>
      </c>
      <c r="H60" s="11">
        <f t="shared" si="6"/>
        <v>-12.211221122112214</v>
      </c>
    </row>
    <row r="61" spans="1:8">
      <c r="A61" s="13">
        <f t="shared" si="3"/>
        <v>2011</v>
      </c>
      <c r="B61" s="4">
        <f t="shared" si="4"/>
        <v>4</v>
      </c>
      <c r="C61" s="13">
        <f t="shared" si="5"/>
        <v>12</v>
      </c>
      <c r="D61" s="13" t="str">
        <f t="shared" si="0"/>
        <v>4-2011</v>
      </c>
      <c r="E61" s="14">
        <f t="shared" si="1"/>
        <v>40878</v>
      </c>
      <c r="F61" s="17">
        <v>257</v>
      </c>
      <c r="G61" s="11">
        <f t="shared" si="2"/>
        <v>-3.3834586466165439</v>
      </c>
      <c r="H61" s="11">
        <f t="shared" si="6"/>
        <v>-12.585034013605444</v>
      </c>
    </row>
    <row r="62" spans="1:8">
      <c r="A62" s="13">
        <f t="shared" si="3"/>
        <v>2012</v>
      </c>
      <c r="B62" s="4">
        <f t="shared" si="4"/>
        <v>1</v>
      </c>
      <c r="C62" s="13">
        <f t="shared" si="5"/>
        <v>1</v>
      </c>
      <c r="D62" s="13" t="str">
        <f t="shared" si="0"/>
        <v>1-2012</v>
      </c>
      <c r="E62" s="14">
        <f t="shared" si="1"/>
        <v>40909</v>
      </c>
      <c r="F62" s="17">
        <v>264</v>
      </c>
      <c r="G62" s="11">
        <f t="shared" si="2"/>
        <v>2.7237354085603016</v>
      </c>
      <c r="H62" s="11">
        <f t="shared" si="6"/>
        <v>-15.112540192926049</v>
      </c>
    </row>
    <row r="63" spans="1:8">
      <c r="A63" s="13">
        <f t="shared" si="3"/>
        <v>2012</v>
      </c>
      <c r="B63" s="4">
        <f t="shared" si="4"/>
        <v>1</v>
      </c>
      <c r="C63" s="13">
        <f t="shared" si="5"/>
        <v>2</v>
      </c>
      <c r="D63" s="13" t="str">
        <f t="shared" si="0"/>
        <v>1-2012</v>
      </c>
      <c r="E63" s="14">
        <f t="shared" si="1"/>
        <v>40940</v>
      </c>
      <c r="F63" s="17">
        <v>274</v>
      </c>
      <c r="G63" s="11">
        <f t="shared" si="2"/>
        <v>3.7878787878787845</v>
      </c>
      <c r="H63" s="11">
        <f t="shared" si="6"/>
        <v>8.7301587301587205</v>
      </c>
    </row>
    <row r="64" spans="1:8">
      <c r="A64" s="13">
        <f t="shared" si="3"/>
        <v>2012</v>
      </c>
      <c r="B64" s="4">
        <f t="shared" si="4"/>
        <v>1</v>
      </c>
      <c r="C64" s="13">
        <f t="shared" si="5"/>
        <v>3</v>
      </c>
      <c r="D64" s="13" t="str">
        <f t="shared" si="0"/>
        <v>1-2012</v>
      </c>
      <c r="E64" s="14">
        <f t="shared" si="1"/>
        <v>40969</v>
      </c>
      <c r="F64" s="17">
        <v>256</v>
      </c>
      <c r="G64" s="11">
        <f t="shared" si="2"/>
        <v>-6.5693430656934337</v>
      </c>
      <c r="H64" s="11">
        <f t="shared" si="6"/>
        <v>-10.801393728222997</v>
      </c>
    </row>
    <row r="65" spans="1:8">
      <c r="A65" s="13">
        <f t="shared" si="3"/>
        <v>2012</v>
      </c>
      <c r="B65" s="4">
        <f t="shared" si="4"/>
        <v>2</v>
      </c>
      <c r="C65" s="13">
        <f t="shared" si="5"/>
        <v>4</v>
      </c>
      <c r="D65" s="13" t="str">
        <f t="shared" si="0"/>
        <v>2-2012</v>
      </c>
      <c r="E65" s="14">
        <f t="shared" si="1"/>
        <v>41000</v>
      </c>
      <c r="F65" s="17">
        <v>265</v>
      </c>
      <c r="G65" s="11">
        <f t="shared" si="2"/>
        <v>3.515625</v>
      </c>
      <c r="H65" s="11">
        <f t="shared" si="6"/>
        <v>-2.2140221402214055</v>
      </c>
    </row>
    <row r="66" spans="1:8">
      <c r="A66" s="13">
        <f t="shared" si="3"/>
        <v>2012</v>
      </c>
      <c r="B66" s="4">
        <f t="shared" si="4"/>
        <v>2</v>
      </c>
      <c r="C66" s="13">
        <f t="shared" si="5"/>
        <v>5</v>
      </c>
      <c r="D66" s="13" t="str">
        <f t="shared" si="0"/>
        <v>2-2012</v>
      </c>
      <c r="E66" s="14">
        <f t="shared" si="1"/>
        <v>41030</v>
      </c>
      <c r="F66" s="17">
        <v>230</v>
      </c>
      <c r="G66" s="11">
        <f t="shared" si="2"/>
        <v>-13.207547169811317</v>
      </c>
      <c r="H66" s="11">
        <f t="shared" si="6"/>
        <v>-19.298245614035093</v>
      </c>
    </row>
    <row r="67" spans="1:8">
      <c r="A67" s="13">
        <f t="shared" si="3"/>
        <v>2012</v>
      </c>
      <c r="B67" s="4">
        <f t="shared" si="4"/>
        <v>2</v>
      </c>
      <c r="C67" s="13">
        <f t="shared" si="5"/>
        <v>6</v>
      </c>
      <c r="D67" s="13" t="str">
        <f t="shared" ref="D67:D88" si="7">+CONCATENATE(B67,"-",A67)</f>
        <v>2-2012</v>
      </c>
      <c r="E67" s="14">
        <f t="shared" ref="E67:E88" si="8">+DATE(A67,C67,1)</f>
        <v>41061</v>
      </c>
      <c r="F67" s="17">
        <v>254</v>
      </c>
      <c r="G67" s="11">
        <f t="shared" si="2"/>
        <v>10.434782608695659</v>
      </c>
      <c r="H67" s="11">
        <f t="shared" si="6"/>
        <v>-1.9305019305019266</v>
      </c>
    </row>
    <row r="68" spans="1:8">
      <c r="A68" s="13">
        <f t="shared" si="3"/>
        <v>2012</v>
      </c>
      <c r="B68" s="4">
        <f t="shared" si="4"/>
        <v>3</v>
      </c>
      <c r="C68" s="13">
        <f t="shared" si="5"/>
        <v>7</v>
      </c>
      <c r="D68" s="13" t="str">
        <f t="shared" si="7"/>
        <v>3-2012</v>
      </c>
      <c r="E68" s="14">
        <f t="shared" si="8"/>
        <v>41091</v>
      </c>
      <c r="F68" s="17">
        <v>276</v>
      </c>
      <c r="G68" s="11">
        <f t="shared" ref="G68:G94" si="9">+(F68/F67-1)*100</f>
        <v>8.6614173228346516</v>
      </c>
      <c r="H68" s="11">
        <f t="shared" si="6"/>
        <v>-0.7194244604316502</v>
      </c>
    </row>
    <row r="69" spans="1:8">
      <c r="A69" s="13">
        <f t="shared" si="3"/>
        <v>2012</v>
      </c>
      <c r="B69" s="4">
        <f t="shared" si="4"/>
        <v>3</v>
      </c>
      <c r="C69" s="13">
        <f t="shared" si="5"/>
        <v>8</v>
      </c>
      <c r="D69" s="13" t="str">
        <f t="shared" si="7"/>
        <v>3-2012</v>
      </c>
      <c r="E69" s="14">
        <f t="shared" si="8"/>
        <v>41122</v>
      </c>
      <c r="F69" s="17">
        <v>288</v>
      </c>
      <c r="G69" s="11">
        <f t="shared" si="9"/>
        <v>4.3478260869565188</v>
      </c>
      <c r="H69" s="11">
        <f t="shared" si="6"/>
        <v>1.4084507042253502</v>
      </c>
    </row>
    <row r="70" spans="1:8">
      <c r="A70" s="13">
        <f t="shared" si="3"/>
        <v>2012</v>
      </c>
      <c r="B70" s="4">
        <f t="shared" si="4"/>
        <v>3</v>
      </c>
      <c r="C70" s="13">
        <f t="shared" si="5"/>
        <v>9</v>
      </c>
      <c r="D70" s="13" t="str">
        <f t="shared" si="7"/>
        <v>3-2012</v>
      </c>
      <c r="E70" s="14">
        <f t="shared" si="8"/>
        <v>41153</v>
      </c>
      <c r="F70" s="17">
        <v>246</v>
      </c>
      <c r="G70" s="11">
        <f t="shared" si="9"/>
        <v>-14.583333333333337</v>
      </c>
      <c r="H70" s="11">
        <f t="shared" si="6"/>
        <v>4.2372881355932313</v>
      </c>
    </row>
    <row r="71" spans="1:8">
      <c r="A71" s="13">
        <f t="shared" si="3"/>
        <v>2012</v>
      </c>
      <c r="B71" s="4">
        <f t="shared" si="4"/>
        <v>4</v>
      </c>
      <c r="C71" s="13">
        <f t="shared" si="5"/>
        <v>10</v>
      </c>
      <c r="D71" s="13" t="str">
        <f t="shared" si="7"/>
        <v>4-2012</v>
      </c>
      <c r="E71" s="14">
        <f t="shared" si="8"/>
        <v>41183</v>
      </c>
      <c r="F71" s="17">
        <v>259</v>
      </c>
      <c r="G71" s="11">
        <f t="shared" si="9"/>
        <v>5.2845528455284452</v>
      </c>
      <c r="H71" s="11">
        <f t="shared" si="6"/>
        <v>-7.4999999999999956</v>
      </c>
    </row>
    <row r="72" spans="1:8">
      <c r="A72" s="13">
        <f t="shared" si="3"/>
        <v>2012</v>
      </c>
      <c r="B72" s="4">
        <f t="shared" si="4"/>
        <v>4</v>
      </c>
      <c r="C72" s="13">
        <f t="shared" si="5"/>
        <v>11</v>
      </c>
      <c r="D72" s="13" t="str">
        <f t="shared" si="7"/>
        <v>4-2012</v>
      </c>
      <c r="E72" s="14">
        <f t="shared" si="8"/>
        <v>41214</v>
      </c>
      <c r="F72" s="17">
        <v>279</v>
      </c>
      <c r="G72" s="11">
        <f t="shared" si="9"/>
        <v>7.7220077220077288</v>
      </c>
      <c r="H72" s="11">
        <f t="shared" si="6"/>
        <v>4.8872180451127845</v>
      </c>
    </row>
    <row r="73" spans="1:8">
      <c r="A73" s="13">
        <f t="shared" si="3"/>
        <v>2012</v>
      </c>
      <c r="B73" s="4">
        <f t="shared" si="4"/>
        <v>4</v>
      </c>
      <c r="C73" s="13">
        <f t="shared" si="5"/>
        <v>12</v>
      </c>
      <c r="D73" s="13" t="str">
        <f t="shared" si="7"/>
        <v>4-2012</v>
      </c>
      <c r="E73" s="14">
        <f t="shared" si="8"/>
        <v>41244</v>
      </c>
      <c r="F73" s="17">
        <v>266</v>
      </c>
      <c r="G73" s="11">
        <f t="shared" si="9"/>
        <v>-4.6594982078853047</v>
      </c>
      <c r="H73" s="11">
        <f t="shared" si="6"/>
        <v>3.5019455252918386</v>
      </c>
    </row>
    <row r="74" spans="1:8">
      <c r="A74" s="13">
        <f t="shared" si="3"/>
        <v>2013</v>
      </c>
      <c r="B74" s="4">
        <f t="shared" si="4"/>
        <v>1</v>
      </c>
      <c r="C74" s="13">
        <f t="shared" si="5"/>
        <v>1</v>
      </c>
      <c r="D74" s="13" t="str">
        <f t="shared" si="7"/>
        <v>1-2013</v>
      </c>
      <c r="E74" s="14">
        <f t="shared" si="8"/>
        <v>41275</v>
      </c>
      <c r="F74" s="17">
        <v>289</v>
      </c>
      <c r="G74" s="11">
        <f t="shared" si="9"/>
        <v>8.6466165413533922</v>
      </c>
      <c r="H74" s="11">
        <f t="shared" si="6"/>
        <v>9.4696969696969724</v>
      </c>
    </row>
    <row r="75" spans="1:8">
      <c r="A75" s="13">
        <f t="shared" si="3"/>
        <v>2013</v>
      </c>
      <c r="B75" s="4">
        <f t="shared" si="4"/>
        <v>1</v>
      </c>
      <c r="C75" s="13">
        <f t="shared" si="5"/>
        <v>2</v>
      </c>
      <c r="D75" s="13" t="str">
        <f t="shared" si="7"/>
        <v>1-2013</v>
      </c>
      <c r="E75" s="14">
        <f t="shared" si="8"/>
        <v>41306</v>
      </c>
      <c r="F75" s="17">
        <v>241</v>
      </c>
      <c r="G75" s="11">
        <f t="shared" si="9"/>
        <v>-16.608996539792386</v>
      </c>
      <c r="H75" s="11">
        <f t="shared" si="6"/>
        <v>-12.043795620437958</v>
      </c>
    </row>
    <row r="76" spans="1:8">
      <c r="A76" s="13">
        <f t="shared" si="3"/>
        <v>2013</v>
      </c>
      <c r="B76" s="4">
        <f t="shared" si="4"/>
        <v>1</v>
      </c>
      <c r="C76" s="13">
        <f t="shared" si="5"/>
        <v>3</v>
      </c>
      <c r="D76" s="13" t="str">
        <f t="shared" si="7"/>
        <v>1-2013</v>
      </c>
      <c r="E76" s="14">
        <f t="shared" si="8"/>
        <v>41334</v>
      </c>
      <c r="F76" s="17">
        <v>272</v>
      </c>
      <c r="G76" s="11">
        <f t="shared" si="9"/>
        <v>12.863070539419086</v>
      </c>
      <c r="H76" s="11">
        <f t="shared" si="6"/>
        <v>6.25</v>
      </c>
    </row>
    <row r="77" spans="1:8">
      <c r="A77" s="13">
        <f t="shared" si="3"/>
        <v>2013</v>
      </c>
      <c r="B77" s="4">
        <f t="shared" si="4"/>
        <v>2</v>
      </c>
      <c r="C77" s="13">
        <f t="shared" si="5"/>
        <v>4</v>
      </c>
      <c r="D77" s="13" t="str">
        <f t="shared" si="7"/>
        <v>2-2013</v>
      </c>
      <c r="E77" s="14">
        <f t="shared" si="8"/>
        <v>41365</v>
      </c>
      <c r="F77" s="17">
        <v>274</v>
      </c>
      <c r="G77" s="11">
        <f t="shared" si="9"/>
        <v>0.73529411764705621</v>
      </c>
      <c r="H77" s="11">
        <f t="shared" si="6"/>
        <v>3.3962264150943389</v>
      </c>
    </row>
    <row r="78" spans="1:8">
      <c r="A78" s="13">
        <f t="shared" si="3"/>
        <v>2013</v>
      </c>
      <c r="B78" s="4">
        <f t="shared" si="4"/>
        <v>2</v>
      </c>
      <c r="C78" s="13">
        <f t="shared" si="5"/>
        <v>5</v>
      </c>
      <c r="D78" s="13" t="str">
        <f t="shared" si="7"/>
        <v>2-2013</v>
      </c>
      <c r="E78" s="14">
        <f t="shared" si="8"/>
        <v>41395</v>
      </c>
      <c r="F78" s="17">
        <v>298</v>
      </c>
      <c r="G78" s="11">
        <f t="shared" si="9"/>
        <v>8.7591240875912302</v>
      </c>
      <c r="H78" s="11">
        <f t="shared" si="6"/>
        <v>29.565217391304355</v>
      </c>
    </row>
    <row r="79" spans="1:8">
      <c r="A79" s="13">
        <f t="shared" ref="A79:A108" si="10">+A67+1</f>
        <v>2013</v>
      </c>
      <c r="B79" s="4">
        <f t="shared" ref="B79:B108" si="11">+B67</f>
        <v>2</v>
      </c>
      <c r="C79" s="13">
        <f t="shared" ref="C79:C108" si="12">+C67</f>
        <v>6</v>
      </c>
      <c r="D79" s="13" t="str">
        <f t="shared" si="7"/>
        <v>2-2013</v>
      </c>
      <c r="E79" s="14">
        <f t="shared" si="8"/>
        <v>41426</v>
      </c>
      <c r="F79" s="17">
        <v>254</v>
      </c>
      <c r="G79" s="11">
        <f t="shared" si="9"/>
        <v>-14.76510067114094</v>
      </c>
      <c r="H79" s="11">
        <f t="shared" ref="H79:H88" si="13">+(F79/F67-1)*100</f>
        <v>0</v>
      </c>
    </row>
    <row r="80" spans="1:8">
      <c r="A80" s="13">
        <f t="shared" si="10"/>
        <v>2013</v>
      </c>
      <c r="B80" s="4">
        <f t="shared" si="11"/>
        <v>3</v>
      </c>
      <c r="C80" s="13">
        <f t="shared" si="12"/>
        <v>7</v>
      </c>
      <c r="D80" s="13" t="str">
        <f t="shared" si="7"/>
        <v>3-2013</v>
      </c>
      <c r="E80" s="14">
        <f t="shared" si="8"/>
        <v>41456</v>
      </c>
      <c r="F80" s="17">
        <v>296</v>
      </c>
      <c r="G80" s="11">
        <f t="shared" si="9"/>
        <v>16.535433070866134</v>
      </c>
      <c r="H80" s="11">
        <f t="shared" si="13"/>
        <v>7.2463768115942129</v>
      </c>
    </row>
    <row r="81" spans="1:9">
      <c r="A81" s="13">
        <f t="shared" si="10"/>
        <v>2013</v>
      </c>
      <c r="B81" s="4">
        <f t="shared" si="11"/>
        <v>3</v>
      </c>
      <c r="C81" s="13">
        <f t="shared" si="12"/>
        <v>8</v>
      </c>
      <c r="D81" s="13" t="str">
        <f t="shared" si="7"/>
        <v>3-2013</v>
      </c>
      <c r="E81" s="14">
        <f t="shared" si="8"/>
        <v>41487</v>
      </c>
      <c r="F81" s="17">
        <v>279</v>
      </c>
      <c r="G81" s="11">
        <f t="shared" si="9"/>
        <v>-5.7432432432432456</v>
      </c>
      <c r="H81" s="11">
        <f t="shared" si="13"/>
        <v>-3.125</v>
      </c>
    </row>
    <row r="82" spans="1:9">
      <c r="A82" s="13">
        <f t="shared" si="10"/>
        <v>2013</v>
      </c>
      <c r="B82" s="4">
        <f t="shared" si="11"/>
        <v>3</v>
      </c>
      <c r="C82" s="13">
        <f t="shared" si="12"/>
        <v>9</v>
      </c>
      <c r="D82" s="13" t="str">
        <f t="shared" si="7"/>
        <v>3-2013</v>
      </c>
      <c r="E82" s="14">
        <f t="shared" si="8"/>
        <v>41518</v>
      </c>
      <c r="F82" s="17">
        <v>308</v>
      </c>
      <c r="G82" s="11">
        <f t="shared" si="9"/>
        <v>10.394265232974909</v>
      </c>
      <c r="H82" s="11">
        <f t="shared" si="13"/>
        <v>25.203252032520318</v>
      </c>
    </row>
    <row r="83" spans="1:9">
      <c r="A83" s="13">
        <f t="shared" si="10"/>
        <v>2013</v>
      </c>
      <c r="B83" s="4">
        <f t="shared" si="11"/>
        <v>4</v>
      </c>
      <c r="C83" s="13">
        <f t="shared" si="12"/>
        <v>10</v>
      </c>
      <c r="D83" s="13" t="str">
        <f t="shared" si="7"/>
        <v>4-2013</v>
      </c>
      <c r="E83" s="14">
        <f t="shared" si="8"/>
        <v>41548</v>
      </c>
      <c r="F83" s="17">
        <v>257</v>
      </c>
      <c r="G83" s="11">
        <f t="shared" si="9"/>
        <v>-16.558441558441562</v>
      </c>
      <c r="H83" s="11">
        <f t="shared" si="13"/>
        <v>-0.77220077220077066</v>
      </c>
    </row>
    <row r="84" spans="1:9">
      <c r="A84" s="13">
        <f t="shared" si="10"/>
        <v>2013</v>
      </c>
      <c r="B84" s="4">
        <f t="shared" si="11"/>
        <v>4</v>
      </c>
      <c r="C84" s="13">
        <f t="shared" si="12"/>
        <v>11</v>
      </c>
      <c r="D84" s="13" t="str">
        <f t="shared" si="7"/>
        <v>4-2013</v>
      </c>
      <c r="E84" s="14">
        <f t="shared" si="8"/>
        <v>41579</v>
      </c>
      <c r="F84" s="17">
        <v>275</v>
      </c>
      <c r="G84" s="11">
        <f t="shared" si="9"/>
        <v>7.0038910505836549</v>
      </c>
      <c r="H84" s="11">
        <f t="shared" si="13"/>
        <v>-1.4336917562724039</v>
      </c>
    </row>
    <row r="85" spans="1:9">
      <c r="A85" s="13">
        <f t="shared" si="10"/>
        <v>2013</v>
      </c>
      <c r="B85" s="4">
        <f t="shared" si="11"/>
        <v>4</v>
      </c>
      <c r="C85" s="13">
        <f t="shared" si="12"/>
        <v>12</v>
      </c>
      <c r="D85" s="13" t="str">
        <f t="shared" si="7"/>
        <v>4-2013</v>
      </c>
      <c r="E85" s="14">
        <f t="shared" si="8"/>
        <v>41609</v>
      </c>
      <c r="F85" s="17">
        <v>301</v>
      </c>
      <c r="G85" s="11">
        <f t="shared" si="9"/>
        <v>9.4545454545454497</v>
      </c>
      <c r="H85" s="11">
        <f t="shared" si="13"/>
        <v>13.157894736842103</v>
      </c>
    </row>
    <row r="86" spans="1:9">
      <c r="A86" s="13">
        <f t="shared" si="10"/>
        <v>2014</v>
      </c>
      <c r="B86" s="4">
        <f t="shared" si="11"/>
        <v>1</v>
      </c>
      <c r="C86" s="13">
        <f t="shared" si="12"/>
        <v>1</v>
      </c>
      <c r="D86" s="13" t="str">
        <f t="shared" si="7"/>
        <v>1-2014</v>
      </c>
      <c r="E86" s="14">
        <f t="shared" si="8"/>
        <v>41640</v>
      </c>
      <c r="F86" s="23">
        <v>284</v>
      </c>
      <c r="G86" s="11">
        <f t="shared" si="9"/>
        <v>-5.6478405315614655</v>
      </c>
      <c r="H86" s="11">
        <f t="shared" si="13"/>
        <v>-1.730103806228378</v>
      </c>
    </row>
    <row r="87" spans="1:9">
      <c r="A87" s="13">
        <f t="shared" si="10"/>
        <v>2014</v>
      </c>
      <c r="B87" s="4">
        <f t="shared" si="11"/>
        <v>1</v>
      </c>
      <c r="C87" s="13">
        <f t="shared" si="12"/>
        <v>2</v>
      </c>
      <c r="D87" s="13" t="str">
        <f t="shared" si="7"/>
        <v>1-2014</v>
      </c>
      <c r="E87" s="14">
        <f t="shared" si="8"/>
        <v>41671</v>
      </c>
      <c r="F87" s="23">
        <v>232</v>
      </c>
      <c r="G87" s="11">
        <f t="shared" si="9"/>
        <v>-18.309859154929576</v>
      </c>
      <c r="H87" s="11">
        <f t="shared" si="13"/>
        <v>-3.7344398340248941</v>
      </c>
    </row>
    <row r="88" spans="1:9">
      <c r="A88" s="13">
        <f t="shared" si="10"/>
        <v>2014</v>
      </c>
      <c r="B88" s="4">
        <f t="shared" si="11"/>
        <v>1</v>
      </c>
      <c r="C88" s="13">
        <f t="shared" si="12"/>
        <v>3</v>
      </c>
      <c r="D88" s="13" t="str">
        <f t="shared" si="7"/>
        <v>1-2014</v>
      </c>
      <c r="E88" s="14">
        <f t="shared" si="8"/>
        <v>41699</v>
      </c>
      <c r="F88" s="23">
        <v>275</v>
      </c>
      <c r="G88" s="11">
        <f t="shared" si="9"/>
        <v>18.534482758620683</v>
      </c>
      <c r="H88" s="11">
        <f t="shared" si="13"/>
        <v>1.1029411764705843</v>
      </c>
      <c r="I88" s="24" t="s">
        <v>18</v>
      </c>
    </row>
    <row r="89" spans="1:9">
      <c r="A89" s="13">
        <f t="shared" si="10"/>
        <v>2014</v>
      </c>
      <c r="B89" s="4">
        <f t="shared" si="11"/>
        <v>2</v>
      </c>
      <c r="C89" s="13">
        <f t="shared" si="12"/>
        <v>4</v>
      </c>
      <c r="D89" s="13" t="str">
        <f t="shared" ref="D89:D91" si="14">+CONCATENATE(B89,"-",A89)</f>
        <v>2-2014</v>
      </c>
      <c r="E89" s="14"/>
      <c r="G89" s="11">
        <f t="shared" si="9"/>
        <v>-100</v>
      </c>
      <c r="H89" s="11">
        <f t="shared" ref="H89:H91" si="15">+(F89/F77-1)*100</f>
        <v>-100</v>
      </c>
    </row>
    <row r="90" spans="1:9">
      <c r="A90" s="13">
        <f t="shared" si="10"/>
        <v>2014</v>
      </c>
      <c r="B90" s="4">
        <f t="shared" si="11"/>
        <v>2</v>
      </c>
      <c r="C90" s="13">
        <f t="shared" si="12"/>
        <v>5</v>
      </c>
      <c r="D90" s="13" t="str">
        <f t="shared" si="14"/>
        <v>2-2014</v>
      </c>
      <c r="E90" s="14"/>
      <c r="G90" s="11" t="e">
        <f t="shared" si="9"/>
        <v>#DIV/0!</v>
      </c>
      <c r="H90" s="11">
        <f t="shared" si="15"/>
        <v>-100</v>
      </c>
    </row>
    <row r="91" spans="1:9">
      <c r="A91" s="13">
        <f t="shared" si="10"/>
        <v>2014</v>
      </c>
      <c r="B91" s="4">
        <f t="shared" si="11"/>
        <v>2</v>
      </c>
      <c r="C91" s="13">
        <f t="shared" si="12"/>
        <v>6</v>
      </c>
      <c r="D91" s="13" t="str">
        <f t="shared" si="14"/>
        <v>2-2014</v>
      </c>
      <c r="E91" s="14"/>
      <c r="G91" s="11" t="e">
        <f t="shared" si="9"/>
        <v>#DIV/0!</v>
      </c>
      <c r="H91" s="11">
        <f t="shared" si="15"/>
        <v>-100</v>
      </c>
    </row>
    <row r="92" spans="1:9">
      <c r="A92" s="13">
        <f t="shared" si="10"/>
        <v>2014</v>
      </c>
      <c r="B92" s="4">
        <f t="shared" si="11"/>
        <v>3</v>
      </c>
      <c r="C92" s="13">
        <f t="shared" si="12"/>
        <v>7</v>
      </c>
      <c r="D92" s="13" t="str">
        <f t="shared" ref="D92:D94" si="16">+CONCATENATE(B92,"-",A92)</f>
        <v>3-2014</v>
      </c>
      <c r="E92" s="14"/>
      <c r="G92" s="11" t="e">
        <f t="shared" si="9"/>
        <v>#DIV/0!</v>
      </c>
      <c r="H92" s="11">
        <f t="shared" ref="H92:H94" si="17">+(F92/F80-1)*100</f>
        <v>-100</v>
      </c>
    </row>
    <row r="93" spans="1:9">
      <c r="A93" s="13">
        <f t="shared" si="10"/>
        <v>2014</v>
      </c>
      <c r="B93" s="4">
        <f t="shared" si="11"/>
        <v>3</v>
      </c>
      <c r="C93" s="13">
        <f t="shared" si="12"/>
        <v>8</v>
      </c>
      <c r="D93" s="13" t="str">
        <f t="shared" si="16"/>
        <v>3-2014</v>
      </c>
      <c r="E93" s="14"/>
      <c r="G93" s="11" t="e">
        <f t="shared" si="9"/>
        <v>#DIV/0!</v>
      </c>
      <c r="H93" s="11">
        <f t="shared" si="17"/>
        <v>-100</v>
      </c>
    </row>
    <row r="94" spans="1:9">
      <c r="A94" s="13">
        <f t="shared" si="10"/>
        <v>2014</v>
      </c>
      <c r="B94" s="4">
        <f t="shared" si="11"/>
        <v>3</v>
      </c>
      <c r="C94" s="13">
        <f t="shared" si="12"/>
        <v>9</v>
      </c>
      <c r="D94" s="13" t="str">
        <f t="shared" si="16"/>
        <v>3-2014</v>
      </c>
      <c r="E94" s="14"/>
      <c r="G94" s="11" t="e">
        <f t="shared" si="9"/>
        <v>#DIV/0!</v>
      </c>
      <c r="H94" s="11">
        <f t="shared" si="17"/>
        <v>-100</v>
      </c>
    </row>
    <row r="95" spans="1:9">
      <c r="A95" s="13">
        <f t="shared" si="10"/>
        <v>2014</v>
      </c>
      <c r="B95" s="4">
        <f t="shared" si="11"/>
        <v>4</v>
      </c>
      <c r="C95" s="13">
        <f t="shared" si="12"/>
        <v>10</v>
      </c>
      <c r="D95" s="13" t="str">
        <f t="shared" ref="D95:D108" si="18">+CONCATENATE(B95,"-",A95)</f>
        <v>4-2014</v>
      </c>
      <c r="E95" s="14"/>
      <c r="F95" s="17"/>
      <c r="G95" s="11" t="e">
        <f t="shared" ref="G95:G108" si="19">+(F95/F94-1)*100</f>
        <v>#DIV/0!</v>
      </c>
      <c r="H95" s="11">
        <f t="shared" ref="H95:H108" si="20">+(F95/F83-1)*100</f>
        <v>-100</v>
      </c>
    </row>
    <row r="96" spans="1:9">
      <c r="A96" s="13">
        <f t="shared" si="10"/>
        <v>2014</v>
      </c>
      <c r="B96" s="4">
        <f t="shared" si="11"/>
        <v>4</v>
      </c>
      <c r="C96" s="13">
        <f t="shared" si="12"/>
        <v>11</v>
      </c>
      <c r="D96" s="13" t="str">
        <f t="shared" si="18"/>
        <v>4-2014</v>
      </c>
      <c r="E96" s="14"/>
      <c r="F96" s="17"/>
      <c r="G96" s="11" t="e">
        <f t="shared" si="19"/>
        <v>#DIV/0!</v>
      </c>
      <c r="H96" s="11">
        <f t="shared" si="20"/>
        <v>-100</v>
      </c>
    </row>
    <row r="97" spans="1:8">
      <c r="A97" s="13">
        <f t="shared" si="10"/>
        <v>2014</v>
      </c>
      <c r="B97" s="4">
        <f t="shared" si="11"/>
        <v>4</v>
      </c>
      <c r="C97" s="13">
        <f t="shared" si="12"/>
        <v>12</v>
      </c>
      <c r="D97" s="13" t="str">
        <f t="shared" si="18"/>
        <v>4-2014</v>
      </c>
      <c r="E97" s="14"/>
      <c r="F97" s="17"/>
      <c r="G97" s="11" t="e">
        <f t="shared" si="19"/>
        <v>#DIV/0!</v>
      </c>
      <c r="H97" s="11">
        <f t="shared" si="20"/>
        <v>-100</v>
      </c>
    </row>
    <row r="98" spans="1:8">
      <c r="A98" s="13">
        <f t="shared" si="10"/>
        <v>2015</v>
      </c>
      <c r="B98" s="4">
        <f t="shared" si="11"/>
        <v>1</v>
      </c>
      <c r="C98" s="13">
        <f t="shared" si="12"/>
        <v>1</v>
      </c>
      <c r="D98" s="13" t="str">
        <f t="shared" si="18"/>
        <v>1-2015</v>
      </c>
      <c r="E98" s="14"/>
      <c r="F98" s="17"/>
      <c r="G98" s="11" t="e">
        <f t="shared" si="19"/>
        <v>#DIV/0!</v>
      </c>
      <c r="H98" s="11">
        <f t="shared" si="20"/>
        <v>-100</v>
      </c>
    </row>
    <row r="99" spans="1:8">
      <c r="A99" s="13">
        <f t="shared" si="10"/>
        <v>2015</v>
      </c>
      <c r="B99" s="4">
        <f t="shared" si="11"/>
        <v>1</v>
      </c>
      <c r="C99" s="13">
        <f t="shared" si="12"/>
        <v>2</v>
      </c>
      <c r="D99" s="13" t="str">
        <f t="shared" si="18"/>
        <v>1-2015</v>
      </c>
      <c r="E99" s="14"/>
      <c r="F99" s="17"/>
      <c r="G99" s="11" t="e">
        <f t="shared" si="19"/>
        <v>#DIV/0!</v>
      </c>
      <c r="H99" s="11">
        <f t="shared" si="20"/>
        <v>-100</v>
      </c>
    </row>
    <row r="100" spans="1:8">
      <c r="A100" s="13">
        <f t="shared" si="10"/>
        <v>2015</v>
      </c>
      <c r="B100" s="4">
        <f t="shared" si="11"/>
        <v>1</v>
      </c>
      <c r="C100" s="13">
        <f t="shared" si="12"/>
        <v>3</v>
      </c>
      <c r="D100" s="13" t="str">
        <f t="shared" si="18"/>
        <v>1-2015</v>
      </c>
      <c r="E100" s="14"/>
      <c r="F100" s="17"/>
      <c r="G100" s="11" t="e">
        <f t="shared" si="19"/>
        <v>#DIV/0!</v>
      </c>
      <c r="H100" s="11">
        <f t="shared" si="20"/>
        <v>-100</v>
      </c>
    </row>
    <row r="101" spans="1:8">
      <c r="A101" s="13">
        <f t="shared" si="10"/>
        <v>2015</v>
      </c>
      <c r="B101" s="4">
        <f t="shared" si="11"/>
        <v>2</v>
      </c>
      <c r="C101" s="13">
        <f t="shared" si="12"/>
        <v>4</v>
      </c>
      <c r="D101" s="13" t="str">
        <f t="shared" si="18"/>
        <v>2-2015</v>
      </c>
      <c r="E101" s="14"/>
      <c r="F101" s="17"/>
      <c r="G101" s="11" t="e">
        <f t="shared" si="19"/>
        <v>#DIV/0!</v>
      </c>
      <c r="H101" s="11" t="e">
        <f t="shared" si="20"/>
        <v>#DIV/0!</v>
      </c>
    </row>
    <row r="102" spans="1:8">
      <c r="A102" s="13">
        <f t="shared" si="10"/>
        <v>2015</v>
      </c>
      <c r="B102" s="4">
        <f t="shared" si="11"/>
        <v>2</v>
      </c>
      <c r="C102" s="13">
        <f t="shared" si="12"/>
        <v>5</v>
      </c>
      <c r="D102" s="13" t="str">
        <f t="shared" si="18"/>
        <v>2-2015</v>
      </c>
      <c r="E102" s="14"/>
      <c r="F102" s="17"/>
      <c r="G102" s="11" t="e">
        <f t="shared" si="19"/>
        <v>#DIV/0!</v>
      </c>
      <c r="H102" s="11" t="e">
        <f t="shared" si="20"/>
        <v>#DIV/0!</v>
      </c>
    </row>
    <row r="103" spans="1:8">
      <c r="A103" s="13">
        <f t="shared" si="10"/>
        <v>2015</v>
      </c>
      <c r="B103" s="4">
        <f t="shared" si="11"/>
        <v>2</v>
      </c>
      <c r="C103" s="13">
        <f t="shared" si="12"/>
        <v>6</v>
      </c>
      <c r="D103" s="13" t="str">
        <f t="shared" si="18"/>
        <v>2-2015</v>
      </c>
      <c r="E103" s="14"/>
      <c r="G103" s="11" t="e">
        <f t="shared" si="19"/>
        <v>#DIV/0!</v>
      </c>
      <c r="H103" s="11" t="e">
        <f t="shared" si="20"/>
        <v>#DIV/0!</v>
      </c>
    </row>
    <row r="104" spans="1:8">
      <c r="A104" s="13">
        <f t="shared" si="10"/>
        <v>2015</v>
      </c>
      <c r="B104" s="4">
        <f t="shared" si="11"/>
        <v>3</v>
      </c>
      <c r="C104" s="13">
        <f t="shared" si="12"/>
        <v>7</v>
      </c>
      <c r="D104" s="13" t="str">
        <f t="shared" si="18"/>
        <v>3-2015</v>
      </c>
      <c r="E104" s="14"/>
      <c r="G104" s="11" t="e">
        <f t="shared" si="19"/>
        <v>#DIV/0!</v>
      </c>
      <c r="H104" s="11" t="e">
        <f t="shared" si="20"/>
        <v>#DIV/0!</v>
      </c>
    </row>
    <row r="105" spans="1:8">
      <c r="A105" s="13">
        <f t="shared" si="10"/>
        <v>2015</v>
      </c>
      <c r="B105" s="4">
        <f t="shared" si="11"/>
        <v>3</v>
      </c>
      <c r="C105" s="13">
        <f t="shared" si="12"/>
        <v>8</v>
      </c>
      <c r="D105" s="13" t="str">
        <f t="shared" si="18"/>
        <v>3-2015</v>
      </c>
      <c r="E105" s="14"/>
      <c r="G105" s="11" t="e">
        <f t="shared" si="19"/>
        <v>#DIV/0!</v>
      </c>
      <c r="H105" s="11" t="e">
        <f t="shared" si="20"/>
        <v>#DIV/0!</v>
      </c>
    </row>
    <row r="106" spans="1:8">
      <c r="A106" s="13">
        <f t="shared" si="10"/>
        <v>2015</v>
      </c>
      <c r="B106" s="4">
        <f t="shared" si="11"/>
        <v>3</v>
      </c>
      <c r="C106" s="13">
        <f t="shared" si="12"/>
        <v>9</v>
      </c>
      <c r="D106" s="13" t="str">
        <f t="shared" si="18"/>
        <v>3-2015</v>
      </c>
      <c r="E106" s="14"/>
      <c r="G106" s="11" t="e">
        <f t="shared" si="19"/>
        <v>#DIV/0!</v>
      </c>
      <c r="H106" s="11" t="e">
        <f t="shared" si="20"/>
        <v>#DIV/0!</v>
      </c>
    </row>
    <row r="107" spans="1:8">
      <c r="A107" s="13">
        <f t="shared" si="10"/>
        <v>2015</v>
      </c>
      <c r="B107" s="4">
        <f t="shared" si="11"/>
        <v>4</v>
      </c>
      <c r="C107" s="13">
        <f t="shared" si="12"/>
        <v>10</v>
      </c>
      <c r="D107" s="13" t="str">
        <f t="shared" si="18"/>
        <v>4-2015</v>
      </c>
      <c r="E107" s="14"/>
      <c r="G107" s="11" t="e">
        <f t="shared" si="19"/>
        <v>#DIV/0!</v>
      </c>
      <c r="H107" s="11" t="e">
        <f t="shared" si="20"/>
        <v>#DIV/0!</v>
      </c>
    </row>
    <row r="108" spans="1:8">
      <c r="A108" s="13">
        <f t="shared" si="10"/>
        <v>2015</v>
      </c>
      <c r="B108" s="4">
        <f t="shared" si="11"/>
        <v>4</v>
      </c>
      <c r="C108" s="13">
        <f t="shared" si="12"/>
        <v>11</v>
      </c>
      <c r="D108" s="13" t="str">
        <f t="shared" si="18"/>
        <v>4-2015</v>
      </c>
      <c r="E108" s="14"/>
      <c r="G108" s="11" t="e">
        <f t="shared" si="19"/>
        <v>#DIV/0!</v>
      </c>
      <c r="H108" s="11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B23" sqref="B23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16</v>
      </c>
      <c r="D1" s="12" t="s">
        <v>6</v>
      </c>
      <c r="E1" s="12" t="s">
        <v>15</v>
      </c>
      <c r="F1" s="12" t="s">
        <v>14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0">
        <f>+SUMIF('Datos mensuales'!$D$2:$D$1048576,C2,'Datos mensuales'!$F$2:$F$1048576)</f>
        <v>1090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0">
        <f>+SUMIF('Datos mensuales'!$D$2:$D$1048576,C3,'Datos mensuales'!$F$2:$F$1048576)</f>
        <v>982</v>
      </c>
      <c r="E3" s="11">
        <f>+(D3/D2-1)*100</f>
        <v>-9.9082568807339459</v>
      </c>
    </row>
    <row r="4" spans="1:8">
      <c r="A4" s="1">
        <v>2007</v>
      </c>
      <c r="B4" s="1">
        <v>3</v>
      </c>
      <c r="C4" s="2" t="str">
        <f t="shared" si="0"/>
        <v>3-2007</v>
      </c>
      <c r="D4" s="10">
        <f>+SUMIF('Datos mensuales'!$D$2:$D$1048576,C4,'Datos mensuales'!$F$2:$F$1048576)</f>
        <v>1123</v>
      </c>
      <c r="E4" s="11">
        <f t="shared" ref="E4:E33" si="1">+(D4/D3-1)*100</f>
        <v>14.358452138492872</v>
      </c>
    </row>
    <row r="5" spans="1:8">
      <c r="A5" s="1">
        <v>2007</v>
      </c>
      <c r="B5" s="1">
        <v>4</v>
      </c>
      <c r="C5" s="2" t="str">
        <f t="shared" si="0"/>
        <v>4-2007</v>
      </c>
      <c r="D5" s="10">
        <f>+SUMIF('Datos mensuales'!$D$2:$D$1048576,C5,'Datos mensuales'!$F$2:$F$1048576)</f>
        <v>1070</v>
      </c>
      <c r="E5" s="11">
        <f t="shared" si="1"/>
        <v>-4.7195013357079212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0">
        <f>+SUMIF('Datos mensuales'!$D$2:$D$1048576,C6,'Datos mensuales'!$F$2:$F$1048576)</f>
        <v>1080</v>
      </c>
      <c r="E6" s="11">
        <f t="shared" si="1"/>
        <v>0.93457943925232545</v>
      </c>
      <c r="F6" s="11">
        <f>+(D6/D2-1)*100</f>
        <v>-0.91743119266054496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0">
        <f>+SUMIF('Datos mensuales'!$D$2:$D$1048576,C7,'Datos mensuales'!$F$2:$F$1048576)</f>
        <v>1011</v>
      </c>
      <c r="E7" s="11">
        <f t="shared" si="1"/>
        <v>-6.3888888888888884</v>
      </c>
      <c r="F7" s="11">
        <f t="shared" ref="F7:F30" si="3">+(D7/D3-1)*100</f>
        <v>2.9531568228105876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0">
        <f>+SUMIF('Datos mensuales'!$D$2:$D$1048576,C8,'Datos mensuales'!$F$2:$F$1048576)</f>
        <v>978</v>
      </c>
      <c r="E8" s="11">
        <f t="shared" si="1"/>
        <v>-3.2640949554896159</v>
      </c>
      <c r="F8" s="11">
        <f t="shared" si="3"/>
        <v>-12.911843276936775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0">
        <f>+SUMIF('Datos mensuales'!$D$2:$D$1048576,C9,'Datos mensuales'!$F$2:$F$1048576)</f>
        <v>878</v>
      </c>
      <c r="E9" s="11">
        <f t="shared" si="1"/>
        <v>-10.224948875255624</v>
      </c>
      <c r="F9" s="11">
        <f t="shared" si="3"/>
        <v>-17.943925233644865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0">
        <f>+SUMIF('Datos mensuales'!$D$2:$D$1048576,C10,'Datos mensuales'!$F$2:$F$1048576)</f>
        <v>900</v>
      </c>
      <c r="E10" s="11">
        <f t="shared" si="1"/>
        <v>2.5056947608200542</v>
      </c>
      <c r="F10" s="11">
        <f t="shared" si="3"/>
        <v>-16.666666666666664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0">
        <f>+SUMIF('Datos mensuales'!$D$2:$D$1048576,C11,'Datos mensuales'!$F$2:$F$1048576)</f>
        <v>758</v>
      </c>
      <c r="E11" s="11">
        <f t="shared" si="1"/>
        <v>-15.777777777777779</v>
      </c>
      <c r="F11" s="11">
        <f t="shared" si="3"/>
        <v>-25.024727992087048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0">
        <f>+SUMIF('Datos mensuales'!$D$2:$D$1048576,C12,'Datos mensuales'!$F$2:$F$1048576)</f>
        <v>842</v>
      </c>
      <c r="E12" s="11">
        <f t="shared" si="1"/>
        <v>11.08179419525066</v>
      </c>
      <c r="F12" s="11">
        <f t="shared" si="3"/>
        <v>-13.905930470347649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0">
        <f>+SUMIF('Datos mensuales'!$D$2:$D$1048576,C13,'Datos mensuales'!$F$2:$F$1048576)</f>
        <v>733</v>
      </c>
      <c r="E13" s="11">
        <f t="shared" si="1"/>
        <v>-12.945368171021377</v>
      </c>
      <c r="F13" s="11">
        <f t="shared" si="3"/>
        <v>-16.514806378132118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0">
        <f>+SUMIF('Datos mensuales'!$D$2:$D$1048576,C14,'Datos mensuales'!$F$2:$F$1048576)</f>
        <v>814</v>
      </c>
      <c r="E14" s="11">
        <f t="shared" si="1"/>
        <v>11.050477489768085</v>
      </c>
      <c r="F14" s="11">
        <f t="shared" si="3"/>
        <v>-9.55555555555555</v>
      </c>
      <c r="G14" s="3"/>
      <c r="H14" s="10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0">
        <f>+SUMIF('Datos mensuales'!$D$2:$D$1048576,C15,'Datos mensuales'!$F$2:$F$1048576)</f>
        <v>799</v>
      </c>
      <c r="E15" s="11">
        <f t="shared" si="1"/>
        <v>-1.8427518427518441</v>
      </c>
      <c r="F15" s="11">
        <f t="shared" si="3"/>
        <v>5.4089709762533023</v>
      </c>
      <c r="G15" s="3"/>
      <c r="H15" s="10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0">
        <f>+SUMIF('Datos mensuales'!$D$2:$D$1048576,C16,'Datos mensuales'!$F$2:$F$1048576)</f>
        <v>853</v>
      </c>
      <c r="E16" s="11">
        <f t="shared" si="1"/>
        <v>6.758448060075084</v>
      </c>
      <c r="F16" s="11">
        <f t="shared" si="3"/>
        <v>1.3064133016627011</v>
      </c>
      <c r="G16" s="3"/>
      <c r="H16" s="10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0">
        <f>+SUMIF('Datos mensuales'!$D$2:$D$1048576,C17,'Datos mensuales'!$F$2:$F$1048576)</f>
        <v>911</v>
      </c>
      <c r="E17" s="11">
        <f t="shared" si="1"/>
        <v>6.7995310668229836</v>
      </c>
      <c r="F17" s="11">
        <f t="shared" si="3"/>
        <v>24.28376534788541</v>
      </c>
      <c r="G17" s="3"/>
      <c r="H17" s="10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0">
        <f>+SUMIF('Datos mensuales'!$D$2:$D$1048576,C18,'Datos mensuales'!$F$2:$F$1048576)</f>
        <v>850</v>
      </c>
      <c r="E18" s="11">
        <f t="shared" si="1"/>
        <v>-6.6959385290889184</v>
      </c>
      <c r="F18" s="11">
        <f t="shared" si="3"/>
        <v>4.4226044226044259</v>
      </c>
      <c r="G18" s="3"/>
      <c r="H18" s="10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0">
        <f>+SUMIF('Datos mensuales'!$D$2:$D$1048576,C19,'Datos mensuales'!$F$2:$F$1048576)</f>
        <v>815</v>
      </c>
      <c r="E19" s="11">
        <f t="shared" si="1"/>
        <v>-4.1176470588235254</v>
      </c>
      <c r="F19" s="11">
        <f t="shared" si="3"/>
        <v>2.0025031289111483</v>
      </c>
      <c r="G19" s="3"/>
      <c r="H19" s="10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0">
        <f>+SUMIF('Datos mensuales'!$D$2:$D$1048576,C20,'Datos mensuales'!$F$2:$F$1048576)</f>
        <v>798</v>
      </c>
      <c r="E20" s="11">
        <f t="shared" si="1"/>
        <v>-2.0858895705521463</v>
      </c>
      <c r="F20" s="11">
        <f t="shared" si="3"/>
        <v>-6.4478311840562741</v>
      </c>
      <c r="G20" s="3"/>
      <c r="H20" s="10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0">
        <f>+SUMIF('Datos mensuales'!$D$2:$D$1048576,C21,'Datos mensuales'!$F$2:$F$1048576)</f>
        <v>803</v>
      </c>
      <c r="E21" s="11">
        <f t="shared" si="1"/>
        <v>0.62656641604010854</v>
      </c>
      <c r="F21" s="11">
        <f t="shared" si="3"/>
        <v>-11.855104281009876</v>
      </c>
      <c r="G21" s="3"/>
      <c r="H21" s="10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0">
        <f>+SUMIF('Datos mensuales'!$D$2:$D$1048576,C22,'Datos mensuales'!$F$2:$F$1048576)</f>
        <v>794</v>
      </c>
      <c r="E22" s="11">
        <f t="shared" si="1"/>
        <v>-1.1207970112079746</v>
      </c>
      <c r="F22" s="11">
        <f t="shared" si="3"/>
        <v>-6.5882352941176503</v>
      </c>
      <c r="G22" s="3"/>
      <c r="H22" s="10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0">
        <f>+SUMIF('Datos mensuales'!$D$2:$D$1048576,C23,'Datos mensuales'!$F$2:$F$1048576)</f>
        <v>749</v>
      </c>
      <c r="E23" s="11">
        <f t="shared" si="1"/>
        <v>-5.6675062972292185</v>
      </c>
      <c r="F23" s="11">
        <f t="shared" si="3"/>
        <v>-8.0981595092024516</v>
      </c>
      <c r="G23" s="3"/>
      <c r="H23" s="10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0">
        <f>+SUMIF('Datos mensuales'!$D$2:$D$1048576,C24,'Datos mensuales'!$F$2:$F$1048576)</f>
        <v>810</v>
      </c>
      <c r="E24" s="11">
        <f t="shared" si="1"/>
        <v>8.1441922563417979</v>
      </c>
      <c r="F24" s="11">
        <f t="shared" si="3"/>
        <v>1.5037593984962516</v>
      </c>
      <c r="G24" s="3"/>
      <c r="H24" s="10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0">
        <f>+SUMIF('Datos mensuales'!$D$2:$D$1048576,C25,'Datos mensuales'!$F$2:$F$1048576)</f>
        <v>804</v>
      </c>
      <c r="E25" s="11">
        <f t="shared" si="1"/>
        <v>-0.74074074074074181</v>
      </c>
      <c r="F25" s="11">
        <f t="shared" si="3"/>
        <v>0.12453300124533051</v>
      </c>
      <c r="G25" s="3"/>
      <c r="H25" s="10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0">
        <f>+SUMIF('Datos mensuales'!$D$2:$D$1048576,C26,'Datos mensuales'!$F$2:$F$1048576)</f>
        <v>802</v>
      </c>
      <c r="E26" s="11">
        <f t="shared" si="1"/>
        <v>-0.24875621890547706</v>
      </c>
      <c r="F26" s="11">
        <f t="shared" si="3"/>
        <v>1.0075566750629816</v>
      </c>
      <c r="G26" s="3"/>
      <c r="H26" s="10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0">
        <f>+SUMIF('Datos mensuales'!$D$2:$D$1048576,C27,'Datos mensuales'!$F$2:$F$1048576)</f>
        <v>826</v>
      </c>
      <c r="E27" s="11">
        <f t="shared" si="1"/>
        <v>2.9925187032418865</v>
      </c>
      <c r="F27" s="11">
        <f t="shared" si="3"/>
        <v>10.280373831775691</v>
      </c>
      <c r="G27" s="3"/>
      <c r="H27" s="10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0">
        <f>+SUMIF('Datos mensuales'!$D$2:$D$1048576,C28,'Datos mensuales'!$F$2:$F$1048576)</f>
        <v>883</v>
      </c>
      <c r="E28" s="11">
        <f t="shared" si="1"/>
        <v>6.9007263922518103</v>
      </c>
      <c r="F28" s="11">
        <f t="shared" si="3"/>
        <v>9.0123456790123448</v>
      </c>
      <c r="G28" s="3"/>
      <c r="H28" s="10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0">
        <f>+SUMIF('Datos mensuales'!$D$2:$D$1048576,C29,'Datos mensuales'!$F$2:$F$1048576)</f>
        <v>833</v>
      </c>
      <c r="E29" s="11">
        <f t="shared" si="1"/>
        <v>-5.6625141562853916</v>
      </c>
      <c r="F29" s="11">
        <f t="shared" si="3"/>
        <v>3.6069651741293507</v>
      </c>
      <c r="G29" s="3"/>
      <c r="H29" s="10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0">
        <f>+SUMIF('Datos mensuales'!$D$2:$D$1048576,C30,'Datos mensuales'!$F$2:$F$1048576)</f>
        <v>791</v>
      </c>
      <c r="E30" s="11">
        <f t="shared" si="1"/>
        <v>-5.0420168067226934</v>
      </c>
      <c r="F30" s="11">
        <f t="shared" si="3"/>
        <v>-1.3715710723191998</v>
      </c>
      <c r="G30" s="3"/>
      <c r="H30" s="10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0">
        <f>+SUMIF('Datos mensuales'!$D$2:$D$1048576,C31,'Datos mensuales'!$F$2:$F$1048576)</f>
        <v>0</v>
      </c>
      <c r="E31" s="11">
        <f t="shared" si="1"/>
        <v>-100</v>
      </c>
      <c r="F31" s="11">
        <f t="shared" ref="F31:F33" si="8">+(D31/D27-1)*100</f>
        <v>-100</v>
      </c>
      <c r="H31" s="10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0">
        <f>+SUMIF('Datos mensuales'!$D$2:$D$1048576,C32,'Datos mensuales'!$F$2:$F$1048576)</f>
        <v>0</v>
      </c>
      <c r="E32" s="11" t="e">
        <f t="shared" si="1"/>
        <v>#DIV/0!</v>
      </c>
      <c r="F32" s="11">
        <f t="shared" si="8"/>
        <v>-100</v>
      </c>
      <c r="H32" s="10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0">
        <f>+SUMIF('Datos mensuales'!$D$2:$D$1048576,C33,'Datos mensuales'!$F$2:$F$1048576)</f>
        <v>0</v>
      </c>
      <c r="E33" s="11" t="e">
        <f t="shared" si="1"/>
        <v>#DIV/0!</v>
      </c>
      <c r="F33" s="11">
        <f t="shared" si="8"/>
        <v>-100</v>
      </c>
      <c r="H33" s="10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0">
        <f>+SUMIF('Datos mensuales'!$D$2:$D$1048576,C34,'Datos mensuales'!$F$2:$F$1048576)</f>
        <v>0</v>
      </c>
      <c r="E34" s="11" t="e">
        <f t="shared" ref="E34:E36" si="10">+(D34/D33-1)*100</f>
        <v>#DIV/0!</v>
      </c>
      <c r="F34" s="11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0">
        <f>+SUMIF('Datos mensuales'!$D$2:$D$1048576,C35,'Datos mensuales'!$F$2:$F$1048576)</f>
        <v>0</v>
      </c>
      <c r="E35" s="11" t="e">
        <f t="shared" si="10"/>
        <v>#DIV/0!</v>
      </c>
      <c r="F35" s="11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0">
        <f>+SUMIF('Datos mensuales'!$D$2:$D$1048576,C36,'Datos mensuales'!$F$2:$F$1048576)</f>
        <v>0</v>
      </c>
      <c r="E36" s="11" t="e">
        <f t="shared" si="10"/>
        <v>#DIV/0!</v>
      </c>
      <c r="F36" s="1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15" t="s">
        <v>4</v>
      </c>
      <c r="B1" s="15" t="s">
        <v>6</v>
      </c>
      <c r="C1" s="15" t="s">
        <v>13</v>
      </c>
    </row>
    <row r="2" spans="1:3">
      <c r="A2" s="1">
        <v>2007</v>
      </c>
      <c r="B2" s="10">
        <f>+SUMIF('Datos mensuales'!$A$2:$A$1048576,A2,'Datos mensuales'!$F$2:$F$1048576)</f>
        <v>4265</v>
      </c>
    </row>
    <row r="3" spans="1:3">
      <c r="A3" s="1">
        <f>+A2+1</f>
        <v>2008</v>
      </c>
      <c r="B3" s="10">
        <f>+SUMIF('Datos mensuales'!$A$2:$A$1048576,A3,'Datos mensuales'!$F$2:$F$1048576)</f>
        <v>3947</v>
      </c>
      <c r="C3" s="11">
        <f>+(B3/B2-1)*100</f>
        <v>-7.4560375146541569</v>
      </c>
    </row>
    <row r="4" spans="1:3">
      <c r="A4" s="1">
        <f>+A3+1</f>
        <v>2009</v>
      </c>
      <c r="B4" s="10">
        <f>+SUMIF('Datos mensuales'!$A$2:$A$1048576,A4,'Datos mensuales'!$F$2:$F$1048576)</f>
        <v>3233</v>
      </c>
      <c r="C4" s="11">
        <f t="shared" ref="C4:C9" si="0">+(B4/B3-1)*100</f>
        <v>-18.089688370914615</v>
      </c>
    </row>
    <row r="5" spans="1:3">
      <c r="A5" s="1">
        <f t="shared" ref="A5:A7" si="1">+A4+1</f>
        <v>2010</v>
      </c>
      <c r="B5" s="10">
        <f>+SUMIF('Datos mensuales'!$A$2:$A$1048576,A5,'Datos mensuales'!$F$2:$F$1048576)</f>
        <v>3377</v>
      </c>
      <c r="C5" s="11">
        <f t="shared" si="0"/>
        <v>4.4540674296319249</v>
      </c>
    </row>
    <row r="6" spans="1:3">
      <c r="A6" s="1">
        <f t="shared" si="1"/>
        <v>2011</v>
      </c>
      <c r="B6" s="10">
        <f>+SUMIF('Datos mensuales'!$A$2:$A$1048576,A6,'Datos mensuales'!$F$2:$F$1048576)</f>
        <v>3266</v>
      </c>
      <c r="C6" s="11">
        <f t="shared" si="0"/>
        <v>-3.2869410719573611</v>
      </c>
    </row>
    <row r="7" spans="1:3">
      <c r="A7" s="1">
        <f t="shared" si="1"/>
        <v>2012</v>
      </c>
      <c r="B7" s="10">
        <f>+SUMIF('Datos mensuales'!$A$2:$A$1048576,A7,'Datos mensuales'!$F$2:$F$1048576)</f>
        <v>3157</v>
      </c>
      <c r="C7" s="11">
        <f t="shared" si="0"/>
        <v>-3.3374157991426845</v>
      </c>
    </row>
    <row r="8" spans="1:3">
      <c r="A8" s="1">
        <f>+A7+1</f>
        <v>2013</v>
      </c>
      <c r="B8" s="10">
        <f>+SUMIF('Datos mensuales'!$A$2:$A$1048576,A8,'Datos mensuales'!$F$2:$F$1048576)</f>
        <v>3344</v>
      </c>
      <c r="C8" s="11">
        <f t="shared" si="0"/>
        <v>5.9233449477351874</v>
      </c>
    </row>
    <row r="9" spans="1:3">
      <c r="A9" s="1">
        <f>+A8+1</f>
        <v>2014</v>
      </c>
      <c r="B9" s="10">
        <f>+SUMIF('Datos mensuales'!$A$2:$A$1048576,A9,'Datos mensuales'!$F$2:$F$1048576)</f>
        <v>791</v>
      </c>
      <c r="C9" s="11">
        <f t="shared" si="0"/>
        <v>-76.345693779904295</v>
      </c>
    </row>
    <row r="10" spans="1:3">
      <c r="A10" s="1">
        <f>+A9+1</f>
        <v>2015</v>
      </c>
      <c r="B10" s="10">
        <f>+SUMIF('Datos mensuales'!$A$2:$A$1048576,A10,'Datos mensuales'!$F$2:$F$1048576)</f>
        <v>0</v>
      </c>
      <c r="C10" s="11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7"/>
  <sheetViews>
    <sheetView showGridLines="0" tabSelected="1" zoomScale="70" zoomScaleNormal="70" workbookViewId="0">
      <selection sqref="A1:XFD1048576"/>
    </sheetView>
  </sheetViews>
  <sheetFormatPr baseColWidth="10" defaultRowHeight="27"/>
  <cols>
    <col min="1" max="1" width="7.5703125" style="25" customWidth="1"/>
    <col min="2" max="2" width="13.85546875" style="25" customWidth="1"/>
    <col min="3" max="3" width="0.7109375" style="35" customWidth="1"/>
    <col min="4" max="4" width="22.42578125" style="25" customWidth="1"/>
    <col min="5" max="5" width="0.7109375" style="35" customWidth="1"/>
    <col min="6" max="6" width="20.140625" style="25" bestFit="1" customWidth="1"/>
    <col min="7" max="7" width="0.7109375" style="35" customWidth="1"/>
    <col min="8" max="8" width="24" style="25" bestFit="1" customWidth="1"/>
    <col min="9" max="16384" width="11.42578125" style="25"/>
  </cols>
  <sheetData>
    <row r="1" spans="1:8" ht="84.75" customHeight="1">
      <c r="A1" s="37" t="s">
        <v>20</v>
      </c>
      <c r="B1" s="37"/>
      <c r="C1" s="38"/>
      <c r="D1" s="38" t="s">
        <v>19</v>
      </c>
      <c r="E1" s="38"/>
      <c r="F1" s="38" t="s">
        <v>2</v>
      </c>
      <c r="G1" s="38"/>
      <c r="H1" s="38" t="s">
        <v>21</v>
      </c>
    </row>
    <row r="2" spans="1:8">
      <c r="A2" s="49" t="s">
        <v>0</v>
      </c>
      <c r="B2" s="50">
        <f>+Selección!H5</f>
        <v>41334</v>
      </c>
      <c r="C2" s="51"/>
      <c r="D2" s="52">
        <f>+VLOOKUP(B2,'Datos mensuales'!$E$2:$F$1048576,2,0)</f>
        <v>272</v>
      </c>
      <c r="E2" s="51"/>
      <c r="F2" s="53">
        <f>+VLOOKUP(B2,'Datos mensuales'!$E$2:$G$1048576,3,0)</f>
        <v>12.863070539419086</v>
      </c>
      <c r="G2" s="51"/>
      <c r="H2" s="54">
        <f>+VLOOKUP(B2,'Datos mensuales'!$E$2:$H$1048576,4,0)</f>
        <v>6.25</v>
      </c>
    </row>
    <row r="3" spans="1:8">
      <c r="A3" s="36"/>
      <c r="B3" s="26">
        <f>+Selección!H6</f>
        <v>41365</v>
      </c>
      <c r="C3" s="33"/>
      <c r="D3" s="34">
        <f>+VLOOKUP(B3,'Datos mensuales'!$E$2:$F$1048576,2,0)</f>
        <v>274</v>
      </c>
      <c r="E3" s="33"/>
      <c r="F3" s="27">
        <f>+VLOOKUP(B3,'Datos mensuales'!$E$2:$G$1048576,3,0)</f>
        <v>0.73529411764705621</v>
      </c>
      <c r="G3" s="33"/>
      <c r="H3" s="28">
        <f>+VLOOKUP(B3,'Datos mensuales'!$E$2:$H$1048576,4,0)</f>
        <v>3.3962264150943389</v>
      </c>
    </row>
    <row r="4" spans="1:8">
      <c r="A4" s="36"/>
      <c r="B4" s="26">
        <f>+Selección!H7</f>
        <v>41395</v>
      </c>
      <c r="C4" s="33"/>
      <c r="D4" s="34">
        <f>+VLOOKUP(B4,'Datos mensuales'!$E$2:$F$1048576,2,0)</f>
        <v>298</v>
      </c>
      <c r="E4" s="33"/>
      <c r="F4" s="27">
        <f>+VLOOKUP(B4,'Datos mensuales'!$E$2:$G$1048576,3,0)</f>
        <v>8.7591240875912302</v>
      </c>
      <c r="G4" s="33"/>
      <c r="H4" s="28">
        <f>+VLOOKUP(B4,'Datos mensuales'!$E$2:$H$1048576,4,0)</f>
        <v>29.565217391304355</v>
      </c>
    </row>
    <row r="5" spans="1:8">
      <c r="A5" s="36"/>
      <c r="B5" s="26">
        <f>+Selección!H8</f>
        <v>41426</v>
      </c>
      <c r="C5" s="33"/>
      <c r="D5" s="34">
        <f>+VLOOKUP(B5,'Datos mensuales'!$E$2:$F$1048576,2,0)</f>
        <v>254</v>
      </c>
      <c r="E5" s="33"/>
      <c r="F5" s="27">
        <f>+VLOOKUP(B5,'Datos mensuales'!$E$2:$G$1048576,3,0)</f>
        <v>-14.76510067114094</v>
      </c>
      <c r="G5" s="33"/>
      <c r="H5" s="28">
        <f>+VLOOKUP(B5,'Datos mensuales'!$E$2:$H$1048576,4,0)</f>
        <v>0</v>
      </c>
    </row>
    <row r="6" spans="1:8">
      <c r="A6" s="36"/>
      <c r="B6" s="26">
        <f>+Selección!H9</f>
        <v>41456</v>
      </c>
      <c r="C6" s="33"/>
      <c r="D6" s="34">
        <f>+VLOOKUP(B6,'Datos mensuales'!$E$2:$F$1048576,2,0)</f>
        <v>296</v>
      </c>
      <c r="E6" s="33"/>
      <c r="F6" s="27">
        <f>+VLOOKUP(B6,'Datos mensuales'!$E$2:$G$1048576,3,0)</f>
        <v>16.535433070866134</v>
      </c>
      <c r="G6" s="33"/>
      <c r="H6" s="28">
        <f>+VLOOKUP(B6,'Datos mensuales'!$E$2:$H$1048576,4,0)</f>
        <v>7.2463768115942129</v>
      </c>
    </row>
    <row r="7" spans="1:8">
      <c r="A7" s="36"/>
      <c r="B7" s="26">
        <f>+Selección!H10</f>
        <v>41487</v>
      </c>
      <c r="C7" s="33"/>
      <c r="D7" s="34">
        <f>+VLOOKUP(B7,'Datos mensuales'!$E$2:$F$1048576,2,0)</f>
        <v>279</v>
      </c>
      <c r="E7" s="33"/>
      <c r="F7" s="27">
        <f>+VLOOKUP(B7,'Datos mensuales'!$E$2:$G$1048576,3,0)</f>
        <v>-5.7432432432432456</v>
      </c>
      <c r="G7" s="33"/>
      <c r="H7" s="28">
        <f>+VLOOKUP(B7,'Datos mensuales'!$E$2:$H$1048576,4,0)</f>
        <v>-3.125</v>
      </c>
    </row>
    <row r="8" spans="1:8">
      <c r="A8" s="36"/>
      <c r="B8" s="26">
        <f>+Selección!H11</f>
        <v>41518</v>
      </c>
      <c r="C8" s="33"/>
      <c r="D8" s="34">
        <f>+VLOOKUP(B8,'Datos mensuales'!$E$2:$F$1048576,2,0)</f>
        <v>308</v>
      </c>
      <c r="E8" s="33"/>
      <c r="F8" s="27">
        <f>+VLOOKUP(B8,'Datos mensuales'!$E$2:$G$1048576,3,0)</f>
        <v>10.394265232974909</v>
      </c>
      <c r="G8" s="33"/>
      <c r="H8" s="28">
        <f>+VLOOKUP(B8,'Datos mensuales'!$E$2:$H$1048576,4,0)</f>
        <v>25.203252032520318</v>
      </c>
    </row>
    <row r="9" spans="1:8">
      <c r="A9" s="36"/>
      <c r="B9" s="26">
        <f>+Selección!H12</f>
        <v>41548</v>
      </c>
      <c r="C9" s="33"/>
      <c r="D9" s="34">
        <f>+VLOOKUP(B9,'Datos mensuales'!$E$2:$F$1048576,2,0)</f>
        <v>257</v>
      </c>
      <c r="E9" s="33"/>
      <c r="F9" s="27">
        <f>+VLOOKUP(B9,'Datos mensuales'!$E$2:$G$1048576,3,0)</f>
        <v>-16.558441558441562</v>
      </c>
      <c r="G9" s="33"/>
      <c r="H9" s="28">
        <f>+VLOOKUP(B9,'Datos mensuales'!$E$2:$H$1048576,4,0)</f>
        <v>-0.77220077220077066</v>
      </c>
    </row>
    <row r="10" spans="1:8">
      <c r="A10" s="36"/>
      <c r="B10" s="26">
        <f>+Selección!H13</f>
        <v>41579</v>
      </c>
      <c r="C10" s="33"/>
      <c r="D10" s="34">
        <f>+VLOOKUP(B10,'Datos mensuales'!$E$2:$F$1048576,2,0)</f>
        <v>275</v>
      </c>
      <c r="E10" s="33"/>
      <c r="F10" s="27">
        <f>+VLOOKUP(B10,'Datos mensuales'!$E$2:$G$1048576,3,0)</f>
        <v>7.0038910505836549</v>
      </c>
      <c r="G10" s="33"/>
      <c r="H10" s="28">
        <f>+VLOOKUP(B10,'Datos mensuales'!$E$2:$H$1048576,4,0)</f>
        <v>-1.4336917562724039</v>
      </c>
    </row>
    <row r="11" spans="1:8">
      <c r="A11" s="36"/>
      <c r="B11" s="26">
        <f>+Selección!H14</f>
        <v>41609</v>
      </c>
      <c r="C11" s="33"/>
      <c r="D11" s="34">
        <f>+VLOOKUP(B11,'Datos mensuales'!$E$2:$F$1048576,2,0)</f>
        <v>301</v>
      </c>
      <c r="E11" s="33"/>
      <c r="F11" s="27">
        <f>+VLOOKUP(B11,'Datos mensuales'!$E$2:$G$1048576,3,0)</f>
        <v>9.4545454545454497</v>
      </c>
      <c r="G11" s="33"/>
      <c r="H11" s="28">
        <f>+VLOOKUP(B11,'Datos mensuales'!$E$2:$H$1048576,4,0)</f>
        <v>13.157894736842103</v>
      </c>
    </row>
    <row r="12" spans="1:8">
      <c r="A12" s="36"/>
      <c r="B12" s="26">
        <f>+Selección!H15</f>
        <v>41640</v>
      </c>
      <c r="C12" s="33"/>
      <c r="D12" s="34">
        <f>+VLOOKUP(B12,'Datos mensuales'!$E$2:$F$1048576,2,0)</f>
        <v>284</v>
      </c>
      <c r="E12" s="33"/>
      <c r="F12" s="27">
        <f>+VLOOKUP(B12,'Datos mensuales'!$E$2:$G$1048576,3,0)</f>
        <v>-5.6478405315614655</v>
      </c>
      <c r="G12" s="33"/>
      <c r="H12" s="28">
        <f>+VLOOKUP(B12,'Datos mensuales'!$E$2:$H$1048576,4,0)</f>
        <v>-1.730103806228378</v>
      </c>
    </row>
    <row r="13" spans="1:8">
      <c r="A13" s="36"/>
      <c r="B13" s="26">
        <f>+Selección!H16</f>
        <v>41671</v>
      </c>
      <c r="C13" s="33"/>
      <c r="D13" s="34">
        <f>+VLOOKUP(B13,'Datos mensuales'!$E$2:$F$1048576,2,0)</f>
        <v>232</v>
      </c>
      <c r="E13" s="33"/>
      <c r="F13" s="27">
        <f>+VLOOKUP(B13,'Datos mensuales'!$E$2:$G$1048576,3,0)</f>
        <v>-18.309859154929576</v>
      </c>
      <c r="G13" s="33"/>
      <c r="H13" s="28">
        <f>+VLOOKUP(B13,'Datos mensuales'!$E$2:$H$1048576,4,0)</f>
        <v>-3.7344398340248941</v>
      </c>
    </row>
    <row r="14" spans="1:8">
      <c r="A14" s="39"/>
      <c r="B14" s="40">
        <f>+Selección!H17</f>
        <v>41699</v>
      </c>
      <c r="C14" s="41"/>
      <c r="D14" s="42">
        <f>+VLOOKUP(B14,'Datos mensuales'!$E$2:$F$1048576,2,0)</f>
        <v>275</v>
      </c>
      <c r="E14" s="41"/>
      <c r="F14" s="43">
        <f>+VLOOKUP(B14,'Datos mensuales'!$E$2:$G$1048576,3,0)</f>
        <v>18.534482758620683</v>
      </c>
      <c r="G14" s="41"/>
      <c r="H14" s="44">
        <f>+VLOOKUP(B14,'Datos mensuales'!$E$2:$H$1048576,4,0)</f>
        <v>1.1029411764705843</v>
      </c>
    </row>
    <row r="15" spans="1:8">
      <c r="A15" s="55" t="s">
        <v>1</v>
      </c>
      <c r="B15" s="56" t="str">
        <f>+Selección!H19</f>
        <v>1-2012</v>
      </c>
      <c r="C15" s="56"/>
      <c r="D15" s="57">
        <f>+VLOOKUP(B15,'Datos trimestrales'!$C$2:$D$1048576,2,0)</f>
        <v>794</v>
      </c>
      <c r="E15" s="56"/>
      <c r="F15" s="58">
        <f>+VLOOKUP(B15,'Datos trimestrales'!$C$2:$E$1048576,3,0)</f>
        <v>-1.1207970112079746</v>
      </c>
      <c r="G15" s="56"/>
      <c r="H15" s="59">
        <f>+VLOOKUP(B15,'Datos trimestrales'!$C$2:$F$1048576,4,0)</f>
        <v>-6.5882352941176503</v>
      </c>
    </row>
    <row r="16" spans="1:8">
      <c r="A16" s="60"/>
      <c r="B16" s="61" t="str">
        <f>+Selección!H20</f>
        <v>2-2012</v>
      </c>
      <c r="C16" s="61"/>
      <c r="D16" s="62">
        <f>+VLOOKUP(B16,'Datos trimestrales'!$C$2:$D$1048576,2,0)</f>
        <v>749</v>
      </c>
      <c r="E16" s="61"/>
      <c r="F16" s="63">
        <f>+VLOOKUP(B16,'Datos trimestrales'!$C$2:$E$1048576,3,0)</f>
        <v>-5.6675062972292185</v>
      </c>
      <c r="G16" s="61"/>
      <c r="H16" s="64">
        <f>+VLOOKUP(B16,'Datos trimestrales'!$C$2:$F$1048576,4,0)</f>
        <v>-8.0981595092024516</v>
      </c>
    </row>
    <row r="17" spans="1:9">
      <c r="A17" s="60"/>
      <c r="B17" s="61" t="str">
        <f>+Selección!H21</f>
        <v>3-2012</v>
      </c>
      <c r="C17" s="61"/>
      <c r="D17" s="62">
        <f>+VLOOKUP(B17,'Datos trimestrales'!$C$2:$D$1048576,2,0)</f>
        <v>810</v>
      </c>
      <c r="E17" s="61"/>
      <c r="F17" s="63">
        <f>+VLOOKUP(B17,'Datos trimestrales'!$C$2:$E$1048576,3,0)</f>
        <v>8.1441922563417979</v>
      </c>
      <c r="G17" s="61"/>
      <c r="H17" s="64">
        <f>+VLOOKUP(B17,'Datos trimestrales'!$C$2:$F$1048576,4,0)</f>
        <v>1.5037593984962516</v>
      </c>
    </row>
    <row r="18" spans="1:9">
      <c r="A18" s="60"/>
      <c r="B18" s="61" t="str">
        <f>+Selección!H22</f>
        <v>4-2012</v>
      </c>
      <c r="C18" s="61"/>
      <c r="D18" s="62">
        <f>+VLOOKUP(B18,'Datos trimestrales'!$C$2:$D$1048576,2,0)</f>
        <v>804</v>
      </c>
      <c r="E18" s="61"/>
      <c r="F18" s="63">
        <f>+VLOOKUP(B18,'Datos trimestrales'!$C$2:$E$1048576,3,0)</f>
        <v>-0.74074074074074181</v>
      </c>
      <c r="G18" s="61"/>
      <c r="H18" s="64">
        <f>+VLOOKUP(B18,'Datos trimestrales'!$C$2:$F$1048576,4,0)</f>
        <v>0.12453300124533051</v>
      </c>
    </row>
    <row r="19" spans="1:9">
      <c r="A19" s="60"/>
      <c r="B19" s="61" t="str">
        <f>+Selección!H23</f>
        <v>1-2013</v>
      </c>
      <c r="C19" s="61"/>
      <c r="D19" s="62">
        <f>+VLOOKUP(B19,'Datos trimestrales'!$C$2:$D$1048576,2,0)</f>
        <v>802</v>
      </c>
      <c r="E19" s="61"/>
      <c r="F19" s="63">
        <f>+VLOOKUP(B19,'Datos trimestrales'!$C$2:$E$1048576,3,0)</f>
        <v>-0.24875621890547706</v>
      </c>
      <c r="G19" s="61"/>
      <c r="H19" s="64">
        <f>+VLOOKUP(B19,'Datos trimestrales'!$C$2:$F$1048576,4,0)</f>
        <v>1.0075566750629816</v>
      </c>
    </row>
    <row r="20" spans="1:9">
      <c r="A20" s="60"/>
      <c r="B20" s="61" t="str">
        <f>+Selección!H24</f>
        <v>2-2013</v>
      </c>
      <c r="C20" s="61"/>
      <c r="D20" s="62">
        <f>+VLOOKUP(B20,'Datos trimestrales'!$C$2:$D$1048576,2,0)</f>
        <v>826</v>
      </c>
      <c r="E20" s="61"/>
      <c r="F20" s="63">
        <f>+VLOOKUP(B20,'Datos trimestrales'!$C$2:$E$1048576,3,0)</f>
        <v>2.9925187032418865</v>
      </c>
      <c r="G20" s="61"/>
      <c r="H20" s="64">
        <f>+VLOOKUP(B20,'Datos trimestrales'!$C$2:$F$1048576,4,0)</f>
        <v>10.280373831775691</v>
      </c>
    </row>
    <row r="21" spans="1:9">
      <c r="A21" s="60"/>
      <c r="B21" s="61" t="str">
        <f>+Selección!H25</f>
        <v>3-2013</v>
      </c>
      <c r="C21" s="61"/>
      <c r="D21" s="62">
        <f>+VLOOKUP(B21,'Datos trimestrales'!$C$2:$D$1048576,2,0)</f>
        <v>883</v>
      </c>
      <c r="E21" s="61"/>
      <c r="F21" s="63">
        <f>+VLOOKUP(B21,'Datos trimestrales'!$C$2:$E$1048576,3,0)</f>
        <v>6.9007263922518103</v>
      </c>
      <c r="G21" s="61"/>
      <c r="H21" s="64">
        <f>+VLOOKUP(B21,'Datos trimestrales'!$C$2:$F$1048576,4,0)</f>
        <v>9.0123456790123448</v>
      </c>
      <c r="I21" s="29"/>
    </row>
    <row r="22" spans="1:9">
      <c r="A22" s="60"/>
      <c r="B22" s="61" t="str">
        <f>+Selección!H26</f>
        <v>4-2013</v>
      </c>
      <c r="C22" s="61"/>
      <c r="D22" s="62">
        <f>+VLOOKUP(B22,'Datos trimestrales'!$C$2:$D$1048576,2,0)</f>
        <v>833</v>
      </c>
      <c r="E22" s="61"/>
      <c r="F22" s="63">
        <f>+VLOOKUP(B22,'Datos trimestrales'!$C$2:$E$1048576,3,0)</f>
        <v>-5.6625141562853916</v>
      </c>
      <c r="G22" s="61"/>
      <c r="H22" s="64">
        <f>+VLOOKUP(B22,'Datos trimestrales'!$C$2:$F$1048576,4,0)</f>
        <v>3.6069651741293507</v>
      </c>
    </row>
    <row r="23" spans="1:9">
      <c r="A23" s="65"/>
      <c r="B23" s="66" t="str">
        <f>+Selección!H27</f>
        <v>1-2014</v>
      </c>
      <c r="C23" s="66"/>
      <c r="D23" s="67">
        <f>+VLOOKUP(B23,'Datos trimestrales'!$C$2:$D$1048576,2,0)</f>
        <v>791</v>
      </c>
      <c r="E23" s="66"/>
      <c r="F23" s="68">
        <f>+VLOOKUP(B23,'Datos trimestrales'!$C$2:$E$1048576,3,0)</f>
        <v>-5.0420168067226934</v>
      </c>
      <c r="G23" s="66"/>
      <c r="H23" s="69">
        <f>+VLOOKUP(B23,'Datos trimestrales'!$C$2:$F$1048576,4,0)</f>
        <v>-1.3715710723191998</v>
      </c>
    </row>
    <row r="24" spans="1:9">
      <c r="A24" s="36" t="s">
        <v>3</v>
      </c>
      <c r="B24" s="30">
        <f>+Selección!D29</f>
        <v>2010</v>
      </c>
      <c r="D24" s="34">
        <f>+VLOOKUP('Cuadro final'!B24,'Datos anuales'!$A$2:$B$1048576,2,0)</f>
        <v>3377</v>
      </c>
      <c r="F24" s="31">
        <f>+VLOOKUP('Cuadro final'!B24,'Datos anuales'!$A$2:$C$1048576,3,0)</f>
        <v>4.4540674296319249</v>
      </c>
      <c r="H24" s="32"/>
    </row>
    <row r="25" spans="1:9">
      <c r="A25" s="36"/>
      <c r="B25" s="30">
        <f>+Selección!D30</f>
        <v>2011</v>
      </c>
      <c r="D25" s="34">
        <f>+VLOOKUP('Cuadro final'!B25,'Datos anuales'!$A$2:$B$1048576,2,0)</f>
        <v>3266</v>
      </c>
      <c r="F25" s="31">
        <f>+VLOOKUP('Cuadro final'!B25,'Datos anuales'!$A$2:$C$1048576,3,0)</f>
        <v>-3.2869410719573611</v>
      </c>
      <c r="H25" s="32"/>
    </row>
    <row r="26" spans="1:9">
      <c r="A26" s="36"/>
      <c r="B26" s="30">
        <f>+Selección!D31</f>
        <v>2012</v>
      </c>
      <c r="D26" s="34">
        <f>+VLOOKUP('Cuadro final'!B26,'Datos anuales'!$A$2:$B$1048576,2,0)</f>
        <v>3157</v>
      </c>
      <c r="F26" s="31">
        <f>+VLOOKUP('Cuadro final'!B26,'Datos anuales'!$A$2:$C$1048576,3,0)</f>
        <v>-3.3374157991426845</v>
      </c>
      <c r="H26" s="32"/>
    </row>
    <row r="27" spans="1:9">
      <c r="A27" s="39"/>
      <c r="B27" s="45">
        <f>+Selección!D32</f>
        <v>2013</v>
      </c>
      <c r="C27" s="46"/>
      <c r="D27" s="42">
        <f>+VLOOKUP('Cuadro final'!B27,'Datos anuales'!$A$2:$B$1048576,2,0)</f>
        <v>3344</v>
      </c>
      <c r="E27" s="46"/>
      <c r="F27" s="47">
        <f>+VLOOKUP('Cuadro final'!B27,'Datos anuales'!$A$2:$C$1048576,3,0)</f>
        <v>5.9233449477351874</v>
      </c>
      <c r="G27" s="46"/>
      <c r="H27" s="48"/>
    </row>
  </sheetData>
  <mergeCells count="4">
    <mergeCell ref="A1:B1"/>
    <mergeCell ref="A2:A14"/>
    <mergeCell ref="A15:A23"/>
    <mergeCell ref="A24:A27"/>
  </mergeCells>
  <printOptions horizontalCentered="1" verticalCentered="1"/>
  <pageMargins left="0" right="0" top="0" bottom="0" header="0" footer="0"/>
  <pageSetup paperSize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2014-12-17T23:45:17Z</cp:lastPrinted>
  <dcterms:created xsi:type="dcterms:W3CDTF">2014-12-04T16:35:33Z</dcterms:created>
  <dcterms:modified xsi:type="dcterms:W3CDTF">2014-12-17T23:45:20Z</dcterms:modified>
</cp:coreProperties>
</file>