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B24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D23" l="1"/>
  <c r="D36"/>
  <c r="D24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A44"/>
  <c r="E45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6"/>
  <c r="C8"/>
  <c r="C2"/>
  <c r="A4" i="5"/>
  <c r="A5" s="1"/>
  <c r="A6" s="1"/>
  <c r="A7" s="1"/>
  <c r="A8" s="1"/>
  <c r="A9" s="1"/>
  <c r="A10" s="1"/>
  <c r="A3"/>
  <c r="B12" i="4"/>
  <c r="B16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B7"/>
  <c r="B11" s="1"/>
  <c r="B6"/>
  <c r="B10" s="1"/>
  <c r="C10" l="1"/>
  <c r="B14"/>
  <c r="B15"/>
  <c r="C11"/>
  <c r="C16"/>
  <c r="C12"/>
  <c r="A42" i="3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E34"/>
  <c r="A46"/>
  <c r="D35"/>
  <c r="B47"/>
  <c r="B58"/>
  <c r="E38"/>
  <c r="A50"/>
  <c r="A51"/>
  <c r="E39"/>
  <c r="A55"/>
  <c r="E43"/>
  <c r="A59"/>
  <c r="E47"/>
  <c r="E26"/>
  <c r="B13" i="4"/>
  <c r="B20"/>
  <c r="C7"/>
  <c r="E41" i="3"/>
  <c r="E49"/>
  <c r="D30"/>
  <c r="D34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C13" i="4" l="1"/>
  <c r="B17"/>
  <c r="A62" i="3"/>
  <c r="E50"/>
  <c r="B70"/>
  <c r="B59"/>
  <c r="D47"/>
  <c r="A58"/>
  <c r="E46"/>
  <c r="D6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4" i="4"/>
  <c r="B18"/>
  <c r="C20"/>
  <c r="B24"/>
  <c r="A71" i="3"/>
  <c r="E59"/>
  <c r="A67"/>
  <c r="E55"/>
  <c r="A63"/>
  <c r="E51"/>
  <c r="D51"/>
  <c r="D50"/>
  <c r="B62"/>
  <c r="E42"/>
  <c r="A54"/>
  <c r="D42"/>
  <c r="B19" i="4"/>
  <c r="C15"/>
  <c r="D46" i="3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C19" i="4" l="1"/>
  <c r="B23"/>
  <c r="A66" i="3"/>
  <c r="E54"/>
  <c r="D54"/>
  <c r="B74"/>
  <c r="D62"/>
  <c r="A75"/>
  <c r="E63"/>
  <c r="D63"/>
  <c r="A79"/>
  <c r="E67"/>
  <c r="A83"/>
  <c r="E71"/>
  <c r="B22" i="4"/>
  <c r="C18"/>
  <c r="D72" i="3"/>
  <c r="B84"/>
  <c r="E76"/>
  <c r="A88"/>
  <c r="E72"/>
  <c r="A84"/>
  <c r="B90"/>
  <c r="D69"/>
  <c r="A81"/>
  <c r="E69"/>
  <c r="E58"/>
  <c r="A70"/>
  <c r="D59"/>
  <c r="B71"/>
  <c r="E62"/>
  <c r="A74"/>
  <c r="D58"/>
  <c r="C24" i="4"/>
  <c r="B28"/>
  <c r="D55" i="3"/>
  <c r="B67"/>
  <c r="D64"/>
  <c r="B76"/>
  <c r="D65"/>
  <c r="A77"/>
  <c r="E65"/>
  <c r="D73"/>
  <c r="A85"/>
  <c r="E73"/>
  <c r="D70"/>
  <c r="B82"/>
  <c r="C17" i="4"/>
  <c r="B21"/>
  <c r="E68" i="3"/>
  <c r="A80"/>
  <c r="A92" s="1"/>
  <c r="D68"/>
  <c r="A104" l="1"/>
  <c r="D104" s="1"/>
  <c r="D92"/>
  <c r="D85"/>
  <c r="A97"/>
  <c r="D97" s="1"/>
  <c r="E85"/>
  <c r="A86"/>
  <c r="E74"/>
  <c r="B83"/>
  <c r="D71"/>
  <c r="A82"/>
  <c r="E70"/>
  <c r="B26" i="4"/>
  <c r="C22"/>
  <c r="A95" i="3"/>
  <c r="A107" s="1"/>
  <c r="E83"/>
  <c r="A91"/>
  <c r="A103" s="1"/>
  <c r="E79"/>
  <c r="E66"/>
  <c r="A78"/>
  <c r="D66"/>
  <c r="B25" i="4"/>
  <c r="C21"/>
  <c r="B94" i="3"/>
  <c r="B106" s="1"/>
  <c r="D82"/>
  <c r="D77"/>
  <c r="A89"/>
  <c r="E77"/>
  <c r="B88"/>
  <c r="D76"/>
  <c r="B79"/>
  <c r="D67"/>
  <c r="B32" i="4"/>
  <c r="C28"/>
  <c r="D81" i="3"/>
  <c r="A93"/>
  <c r="E81"/>
  <c r="B102"/>
  <c r="E84"/>
  <c r="A96"/>
  <c r="A108" s="1"/>
  <c r="E88"/>
  <c r="A100"/>
  <c r="B96"/>
  <c r="D84"/>
  <c r="A87"/>
  <c r="E75"/>
  <c r="D75"/>
  <c r="D74"/>
  <c r="B86"/>
  <c r="C23" i="4"/>
  <c r="B27"/>
  <c r="E80" i="3"/>
  <c r="D80"/>
  <c r="B36" i="4" l="1"/>
  <c r="C36" s="1"/>
  <c r="C32"/>
  <c r="B91" i="3"/>
  <c r="D79"/>
  <c r="B100"/>
  <c r="D100" s="1"/>
  <c r="D88"/>
  <c r="A101"/>
  <c r="D101" s="1"/>
  <c r="D89"/>
  <c r="A90"/>
  <c r="E78"/>
  <c r="D78"/>
  <c r="B31" i="4"/>
  <c r="C27"/>
  <c r="B98" i="3"/>
  <c r="D86"/>
  <c r="A99"/>
  <c r="D99" s="1"/>
  <c r="E87"/>
  <c r="D87"/>
  <c r="B108"/>
  <c r="D108" s="1"/>
  <c r="D96"/>
  <c r="A105"/>
  <c r="D105" s="1"/>
  <c r="D93"/>
  <c r="C25" i="4"/>
  <c r="B29"/>
  <c r="B30"/>
  <c r="C26"/>
  <c r="E82" i="3"/>
  <c r="D2" i="2" s="1"/>
  <c r="A94" i="3"/>
  <c r="B95"/>
  <c r="D83"/>
  <c r="A98"/>
  <c r="E86"/>
  <c r="H14" i="2"/>
  <c r="H4"/>
  <c r="D3"/>
  <c r="H13"/>
  <c r="F8"/>
  <c r="H11"/>
  <c r="D9"/>
  <c r="F10"/>
  <c r="F4"/>
  <c r="D5"/>
  <c r="D13"/>
  <c r="D11"/>
  <c r="H9"/>
  <c r="H10"/>
  <c r="D14"/>
  <c r="F5"/>
  <c r="H3"/>
  <c r="D12"/>
  <c r="D8"/>
  <c r="F11"/>
  <c r="H6"/>
  <c r="D10"/>
  <c r="F14"/>
  <c r="D4"/>
  <c r="H5"/>
  <c r="F3"/>
  <c r="F13"/>
  <c r="H12"/>
  <c r="H8"/>
  <c r="F9"/>
  <c r="F12"/>
  <c r="F6"/>
  <c r="D6"/>
  <c r="D7"/>
  <c r="B107" i="3" l="1"/>
  <c r="D107" s="1"/>
  <c r="D32" i="4" s="1"/>
  <c r="D95" i="3"/>
  <c r="B34" i="4"/>
  <c r="C34" s="1"/>
  <c r="C30"/>
  <c r="A102" i="3"/>
  <c r="D102" s="1"/>
  <c r="D90"/>
  <c r="D91"/>
  <c r="D27" i="4" s="1"/>
  <c r="B103" i="3"/>
  <c r="D103" s="1"/>
  <c r="B10" i="5"/>
  <c r="B6"/>
  <c r="D94" i="3"/>
  <c r="D25" i="4" s="1"/>
  <c r="A106" i="3"/>
  <c r="D106" s="1"/>
  <c r="B33" i="4"/>
  <c r="C33" s="1"/>
  <c r="C29"/>
  <c r="C31"/>
  <c r="B35"/>
  <c r="C35" s="1"/>
  <c r="D21"/>
  <c r="H2" i="2"/>
  <c r="F2"/>
  <c r="F7"/>
  <c r="H7"/>
  <c r="D98" i="3"/>
  <c r="B3" i="5"/>
  <c r="D18" i="4" l="1"/>
  <c r="F25"/>
  <c r="D15" i="2"/>
  <c r="D17"/>
  <c r="D29" i="4"/>
  <c r="D22" i="2"/>
  <c r="D24" i="4"/>
  <c r="D14"/>
  <c r="D28"/>
  <c r="D26"/>
  <c r="E27" s="1"/>
  <c r="D9"/>
  <c r="D15"/>
  <c r="D16"/>
  <c r="D4"/>
  <c r="D3"/>
  <c r="D22"/>
  <c r="D17"/>
  <c r="F21" s="1"/>
  <c r="D11"/>
  <c r="D7"/>
  <c r="D19"/>
  <c r="D35"/>
  <c r="D36"/>
  <c r="F36" s="1"/>
  <c r="B9" i="5"/>
  <c r="C10" s="1"/>
  <c r="B5"/>
  <c r="C6" s="1"/>
  <c r="F25" i="2" s="1"/>
  <c r="B7" i="5"/>
  <c r="D30" i="4"/>
  <c r="B4" i="5"/>
  <c r="C4" s="1"/>
  <c r="D5" i="4"/>
  <c r="E5" s="1"/>
  <c r="D8"/>
  <c r="D12"/>
  <c r="D20"/>
  <c r="D10"/>
  <c r="D23"/>
  <c r="D13"/>
  <c r="D2"/>
  <c r="D6"/>
  <c r="D31"/>
  <c r="D33"/>
  <c r="B8" i="5"/>
  <c r="B2"/>
  <c r="C3" s="1"/>
  <c r="D34" i="4"/>
  <c r="E35" l="1"/>
  <c r="E20"/>
  <c r="F20"/>
  <c r="F7"/>
  <c r="E7"/>
  <c r="F17"/>
  <c r="E17"/>
  <c r="F16"/>
  <c r="E16"/>
  <c r="E9"/>
  <c r="F9"/>
  <c r="F32"/>
  <c r="H22" i="2" s="1"/>
  <c r="F28" i="4"/>
  <c r="D18" i="2"/>
  <c r="E28" i="4"/>
  <c r="D19" i="2"/>
  <c r="E24" i="4"/>
  <c r="F24"/>
  <c r="F29"/>
  <c r="E29"/>
  <c r="E3"/>
  <c r="E18"/>
  <c r="E25"/>
  <c r="F35"/>
  <c r="E31"/>
  <c r="F31"/>
  <c r="D21" i="2"/>
  <c r="E23" i="4"/>
  <c r="F23"/>
  <c r="H15" i="2" s="1"/>
  <c r="F8" i="4"/>
  <c r="E8"/>
  <c r="D26" i="2"/>
  <c r="C7" i="5"/>
  <c r="F26" i="2" s="1"/>
  <c r="C9" i="5"/>
  <c r="C8"/>
  <c r="F27" i="2" s="1"/>
  <c r="D27"/>
  <c r="E34" i="4"/>
  <c r="F33"/>
  <c r="H23" i="2" s="1"/>
  <c r="E33" i="4"/>
  <c r="F23" i="2" s="1"/>
  <c r="D23"/>
  <c r="E6" i="4"/>
  <c r="F6"/>
  <c r="F13"/>
  <c r="E13"/>
  <c r="E10"/>
  <c r="F10"/>
  <c r="E12"/>
  <c r="F12"/>
  <c r="F34"/>
  <c r="E30"/>
  <c r="F30"/>
  <c r="D20" i="2"/>
  <c r="D25"/>
  <c r="C5" i="5"/>
  <c r="F24" i="2" s="1"/>
  <c r="D24"/>
  <c r="F19" i="4"/>
  <c r="E19"/>
  <c r="F11"/>
  <c r="E11"/>
  <c r="E22"/>
  <c r="F22"/>
  <c r="E26"/>
  <c r="F26"/>
  <c r="D16" i="2"/>
  <c r="E15" i="4"/>
  <c r="E14"/>
  <c r="F14"/>
  <c r="E21"/>
  <c r="E36"/>
  <c r="E4"/>
  <c r="F15"/>
  <c r="E32"/>
  <c r="F18"/>
  <c r="F27"/>
  <c r="H17" i="2" s="1"/>
  <c r="F21" l="1"/>
  <c r="F19"/>
  <c r="F22"/>
  <c r="H16"/>
  <c r="F17"/>
  <c r="F15"/>
  <c r="H21"/>
  <c r="H19"/>
  <c r="F20"/>
  <c r="F18"/>
  <c r="H20"/>
  <c r="H18"/>
  <c r="F16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<sst xmlns="http://schemas.openxmlformats.org/spreadsheetml/2006/main" count="32" uniqueCount="22">
  <si>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</si>
  <si>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</si>
  <si>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</si>
  <si>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</si>
  <si>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</si>
  <si>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</si>
  <si>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</si>
  <si>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</si>
  <si>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</si>
  <si>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</si>
  <si>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</si>
  <si>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</si>
  <si>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</si>
  <si>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</si>
  <si>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</si>
  <si>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</si>
  <si>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</si>
  <si>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</si>
  <si>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</si>
  <si>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Variación entre mismo periodo año anterior</t>
  </si>
  <si>
    <t>Periodo</t>
  </si>
  <si>
    <t>Número de matrimonios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</si>
</sst>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mmm/yyyy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2" fillId="0" borderId="0" xfId="0" applyFont="1"/>
    <xf numFmtId="165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17" fontId="12" fillId="0" borderId="0" xfId="0" applyNumberFormat="1" applyFont="1"/>
    <xf numFmtId="0" fontId="12" fillId="0" borderId="0" xfId="0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165" fontId="12" fillId="6" borderId="0" xfId="0" applyNumberFormat="1" applyFont="1" applyFill="1" applyBorder="1"/>
    <xf numFmtId="3" fontId="12" fillId="0" borderId="0" xfId="0" applyNumberFormat="1" applyFont="1" applyBorder="1" applyAlignment="1">
      <alignment horizontal="right" indent="3"/>
    </xf>
    <xf numFmtId="0" fontId="12" fillId="6" borderId="0" xfId="0" applyFont="1" applyFill="1" applyBorder="1"/>
    <xf numFmtId="0" fontId="13" fillId="0" borderId="0" xfId="0" applyFont="1" applyBorder="1" applyAlignment="1">
      <alignment horizontal="center" vertical="center" textRotation="90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165" fontId="12" fillId="6" borderId="2" xfId="0" applyNumberFormat="1" applyFont="1" applyFill="1" applyBorder="1"/>
    <xf numFmtId="3" fontId="12" fillId="0" borderId="2" xfId="0" applyNumberFormat="1" applyFont="1" applyBorder="1" applyAlignment="1">
      <alignment horizontal="right" indent="3"/>
    </xf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165" fontId="12" fillId="6" borderId="1" xfId="0" applyNumberFormat="1" applyFont="1" applyFill="1" applyBorder="1"/>
    <xf numFmtId="3" fontId="12" fillId="0" borderId="1" xfId="0" applyNumberFormat="1" applyFont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7" borderId="2" xfId="0" applyFont="1" applyFill="1" applyBorder="1" applyAlignment="1">
      <alignment horizontal="center" vertical="center" textRotation="90"/>
    </xf>
    <xf numFmtId="0" fontId="12" fillId="7" borderId="2" xfId="0" applyFont="1" applyFill="1" applyBorder="1" applyAlignment="1">
      <alignment horizontal="right"/>
    </xf>
    <xf numFmtId="3" fontId="12" fillId="7" borderId="2" xfId="0" applyNumberFormat="1" applyFont="1" applyFill="1" applyBorder="1" applyAlignment="1">
      <alignment horizontal="right" indent="3"/>
    </xf>
    <xf numFmtId="167" fontId="12" fillId="7" borderId="2" xfId="0" applyNumberFormat="1" applyFont="1" applyFill="1" applyBorder="1" applyAlignment="1">
      <alignment horizontal="right" indent="4"/>
    </xf>
    <xf numFmtId="167" fontId="12" fillId="7" borderId="2" xfId="0" applyNumberFormat="1" applyFont="1" applyFill="1" applyBorder="1" applyAlignment="1">
      <alignment horizontal="right" indent="6"/>
    </xf>
    <xf numFmtId="0" fontId="13" fillId="7" borderId="0" xfId="0" applyFont="1" applyFill="1" applyBorder="1" applyAlignment="1">
      <alignment horizontal="center" vertical="center" textRotation="90"/>
    </xf>
    <xf numFmtId="0" fontId="12" fillId="7" borderId="0" xfId="0" applyFont="1" applyFill="1" applyBorder="1" applyAlignment="1">
      <alignment horizontal="right"/>
    </xf>
    <xf numFmtId="3" fontId="12" fillId="7" borderId="0" xfId="0" applyNumberFormat="1" applyFont="1" applyFill="1" applyBorder="1" applyAlignment="1">
      <alignment horizontal="right" indent="3"/>
    </xf>
    <xf numFmtId="167" fontId="12" fillId="7" borderId="0" xfId="0" applyNumberFormat="1" applyFont="1" applyFill="1" applyBorder="1" applyAlignment="1">
      <alignment horizontal="right" indent="4"/>
    </xf>
    <xf numFmtId="167" fontId="12" fillId="7" borderId="0" xfId="0" applyNumberFormat="1" applyFont="1" applyFill="1" applyBorder="1" applyAlignment="1">
      <alignment horizontal="right" indent="6"/>
    </xf>
    <xf numFmtId="0" fontId="13" fillId="7" borderId="1" xfId="0" applyFont="1" applyFill="1" applyBorder="1" applyAlignment="1">
      <alignment horizontal="center" vertical="center" textRotation="90"/>
    </xf>
    <xf numFmtId="0" fontId="12" fillId="7" borderId="1" xfId="0" applyFont="1" applyFill="1" applyBorder="1" applyAlignment="1">
      <alignment horizontal="right"/>
    </xf>
    <xf numFmtId="3" fontId="12" fillId="7" borderId="1" xfId="0" applyNumberFormat="1" applyFont="1" applyFill="1" applyBorder="1" applyAlignment="1">
      <alignment horizontal="right" indent="3"/>
    </xf>
    <xf numFmtId="167" fontId="12" fillId="7" borderId="1" xfId="0" applyNumberFormat="1" applyFont="1" applyFill="1" applyBorder="1" applyAlignment="1">
      <alignment horizontal="right" indent="4"/>
    </xf>
    <xf numFmtId="167" fontId="12" fillId="7" borderId="1" xfId="0" applyNumberFormat="1" applyFont="1" applyFill="1" applyBorder="1" applyAlignment="1">
      <alignment horizontal="right" indent="6"/>
    </xf>
    <xf numFmtId="0" fontId="12" fillId="0" borderId="1" xfId="0" applyFont="1" applyBorder="1"/>
    <xf numFmtId="0" fontId="12" fillId="6" borderId="1" xfId="0" applyFont="1" applyFill="1" applyBorder="1"/>
    <xf numFmtId="166" fontId="12" fillId="0" borderId="1" xfId="1" applyNumberFormat="1" applyFont="1" applyBorder="1" applyAlignment="1">
      <alignment horizontal="right" indent="4"/>
    </xf>
    <xf numFmtId="0" fontId="12" fillId="0" borderId="1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70" workbookViewId="0">
      <selection activeCell="K84" sqref="K84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18" customWidth="1"/>
    <col min="7" max="8" width="10.7109375" style="1" hidden="1" customWidth="1"/>
    <col min="9" max="9" width="15.14062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4671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5120</v>
      </c>
      <c r="G3" s="11">
        <f>+(F3/F2-1)*100</f>
        <v>9.6125026760864873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6075</v>
      </c>
      <c r="G4" s="11">
        <f t="shared" ref="G4:G67" si="2">+(F4/F3-1)*100</f>
        <v>18.65234375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4618</v>
      </c>
      <c r="G5" s="11">
        <f t="shared" si="2"/>
        <v>-23.983539094650208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4925</v>
      </c>
      <c r="G6" s="11">
        <f t="shared" si="2"/>
        <v>6.6478995236032956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4369</v>
      </c>
      <c r="G7" s="11">
        <f t="shared" si="2"/>
        <v>-11.289340101522837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4508</v>
      </c>
      <c r="G8" s="11">
        <f t="shared" si="2"/>
        <v>3.1815060654612148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4932</v>
      </c>
      <c r="G9" s="11">
        <f t="shared" si="2"/>
        <v>9.4055013309671587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3476</v>
      </c>
      <c r="G10" s="11">
        <f t="shared" si="2"/>
        <v>-29.521492295214923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4399</v>
      </c>
      <c r="G11" s="11">
        <f t="shared" si="2"/>
        <v>26.553509781357889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4660</v>
      </c>
      <c r="G12" s="11">
        <f t="shared" si="2"/>
        <v>5.9331666287792739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5250</v>
      </c>
      <c r="G13" s="11">
        <f t="shared" si="2"/>
        <v>12.660944206008583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4146</v>
      </c>
      <c r="G14" s="11">
        <f t="shared" si="2"/>
        <v>-21.028571428571428</v>
      </c>
      <c r="H14" s="11">
        <f>+(F14/F2-1)*100</f>
        <v>-11.239563262684648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5015</v>
      </c>
      <c r="G15" s="11">
        <f t="shared" si="2"/>
        <v>20.95996140858658</v>
      </c>
      <c r="H15" s="11">
        <f t="shared" ref="H15:H78" si="6">+(F15/F3-1)*100</f>
        <v>-2.05078125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4982</v>
      </c>
      <c r="G16" s="11">
        <f t="shared" si="2"/>
        <v>-0.65802592223329626</v>
      </c>
      <c r="H16" s="11">
        <f t="shared" si="6"/>
        <v>-17.991769547325099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5631</v>
      </c>
      <c r="G17" s="11">
        <f t="shared" si="2"/>
        <v>13.02689682858289</v>
      </c>
      <c r="H17" s="11">
        <f t="shared" si="6"/>
        <v>21.935902988306633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5184</v>
      </c>
      <c r="G18" s="11">
        <f t="shared" si="2"/>
        <v>-7.9381992541289303</v>
      </c>
      <c r="H18" s="11">
        <f t="shared" si="6"/>
        <v>5.2588832487309611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3893</v>
      </c>
      <c r="G19" s="11">
        <f t="shared" si="2"/>
        <v>-24.903549382716051</v>
      </c>
      <c r="H19" s="11">
        <f t="shared" si="6"/>
        <v>-10.89494163424124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4438</v>
      </c>
      <c r="G20" s="11">
        <f t="shared" si="2"/>
        <v>13.999486257385051</v>
      </c>
      <c r="H20" s="11">
        <f t="shared" si="6"/>
        <v>-1.552795031055898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5012</v>
      </c>
      <c r="G21" s="11">
        <f t="shared" si="2"/>
        <v>12.933753943217674</v>
      </c>
      <c r="H21" s="11">
        <f t="shared" si="6"/>
        <v>1.6220600162206056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3831</v>
      </c>
      <c r="G22" s="11">
        <f t="shared" si="2"/>
        <v>-23.563447725458897</v>
      </c>
      <c r="H22" s="11">
        <f t="shared" si="6"/>
        <v>10.212888377445339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3857</v>
      </c>
      <c r="G23" s="11">
        <f t="shared" si="2"/>
        <v>0.67867397546332864</v>
      </c>
      <c r="H23" s="11">
        <f t="shared" si="6"/>
        <v>-12.320982041373041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4142</v>
      </c>
      <c r="G24" s="11">
        <f t="shared" si="2"/>
        <v>7.3891625615763568</v>
      </c>
      <c r="H24" s="11">
        <f t="shared" si="6"/>
        <v>-11.115879828326181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2184</v>
      </c>
      <c r="G25" s="11">
        <f t="shared" si="2"/>
        <v>-47.271849348140989</v>
      </c>
      <c r="H25" s="11">
        <f t="shared" si="6"/>
        <v>-58.400000000000006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5318</v>
      </c>
      <c r="G26" s="11">
        <f t="shared" si="2"/>
        <v>143.49816849816847</v>
      </c>
      <c r="H26" s="11">
        <f t="shared" si="6"/>
        <v>28.268210323203078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5242</v>
      </c>
      <c r="G27" s="11">
        <f t="shared" si="2"/>
        <v>-1.4291086874764991</v>
      </c>
      <c r="H27" s="11">
        <f t="shared" si="6"/>
        <v>4.5264207377866406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5747</v>
      </c>
      <c r="G28" s="11">
        <f t="shared" si="2"/>
        <v>9.6337275848912718</v>
      </c>
      <c r="H28" s="11">
        <f t="shared" si="6"/>
        <v>15.355279004415889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5376</v>
      </c>
      <c r="G29" s="11">
        <f t="shared" si="2"/>
        <v>-6.4555420219244875</v>
      </c>
      <c r="H29" s="11">
        <f t="shared" si="6"/>
        <v>-4.5285029302077788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5236</v>
      </c>
      <c r="G30" s="11">
        <f t="shared" si="2"/>
        <v>-2.604166666666663</v>
      </c>
      <c r="H30" s="11">
        <f t="shared" si="6"/>
        <v>1.0030864197530853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4365</v>
      </c>
      <c r="G31" s="11">
        <f t="shared" si="2"/>
        <v>-16.634835752482815</v>
      </c>
      <c r="H31" s="11">
        <f t="shared" si="6"/>
        <v>12.124325712817875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4497</v>
      </c>
      <c r="G32" s="11">
        <f t="shared" si="2"/>
        <v>3.0240549828178587</v>
      </c>
      <c r="H32" s="11">
        <f t="shared" si="6"/>
        <v>1.3294276701216745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4828</v>
      </c>
      <c r="G33" s="11">
        <f t="shared" si="2"/>
        <v>7.3604625305759397</v>
      </c>
      <c r="H33" s="11">
        <f t="shared" si="6"/>
        <v>-3.6711891460494805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3860</v>
      </c>
      <c r="G34" s="11">
        <f t="shared" si="2"/>
        <v>-20.049710024855017</v>
      </c>
      <c r="H34" s="11">
        <f t="shared" si="6"/>
        <v>0.75698251109370673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5310</v>
      </c>
      <c r="G35" s="11">
        <f t="shared" si="2"/>
        <v>37.564766839378237</v>
      </c>
      <c r="H35" s="11">
        <f t="shared" si="6"/>
        <v>37.671765620948918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5799</v>
      </c>
      <c r="G36" s="11">
        <f t="shared" si="2"/>
        <v>9.2090395480225915</v>
      </c>
      <c r="H36" s="11">
        <f t="shared" si="6"/>
        <v>40.004828585224537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6526</v>
      </c>
      <c r="G37" s="11">
        <f t="shared" si="2"/>
        <v>12.536644249008443</v>
      </c>
      <c r="H37" s="11">
        <f t="shared" si="6"/>
        <v>198.80952380952382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5624</v>
      </c>
      <c r="G38" s="11">
        <f t="shared" si="2"/>
        <v>-13.821636530799875</v>
      </c>
      <c r="H38" s="11">
        <f t="shared" si="6"/>
        <v>5.754042873260623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6010</v>
      </c>
      <c r="G39" s="11">
        <f t="shared" si="2"/>
        <v>6.8634423897581787</v>
      </c>
      <c r="H39" s="11">
        <f t="shared" si="6"/>
        <v>14.650896604349484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6815</v>
      </c>
      <c r="G40" s="11">
        <f t="shared" si="2"/>
        <v>13.394342762063239</v>
      </c>
      <c r="H40" s="11">
        <f t="shared" si="6"/>
        <v>18.583608839394472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6183</v>
      </c>
      <c r="G41" s="11">
        <f t="shared" si="2"/>
        <v>-9.2736610418195138</v>
      </c>
      <c r="H41" s="11">
        <f t="shared" si="6"/>
        <v>15.011160714285721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5713</v>
      </c>
      <c r="G42" s="11">
        <f t="shared" si="2"/>
        <v>-7.6014879508329303</v>
      </c>
      <c r="H42" s="11">
        <f t="shared" si="6"/>
        <v>9.1100076394194041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4921</v>
      </c>
      <c r="G43" s="11">
        <f t="shared" si="2"/>
        <v>-13.863119201820407</v>
      </c>
      <c r="H43" s="11">
        <f t="shared" si="6"/>
        <v>12.737686139747995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5892</v>
      </c>
      <c r="G44" s="11">
        <f t="shared" si="2"/>
        <v>19.731761837024987</v>
      </c>
      <c r="H44" s="11">
        <f t="shared" si="6"/>
        <v>31.020680453635752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5821</v>
      </c>
      <c r="G45" s="11">
        <f t="shared" si="2"/>
        <v>-1.2050237610319092</v>
      </c>
      <c r="H45" s="11">
        <f t="shared" si="6"/>
        <v>20.567522783761394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4904</v>
      </c>
      <c r="G46" s="11">
        <f t="shared" si="2"/>
        <v>-15.753306991925786</v>
      </c>
      <c r="H46" s="11">
        <f t="shared" si="6"/>
        <v>27.046632124352321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6165</v>
      </c>
      <c r="G47" s="11">
        <f t="shared" si="2"/>
        <v>25.7137030995106</v>
      </c>
      <c r="H47" s="11">
        <f t="shared" si="6"/>
        <v>16.101694915254239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7159</v>
      </c>
      <c r="G48" s="11">
        <f t="shared" si="2"/>
        <v>16.123276561232757</v>
      </c>
      <c r="H48" s="11">
        <f t="shared" si="6"/>
        <v>23.452319365407838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7917</v>
      </c>
      <c r="G49" s="11">
        <f t="shared" si="2"/>
        <v>10.588070959631235</v>
      </c>
      <c r="H49" s="11">
        <f t="shared" si="6"/>
        <v>21.314741035856578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6576</v>
      </c>
      <c r="G50" s="11">
        <f t="shared" si="2"/>
        <v>-16.938234179613488</v>
      </c>
      <c r="H50" s="11">
        <f t="shared" si="6"/>
        <v>16.927453769559044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6807</v>
      </c>
      <c r="G51" s="11">
        <f t="shared" si="2"/>
        <v>3.5127737226277267</v>
      </c>
      <c r="H51" s="11">
        <f t="shared" si="6"/>
        <v>13.261231281198004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7410</v>
      </c>
      <c r="G52" s="11">
        <f t="shared" si="2"/>
        <v>8.8585279858968811</v>
      </c>
      <c r="H52" s="11">
        <f t="shared" si="6"/>
        <v>8.7307410124724871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7192</v>
      </c>
      <c r="G53" s="11">
        <f t="shared" si="2"/>
        <v>-2.9419703103913619</v>
      </c>
      <c r="H53" s="11">
        <f t="shared" si="6"/>
        <v>16.31893902636261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6498</v>
      </c>
      <c r="G54" s="11">
        <f t="shared" si="2"/>
        <v>-9.6496106785317064</v>
      </c>
      <c r="H54" s="11">
        <f t="shared" si="6"/>
        <v>13.74059163311745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5759</v>
      </c>
      <c r="G55" s="11">
        <f t="shared" si="2"/>
        <v>-11.372730070791015</v>
      </c>
      <c r="H55" s="11">
        <f t="shared" si="6"/>
        <v>17.029059134322289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6126</v>
      </c>
      <c r="G56" s="11">
        <f t="shared" si="2"/>
        <v>6.3726341378711693</v>
      </c>
      <c r="H56" s="11">
        <f t="shared" si="6"/>
        <v>3.9714867617107963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5760</v>
      </c>
      <c r="G57" s="11">
        <f t="shared" si="2"/>
        <v>-5.974534769833495</v>
      </c>
      <c r="H57" s="11">
        <f t="shared" si="6"/>
        <v>-1.0479299089503513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4654</v>
      </c>
      <c r="G58" s="11">
        <f t="shared" si="2"/>
        <v>-19.201388888888893</v>
      </c>
      <c r="H58" s="11">
        <f t="shared" si="6"/>
        <v>-5.0978792822185977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5849</v>
      </c>
      <c r="G59" s="11">
        <f t="shared" si="2"/>
        <v>25.676837129351092</v>
      </c>
      <c r="H59" s="11">
        <f t="shared" si="6"/>
        <v>-5.1257096512570932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7131</v>
      </c>
      <c r="G60" s="11">
        <f t="shared" si="2"/>
        <v>21.91827662848349</v>
      </c>
      <c r="H60" s="11">
        <f t="shared" si="6"/>
        <v>-0.39111607766447731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8524</v>
      </c>
      <c r="G61" s="11">
        <f t="shared" si="2"/>
        <v>19.534427149067458</v>
      </c>
      <c r="H61" s="11">
        <f t="shared" si="6"/>
        <v>7.6670455980800911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6052</v>
      </c>
      <c r="G62" s="11">
        <f t="shared" si="2"/>
        <v>-29.00046926325669</v>
      </c>
      <c r="H62" s="11">
        <f t="shared" si="6"/>
        <v>-7.9683698296836969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7078</v>
      </c>
      <c r="G63" s="11">
        <f t="shared" si="2"/>
        <v>16.953073364177129</v>
      </c>
      <c r="H63" s="11">
        <f t="shared" si="6"/>
        <v>3.981195827824302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8623</v>
      </c>
      <c r="G64" s="11">
        <f t="shared" si="2"/>
        <v>21.828200056513136</v>
      </c>
      <c r="H64" s="11">
        <f t="shared" si="6"/>
        <v>16.369770580296894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6587</v>
      </c>
      <c r="G65" s="11">
        <f t="shared" si="2"/>
        <v>-23.611272179056009</v>
      </c>
      <c r="H65" s="11">
        <f t="shared" si="6"/>
        <v>-8.4121245828698505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6432</v>
      </c>
      <c r="G66" s="11">
        <f t="shared" si="2"/>
        <v>-2.3531197813875804</v>
      </c>
      <c r="H66" s="11">
        <f t="shared" si="6"/>
        <v>-1.0156971375807955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6320</v>
      </c>
      <c r="G67" s="11">
        <f t="shared" si="2"/>
        <v>-1.7412935323383061</v>
      </c>
      <c r="H67" s="11">
        <f t="shared" si="6"/>
        <v>9.7412745268275813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6427</v>
      </c>
      <c r="G68" s="11">
        <f t="shared" ref="G68:G94" si="9">+(F68/F67-1)*100</f>
        <v>1.6930379746835422</v>
      </c>
      <c r="H68" s="11">
        <f t="shared" si="6"/>
        <v>4.9134835128958443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6801</v>
      </c>
      <c r="G69" s="11">
        <f t="shared" si="9"/>
        <v>5.8192002489497519</v>
      </c>
      <c r="H69" s="11">
        <f t="shared" si="6"/>
        <v>18.072916666666661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5746</v>
      </c>
      <c r="G70" s="11">
        <f t="shared" si="9"/>
        <v>-15.512424643434786</v>
      </c>
      <c r="H70" s="11">
        <f t="shared" si="6"/>
        <v>23.463687150837998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6729</v>
      </c>
      <c r="G71" s="11">
        <f t="shared" si="9"/>
        <v>17.107553080403768</v>
      </c>
      <c r="H71" s="11">
        <f t="shared" si="6"/>
        <v>15.045306890066668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8264</v>
      </c>
      <c r="G72" s="11">
        <f t="shared" si="9"/>
        <v>22.811710506761784</v>
      </c>
      <c r="H72" s="11">
        <f t="shared" si="6"/>
        <v>15.888374702005326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9194</v>
      </c>
      <c r="G73" s="11">
        <f t="shared" si="9"/>
        <v>11.253630203291376</v>
      </c>
      <c r="H73" s="11">
        <f t="shared" si="6"/>
        <v>7.8601595495072729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6446</v>
      </c>
      <c r="G74" s="11">
        <f t="shared" si="9"/>
        <v>-29.889058081357412</v>
      </c>
      <c r="H74" s="11">
        <f t="shared" si="6"/>
        <v>6.5102445472571047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6909</v>
      </c>
      <c r="G75" s="11">
        <f t="shared" si="9"/>
        <v>7.1827489916227227</v>
      </c>
      <c r="H75" s="11">
        <f t="shared" si="6"/>
        <v>-2.3876801356315314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6897</v>
      </c>
      <c r="G76" s="11">
        <f t="shared" si="9"/>
        <v>-0.17368649587494733</v>
      </c>
      <c r="H76" s="11">
        <f t="shared" si="6"/>
        <v>-20.016235648846113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7666</v>
      </c>
      <c r="G77" s="11">
        <f t="shared" si="9"/>
        <v>11.149775264607808</v>
      </c>
      <c r="H77" s="11">
        <f t="shared" si="6"/>
        <v>16.380749962046458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6456</v>
      </c>
      <c r="G78" s="11">
        <f t="shared" si="9"/>
        <v>-15.783981215757892</v>
      </c>
      <c r="H78" s="11">
        <f t="shared" si="6"/>
        <v>0.37313432835821558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5859</v>
      </c>
      <c r="G79" s="11">
        <f t="shared" si="9"/>
        <v>-9.2472118959107785</v>
      </c>
      <c r="H79" s="11">
        <f t="shared" ref="H79:H88" si="13">+(F79/F67-1)*100</f>
        <v>-7.2943037974683484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6120</v>
      </c>
      <c r="G80" s="11">
        <f t="shared" si="9"/>
        <v>4.4546850998463894</v>
      </c>
      <c r="H80" s="11">
        <f t="shared" si="13"/>
        <v>-4.7767231990041958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6734</v>
      </c>
      <c r="G81" s="11">
        <f t="shared" si="9"/>
        <v>10.0326797385621</v>
      </c>
      <c r="H81" s="11">
        <f t="shared" si="13"/>
        <v>-0.98514924275842075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5190</v>
      </c>
      <c r="G82" s="11">
        <f t="shared" si="9"/>
        <v>-22.928422928422933</v>
      </c>
      <c r="H82" s="11">
        <f t="shared" si="13"/>
        <v>-9.6762965541246082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6496</v>
      </c>
      <c r="G83" s="11">
        <f t="shared" si="9"/>
        <v>25.16377649325625</v>
      </c>
      <c r="H83" s="11">
        <f t="shared" si="13"/>
        <v>-3.4626244612869672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8088</v>
      </c>
      <c r="G84" s="11">
        <f t="shared" si="9"/>
        <v>24.507389162561566</v>
      </c>
      <c r="H84" s="11">
        <f t="shared" si="13"/>
        <v>-2.1297192642787954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7889</v>
      </c>
      <c r="G85" s="11">
        <f t="shared" si="9"/>
        <v>-2.4604352126607276</v>
      </c>
      <c r="H85" s="11">
        <f t="shared" si="13"/>
        <v>-14.194039591037633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5748</v>
      </c>
      <c r="G86" s="11">
        <f t="shared" si="9"/>
        <v>-27.13905437951578</v>
      </c>
      <c r="H86" s="11">
        <f t="shared" si="13"/>
        <v>-10.828420726031652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6216</v>
      </c>
      <c r="G87" s="11">
        <f t="shared" si="9"/>
        <v>8.1419624217119022</v>
      </c>
      <c r="H87" s="11">
        <f t="shared" si="13"/>
        <v>-10.030395136778115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6831</v>
      </c>
      <c r="G88" s="11">
        <f t="shared" si="9"/>
        <v>9.8938223938223935</v>
      </c>
      <c r="H88" s="11">
        <f t="shared" si="13"/>
        <v>-0.95693779904306719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15866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13912</v>
      </c>
      <c r="E3" s="11">
        <f>+(D3/D2-1)*100</f>
        <v>-12.315643514433383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12916</v>
      </c>
      <c r="E4" s="11">
        <f t="shared" ref="E4:E33" si="1">+(D4/D3-1)*100</f>
        <v>-7.159286946520993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14309</v>
      </c>
      <c r="E5" s="11">
        <f t="shared" si="1"/>
        <v>10.785072777949821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14143</v>
      </c>
      <c r="E6" s="11">
        <f t="shared" si="1"/>
        <v>-1.160109022293665</v>
      </c>
      <c r="F6" s="11">
        <f>+(D6/D2-1)*100</f>
        <v>-10.859699987394434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14708</v>
      </c>
      <c r="E7" s="11">
        <f t="shared" si="1"/>
        <v>3.9949091423318928</v>
      </c>
      <c r="F7" s="11">
        <f t="shared" ref="F7:F30" si="3">+(D7/D3-1)*100</f>
        <v>5.7216791259344424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13281</v>
      </c>
      <c r="E8" s="11">
        <f t="shared" si="1"/>
        <v>-9.7022028827848832</v>
      </c>
      <c r="F8" s="11">
        <f t="shared" si="3"/>
        <v>2.825952307215851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10183</v>
      </c>
      <c r="E9" s="11">
        <f t="shared" si="1"/>
        <v>-23.326556735185598</v>
      </c>
      <c r="F9" s="11">
        <f t="shared" si="3"/>
        <v>-28.834998951708712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16307</v>
      </c>
      <c r="E10" s="11">
        <f t="shared" si="1"/>
        <v>60.139448099774143</v>
      </c>
      <c r="F10" s="11">
        <f t="shared" si="3"/>
        <v>15.300855546913672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14977</v>
      </c>
      <c r="E11" s="11">
        <f t="shared" si="1"/>
        <v>-8.1560066229226731</v>
      </c>
      <c r="F11" s="11">
        <f t="shared" si="3"/>
        <v>1.8289366331248225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13185</v>
      </c>
      <c r="E12" s="11">
        <f t="shared" si="1"/>
        <v>-11.965013019963944</v>
      </c>
      <c r="F12" s="11">
        <f t="shared" si="3"/>
        <v>-0.7228371357578478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17635</v>
      </c>
      <c r="E13" s="11">
        <f t="shared" si="1"/>
        <v>33.750474023511565</v>
      </c>
      <c r="F13" s="11">
        <f t="shared" si="3"/>
        <v>73.180791515270556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18449</v>
      </c>
      <c r="E14" s="11">
        <f t="shared" si="1"/>
        <v>4.6158208108874499</v>
      </c>
      <c r="F14" s="11">
        <f t="shared" si="3"/>
        <v>13.135463297970196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16817</v>
      </c>
      <c r="E15" s="11">
        <f t="shared" si="1"/>
        <v>-8.8460079137080641</v>
      </c>
      <c r="F15" s="11">
        <f t="shared" si="3"/>
        <v>12.285504440141558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16617</v>
      </c>
      <c r="E16" s="11">
        <f t="shared" si="1"/>
        <v>-1.1892727597074382</v>
      </c>
      <c r="F16" s="11">
        <f t="shared" si="3"/>
        <v>26.029579067121734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21241</v>
      </c>
      <c r="E17" s="11">
        <f t="shared" si="1"/>
        <v>27.826924234217977</v>
      </c>
      <c r="F17" s="11">
        <f t="shared" si="3"/>
        <v>20.447972781400626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20793</v>
      </c>
      <c r="E18" s="11">
        <f t="shared" si="1"/>
        <v>-2.1091285721011266</v>
      </c>
      <c r="F18" s="11">
        <f t="shared" si="3"/>
        <v>12.705295679982665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19449</v>
      </c>
      <c r="E19" s="11">
        <f t="shared" si="1"/>
        <v>-6.4637137498196555</v>
      </c>
      <c r="F19" s="11">
        <f t="shared" si="3"/>
        <v>15.650829517749898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16540</v>
      </c>
      <c r="E20" s="11">
        <f t="shared" si="1"/>
        <v>-14.957067201398534</v>
      </c>
      <c r="F20" s="11">
        <f t="shared" si="3"/>
        <v>-0.46338087500752412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21504</v>
      </c>
      <c r="E21" s="11">
        <f t="shared" si="1"/>
        <v>30.012091898428061</v>
      </c>
      <c r="F21" s="11">
        <f t="shared" si="3"/>
        <v>1.2381714608540095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21753</v>
      </c>
      <c r="E22" s="11">
        <f t="shared" si="1"/>
        <v>1.1579241071428603</v>
      </c>
      <c r="F22" s="11">
        <f t="shared" si="3"/>
        <v>4.6169383927283203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19339</v>
      </c>
      <c r="E23" s="11">
        <f t="shared" si="1"/>
        <v>-11.097319909897486</v>
      </c>
      <c r="F23" s="11">
        <f t="shared" si="3"/>
        <v>-0.56558177798344822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18974</v>
      </c>
      <c r="E24" s="11">
        <f t="shared" si="1"/>
        <v>-1.8873778375303796</v>
      </c>
      <c r="F24" s="11">
        <f t="shared" si="3"/>
        <v>14.715840386940759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24187</v>
      </c>
      <c r="E25" s="11">
        <f t="shared" si="1"/>
        <v>27.474438705597137</v>
      </c>
      <c r="F25" s="11">
        <f t="shared" si="3"/>
        <v>12.476748511904766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20252</v>
      </c>
      <c r="E26" s="11">
        <f t="shared" si="1"/>
        <v>-16.269070161657083</v>
      </c>
      <c r="F26" s="11">
        <f t="shared" si="3"/>
        <v>-6.9001976738840565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19981</v>
      </c>
      <c r="E27" s="11">
        <f t="shared" si="1"/>
        <v>-1.3381394430179716</v>
      </c>
      <c r="F27" s="11">
        <f t="shared" si="3"/>
        <v>3.3197166347794571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18044</v>
      </c>
      <c r="E28" s="11">
        <f t="shared" si="1"/>
        <v>-9.6942094990240761</v>
      </c>
      <c r="F28" s="11">
        <f t="shared" si="3"/>
        <v>-4.9014440813745175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22473</v>
      </c>
      <c r="E29" s="11">
        <f t="shared" si="1"/>
        <v>24.545555309244072</v>
      </c>
      <c r="F29" s="11">
        <f t="shared" si="3"/>
        <v>-7.0864513995121392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18795</v>
      </c>
      <c r="E30" s="11">
        <f t="shared" si="1"/>
        <v>-16.366306234147643</v>
      </c>
      <c r="F30" s="11">
        <f t="shared" si="3"/>
        <v>-7.1943511751925708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57003</v>
      </c>
    </row>
    <row r="3" spans="1:3">
      <c r="A3" s="1">
        <f>+A2+1</f>
        <v>2008</v>
      </c>
      <c r="B3" s="10">
        <f>+SUMIF('Datos mensuales'!$A$2:$A$1048576,A3,'Datos mensuales'!$F$2:$F$1048576)</f>
        <v>52315</v>
      </c>
      <c r="C3" s="11">
        <f>+(B3/B2-1)*100</f>
        <v>-8.2241285546374776</v>
      </c>
    </row>
    <row r="4" spans="1:3">
      <c r="A4" s="1">
        <f>+A3+1</f>
        <v>2009</v>
      </c>
      <c r="B4" s="10">
        <f>+SUMIF('Datos mensuales'!$A$2:$A$1048576,A4,'Datos mensuales'!$F$2:$F$1048576)</f>
        <v>62104</v>
      </c>
      <c r="C4" s="11">
        <f t="shared" ref="C4:C9" si="0">+(B4/B3-1)*100</f>
        <v>18.711650578228035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73124</v>
      </c>
      <c r="C5" s="11">
        <f t="shared" si="0"/>
        <v>17.744428700244754</v>
      </c>
    </row>
    <row r="6" spans="1:3">
      <c r="A6" s="1">
        <f t="shared" si="1"/>
        <v>2011</v>
      </c>
      <c r="B6" s="10">
        <f>+SUMIF('Datos mensuales'!$A$2:$A$1048576,A6,'Datos mensuales'!$F$2:$F$1048576)</f>
        <v>78286</v>
      </c>
      <c r="C6" s="11">
        <f t="shared" si="0"/>
        <v>7.05924183578579</v>
      </c>
    </row>
    <row r="7" spans="1:3">
      <c r="A7" s="1">
        <f t="shared" si="1"/>
        <v>2012</v>
      </c>
      <c r="B7" s="10">
        <f>+SUMIF('Datos mensuales'!$A$2:$A$1048576,A7,'Datos mensuales'!$F$2:$F$1048576)</f>
        <v>84253</v>
      </c>
      <c r="C7" s="11">
        <f t="shared" si="0"/>
        <v>7.6220524742610429</v>
      </c>
    </row>
    <row r="8" spans="1:3">
      <c r="A8" s="1">
        <f>+A7+1</f>
        <v>2013</v>
      </c>
      <c r="B8" s="10">
        <f>+SUMIF('Datos mensuales'!$A$2:$A$1048576,A8,'Datos mensuales'!$F$2:$F$1048576)</f>
        <v>80750</v>
      </c>
      <c r="C8" s="11">
        <f t="shared" si="0"/>
        <v>-4.1577154522687625</v>
      </c>
    </row>
    <row r="9" spans="1:3">
      <c r="A9" s="1">
        <f>+A8+1</f>
        <v>2014</v>
      </c>
      <c r="B9" s="10">
        <f>+SUMIF('Datos mensuales'!$A$2:$A$1048576,A9,'Datos mensuales'!$F$2:$F$1048576)</f>
        <v>18795</v>
      </c>
      <c r="C9" s="11">
        <f t="shared" si="0"/>
        <v>-76.724458204334368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zoomScale="70" zoomScaleNormal="70" workbookViewId="0">
      <selection activeCell="K13" sqref="K13"/>
    </sheetView>
  </sheetViews>
  <sheetFormatPr baseColWidth="10" defaultRowHeight="27"/>
  <cols>
    <col min="1" max="1" width="7.5703125" style="25" customWidth="1"/>
    <col min="2" max="2" width="13.85546875" style="25" customWidth="1"/>
    <col min="3" max="3" width="0.7109375" style="35" customWidth="1"/>
    <col min="4" max="4" width="22.42578125" style="25" customWidth="1"/>
    <col min="5" max="5" width="0.7109375" style="35" customWidth="1"/>
    <col min="6" max="6" width="20.140625" style="25" bestFit="1" customWidth="1"/>
    <col min="7" max="7" width="0.7109375" style="35" customWidth="1"/>
    <col min="8" max="8" width="24" style="25" bestFit="1" customWidth="1"/>
    <col min="9" max="16384" width="11.42578125" style="25"/>
  </cols>
  <sheetData>
    <row r="1" spans="1:8" ht="84.75" customHeight="1">
      <c r="A1" s="37" t="s">
        <v>20</v>
      </c>
      <c r="B1" s="37"/>
      <c r="C1" s="38"/>
      <c r="D1" s="38" t="s">
        <v>21</v>
      </c>
      <c r="E1" s="38"/>
      <c r="F1" s="38" t="s">
        <v>2</v>
      </c>
      <c r="G1" s="38"/>
      <c r="H1" s="38" t="s">
        <v>19</v>
      </c>
    </row>
    <row r="2" spans="1:8">
      <c r="A2" s="39" t="s">
        <v>0</v>
      </c>
      <c r="B2" s="40">
        <f>+Selección!H5</f>
        <v>41334</v>
      </c>
      <c r="C2" s="41"/>
      <c r="D2" s="42">
        <f>+VLOOKUP(B2,'Datos mensuales'!$E$2:$F$1048576,2,0)</f>
        <v>6897</v>
      </c>
      <c r="E2" s="41"/>
      <c r="F2" s="43">
        <f>+VLOOKUP(B2,'Datos mensuales'!$E$2:$G$1048576,3,0)</f>
        <v>-0.17368649587494733</v>
      </c>
      <c r="G2" s="41"/>
      <c r="H2" s="44">
        <f>+VLOOKUP(B2,'Datos mensuales'!$E$2:$H$1048576,4,0)</f>
        <v>-20.016235648846113</v>
      </c>
    </row>
    <row r="3" spans="1:8">
      <c r="A3" s="36"/>
      <c r="B3" s="26">
        <f>+Selección!H6</f>
        <v>41365</v>
      </c>
      <c r="C3" s="33"/>
      <c r="D3" s="34">
        <f>+VLOOKUP(B3,'Datos mensuales'!$E$2:$F$1048576,2,0)</f>
        <v>7666</v>
      </c>
      <c r="E3" s="33"/>
      <c r="F3" s="27">
        <f>+VLOOKUP(B3,'Datos mensuales'!$E$2:$G$1048576,3,0)</f>
        <v>11.149775264607808</v>
      </c>
      <c r="G3" s="33"/>
      <c r="H3" s="28">
        <f>+VLOOKUP(B3,'Datos mensuales'!$E$2:$H$1048576,4,0)</f>
        <v>16.380749962046458</v>
      </c>
    </row>
    <row r="4" spans="1:8">
      <c r="A4" s="36"/>
      <c r="B4" s="26">
        <f>+Selección!H7</f>
        <v>41395</v>
      </c>
      <c r="C4" s="33"/>
      <c r="D4" s="34">
        <f>+VLOOKUP(B4,'Datos mensuales'!$E$2:$F$1048576,2,0)</f>
        <v>6456</v>
      </c>
      <c r="E4" s="33"/>
      <c r="F4" s="27">
        <f>+VLOOKUP(B4,'Datos mensuales'!$E$2:$G$1048576,3,0)</f>
        <v>-15.783981215757892</v>
      </c>
      <c r="G4" s="33"/>
      <c r="H4" s="28">
        <f>+VLOOKUP(B4,'Datos mensuales'!$E$2:$H$1048576,4,0)</f>
        <v>0.37313432835821558</v>
      </c>
    </row>
    <row r="5" spans="1:8">
      <c r="A5" s="36"/>
      <c r="B5" s="26">
        <f>+Selección!H8</f>
        <v>41426</v>
      </c>
      <c r="C5" s="33"/>
      <c r="D5" s="34">
        <f>+VLOOKUP(B5,'Datos mensuales'!$E$2:$F$1048576,2,0)</f>
        <v>5859</v>
      </c>
      <c r="E5" s="33"/>
      <c r="F5" s="27">
        <f>+VLOOKUP(B5,'Datos mensuales'!$E$2:$G$1048576,3,0)</f>
        <v>-9.2472118959107785</v>
      </c>
      <c r="G5" s="33"/>
      <c r="H5" s="28">
        <f>+VLOOKUP(B5,'Datos mensuales'!$E$2:$H$1048576,4,0)</f>
        <v>-7.2943037974683484</v>
      </c>
    </row>
    <row r="6" spans="1:8">
      <c r="A6" s="36"/>
      <c r="B6" s="26">
        <f>+Selección!H9</f>
        <v>41456</v>
      </c>
      <c r="C6" s="33"/>
      <c r="D6" s="34">
        <f>+VLOOKUP(B6,'Datos mensuales'!$E$2:$F$1048576,2,0)</f>
        <v>6120</v>
      </c>
      <c r="E6" s="33"/>
      <c r="F6" s="27">
        <f>+VLOOKUP(B6,'Datos mensuales'!$E$2:$G$1048576,3,0)</f>
        <v>4.4546850998463894</v>
      </c>
      <c r="G6" s="33"/>
      <c r="H6" s="28">
        <f>+VLOOKUP(B6,'Datos mensuales'!$E$2:$H$1048576,4,0)</f>
        <v>-4.7767231990041958</v>
      </c>
    </row>
    <row r="7" spans="1:8">
      <c r="A7" s="36"/>
      <c r="B7" s="26">
        <f>+Selección!H10</f>
        <v>41487</v>
      </c>
      <c r="C7" s="33"/>
      <c r="D7" s="34">
        <f>+VLOOKUP(B7,'Datos mensuales'!$E$2:$F$1048576,2,0)</f>
        <v>6734</v>
      </c>
      <c r="E7" s="33"/>
      <c r="F7" s="27">
        <f>+VLOOKUP(B7,'Datos mensuales'!$E$2:$G$1048576,3,0)</f>
        <v>10.0326797385621</v>
      </c>
      <c r="G7" s="33"/>
      <c r="H7" s="28">
        <f>+VLOOKUP(B7,'Datos mensuales'!$E$2:$H$1048576,4,0)</f>
        <v>-0.98514924275842075</v>
      </c>
    </row>
    <row r="8" spans="1:8">
      <c r="A8" s="36"/>
      <c r="B8" s="26">
        <f>+Selección!H11</f>
        <v>41518</v>
      </c>
      <c r="C8" s="33"/>
      <c r="D8" s="34">
        <f>+VLOOKUP(B8,'Datos mensuales'!$E$2:$F$1048576,2,0)</f>
        <v>5190</v>
      </c>
      <c r="E8" s="33"/>
      <c r="F8" s="27">
        <f>+VLOOKUP(B8,'Datos mensuales'!$E$2:$G$1048576,3,0)</f>
        <v>-22.928422928422933</v>
      </c>
      <c r="G8" s="33"/>
      <c r="H8" s="28">
        <f>+VLOOKUP(B8,'Datos mensuales'!$E$2:$H$1048576,4,0)</f>
        <v>-9.6762965541246082</v>
      </c>
    </row>
    <row r="9" spans="1:8">
      <c r="A9" s="36"/>
      <c r="B9" s="26">
        <f>+Selección!H12</f>
        <v>41548</v>
      </c>
      <c r="C9" s="33"/>
      <c r="D9" s="34">
        <f>+VLOOKUP(B9,'Datos mensuales'!$E$2:$F$1048576,2,0)</f>
        <v>6496</v>
      </c>
      <c r="E9" s="33"/>
      <c r="F9" s="27">
        <f>+VLOOKUP(B9,'Datos mensuales'!$E$2:$G$1048576,3,0)</f>
        <v>25.16377649325625</v>
      </c>
      <c r="G9" s="33"/>
      <c r="H9" s="28">
        <f>+VLOOKUP(B9,'Datos mensuales'!$E$2:$H$1048576,4,0)</f>
        <v>-3.4626244612869672</v>
      </c>
    </row>
    <row r="10" spans="1:8">
      <c r="A10" s="36"/>
      <c r="B10" s="26">
        <f>+Selección!H13</f>
        <v>41579</v>
      </c>
      <c r="C10" s="33"/>
      <c r="D10" s="34">
        <f>+VLOOKUP(B10,'Datos mensuales'!$E$2:$F$1048576,2,0)</f>
        <v>8088</v>
      </c>
      <c r="E10" s="33"/>
      <c r="F10" s="27">
        <f>+VLOOKUP(B10,'Datos mensuales'!$E$2:$G$1048576,3,0)</f>
        <v>24.507389162561566</v>
      </c>
      <c r="G10" s="33"/>
      <c r="H10" s="28">
        <f>+VLOOKUP(B10,'Datos mensuales'!$E$2:$H$1048576,4,0)</f>
        <v>-2.1297192642787954</v>
      </c>
    </row>
    <row r="11" spans="1:8">
      <c r="A11" s="36"/>
      <c r="B11" s="26">
        <f>+Selección!H14</f>
        <v>41609</v>
      </c>
      <c r="C11" s="33"/>
      <c r="D11" s="34">
        <f>+VLOOKUP(B11,'Datos mensuales'!$E$2:$F$1048576,2,0)</f>
        <v>7889</v>
      </c>
      <c r="E11" s="33"/>
      <c r="F11" s="27">
        <f>+VLOOKUP(B11,'Datos mensuales'!$E$2:$G$1048576,3,0)</f>
        <v>-2.4604352126607276</v>
      </c>
      <c r="G11" s="33"/>
      <c r="H11" s="28">
        <f>+VLOOKUP(B11,'Datos mensuales'!$E$2:$H$1048576,4,0)</f>
        <v>-14.194039591037633</v>
      </c>
    </row>
    <row r="12" spans="1:8">
      <c r="A12" s="36"/>
      <c r="B12" s="26">
        <f>+Selección!H15</f>
        <v>41640</v>
      </c>
      <c r="C12" s="33"/>
      <c r="D12" s="34">
        <f>+VLOOKUP(B12,'Datos mensuales'!$E$2:$F$1048576,2,0)</f>
        <v>5748</v>
      </c>
      <c r="E12" s="33"/>
      <c r="F12" s="27">
        <f>+VLOOKUP(B12,'Datos mensuales'!$E$2:$G$1048576,3,0)</f>
        <v>-27.13905437951578</v>
      </c>
      <c r="G12" s="33"/>
      <c r="H12" s="28">
        <f>+VLOOKUP(B12,'Datos mensuales'!$E$2:$H$1048576,4,0)</f>
        <v>-10.828420726031652</v>
      </c>
    </row>
    <row r="13" spans="1:8">
      <c r="A13" s="36"/>
      <c r="B13" s="26">
        <f>+Selección!H16</f>
        <v>41671</v>
      </c>
      <c r="C13" s="33"/>
      <c r="D13" s="34">
        <f>+VLOOKUP(B13,'Datos mensuales'!$E$2:$F$1048576,2,0)</f>
        <v>6216</v>
      </c>
      <c r="E13" s="33"/>
      <c r="F13" s="27">
        <f>+VLOOKUP(B13,'Datos mensuales'!$E$2:$G$1048576,3,0)</f>
        <v>8.1419624217119022</v>
      </c>
      <c r="G13" s="33"/>
      <c r="H13" s="28">
        <f>+VLOOKUP(B13,'Datos mensuales'!$E$2:$H$1048576,4,0)</f>
        <v>-10.030395136778115</v>
      </c>
    </row>
    <row r="14" spans="1:8">
      <c r="A14" s="45"/>
      <c r="B14" s="46">
        <f>+Selección!H17</f>
        <v>41699</v>
      </c>
      <c r="C14" s="47"/>
      <c r="D14" s="48">
        <f>+VLOOKUP(B14,'Datos mensuales'!$E$2:$F$1048576,2,0)</f>
        <v>6831</v>
      </c>
      <c r="E14" s="47"/>
      <c r="F14" s="49">
        <f>+VLOOKUP(B14,'Datos mensuales'!$E$2:$G$1048576,3,0)</f>
        <v>9.8938223938223935</v>
      </c>
      <c r="G14" s="47"/>
      <c r="H14" s="50">
        <f>+VLOOKUP(B14,'Datos mensuales'!$E$2:$H$1048576,4,0)</f>
        <v>-0.95693779904306719</v>
      </c>
    </row>
    <row r="15" spans="1:8">
      <c r="A15" s="51" t="s">
        <v>1</v>
      </c>
      <c r="B15" s="52" t="str">
        <f>+Selección!H19</f>
        <v>1-2012</v>
      </c>
      <c r="C15" s="52"/>
      <c r="D15" s="53">
        <f>+VLOOKUP(B15,'Datos trimestrales'!$C$2:$D$1048576,2,0)</f>
        <v>21753</v>
      </c>
      <c r="E15" s="52"/>
      <c r="F15" s="54">
        <f>+VLOOKUP(B15,'Datos trimestrales'!$C$2:$E$1048576,3,0)</f>
        <v>1.1579241071428603</v>
      </c>
      <c r="G15" s="52"/>
      <c r="H15" s="55">
        <f>+VLOOKUP(B15,'Datos trimestrales'!$C$2:$F$1048576,4,0)</f>
        <v>4.6169383927283203</v>
      </c>
    </row>
    <row r="16" spans="1:8">
      <c r="A16" s="56"/>
      <c r="B16" s="57" t="str">
        <f>+Selección!H20</f>
        <v>2-2012</v>
      </c>
      <c r="C16" s="57"/>
      <c r="D16" s="58">
        <f>+VLOOKUP(B16,'Datos trimestrales'!$C$2:$D$1048576,2,0)</f>
        <v>19339</v>
      </c>
      <c r="E16" s="57"/>
      <c r="F16" s="59">
        <f>+VLOOKUP(B16,'Datos trimestrales'!$C$2:$E$1048576,3,0)</f>
        <v>-11.097319909897486</v>
      </c>
      <c r="G16" s="57"/>
      <c r="H16" s="60">
        <f>+VLOOKUP(B16,'Datos trimestrales'!$C$2:$F$1048576,4,0)</f>
        <v>-0.56558177798344822</v>
      </c>
    </row>
    <row r="17" spans="1:9">
      <c r="A17" s="56"/>
      <c r="B17" s="57" t="str">
        <f>+Selección!H21</f>
        <v>3-2012</v>
      </c>
      <c r="C17" s="57"/>
      <c r="D17" s="58">
        <f>+VLOOKUP(B17,'Datos trimestrales'!$C$2:$D$1048576,2,0)</f>
        <v>18974</v>
      </c>
      <c r="E17" s="57"/>
      <c r="F17" s="59">
        <f>+VLOOKUP(B17,'Datos trimestrales'!$C$2:$E$1048576,3,0)</f>
        <v>-1.8873778375303796</v>
      </c>
      <c r="G17" s="57"/>
      <c r="H17" s="60">
        <f>+VLOOKUP(B17,'Datos trimestrales'!$C$2:$F$1048576,4,0)</f>
        <v>14.715840386940759</v>
      </c>
    </row>
    <row r="18" spans="1:9">
      <c r="A18" s="56"/>
      <c r="B18" s="57" t="str">
        <f>+Selección!H22</f>
        <v>4-2012</v>
      </c>
      <c r="C18" s="57"/>
      <c r="D18" s="58">
        <f>+VLOOKUP(B18,'Datos trimestrales'!$C$2:$D$1048576,2,0)</f>
        <v>24187</v>
      </c>
      <c r="E18" s="57"/>
      <c r="F18" s="59">
        <f>+VLOOKUP(B18,'Datos trimestrales'!$C$2:$E$1048576,3,0)</f>
        <v>27.474438705597137</v>
      </c>
      <c r="G18" s="57"/>
      <c r="H18" s="60">
        <f>+VLOOKUP(B18,'Datos trimestrales'!$C$2:$F$1048576,4,0)</f>
        <v>12.476748511904766</v>
      </c>
    </row>
    <row r="19" spans="1:9">
      <c r="A19" s="56"/>
      <c r="B19" s="57" t="str">
        <f>+Selección!H23</f>
        <v>1-2013</v>
      </c>
      <c r="C19" s="57"/>
      <c r="D19" s="58">
        <f>+VLOOKUP(B19,'Datos trimestrales'!$C$2:$D$1048576,2,0)</f>
        <v>20252</v>
      </c>
      <c r="E19" s="57"/>
      <c r="F19" s="59">
        <f>+VLOOKUP(B19,'Datos trimestrales'!$C$2:$E$1048576,3,0)</f>
        <v>-16.269070161657083</v>
      </c>
      <c r="G19" s="57"/>
      <c r="H19" s="60">
        <f>+VLOOKUP(B19,'Datos trimestrales'!$C$2:$F$1048576,4,0)</f>
        <v>-6.9001976738840565</v>
      </c>
    </row>
    <row r="20" spans="1:9">
      <c r="A20" s="56"/>
      <c r="B20" s="57" t="str">
        <f>+Selección!H24</f>
        <v>2-2013</v>
      </c>
      <c r="C20" s="57"/>
      <c r="D20" s="58">
        <f>+VLOOKUP(B20,'Datos trimestrales'!$C$2:$D$1048576,2,0)</f>
        <v>19981</v>
      </c>
      <c r="E20" s="57"/>
      <c r="F20" s="59">
        <f>+VLOOKUP(B20,'Datos trimestrales'!$C$2:$E$1048576,3,0)</f>
        <v>-1.3381394430179716</v>
      </c>
      <c r="G20" s="57"/>
      <c r="H20" s="60">
        <f>+VLOOKUP(B20,'Datos trimestrales'!$C$2:$F$1048576,4,0)</f>
        <v>3.3197166347794571</v>
      </c>
    </row>
    <row r="21" spans="1:9">
      <c r="A21" s="56"/>
      <c r="B21" s="57" t="str">
        <f>+Selección!H25</f>
        <v>3-2013</v>
      </c>
      <c r="C21" s="57"/>
      <c r="D21" s="58">
        <f>+VLOOKUP(B21,'Datos trimestrales'!$C$2:$D$1048576,2,0)</f>
        <v>18044</v>
      </c>
      <c r="E21" s="57"/>
      <c r="F21" s="59">
        <f>+VLOOKUP(B21,'Datos trimestrales'!$C$2:$E$1048576,3,0)</f>
        <v>-9.6942094990240761</v>
      </c>
      <c r="G21" s="57"/>
      <c r="H21" s="60">
        <f>+VLOOKUP(B21,'Datos trimestrales'!$C$2:$F$1048576,4,0)</f>
        <v>-4.9014440813745175</v>
      </c>
      <c r="I21" s="29"/>
    </row>
    <row r="22" spans="1:9">
      <c r="A22" s="56"/>
      <c r="B22" s="57" t="str">
        <f>+Selección!H26</f>
        <v>4-2013</v>
      </c>
      <c r="C22" s="57"/>
      <c r="D22" s="58">
        <f>+VLOOKUP(B22,'Datos trimestrales'!$C$2:$D$1048576,2,0)</f>
        <v>22473</v>
      </c>
      <c r="E22" s="57"/>
      <c r="F22" s="59">
        <f>+VLOOKUP(B22,'Datos trimestrales'!$C$2:$E$1048576,3,0)</f>
        <v>24.545555309244072</v>
      </c>
      <c r="G22" s="57"/>
      <c r="H22" s="60">
        <f>+VLOOKUP(B22,'Datos trimestrales'!$C$2:$F$1048576,4,0)</f>
        <v>-7.0864513995121392</v>
      </c>
    </row>
    <row r="23" spans="1:9">
      <c r="A23" s="61"/>
      <c r="B23" s="62" t="str">
        <f>+Selección!H27</f>
        <v>1-2014</v>
      </c>
      <c r="C23" s="62"/>
      <c r="D23" s="63">
        <f>+VLOOKUP(B23,'Datos trimestrales'!$C$2:$D$1048576,2,0)</f>
        <v>18795</v>
      </c>
      <c r="E23" s="62"/>
      <c r="F23" s="64">
        <f>+VLOOKUP(B23,'Datos trimestrales'!$C$2:$E$1048576,3,0)</f>
        <v>-16.366306234147643</v>
      </c>
      <c r="G23" s="62"/>
      <c r="H23" s="65">
        <f>+VLOOKUP(B23,'Datos trimestrales'!$C$2:$F$1048576,4,0)</f>
        <v>-7.1943511751925708</v>
      </c>
    </row>
    <row r="24" spans="1:9">
      <c r="A24" s="36" t="s">
        <v>3</v>
      </c>
      <c r="B24" s="30">
        <f>+Selección!D29</f>
        <v>2010</v>
      </c>
      <c r="D24" s="34">
        <f>+VLOOKUP('Cuadro final'!B24,'Datos anuales'!$A$2:$B$1048576,2,0)</f>
        <v>73124</v>
      </c>
      <c r="F24" s="31">
        <f>+VLOOKUP('Cuadro final'!B24,'Datos anuales'!$A$2:$C$1048576,3,0)</f>
        <v>17.744428700244754</v>
      </c>
      <c r="H24" s="32"/>
    </row>
    <row r="25" spans="1:9">
      <c r="A25" s="36"/>
      <c r="B25" s="30">
        <f>+Selección!D30</f>
        <v>2011</v>
      </c>
      <c r="D25" s="34">
        <f>+VLOOKUP('Cuadro final'!B25,'Datos anuales'!$A$2:$B$1048576,2,0)</f>
        <v>78286</v>
      </c>
      <c r="F25" s="31">
        <f>+VLOOKUP('Cuadro final'!B25,'Datos anuales'!$A$2:$C$1048576,3,0)</f>
        <v>7.05924183578579</v>
      </c>
      <c r="H25" s="32"/>
    </row>
    <row r="26" spans="1:9">
      <c r="A26" s="36"/>
      <c r="B26" s="30">
        <f>+Selección!D31</f>
        <v>2012</v>
      </c>
      <c r="D26" s="34">
        <f>+VLOOKUP('Cuadro final'!B26,'Datos anuales'!$A$2:$B$1048576,2,0)</f>
        <v>84253</v>
      </c>
      <c r="F26" s="31">
        <f>+VLOOKUP('Cuadro final'!B26,'Datos anuales'!$A$2:$C$1048576,3,0)</f>
        <v>7.6220524742610429</v>
      </c>
      <c r="H26" s="32"/>
    </row>
    <row r="27" spans="1:9">
      <c r="A27" s="45"/>
      <c r="B27" s="66">
        <f>+Selección!D32</f>
        <v>2013</v>
      </c>
      <c r="C27" s="67"/>
      <c r="D27" s="48">
        <f>+VLOOKUP('Cuadro final'!B27,'Datos anuales'!$A$2:$B$1048576,2,0)</f>
        <v>80750</v>
      </c>
      <c r="E27" s="67"/>
      <c r="F27" s="68">
        <f>+VLOOKUP('Cuadro final'!B27,'Datos anuales'!$A$2:$C$1048576,3,0)</f>
        <v>-4.1577154522687625</v>
      </c>
      <c r="G27" s="67"/>
      <c r="H27" s="69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2014-12-17T23:44:51Z</cp:lastPrinted>
  <dcterms:created xsi:type="dcterms:W3CDTF">2014-12-04T16:35:33Z</dcterms:created>
  <dcterms:modified xsi:type="dcterms:W3CDTF">2014-12-17T23:44:55Z</dcterms:modified>
</cp:coreProperties>
</file>