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15"/>
  <c r="D19"/>
  <c r="D23"/>
  <c r="D2"/>
  <c r="E3"/>
  <c r="E4"/>
  <c r="E5"/>
  <c r="E6"/>
  <c r="E7"/>
  <c r="E8"/>
  <c r="E9"/>
  <c r="E10"/>
  <c r="E11"/>
  <c r="E12"/>
  <c r="E13"/>
  <c r="E16"/>
  <c r="E24"/>
  <c r="E2"/>
  <c r="B15"/>
  <c r="B27" s="1"/>
  <c r="B39" s="1"/>
  <c r="B51" s="1"/>
  <c r="B63" s="1"/>
  <c r="B75" s="1"/>
  <c r="B87" s="1"/>
  <c r="B99" s="1"/>
  <c r="B16"/>
  <c r="D16" s="1"/>
  <c r="B17"/>
  <c r="B18"/>
  <c r="B30" s="1"/>
  <c r="B19"/>
  <c r="B20"/>
  <c r="D20" s="1"/>
  <c r="B21"/>
  <c r="B22"/>
  <c r="B34" s="1"/>
  <c r="B23"/>
  <c r="B24"/>
  <c r="D24" s="1"/>
  <c r="B25"/>
  <c r="B26"/>
  <c r="B38" s="1"/>
  <c r="B29"/>
  <c r="B41" s="1"/>
  <c r="B53" s="1"/>
  <c r="B65" s="1"/>
  <c r="B77" s="1"/>
  <c r="B89" s="1"/>
  <c r="B101" s="1"/>
  <c r="B31"/>
  <c r="B43" s="1"/>
  <c r="B33"/>
  <c r="B45" s="1"/>
  <c r="B57" s="1"/>
  <c r="B69" s="1"/>
  <c r="B81" s="1"/>
  <c r="B93" s="1"/>
  <c r="B35"/>
  <c r="B37"/>
  <c r="B49" s="1"/>
  <c r="B61" s="1"/>
  <c r="B73" s="1"/>
  <c r="B85" s="1"/>
  <c r="B97" s="1"/>
  <c r="B14"/>
  <c r="D14" s="1"/>
  <c r="C15"/>
  <c r="E15" s="1"/>
  <c r="C16"/>
  <c r="C17"/>
  <c r="E17" s="1"/>
  <c r="C18"/>
  <c r="C19"/>
  <c r="E19" s="1"/>
  <c r="C20"/>
  <c r="E20" s="1"/>
  <c r="C21"/>
  <c r="E21" s="1"/>
  <c r="C22"/>
  <c r="C23"/>
  <c r="E23" s="1"/>
  <c r="C24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C26" s="1"/>
  <c r="C38" s="1"/>
  <c r="C50" s="1"/>
  <c r="C62" s="1"/>
  <c r="C74" s="1"/>
  <c r="C86" s="1"/>
  <c r="C98" s="1"/>
  <c r="D35" l="1"/>
  <c r="B55"/>
  <c r="B50"/>
  <c r="B46"/>
  <c r="B105"/>
  <c r="D37"/>
  <c r="A49"/>
  <c r="A47"/>
  <c r="E35"/>
  <c r="D33"/>
  <c r="A45"/>
  <c r="A43"/>
  <c r="E31"/>
  <c r="D29"/>
  <c r="A41"/>
  <c r="A39"/>
  <c r="E27"/>
  <c r="B42"/>
  <c r="A38"/>
  <c r="E26"/>
  <c r="E36"/>
  <c r="A48"/>
  <c r="E40"/>
  <c r="A52"/>
  <c r="E14"/>
  <c r="D31"/>
  <c r="D26"/>
  <c r="B47"/>
  <c r="B36"/>
  <c r="B32"/>
  <c r="B28"/>
  <c r="D27"/>
  <c r="E22"/>
  <c r="E18"/>
  <c r="D25"/>
  <c r="D21"/>
  <c r="A34"/>
  <c r="D34" s="1"/>
  <c r="A30"/>
  <c r="A44"/>
  <c r="E49"/>
  <c r="E45"/>
  <c r="E41"/>
  <c r="E37"/>
  <c r="E33"/>
  <c r="E29"/>
  <c r="E28"/>
  <c r="D22"/>
  <c r="D18"/>
  <c r="D17"/>
  <c r="E19" i="6"/>
  <c r="F23" s="1"/>
  <c r="G23" s="1"/>
  <c r="D29"/>
  <c r="C25" i="2" s="1"/>
  <c r="D30" i="6"/>
  <c r="C26" i="2" s="1"/>
  <c r="D31" i="6"/>
  <c r="C27" i="2" s="1"/>
  <c r="E5" i="6"/>
  <c r="E10" s="1"/>
  <c r="D32"/>
  <c r="C28" i="2" s="1"/>
  <c r="C3" i="4"/>
  <c r="C4"/>
  <c r="C5"/>
  <c r="C2"/>
  <c r="A4" i="5"/>
  <c r="A5" s="1"/>
  <c r="A6" s="1"/>
  <c r="A7" s="1"/>
  <c r="A8" s="1"/>
  <c r="A9" s="1"/>
  <c r="A10" s="1"/>
  <c r="A3"/>
  <c r="B12" i="4"/>
  <c r="C12" s="1"/>
  <c r="B16"/>
  <c r="B20" s="1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C7" s="1"/>
  <c r="B6"/>
  <c r="B10" s="1"/>
  <c r="B14" l="1"/>
  <c r="C10"/>
  <c r="B24"/>
  <c r="C20"/>
  <c r="A42" i="3"/>
  <c r="E30"/>
  <c r="D28"/>
  <c r="B40"/>
  <c r="D36"/>
  <c r="B48"/>
  <c r="A50"/>
  <c r="E38"/>
  <c r="A51"/>
  <c r="E39"/>
  <c r="D39"/>
  <c r="A55"/>
  <c r="E43"/>
  <c r="A59"/>
  <c r="E47"/>
  <c r="B11" i="4"/>
  <c r="C16"/>
  <c r="C6"/>
  <c r="D30" i="3"/>
  <c r="D38"/>
  <c r="D43"/>
  <c r="A46"/>
  <c r="D46" s="1"/>
  <c r="E34"/>
  <c r="D32"/>
  <c r="B44"/>
  <c r="B56" s="1"/>
  <c r="B68" s="1"/>
  <c r="B80" s="1"/>
  <c r="B92" s="1"/>
  <c r="D47"/>
  <c r="B59"/>
  <c r="E52"/>
  <c r="A64"/>
  <c r="E48"/>
  <c r="A60"/>
  <c r="B54"/>
  <c r="D42"/>
  <c r="D41"/>
  <c r="A53"/>
  <c r="D45"/>
  <c r="A57"/>
  <c r="D49"/>
  <c r="A61"/>
  <c r="B58"/>
  <c r="D50"/>
  <c r="B62"/>
  <c r="D55"/>
  <c r="B67"/>
  <c r="B13" i="4"/>
  <c r="E44" i="3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C16" i="2" s="1"/>
  <c r="F24" i="6"/>
  <c r="G24" s="1"/>
  <c r="F20"/>
  <c r="G20" s="1"/>
  <c r="E27"/>
  <c r="E23"/>
  <c r="H23" s="1"/>
  <c r="C20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C3" i="2" s="1"/>
  <c r="F14" i="6"/>
  <c r="G14" s="1"/>
  <c r="F10"/>
  <c r="G10" s="1"/>
  <c r="H10" s="1"/>
  <c r="C8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C13" i="4" l="1"/>
  <c r="B17"/>
  <c r="B70" i="3"/>
  <c r="B66"/>
  <c r="A58"/>
  <c r="E46"/>
  <c r="C11" i="4"/>
  <c r="B15"/>
  <c r="A71" i="3"/>
  <c r="E59"/>
  <c r="A67"/>
  <c r="E55"/>
  <c r="B60"/>
  <c r="D48"/>
  <c r="D40"/>
  <c r="B52"/>
  <c r="D67"/>
  <c r="B79"/>
  <c r="B74"/>
  <c r="D61"/>
  <c r="A73"/>
  <c r="E61"/>
  <c r="D57"/>
  <c r="A69"/>
  <c r="E57"/>
  <c r="D53"/>
  <c r="A65"/>
  <c r="E53"/>
  <c r="E60"/>
  <c r="A72"/>
  <c r="E64"/>
  <c r="A76"/>
  <c r="D59"/>
  <c r="B71"/>
  <c r="B104"/>
  <c r="A63"/>
  <c r="E51"/>
  <c r="D51"/>
  <c r="A62"/>
  <c r="E50"/>
  <c r="A54"/>
  <c r="D54" s="1"/>
  <c r="E42"/>
  <c r="B28" i="4"/>
  <c r="C24"/>
  <c r="B18"/>
  <c r="C14"/>
  <c r="H20" i="6"/>
  <c r="C17" i="2" s="1"/>
  <c r="E56" i="3"/>
  <c r="A68"/>
  <c r="D56"/>
  <c r="H17" i="6"/>
  <c r="C15" i="2" s="1"/>
  <c r="H26" i="6"/>
  <c r="C23" i="2" s="1"/>
  <c r="H12" i="6"/>
  <c r="C10" i="2" s="1"/>
  <c r="H6" i="6"/>
  <c r="C4" i="2" s="1"/>
  <c r="H27" i="6"/>
  <c r="C24" i="2" s="1"/>
  <c r="H13" i="6"/>
  <c r="C11" i="2" s="1"/>
  <c r="H14" i="6"/>
  <c r="C12" i="2" s="1"/>
  <c r="H8" i="6"/>
  <c r="C6" i="2" s="1"/>
  <c r="H25" i="6"/>
  <c r="C22" i="2" s="1"/>
  <c r="D22" s="1"/>
  <c r="H22" i="6"/>
  <c r="C19" i="2" s="1"/>
  <c r="H11" i="6"/>
  <c r="C9" i="2" s="1"/>
  <c r="H7" i="6"/>
  <c r="C5" i="2" s="1"/>
  <c r="H16" i="6"/>
  <c r="C14" i="2" s="1"/>
  <c r="H9" i="6"/>
  <c r="C7" i="2" s="1"/>
  <c r="H15" i="6"/>
  <c r="C13" i="2" s="1"/>
  <c r="H24" i="6"/>
  <c r="C21" i="2" s="1"/>
  <c r="H21" i="6"/>
  <c r="C18" i="2" s="1"/>
  <c r="A75" i="3" l="1"/>
  <c r="E63"/>
  <c r="D63"/>
  <c r="D65"/>
  <c r="A77"/>
  <c r="E65"/>
  <c r="D73"/>
  <c r="A85"/>
  <c r="E73"/>
  <c r="B86"/>
  <c r="B91"/>
  <c r="D60"/>
  <c r="B72"/>
  <c r="A79"/>
  <c r="D79" s="1"/>
  <c r="E67"/>
  <c r="A83"/>
  <c r="E71"/>
  <c r="A70"/>
  <c r="D70" s="1"/>
  <c r="E58"/>
  <c r="D58"/>
  <c r="B22" i="4"/>
  <c r="C18"/>
  <c r="B32"/>
  <c r="C28"/>
  <c r="A66" i="3"/>
  <c r="E54"/>
  <c r="A74"/>
  <c r="E62"/>
  <c r="D71"/>
  <c r="B83"/>
  <c r="E76"/>
  <c r="A88"/>
  <c r="E72"/>
  <c r="A84"/>
  <c r="D69"/>
  <c r="A81"/>
  <c r="E69"/>
  <c r="D52"/>
  <c r="B64"/>
  <c r="C15" i="4"/>
  <c r="B19"/>
  <c r="B78" i="3"/>
  <c r="D66"/>
  <c r="B82"/>
  <c r="C17" i="4"/>
  <c r="B21"/>
  <c r="D62" i="3"/>
  <c r="E68"/>
  <c r="A80"/>
  <c r="A92" s="1"/>
  <c r="D68"/>
  <c r="A104" l="1"/>
  <c r="D104" s="1"/>
  <c r="D92"/>
  <c r="B94"/>
  <c r="B106" s="1"/>
  <c r="B90"/>
  <c r="D81"/>
  <c r="A93"/>
  <c r="E81"/>
  <c r="E84"/>
  <c r="A96"/>
  <c r="A108" s="1"/>
  <c r="E88"/>
  <c r="A100"/>
  <c r="B95"/>
  <c r="D83"/>
  <c r="B84"/>
  <c r="D72"/>
  <c r="B98"/>
  <c r="D77"/>
  <c r="A89"/>
  <c r="E77"/>
  <c r="A87"/>
  <c r="E75"/>
  <c r="D75"/>
  <c r="C21" i="4"/>
  <c r="B25"/>
  <c r="C19"/>
  <c r="B23"/>
  <c r="D64" i="3"/>
  <c r="B76"/>
  <c r="A86"/>
  <c r="D86" s="1"/>
  <c r="E74"/>
  <c r="A78"/>
  <c r="E66"/>
  <c r="B36" i="4"/>
  <c r="C36" s="1"/>
  <c r="C32"/>
  <c r="B26"/>
  <c r="C22"/>
  <c r="A82" i="3"/>
  <c r="E70"/>
  <c r="A95"/>
  <c r="A107" s="1"/>
  <c r="E83"/>
  <c r="A91"/>
  <c r="A103" s="1"/>
  <c r="E79"/>
  <c r="D91"/>
  <c r="B103"/>
  <c r="D85"/>
  <c r="A97"/>
  <c r="D97" s="1"/>
  <c r="E85"/>
  <c r="D74"/>
  <c r="E80"/>
  <c r="D80"/>
  <c r="D76" l="1"/>
  <c r="B88"/>
  <c r="C23" i="4"/>
  <c r="B27"/>
  <c r="C25"/>
  <c r="B29"/>
  <c r="A99" i="3"/>
  <c r="D99" s="1"/>
  <c r="E87"/>
  <c r="D87"/>
  <c r="A101"/>
  <c r="D101" s="1"/>
  <c r="D89"/>
  <c r="D90"/>
  <c r="B102"/>
  <c r="D103"/>
  <c r="A94"/>
  <c r="E82"/>
  <c r="F14" i="2" s="1"/>
  <c r="B30" i="4"/>
  <c r="C26"/>
  <c r="A90" i="3"/>
  <c r="E78"/>
  <c r="A98"/>
  <c r="E86"/>
  <c r="B96"/>
  <c r="D84"/>
  <c r="B107"/>
  <c r="D107" s="1"/>
  <c r="D95"/>
  <c r="A105"/>
  <c r="D105" s="1"/>
  <c r="D93"/>
  <c r="D98"/>
  <c r="D78"/>
  <c r="D82"/>
  <c r="F5" i="2"/>
  <c r="D6"/>
  <c r="D13"/>
  <c r="E4"/>
  <c r="E10" l="1"/>
  <c r="D11"/>
  <c r="F11"/>
  <c r="F12"/>
  <c r="E7"/>
  <c r="F13"/>
  <c r="D5"/>
  <c r="E12"/>
  <c r="E6"/>
  <c r="D12"/>
  <c r="E11"/>
  <c r="F3"/>
  <c r="E3"/>
  <c r="F8"/>
  <c r="E8"/>
  <c r="B33" i="4"/>
  <c r="C33" s="1"/>
  <c r="C29"/>
  <c r="B31"/>
  <c r="C27"/>
  <c r="B100" i="3"/>
  <c r="D100" s="1"/>
  <c r="D88"/>
  <c r="B108"/>
  <c r="D108" s="1"/>
  <c r="D96"/>
  <c r="A102"/>
  <c r="B34" i="4"/>
  <c r="C34" s="1"/>
  <c r="C30"/>
  <c r="D94" i="3"/>
  <c r="A106"/>
  <c r="B8" i="5" s="1"/>
  <c r="D8" i="2"/>
  <c r="D7"/>
  <c r="E13"/>
  <c r="F9"/>
  <c r="E14"/>
  <c r="F6"/>
  <c r="E15"/>
  <c r="F7"/>
  <c r="D9"/>
  <c r="F4"/>
  <c r="D15"/>
  <c r="F10"/>
  <c r="D14"/>
  <c r="E5"/>
  <c r="D10"/>
  <c r="E9"/>
  <c r="D4"/>
  <c r="F15"/>
  <c r="D3"/>
  <c r="D102" i="3"/>
  <c r="B9" i="5" l="1"/>
  <c r="B2"/>
  <c r="C9"/>
  <c r="D28" i="2"/>
  <c r="B10" i="5"/>
  <c r="D106" i="3"/>
  <c r="D23" i="4" s="1"/>
  <c r="B3" i="5"/>
  <c r="B6"/>
  <c r="C31" i="4"/>
  <c r="B35"/>
  <c r="C35" s="1"/>
  <c r="D35" s="1"/>
  <c r="C10" i="5"/>
  <c r="D25" i="4"/>
  <c r="D17"/>
  <c r="B5" i="5"/>
  <c r="B7"/>
  <c r="B4"/>
  <c r="C4" s="1"/>
  <c r="D16" i="4" l="1"/>
  <c r="D30"/>
  <c r="D3"/>
  <c r="D32"/>
  <c r="C3" i="5"/>
  <c r="D33" i="4"/>
  <c r="E33" s="1"/>
  <c r="E24" i="2" s="1"/>
  <c r="D11" i="4"/>
  <c r="D9"/>
  <c r="D4"/>
  <c r="D15"/>
  <c r="E16" s="1"/>
  <c r="D26"/>
  <c r="D17" i="2" s="1"/>
  <c r="D23"/>
  <c r="D16"/>
  <c r="C6" i="5"/>
  <c r="E26" i="2" s="1"/>
  <c r="D28" i="4"/>
  <c r="D29"/>
  <c r="D34"/>
  <c r="E35" s="1"/>
  <c r="D6"/>
  <c r="D13"/>
  <c r="D21"/>
  <c r="D12"/>
  <c r="F16" s="1"/>
  <c r="D5"/>
  <c r="F9" s="1"/>
  <c r="D14"/>
  <c r="D19"/>
  <c r="D27" i="2"/>
  <c r="C7" i="5"/>
  <c r="E27" i="2" s="1"/>
  <c r="F17" i="4"/>
  <c r="E17"/>
  <c r="D26" i="2"/>
  <c r="C5" i="5"/>
  <c r="E25" i="2" s="1"/>
  <c r="D25"/>
  <c r="D31" i="4"/>
  <c r="E4"/>
  <c r="D36"/>
  <c r="E36" s="1"/>
  <c r="D18"/>
  <c r="D2"/>
  <c r="E3" s="1"/>
  <c r="D22"/>
  <c r="D20"/>
  <c r="D8"/>
  <c r="D10"/>
  <c r="D27"/>
  <c r="D24"/>
  <c r="E25" s="1"/>
  <c r="C8" i="5"/>
  <c r="E28" i="2" s="1"/>
  <c r="D7" i="4"/>
  <c r="E30" l="1"/>
  <c r="D21" i="2"/>
  <c r="E26" i="4"/>
  <c r="E34"/>
  <c r="F34"/>
  <c r="D24" i="2"/>
  <c r="F30" i="4"/>
  <c r="F15"/>
  <c r="F26"/>
  <c r="E5"/>
  <c r="F33"/>
  <c r="F24" i="2" s="1"/>
  <c r="E16"/>
  <c r="F27" i="4"/>
  <c r="F18" i="2" s="1"/>
  <c r="E27" i="4"/>
  <c r="E18" i="2" s="1"/>
  <c r="D18"/>
  <c r="E10" i="4"/>
  <c r="F10"/>
  <c r="F20"/>
  <c r="E20"/>
  <c r="F35"/>
  <c r="F31"/>
  <c r="E31"/>
  <c r="F19"/>
  <c r="E19"/>
  <c r="E21"/>
  <c r="F21"/>
  <c r="F6"/>
  <c r="E6"/>
  <c r="F29"/>
  <c r="E29"/>
  <c r="E11"/>
  <c r="F23"/>
  <c r="F25"/>
  <c r="F36"/>
  <c r="F7"/>
  <c r="E7"/>
  <c r="D20" i="2"/>
  <c r="F24" i="4"/>
  <c r="E24"/>
  <c r="E17" i="2" s="1"/>
  <c r="E8" i="4"/>
  <c r="F8"/>
  <c r="E22"/>
  <c r="F22"/>
  <c r="E18"/>
  <c r="F18"/>
  <c r="E15"/>
  <c r="F14"/>
  <c r="E14"/>
  <c r="E12"/>
  <c r="F12"/>
  <c r="E13"/>
  <c r="F13"/>
  <c r="F32"/>
  <c r="F23" i="2" s="1"/>
  <c r="D19"/>
  <c r="E28" i="4"/>
  <c r="F28"/>
  <c r="E9"/>
  <c r="F11"/>
  <c r="E23"/>
  <c r="E32"/>
  <c r="E23" i="2" s="1"/>
  <c r="F17" l="1"/>
  <c r="F16"/>
  <c r="F21"/>
  <c r="F19"/>
  <c r="F22"/>
  <c r="F20"/>
  <c r="E21"/>
  <c r="E19"/>
  <c r="E22"/>
  <c r="E20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<sst xmlns="http://schemas.openxmlformats.org/spreadsheetml/2006/main" count="32" uniqueCount="22">
  <si>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</si>
  <si>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</si>
  <si>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</si>
  <si>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Variacion entre mismo periodo año anterior</t>
  </si>
  <si>
    <t>Valor</t>
  </si>
  <si>
    <t>Anual</t>
  </si>
  <si>
    <t>Peridodo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</si>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</sst>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sz val="11"/>
      <color theme="0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" fontId="1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2" fillId="0" borderId="0" xfId="0" applyFont="1"/>
    <xf numFmtId="0" fontId="7" fillId="0" borderId="0" xfId="0" applyFont="1"/>
    <xf numFmtId="3" fontId="1" fillId="0" borderId="1" xfId="0" applyNumberFormat="1" applyFont="1" applyBorder="1"/>
    <xf numFmtId="3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Border="1"/>
    <xf numFmtId="3" fontId="1" fillId="0" borderId="0" xfId="0" applyNumberFormat="1" applyFont="1" applyBorder="1"/>
    <xf numFmtId="167" fontId="1" fillId="0" borderId="0" xfId="0" applyNumberFormat="1" applyFont="1" applyBorder="1"/>
    <xf numFmtId="167" fontId="1" fillId="0" borderId="1" xfId="0" applyNumberFormat="1" applyFont="1" applyBorder="1"/>
    <xf numFmtId="0" fontId="10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/>
    <xf numFmtId="167" fontId="1" fillId="0" borderId="2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168" fontId="1" fillId="0" borderId="2" xfId="1" applyNumberFormat="1" applyFont="1" applyBorder="1"/>
    <xf numFmtId="166" fontId="1" fillId="0" borderId="2" xfId="1" applyNumberFormat="1" applyFont="1" applyBorder="1"/>
    <xf numFmtId="0" fontId="1" fillId="0" borderId="0" xfId="0" applyFont="1" applyBorder="1"/>
    <xf numFmtId="168" fontId="1" fillId="0" borderId="0" xfId="1" applyNumberFormat="1" applyFont="1" applyBorder="1"/>
    <xf numFmtId="166" fontId="1" fillId="0" borderId="0" xfId="1" applyNumberFormat="1" applyFont="1" applyBorder="1"/>
    <xf numFmtId="168" fontId="1" fillId="0" borderId="1" xfId="1" applyNumberFormat="1" applyFont="1" applyBorder="1"/>
    <xf numFmtId="166" fontId="1" fillId="0" borderId="1" xfId="1" applyNumberFormat="1" applyFont="1" applyBorder="1"/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5" fillId="3" borderId="0" xfId="0" applyFont="1" applyFill="1"/>
    <xf numFmtId="0" fontId="11" fillId="0" borderId="0" xfId="0" applyFont="1" applyFill="1"/>
    <xf numFmtId="165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3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6" bestFit="1" customWidth="1"/>
    <col min="9" max="10" width="11.42578125" style="1"/>
    <col min="11" max="17" width="11.42578125" style="13"/>
    <col min="18" max="16384" width="11.42578125" style="1"/>
  </cols>
  <sheetData>
    <row r="1" spans="1:18">
      <c r="R1" s="13"/>
    </row>
    <row r="2" spans="1:18" ht="20.25">
      <c r="A2" s="10" t="s">
        <v>10</v>
      </c>
      <c r="B2" s="41">
        <v>2014</v>
      </c>
      <c r="R2" s="13"/>
    </row>
    <row r="3" spans="1:18" ht="20.25">
      <c r="A3" s="10" t="s">
        <v>11</v>
      </c>
      <c r="B3" s="41">
        <v>1</v>
      </c>
      <c r="R3" s="13"/>
    </row>
    <row r="4" spans="1:18">
      <c r="R4" s="13"/>
    </row>
    <row r="5" spans="1:18" s="11" customFormat="1" ht="9.75" customHeight="1">
      <c r="C5" s="42" t="s">
        <v>15</v>
      </c>
      <c r="D5" s="42">
        <v>0</v>
      </c>
      <c r="E5" s="42">
        <f>+$B$3*3-D5</f>
        <v>3</v>
      </c>
      <c r="F5" s="42">
        <f>+$E$5+D5</f>
        <v>3</v>
      </c>
      <c r="G5" s="42">
        <f>+IF(F5&lt;13,$B$2-1,$B$2)</f>
        <v>2013</v>
      </c>
      <c r="H5" s="43">
        <f>DATE(G5,E5,1)</f>
        <v>41334</v>
      </c>
      <c r="K5" s="42" t="s">
        <v>14</v>
      </c>
      <c r="L5" s="42" t="s">
        <v>12</v>
      </c>
      <c r="M5" s="14"/>
      <c r="N5" s="14"/>
      <c r="O5" s="14"/>
      <c r="P5" s="14"/>
      <c r="Q5" s="14"/>
      <c r="R5" s="14"/>
    </row>
    <row r="6" spans="1:18" s="11" customFormat="1" ht="9.75" customHeight="1">
      <c r="C6" s="42"/>
      <c r="D6" s="42">
        <v>1</v>
      </c>
      <c r="E6" s="42">
        <f>+MOD($E$5+D6-1,12)+1</f>
        <v>4</v>
      </c>
      <c r="F6" s="42">
        <f t="shared" ref="F6:F17" si="0">+$E$5+D6</f>
        <v>4</v>
      </c>
      <c r="G6" s="42">
        <f t="shared" ref="G6:G17" si="1">+IF(F6&lt;13,$B$2-1,$B$2)</f>
        <v>2013</v>
      </c>
      <c r="H6" s="43">
        <f t="shared" ref="H6:H17" si="2">DATE(G6,E6,1)</f>
        <v>41365</v>
      </c>
      <c r="K6" s="42">
        <v>2007</v>
      </c>
      <c r="L6" s="42">
        <v>1</v>
      </c>
      <c r="M6" s="14"/>
      <c r="N6" s="14"/>
      <c r="O6" s="14"/>
      <c r="P6" s="14"/>
      <c r="Q6" s="14"/>
      <c r="R6" s="14"/>
    </row>
    <row r="7" spans="1:18" s="11" customFormat="1" ht="9.75" customHeight="1">
      <c r="C7" s="42"/>
      <c r="D7" s="42">
        <v>2</v>
      </c>
      <c r="E7" s="42">
        <f t="shared" ref="E7:E17" si="3">+MOD($E$5+D7-1,12)+1</f>
        <v>5</v>
      </c>
      <c r="F7" s="42">
        <f t="shared" si="0"/>
        <v>5</v>
      </c>
      <c r="G7" s="42">
        <f t="shared" si="1"/>
        <v>2013</v>
      </c>
      <c r="H7" s="43">
        <f t="shared" si="2"/>
        <v>41395</v>
      </c>
      <c r="K7" s="42">
        <v>2008</v>
      </c>
      <c r="L7" s="42">
        <v>2</v>
      </c>
      <c r="M7" s="14"/>
      <c r="N7" s="14"/>
      <c r="O7" s="14"/>
      <c r="P7" s="14"/>
      <c r="Q7" s="14"/>
      <c r="R7" s="14"/>
    </row>
    <row r="8" spans="1:18" s="11" customFormat="1" ht="9.75" customHeight="1">
      <c r="C8" s="42"/>
      <c r="D8" s="42">
        <v>3</v>
      </c>
      <c r="E8" s="42">
        <f t="shared" si="3"/>
        <v>6</v>
      </c>
      <c r="F8" s="42">
        <f t="shared" si="0"/>
        <v>6</v>
      </c>
      <c r="G8" s="42">
        <f t="shared" si="1"/>
        <v>2013</v>
      </c>
      <c r="H8" s="43">
        <f t="shared" si="2"/>
        <v>41426</v>
      </c>
      <c r="K8" s="42">
        <v>2009</v>
      </c>
      <c r="L8" s="42">
        <v>3</v>
      </c>
      <c r="M8" s="14"/>
      <c r="N8" s="14"/>
      <c r="O8" s="14"/>
      <c r="P8" s="14"/>
      <c r="Q8" s="14"/>
      <c r="R8" s="14"/>
    </row>
    <row r="9" spans="1:18" s="11" customFormat="1" ht="9.75" customHeight="1">
      <c r="C9" s="42"/>
      <c r="D9" s="42">
        <v>4</v>
      </c>
      <c r="E9" s="42">
        <f t="shared" si="3"/>
        <v>7</v>
      </c>
      <c r="F9" s="42">
        <f t="shared" si="0"/>
        <v>7</v>
      </c>
      <c r="G9" s="42">
        <f t="shared" si="1"/>
        <v>2013</v>
      </c>
      <c r="H9" s="43">
        <f t="shared" si="2"/>
        <v>41456</v>
      </c>
      <c r="K9" s="42">
        <v>2010</v>
      </c>
      <c r="L9" s="42">
        <v>4</v>
      </c>
      <c r="M9" s="14"/>
      <c r="N9" s="14"/>
      <c r="O9" s="14"/>
      <c r="P9" s="14"/>
      <c r="Q9" s="14"/>
      <c r="R9" s="14"/>
    </row>
    <row r="10" spans="1:18" s="11" customFormat="1" ht="9.75" customHeight="1">
      <c r="C10" s="42"/>
      <c r="D10" s="42">
        <v>5</v>
      </c>
      <c r="E10" s="42">
        <f t="shared" si="3"/>
        <v>8</v>
      </c>
      <c r="F10" s="42">
        <f t="shared" si="0"/>
        <v>8</v>
      </c>
      <c r="G10" s="42">
        <f t="shared" si="1"/>
        <v>2013</v>
      </c>
      <c r="H10" s="43">
        <f t="shared" si="2"/>
        <v>41487</v>
      </c>
      <c r="K10" s="42">
        <v>2011</v>
      </c>
      <c r="L10" s="42"/>
      <c r="M10" s="14"/>
      <c r="N10" s="14"/>
      <c r="O10" s="14"/>
      <c r="P10" s="14"/>
      <c r="Q10" s="14"/>
      <c r="R10" s="14"/>
    </row>
    <row r="11" spans="1:18" s="11" customFormat="1" ht="9.75" customHeight="1">
      <c r="C11" s="42"/>
      <c r="D11" s="42">
        <v>6</v>
      </c>
      <c r="E11" s="42">
        <f t="shared" si="3"/>
        <v>9</v>
      </c>
      <c r="F11" s="42">
        <f t="shared" si="0"/>
        <v>9</v>
      </c>
      <c r="G11" s="42">
        <f t="shared" si="1"/>
        <v>2013</v>
      </c>
      <c r="H11" s="43">
        <f t="shared" si="2"/>
        <v>41518</v>
      </c>
      <c r="K11" s="42">
        <v>2012</v>
      </c>
      <c r="L11" s="42"/>
      <c r="M11" s="14"/>
      <c r="N11" s="14"/>
      <c r="O11" s="14"/>
      <c r="P11" s="14"/>
      <c r="Q11" s="14"/>
      <c r="R11" s="14"/>
    </row>
    <row r="12" spans="1:18" s="11" customFormat="1" ht="9.75" customHeight="1">
      <c r="C12" s="42"/>
      <c r="D12" s="42">
        <v>7</v>
      </c>
      <c r="E12" s="42">
        <f t="shared" si="3"/>
        <v>10</v>
      </c>
      <c r="F12" s="42">
        <f t="shared" si="0"/>
        <v>10</v>
      </c>
      <c r="G12" s="42">
        <f t="shared" si="1"/>
        <v>2013</v>
      </c>
      <c r="H12" s="43">
        <f t="shared" si="2"/>
        <v>41548</v>
      </c>
      <c r="K12" s="42">
        <v>2013</v>
      </c>
      <c r="L12" s="42"/>
      <c r="M12" s="14"/>
      <c r="N12" s="14"/>
      <c r="O12" s="14"/>
      <c r="P12" s="14"/>
      <c r="Q12" s="14"/>
      <c r="R12" s="14"/>
    </row>
    <row r="13" spans="1:18" s="11" customFormat="1" ht="9.75" customHeight="1">
      <c r="C13" s="42"/>
      <c r="D13" s="42">
        <v>8</v>
      </c>
      <c r="E13" s="42">
        <f t="shared" si="3"/>
        <v>11</v>
      </c>
      <c r="F13" s="42">
        <f t="shared" si="0"/>
        <v>11</v>
      </c>
      <c r="G13" s="42">
        <f t="shared" si="1"/>
        <v>2013</v>
      </c>
      <c r="H13" s="43">
        <f t="shared" si="2"/>
        <v>41579</v>
      </c>
      <c r="K13" s="42">
        <v>2014</v>
      </c>
      <c r="L13" s="42"/>
      <c r="M13" s="14"/>
      <c r="N13" s="14"/>
      <c r="O13" s="14"/>
      <c r="P13" s="14"/>
      <c r="Q13" s="14"/>
      <c r="R13" s="14"/>
    </row>
    <row r="14" spans="1:18" s="11" customFormat="1" ht="9.75" customHeight="1">
      <c r="C14" s="42"/>
      <c r="D14" s="42">
        <v>9</v>
      </c>
      <c r="E14" s="42">
        <f t="shared" si="3"/>
        <v>12</v>
      </c>
      <c r="F14" s="42">
        <f t="shared" si="0"/>
        <v>12</v>
      </c>
      <c r="G14" s="42">
        <f t="shared" si="1"/>
        <v>2013</v>
      </c>
      <c r="H14" s="43">
        <f t="shared" si="2"/>
        <v>41609</v>
      </c>
      <c r="K14" s="14"/>
      <c r="L14" s="14"/>
      <c r="M14" s="14"/>
      <c r="N14" s="14"/>
      <c r="O14" s="14"/>
      <c r="P14" s="14"/>
      <c r="Q14" s="14"/>
      <c r="R14" s="14"/>
    </row>
    <row r="15" spans="1:18" s="11" customFormat="1" ht="9.75" customHeight="1">
      <c r="C15" s="42"/>
      <c r="D15" s="42">
        <v>10</v>
      </c>
      <c r="E15" s="42">
        <f t="shared" si="3"/>
        <v>1</v>
      </c>
      <c r="F15" s="42">
        <f t="shared" si="0"/>
        <v>13</v>
      </c>
      <c r="G15" s="42">
        <f t="shared" si="1"/>
        <v>2014</v>
      </c>
      <c r="H15" s="43">
        <f t="shared" si="2"/>
        <v>41640</v>
      </c>
      <c r="K15" s="14"/>
      <c r="L15" s="14"/>
      <c r="M15" s="14"/>
      <c r="N15" s="14"/>
      <c r="O15" s="14"/>
      <c r="P15" s="14"/>
      <c r="Q15" s="14"/>
      <c r="R15" s="14"/>
    </row>
    <row r="16" spans="1:18" s="11" customFormat="1" ht="9.75" customHeight="1">
      <c r="C16" s="42"/>
      <c r="D16" s="42">
        <v>11</v>
      </c>
      <c r="E16" s="42">
        <f t="shared" si="3"/>
        <v>2</v>
      </c>
      <c r="F16" s="42">
        <f t="shared" si="0"/>
        <v>14</v>
      </c>
      <c r="G16" s="42">
        <f t="shared" si="1"/>
        <v>2014</v>
      </c>
      <c r="H16" s="43">
        <f t="shared" si="2"/>
        <v>41671</v>
      </c>
      <c r="K16" s="14"/>
      <c r="L16" s="14"/>
      <c r="M16" s="14"/>
      <c r="N16" s="14"/>
      <c r="O16" s="14"/>
      <c r="P16" s="14"/>
      <c r="Q16" s="14"/>
      <c r="R16" s="14"/>
    </row>
    <row r="17" spans="3:18" s="11" customFormat="1" ht="9.75" customHeight="1">
      <c r="C17" s="42"/>
      <c r="D17" s="42">
        <v>12</v>
      </c>
      <c r="E17" s="42">
        <f t="shared" si="3"/>
        <v>3</v>
      </c>
      <c r="F17" s="42">
        <f t="shared" si="0"/>
        <v>15</v>
      </c>
      <c r="G17" s="42">
        <f t="shared" si="1"/>
        <v>2014</v>
      </c>
      <c r="H17" s="43">
        <f t="shared" si="2"/>
        <v>41699</v>
      </c>
      <c r="K17" s="14"/>
      <c r="L17" s="14"/>
      <c r="M17" s="14"/>
      <c r="N17" s="14"/>
      <c r="O17" s="14"/>
      <c r="P17" s="14"/>
      <c r="Q17" s="14"/>
      <c r="R17" s="14"/>
    </row>
    <row r="18" spans="3:18" s="11" customFormat="1" ht="9.75" customHeight="1">
      <c r="H18" s="12"/>
      <c r="K18" s="14"/>
      <c r="L18" s="14"/>
      <c r="M18" s="14"/>
      <c r="N18" s="14"/>
      <c r="O18" s="14"/>
      <c r="P18" s="14"/>
      <c r="Q18" s="14"/>
      <c r="R18" s="14"/>
    </row>
    <row r="19" spans="3:18" s="11" customFormat="1" ht="9.75" customHeight="1">
      <c r="C19" s="42" t="s">
        <v>13</v>
      </c>
      <c r="D19" s="42">
        <v>0</v>
      </c>
      <c r="E19" s="42">
        <f>+$B$3</f>
        <v>1</v>
      </c>
      <c r="F19" s="42">
        <f>+$E$19+D19</f>
        <v>1</v>
      </c>
      <c r="G19" s="42">
        <f>+IF(F19&lt;5,$B$2-2,IF(F19&lt;9,$B$2-1,$B$2))</f>
        <v>2012</v>
      </c>
      <c r="H19" s="44" t="str">
        <f>+CONCATENATE(E19,"-",G19)</f>
        <v>1-2012</v>
      </c>
      <c r="K19" s="14"/>
      <c r="L19" s="14"/>
      <c r="M19" s="14"/>
      <c r="N19" s="14"/>
      <c r="O19" s="14"/>
      <c r="P19" s="14"/>
      <c r="Q19" s="14"/>
      <c r="R19" s="14"/>
    </row>
    <row r="20" spans="3:18" s="11" customFormat="1" ht="9.75" customHeight="1">
      <c r="C20" s="42"/>
      <c r="D20" s="42">
        <v>1</v>
      </c>
      <c r="E20" s="42">
        <f>+MOD($E$19+D20-1,4)+1</f>
        <v>2</v>
      </c>
      <c r="F20" s="42">
        <f t="shared" ref="F20:F27" si="4">+$E$19+D20</f>
        <v>2</v>
      </c>
      <c r="G20" s="42">
        <f t="shared" ref="G20:G27" si="5">+IF(F20&lt;5,$B$2-2,IF(F20&lt;9,$B$2-1,$B$2))</f>
        <v>2012</v>
      </c>
      <c r="H20" s="44" t="str">
        <f t="shared" ref="H20:H27" si="6">+CONCATENATE(E20,"-",G20)</f>
        <v>2-2012</v>
      </c>
      <c r="K20" s="14"/>
      <c r="L20" s="14"/>
      <c r="M20" s="14"/>
      <c r="N20" s="14"/>
      <c r="O20" s="14"/>
      <c r="P20" s="14"/>
      <c r="Q20" s="14"/>
      <c r="R20" s="14"/>
    </row>
    <row r="21" spans="3:18" s="11" customFormat="1" ht="9.75" customHeight="1">
      <c r="C21" s="42"/>
      <c r="D21" s="42">
        <v>2</v>
      </c>
      <c r="E21" s="42">
        <f t="shared" ref="E21:E27" si="7">+MOD($E$19+D21-1,4)+1</f>
        <v>3</v>
      </c>
      <c r="F21" s="42">
        <f t="shared" si="4"/>
        <v>3</v>
      </c>
      <c r="G21" s="42">
        <f t="shared" si="5"/>
        <v>2012</v>
      </c>
      <c r="H21" s="44" t="str">
        <f t="shared" si="6"/>
        <v>3-2012</v>
      </c>
      <c r="K21" s="14"/>
      <c r="L21" s="14"/>
      <c r="M21" s="14"/>
      <c r="N21" s="14"/>
      <c r="O21" s="14"/>
      <c r="P21" s="14"/>
      <c r="Q21" s="14"/>
    </row>
    <row r="22" spans="3:18" s="11" customFormat="1" ht="9.75" customHeight="1">
      <c r="C22" s="42"/>
      <c r="D22" s="42">
        <v>3</v>
      </c>
      <c r="E22" s="42">
        <f t="shared" si="7"/>
        <v>4</v>
      </c>
      <c r="F22" s="42">
        <f t="shared" si="4"/>
        <v>4</v>
      </c>
      <c r="G22" s="42">
        <f t="shared" si="5"/>
        <v>2012</v>
      </c>
      <c r="H22" s="44" t="str">
        <f t="shared" si="6"/>
        <v>4-2012</v>
      </c>
      <c r="K22" s="14"/>
      <c r="L22" s="14"/>
      <c r="M22" s="14"/>
      <c r="N22" s="14"/>
      <c r="O22" s="14"/>
      <c r="P22" s="14"/>
      <c r="Q22" s="14"/>
    </row>
    <row r="23" spans="3:18" s="11" customFormat="1" ht="9.75" customHeight="1">
      <c r="C23" s="42"/>
      <c r="D23" s="42">
        <v>4</v>
      </c>
      <c r="E23" s="42">
        <f t="shared" si="7"/>
        <v>1</v>
      </c>
      <c r="F23" s="42">
        <f t="shared" si="4"/>
        <v>5</v>
      </c>
      <c r="G23" s="42">
        <f t="shared" si="5"/>
        <v>2013</v>
      </c>
      <c r="H23" s="44" t="str">
        <f t="shared" si="6"/>
        <v>1-2013</v>
      </c>
      <c r="K23" s="14"/>
      <c r="L23" s="14"/>
      <c r="M23" s="14"/>
      <c r="N23" s="14"/>
      <c r="O23" s="14"/>
      <c r="P23" s="14"/>
      <c r="Q23" s="14"/>
    </row>
    <row r="24" spans="3:18" s="11" customFormat="1" ht="9.75" customHeight="1">
      <c r="C24" s="42"/>
      <c r="D24" s="42">
        <v>5</v>
      </c>
      <c r="E24" s="42">
        <f t="shared" si="7"/>
        <v>2</v>
      </c>
      <c r="F24" s="42">
        <f t="shared" si="4"/>
        <v>6</v>
      </c>
      <c r="G24" s="42">
        <f t="shared" si="5"/>
        <v>2013</v>
      </c>
      <c r="H24" s="44" t="str">
        <f t="shared" si="6"/>
        <v>2-2013</v>
      </c>
      <c r="K24" s="14"/>
      <c r="L24" s="14"/>
      <c r="M24" s="14"/>
      <c r="N24" s="14"/>
      <c r="O24" s="14"/>
      <c r="P24" s="14"/>
      <c r="Q24" s="14"/>
    </row>
    <row r="25" spans="3:18" s="11" customFormat="1" ht="9.75" customHeight="1">
      <c r="C25" s="42"/>
      <c r="D25" s="42">
        <v>6</v>
      </c>
      <c r="E25" s="42">
        <f t="shared" si="7"/>
        <v>3</v>
      </c>
      <c r="F25" s="42">
        <f t="shared" si="4"/>
        <v>7</v>
      </c>
      <c r="G25" s="42">
        <f t="shared" si="5"/>
        <v>2013</v>
      </c>
      <c r="H25" s="44" t="str">
        <f t="shared" si="6"/>
        <v>3-2013</v>
      </c>
      <c r="K25" s="14"/>
      <c r="L25" s="14"/>
      <c r="M25" s="14"/>
      <c r="N25" s="14"/>
      <c r="O25" s="14"/>
      <c r="P25" s="14"/>
      <c r="Q25" s="14"/>
    </row>
    <row r="26" spans="3:18" s="11" customFormat="1" ht="9.75" customHeight="1">
      <c r="C26" s="42"/>
      <c r="D26" s="42">
        <v>7</v>
      </c>
      <c r="E26" s="42">
        <f t="shared" si="7"/>
        <v>4</v>
      </c>
      <c r="F26" s="42">
        <f t="shared" si="4"/>
        <v>8</v>
      </c>
      <c r="G26" s="42">
        <f t="shared" si="5"/>
        <v>2013</v>
      </c>
      <c r="H26" s="44" t="str">
        <f t="shared" si="6"/>
        <v>4-2013</v>
      </c>
      <c r="K26" s="14"/>
      <c r="L26" s="14"/>
      <c r="M26" s="14"/>
      <c r="N26" s="14"/>
      <c r="O26" s="14"/>
      <c r="P26" s="14"/>
      <c r="Q26" s="14"/>
    </row>
    <row r="27" spans="3:18" s="11" customFormat="1" ht="9.75" customHeight="1">
      <c r="C27" s="42"/>
      <c r="D27" s="42">
        <v>8</v>
      </c>
      <c r="E27" s="42">
        <f t="shared" si="7"/>
        <v>1</v>
      </c>
      <c r="F27" s="42">
        <f t="shared" si="4"/>
        <v>9</v>
      </c>
      <c r="G27" s="42">
        <f t="shared" si="5"/>
        <v>2014</v>
      </c>
      <c r="H27" s="44" t="str">
        <f t="shared" si="6"/>
        <v>1-2014</v>
      </c>
      <c r="K27" s="14"/>
      <c r="L27" s="14"/>
      <c r="M27" s="14"/>
      <c r="N27" s="14"/>
      <c r="O27" s="14"/>
      <c r="P27" s="14"/>
      <c r="Q27" s="14"/>
    </row>
    <row r="28" spans="3:18" s="11" customFormat="1" ht="9.75" customHeight="1">
      <c r="H28" s="12"/>
      <c r="K28" s="14"/>
      <c r="L28" s="14"/>
      <c r="M28" s="14"/>
      <c r="N28" s="14"/>
      <c r="O28" s="14"/>
      <c r="P28" s="14"/>
      <c r="Q28" s="14"/>
    </row>
    <row r="29" spans="3:18" s="11" customFormat="1" ht="9.75" customHeight="1">
      <c r="C29" s="42" t="s">
        <v>14</v>
      </c>
      <c r="D29" s="42">
        <f>+B2-4</f>
        <v>2010</v>
      </c>
      <c r="H29" s="12"/>
      <c r="K29" s="14"/>
      <c r="L29" s="14"/>
      <c r="M29" s="14"/>
      <c r="N29" s="14"/>
      <c r="O29" s="14"/>
      <c r="P29" s="14"/>
      <c r="Q29" s="14"/>
    </row>
    <row r="30" spans="3:18" s="11" customFormat="1" ht="9.75" customHeight="1">
      <c r="C30" s="42"/>
      <c r="D30" s="42">
        <f>+B2-3</f>
        <v>2011</v>
      </c>
      <c r="H30" s="12"/>
      <c r="K30" s="14"/>
      <c r="L30" s="14"/>
      <c r="M30" s="14"/>
      <c r="N30" s="14"/>
      <c r="O30" s="14"/>
      <c r="P30" s="14"/>
      <c r="Q30" s="14"/>
    </row>
    <row r="31" spans="3:18" s="11" customFormat="1" ht="9.75" customHeight="1">
      <c r="C31" s="42"/>
      <c r="D31" s="42">
        <f>+B2-2</f>
        <v>2012</v>
      </c>
      <c r="H31" s="12"/>
      <c r="K31" s="14"/>
      <c r="L31" s="14"/>
      <c r="M31" s="14"/>
      <c r="N31" s="14"/>
      <c r="O31" s="14"/>
      <c r="P31" s="14"/>
      <c r="Q31" s="14"/>
    </row>
    <row r="32" spans="3:18" s="11" customFormat="1" ht="9.75" customHeight="1">
      <c r="C32" s="42"/>
      <c r="D32" s="42">
        <f>+B2-1</f>
        <v>2013</v>
      </c>
      <c r="H32" s="12"/>
      <c r="K32" s="14"/>
      <c r="L32" s="14"/>
      <c r="M32" s="14"/>
      <c r="N32" s="14"/>
      <c r="O32" s="14"/>
      <c r="P32" s="14"/>
      <c r="Q32" s="14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58" workbookViewId="0">
      <selection activeCell="N87" sqref="N87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40" customWidth="1"/>
    <col min="7" max="8" width="10.7109375" style="1" hidden="1" customWidth="1"/>
    <col min="9" max="9" width="14.140625" style="1" customWidth="1"/>
    <col min="10" max="16384" width="11.42578125" style="1"/>
  </cols>
  <sheetData>
    <row r="1" spans="1:8" ht="60" customHeight="1">
      <c r="A1" s="22" t="s">
        <v>7</v>
      </c>
      <c r="B1" s="22" t="s">
        <v>12</v>
      </c>
      <c r="C1" s="22" t="s">
        <v>8</v>
      </c>
      <c r="D1" s="22" t="s">
        <v>19</v>
      </c>
      <c r="E1" s="22" t="s">
        <v>20</v>
      </c>
      <c r="F1" s="22" t="s">
        <v>9</v>
      </c>
      <c r="G1" s="22" t="s">
        <v>18</v>
      </c>
      <c r="H1" s="22" t="s">
        <v>17</v>
      </c>
    </row>
    <row r="2" spans="1:8">
      <c r="A2" s="23">
        <v>2007</v>
      </c>
      <c r="B2" s="6">
        <v>1</v>
      </c>
      <c r="C2" s="23">
        <v>1</v>
      </c>
      <c r="D2" s="23" t="str">
        <f>+CONCATENATE(B2,"-",A2)</f>
        <v>1-2007</v>
      </c>
      <c r="E2" s="24">
        <f>+DATE(A2,C2,1)</f>
        <v>39083</v>
      </c>
      <c r="F2" s="38">
        <v>35095</v>
      </c>
    </row>
    <row r="3" spans="1:8">
      <c r="A3" s="23">
        <v>2007</v>
      </c>
      <c r="B3" s="6">
        <v>1</v>
      </c>
      <c r="C3" s="23">
        <v>2</v>
      </c>
      <c r="D3" s="23" t="str">
        <f t="shared" ref="D3:D66" si="0">+CONCATENATE(B3,"-",A3)</f>
        <v>1-2007</v>
      </c>
      <c r="E3" s="24">
        <f t="shared" ref="E3:E66" si="1">+DATE(A3,C3,1)</f>
        <v>39114</v>
      </c>
      <c r="F3" s="38">
        <v>30894</v>
      </c>
      <c r="G3" s="17">
        <f>+(F3/F2-1)*100</f>
        <v>-11.97036614902408</v>
      </c>
    </row>
    <row r="4" spans="1:8">
      <c r="A4" s="23">
        <v>2007</v>
      </c>
      <c r="B4" s="6">
        <v>1</v>
      </c>
      <c r="C4" s="23">
        <v>3</v>
      </c>
      <c r="D4" s="23" t="str">
        <f t="shared" si="0"/>
        <v>1-2007</v>
      </c>
      <c r="E4" s="24">
        <f t="shared" si="1"/>
        <v>39142</v>
      </c>
      <c r="F4" s="38">
        <v>38314</v>
      </c>
      <c r="G4" s="17">
        <f t="shared" ref="G4:G67" si="2">+(F4/F3-1)*100</f>
        <v>24.017608597138597</v>
      </c>
    </row>
    <row r="5" spans="1:8">
      <c r="A5" s="23">
        <v>2007</v>
      </c>
      <c r="B5" s="6">
        <v>2</v>
      </c>
      <c r="C5" s="23">
        <v>4</v>
      </c>
      <c r="D5" s="23" t="str">
        <f t="shared" si="0"/>
        <v>2-2007</v>
      </c>
      <c r="E5" s="24">
        <f t="shared" si="1"/>
        <v>39173</v>
      </c>
      <c r="F5" s="38">
        <v>32449</v>
      </c>
      <c r="G5" s="17">
        <f t="shared" si="2"/>
        <v>-15.307720415513915</v>
      </c>
    </row>
    <row r="6" spans="1:8">
      <c r="A6" s="23">
        <v>2007</v>
      </c>
      <c r="B6" s="6">
        <v>2</v>
      </c>
      <c r="C6" s="23">
        <v>5</v>
      </c>
      <c r="D6" s="23" t="str">
        <f t="shared" si="0"/>
        <v>2-2007</v>
      </c>
      <c r="E6" s="24">
        <f t="shared" si="1"/>
        <v>39203</v>
      </c>
      <c r="F6" s="38">
        <v>35601</v>
      </c>
      <c r="G6" s="17">
        <f t="shared" si="2"/>
        <v>9.713704582575744</v>
      </c>
    </row>
    <row r="7" spans="1:8">
      <c r="A7" s="23">
        <v>2007</v>
      </c>
      <c r="B7" s="6">
        <v>2</v>
      </c>
      <c r="C7" s="23">
        <v>6</v>
      </c>
      <c r="D7" s="23" t="str">
        <f t="shared" si="0"/>
        <v>2-2007</v>
      </c>
      <c r="E7" s="24">
        <f t="shared" si="1"/>
        <v>39234</v>
      </c>
      <c r="F7" s="38">
        <v>34772</v>
      </c>
      <c r="G7" s="17">
        <f t="shared" si="2"/>
        <v>-2.3285862756664111</v>
      </c>
    </row>
    <row r="8" spans="1:8">
      <c r="A8" s="23">
        <v>2007</v>
      </c>
      <c r="B8" s="6">
        <v>3</v>
      </c>
      <c r="C8" s="23">
        <v>7</v>
      </c>
      <c r="D8" s="23" t="str">
        <f t="shared" si="0"/>
        <v>3-2007</v>
      </c>
      <c r="E8" s="24">
        <f t="shared" si="1"/>
        <v>39264</v>
      </c>
      <c r="F8" s="38">
        <v>37117</v>
      </c>
      <c r="G8" s="17">
        <f t="shared" si="2"/>
        <v>6.7439318992292607</v>
      </c>
    </row>
    <row r="9" spans="1:8">
      <c r="A9" s="23">
        <v>2007</v>
      </c>
      <c r="B9" s="6">
        <v>3</v>
      </c>
      <c r="C9" s="23">
        <v>8</v>
      </c>
      <c r="D9" s="23" t="str">
        <f t="shared" si="0"/>
        <v>3-2007</v>
      </c>
      <c r="E9" s="24">
        <f t="shared" si="1"/>
        <v>39295</v>
      </c>
      <c r="F9" s="38">
        <v>34575</v>
      </c>
      <c r="G9" s="17">
        <f t="shared" si="2"/>
        <v>-6.8486138427135801</v>
      </c>
    </row>
    <row r="10" spans="1:8">
      <c r="A10" s="23">
        <v>2007</v>
      </c>
      <c r="B10" s="6">
        <v>3</v>
      </c>
      <c r="C10" s="23">
        <v>9</v>
      </c>
      <c r="D10" s="23" t="str">
        <f t="shared" si="0"/>
        <v>3-2007</v>
      </c>
      <c r="E10" s="24">
        <f t="shared" si="1"/>
        <v>39326</v>
      </c>
      <c r="F10" s="38">
        <v>31944</v>
      </c>
      <c r="G10" s="17">
        <f t="shared" si="2"/>
        <v>-7.6095444685466358</v>
      </c>
    </row>
    <row r="11" spans="1:8">
      <c r="A11" s="23">
        <v>2007</v>
      </c>
      <c r="B11" s="6">
        <v>4</v>
      </c>
      <c r="C11" s="23">
        <v>10</v>
      </c>
      <c r="D11" s="23" t="str">
        <f t="shared" si="0"/>
        <v>4-2007</v>
      </c>
      <c r="E11" s="24">
        <f t="shared" si="1"/>
        <v>39356</v>
      </c>
      <c r="F11" s="38">
        <v>20504</v>
      </c>
      <c r="G11" s="17">
        <f t="shared" si="2"/>
        <v>-35.812672176308538</v>
      </c>
    </row>
    <row r="12" spans="1:8">
      <c r="A12" s="23">
        <v>2007</v>
      </c>
      <c r="B12" s="6">
        <v>4</v>
      </c>
      <c r="C12" s="23">
        <v>11</v>
      </c>
      <c r="D12" s="23" t="str">
        <f t="shared" si="0"/>
        <v>4-2007</v>
      </c>
      <c r="E12" s="24">
        <f t="shared" si="1"/>
        <v>39387</v>
      </c>
      <c r="F12" s="38">
        <v>26387</v>
      </c>
      <c r="G12" s="17">
        <f t="shared" si="2"/>
        <v>28.691962543893879</v>
      </c>
    </row>
    <row r="13" spans="1:8">
      <c r="A13" s="23">
        <v>2007</v>
      </c>
      <c r="B13" s="6">
        <v>4</v>
      </c>
      <c r="C13" s="23">
        <v>12</v>
      </c>
      <c r="D13" s="23" t="str">
        <f t="shared" si="0"/>
        <v>4-2007</v>
      </c>
      <c r="E13" s="24">
        <f t="shared" si="1"/>
        <v>39417</v>
      </c>
      <c r="F13" s="38">
        <v>22636</v>
      </c>
      <c r="G13" s="17">
        <f t="shared" si="2"/>
        <v>-14.215333308068367</v>
      </c>
    </row>
    <row r="14" spans="1:8">
      <c r="A14" s="23">
        <f>+A2+1</f>
        <v>2008</v>
      </c>
      <c r="B14" s="6">
        <f>+B2</f>
        <v>1</v>
      </c>
      <c r="C14" s="23">
        <f>+C2</f>
        <v>1</v>
      </c>
      <c r="D14" s="23" t="str">
        <f t="shared" si="0"/>
        <v>1-2008</v>
      </c>
      <c r="E14" s="24">
        <f t="shared" si="1"/>
        <v>39448</v>
      </c>
      <c r="F14" s="38">
        <v>31193</v>
      </c>
      <c r="G14" s="17">
        <f t="shared" si="2"/>
        <v>37.802615303057088</v>
      </c>
      <c r="H14" s="17">
        <f>+(F14/F2-1)*100</f>
        <v>-11.118392933466303</v>
      </c>
    </row>
    <row r="15" spans="1:8">
      <c r="A15" s="23">
        <f t="shared" ref="A15:A78" si="3">+A3+1</f>
        <v>2008</v>
      </c>
      <c r="B15" s="6">
        <f t="shared" ref="B15:B78" si="4">+B3</f>
        <v>1</v>
      </c>
      <c r="C15" s="23">
        <f t="shared" ref="C15:C78" si="5">+C3</f>
        <v>2</v>
      </c>
      <c r="D15" s="23" t="str">
        <f t="shared" si="0"/>
        <v>1-2008</v>
      </c>
      <c r="E15" s="24">
        <f t="shared" si="1"/>
        <v>39479</v>
      </c>
      <c r="F15" s="38">
        <v>31253</v>
      </c>
      <c r="G15" s="17">
        <f t="shared" si="2"/>
        <v>0.19235084794666513</v>
      </c>
      <c r="H15" s="17">
        <f t="shared" ref="H15:H78" si="6">+(F15/F3-1)*100</f>
        <v>1.1620379361688249</v>
      </c>
    </row>
    <row r="16" spans="1:8">
      <c r="A16" s="23">
        <f t="shared" si="3"/>
        <v>2008</v>
      </c>
      <c r="B16" s="6">
        <f t="shared" si="4"/>
        <v>1</v>
      </c>
      <c r="C16" s="23">
        <f t="shared" si="5"/>
        <v>3</v>
      </c>
      <c r="D16" s="23" t="str">
        <f t="shared" si="0"/>
        <v>1-2008</v>
      </c>
      <c r="E16" s="24">
        <f t="shared" si="1"/>
        <v>39508</v>
      </c>
      <c r="F16" s="38">
        <v>28333</v>
      </c>
      <c r="G16" s="17">
        <f t="shared" si="2"/>
        <v>-9.3431030621060387</v>
      </c>
      <c r="H16" s="17">
        <f t="shared" si="6"/>
        <v>-26.050529832437231</v>
      </c>
    </row>
    <row r="17" spans="1:8">
      <c r="A17" s="23">
        <f t="shared" si="3"/>
        <v>2008</v>
      </c>
      <c r="B17" s="6">
        <f t="shared" si="4"/>
        <v>2</v>
      </c>
      <c r="C17" s="23">
        <f t="shared" si="5"/>
        <v>4</v>
      </c>
      <c r="D17" s="23" t="str">
        <f t="shared" si="0"/>
        <v>2-2008</v>
      </c>
      <c r="E17" s="24">
        <f t="shared" si="1"/>
        <v>39539</v>
      </c>
      <c r="F17" s="38">
        <v>38227</v>
      </c>
      <c r="G17" s="17">
        <f t="shared" si="2"/>
        <v>34.920410828362677</v>
      </c>
      <c r="H17" s="17">
        <f t="shared" si="6"/>
        <v>17.806403895343472</v>
      </c>
    </row>
    <row r="18" spans="1:8">
      <c r="A18" s="23">
        <f t="shared" si="3"/>
        <v>2008</v>
      </c>
      <c r="B18" s="6">
        <f t="shared" si="4"/>
        <v>2</v>
      </c>
      <c r="C18" s="23">
        <f t="shared" si="5"/>
        <v>5</v>
      </c>
      <c r="D18" s="23" t="str">
        <f t="shared" si="0"/>
        <v>2-2008</v>
      </c>
      <c r="E18" s="24">
        <f t="shared" si="1"/>
        <v>39569</v>
      </c>
      <c r="F18" s="38">
        <v>38245</v>
      </c>
      <c r="G18" s="17">
        <f t="shared" si="2"/>
        <v>4.7087137363632792E-2</v>
      </c>
      <c r="H18" s="17">
        <f t="shared" si="6"/>
        <v>7.4267576753461961</v>
      </c>
    </row>
    <row r="19" spans="1:8">
      <c r="A19" s="23">
        <f t="shared" si="3"/>
        <v>2008</v>
      </c>
      <c r="B19" s="6">
        <f t="shared" si="4"/>
        <v>2</v>
      </c>
      <c r="C19" s="23">
        <f t="shared" si="5"/>
        <v>6</v>
      </c>
      <c r="D19" s="23" t="str">
        <f t="shared" si="0"/>
        <v>2-2008</v>
      </c>
      <c r="E19" s="24">
        <f t="shared" si="1"/>
        <v>39600</v>
      </c>
      <c r="F19" s="38">
        <v>36044</v>
      </c>
      <c r="G19" s="17">
        <f t="shared" si="2"/>
        <v>-5.7550006536802201</v>
      </c>
      <c r="H19" s="17">
        <f t="shared" si="6"/>
        <v>3.6581157252962182</v>
      </c>
    </row>
    <row r="20" spans="1:8">
      <c r="A20" s="23">
        <f t="shared" si="3"/>
        <v>2008</v>
      </c>
      <c r="B20" s="6">
        <f t="shared" si="4"/>
        <v>3</v>
      </c>
      <c r="C20" s="23">
        <f t="shared" si="5"/>
        <v>7</v>
      </c>
      <c r="D20" s="23" t="str">
        <f t="shared" si="0"/>
        <v>3-2008</v>
      </c>
      <c r="E20" s="24">
        <f t="shared" si="1"/>
        <v>39630</v>
      </c>
      <c r="F20" s="38">
        <v>30608</v>
      </c>
      <c r="G20" s="17">
        <f t="shared" si="2"/>
        <v>-15.081566973698813</v>
      </c>
      <c r="H20" s="17">
        <f t="shared" si="6"/>
        <v>-17.536438828569125</v>
      </c>
    </row>
    <row r="21" spans="1:8">
      <c r="A21" s="23">
        <f t="shared" si="3"/>
        <v>2008</v>
      </c>
      <c r="B21" s="6">
        <f t="shared" si="4"/>
        <v>3</v>
      </c>
      <c r="C21" s="23">
        <f t="shared" si="5"/>
        <v>8</v>
      </c>
      <c r="D21" s="23" t="str">
        <f t="shared" si="0"/>
        <v>3-2008</v>
      </c>
      <c r="E21" s="24">
        <f t="shared" si="1"/>
        <v>39661</v>
      </c>
      <c r="F21" s="38">
        <v>31601</v>
      </c>
      <c r="G21" s="17">
        <f t="shared" si="2"/>
        <v>3.2442498693152189</v>
      </c>
      <c r="H21" s="17">
        <f t="shared" si="6"/>
        <v>-8.60159074475777</v>
      </c>
    </row>
    <row r="22" spans="1:8">
      <c r="A22" s="23">
        <f t="shared" si="3"/>
        <v>2008</v>
      </c>
      <c r="B22" s="6">
        <f t="shared" si="4"/>
        <v>3</v>
      </c>
      <c r="C22" s="23">
        <f t="shared" si="5"/>
        <v>9</v>
      </c>
      <c r="D22" s="23" t="str">
        <f t="shared" si="0"/>
        <v>3-2008</v>
      </c>
      <c r="E22" s="24">
        <f t="shared" si="1"/>
        <v>39692</v>
      </c>
      <c r="F22" s="38">
        <v>34573</v>
      </c>
      <c r="G22" s="17">
        <f t="shared" si="2"/>
        <v>9.4047656719724149</v>
      </c>
      <c r="H22" s="17">
        <f t="shared" si="6"/>
        <v>8.2300275482093621</v>
      </c>
    </row>
    <row r="23" spans="1:8">
      <c r="A23" s="23">
        <f t="shared" si="3"/>
        <v>2008</v>
      </c>
      <c r="B23" s="6">
        <f t="shared" si="4"/>
        <v>4</v>
      </c>
      <c r="C23" s="23">
        <f t="shared" si="5"/>
        <v>10</v>
      </c>
      <c r="D23" s="23" t="str">
        <f t="shared" si="0"/>
        <v>4-2008</v>
      </c>
      <c r="E23" s="24">
        <f t="shared" si="1"/>
        <v>39722</v>
      </c>
      <c r="F23" s="38">
        <v>32810</v>
      </c>
      <c r="G23" s="17">
        <f t="shared" si="2"/>
        <v>-5.0993549879964188</v>
      </c>
      <c r="H23" s="17">
        <f t="shared" si="6"/>
        <v>60.017557549746378</v>
      </c>
    </row>
    <row r="24" spans="1:8">
      <c r="A24" s="23">
        <f t="shared" si="3"/>
        <v>2008</v>
      </c>
      <c r="B24" s="6">
        <f t="shared" si="4"/>
        <v>4</v>
      </c>
      <c r="C24" s="23">
        <f t="shared" si="5"/>
        <v>11</v>
      </c>
      <c r="D24" s="23" t="str">
        <f t="shared" si="0"/>
        <v>4-2008</v>
      </c>
      <c r="E24" s="24">
        <f t="shared" si="1"/>
        <v>39753</v>
      </c>
      <c r="F24" s="38">
        <v>28363</v>
      </c>
      <c r="G24" s="17">
        <f t="shared" si="2"/>
        <v>-13.553794574824751</v>
      </c>
      <c r="H24" s="17">
        <f t="shared" si="6"/>
        <v>7.488536021525749</v>
      </c>
    </row>
    <row r="25" spans="1:8">
      <c r="A25" s="23">
        <f t="shared" si="3"/>
        <v>2008</v>
      </c>
      <c r="B25" s="6">
        <f t="shared" si="4"/>
        <v>4</v>
      </c>
      <c r="C25" s="23">
        <f t="shared" si="5"/>
        <v>12</v>
      </c>
      <c r="D25" s="23" t="str">
        <f t="shared" si="0"/>
        <v>4-2008</v>
      </c>
      <c r="E25" s="24">
        <f t="shared" si="1"/>
        <v>39783</v>
      </c>
      <c r="F25" s="38">
        <v>25378</v>
      </c>
      <c r="G25" s="17">
        <f t="shared" si="2"/>
        <v>-10.524274583083592</v>
      </c>
      <c r="H25" s="17">
        <f t="shared" si="6"/>
        <v>12.113447605584016</v>
      </c>
    </row>
    <row r="26" spans="1:8">
      <c r="A26" s="23">
        <f t="shared" si="3"/>
        <v>2009</v>
      </c>
      <c r="B26" s="6">
        <f t="shared" si="4"/>
        <v>1</v>
      </c>
      <c r="C26" s="23">
        <f t="shared" si="5"/>
        <v>1</v>
      </c>
      <c r="D26" s="23" t="str">
        <f t="shared" si="0"/>
        <v>1-2009</v>
      </c>
      <c r="E26" s="24">
        <f t="shared" si="1"/>
        <v>39814</v>
      </c>
      <c r="F26" s="39">
        <v>29311</v>
      </c>
      <c r="G26" s="17">
        <f t="shared" si="2"/>
        <v>15.497675151706192</v>
      </c>
      <c r="H26" s="17">
        <f t="shared" si="6"/>
        <v>-6.0334049305934006</v>
      </c>
    </row>
    <row r="27" spans="1:8">
      <c r="A27" s="23">
        <f t="shared" si="3"/>
        <v>2009</v>
      </c>
      <c r="B27" s="6">
        <f t="shared" si="4"/>
        <v>1</v>
      </c>
      <c r="C27" s="23">
        <f t="shared" si="5"/>
        <v>2</v>
      </c>
      <c r="D27" s="23" t="str">
        <f t="shared" si="0"/>
        <v>1-2009</v>
      </c>
      <c r="E27" s="24">
        <f t="shared" si="1"/>
        <v>39845</v>
      </c>
      <c r="F27" s="39">
        <v>33526</v>
      </c>
      <c r="G27" s="17">
        <f t="shared" si="2"/>
        <v>14.380266794036366</v>
      </c>
      <c r="H27" s="17">
        <f t="shared" si="6"/>
        <v>7.2729018014270563</v>
      </c>
    </row>
    <row r="28" spans="1:8">
      <c r="A28" s="23">
        <f t="shared" si="3"/>
        <v>2009</v>
      </c>
      <c r="B28" s="6">
        <f t="shared" si="4"/>
        <v>1</v>
      </c>
      <c r="C28" s="23">
        <f t="shared" si="5"/>
        <v>3</v>
      </c>
      <c r="D28" s="23" t="str">
        <f t="shared" si="0"/>
        <v>1-2009</v>
      </c>
      <c r="E28" s="24">
        <f t="shared" si="1"/>
        <v>39873</v>
      </c>
      <c r="F28" s="39">
        <v>39430</v>
      </c>
      <c r="G28" s="17">
        <f t="shared" si="2"/>
        <v>17.610212969038951</v>
      </c>
      <c r="H28" s="17">
        <f t="shared" si="6"/>
        <v>39.166343133448621</v>
      </c>
    </row>
    <row r="29" spans="1:8">
      <c r="A29" s="23">
        <f t="shared" si="3"/>
        <v>2009</v>
      </c>
      <c r="B29" s="6">
        <f t="shared" si="4"/>
        <v>2</v>
      </c>
      <c r="C29" s="23">
        <f t="shared" si="5"/>
        <v>4</v>
      </c>
      <c r="D29" s="23" t="str">
        <f t="shared" si="0"/>
        <v>2-2009</v>
      </c>
      <c r="E29" s="24">
        <f t="shared" si="1"/>
        <v>39904</v>
      </c>
      <c r="F29" s="39">
        <v>35324</v>
      </c>
      <c r="G29" s="17">
        <f t="shared" si="2"/>
        <v>-10.413390819173218</v>
      </c>
      <c r="H29" s="17">
        <f t="shared" si="6"/>
        <v>-7.5941088759253983</v>
      </c>
    </row>
    <row r="30" spans="1:8">
      <c r="A30" s="23">
        <f t="shared" si="3"/>
        <v>2009</v>
      </c>
      <c r="B30" s="6">
        <f t="shared" si="4"/>
        <v>2</v>
      </c>
      <c r="C30" s="23">
        <f t="shared" si="5"/>
        <v>5</v>
      </c>
      <c r="D30" s="23" t="str">
        <f t="shared" si="0"/>
        <v>2-2009</v>
      </c>
      <c r="E30" s="24">
        <f t="shared" si="1"/>
        <v>39934</v>
      </c>
      <c r="F30" s="39">
        <v>40448</v>
      </c>
      <c r="G30" s="17">
        <f t="shared" si="2"/>
        <v>14.505718491677055</v>
      </c>
      <c r="H30" s="17">
        <f t="shared" si="6"/>
        <v>5.7602300954373131</v>
      </c>
    </row>
    <row r="31" spans="1:8">
      <c r="A31" s="23">
        <f t="shared" si="3"/>
        <v>2009</v>
      </c>
      <c r="B31" s="6">
        <f t="shared" si="4"/>
        <v>2</v>
      </c>
      <c r="C31" s="23">
        <f t="shared" si="5"/>
        <v>6</v>
      </c>
      <c r="D31" s="23" t="str">
        <f t="shared" si="0"/>
        <v>2-2009</v>
      </c>
      <c r="E31" s="24">
        <f t="shared" si="1"/>
        <v>39965</v>
      </c>
      <c r="F31" s="39">
        <v>25454</v>
      </c>
      <c r="G31" s="17">
        <f t="shared" si="2"/>
        <v>-37.069818037974692</v>
      </c>
      <c r="H31" s="17">
        <f t="shared" si="6"/>
        <v>-29.380756852735544</v>
      </c>
    </row>
    <row r="32" spans="1:8">
      <c r="A32" s="23">
        <f t="shared" si="3"/>
        <v>2009</v>
      </c>
      <c r="B32" s="6">
        <f t="shared" si="4"/>
        <v>3</v>
      </c>
      <c r="C32" s="23">
        <f t="shared" si="5"/>
        <v>7</v>
      </c>
      <c r="D32" s="23" t="str">
        <f t="shared" si="0"/>
        <v>3-2009</v>
      </c>
      <c r="E32" s="24">
        <f t="shared" si="1"/>
        <v>39995</v>
      </c>
      <c r="F32" s="39">
        <v>42393</v>
      </c>
      <c r="G32" s="17">
        <f t="shared" si="2"/>
        <v>66.547497446373853</v>
      </c>
      <c r="H32" s="17">
        <f t="shared" si="6"/>
        <v>38.503005750130683</v>
      </c>
    </row>
    <row r="33" spans="1:8">
      <c r="A33" s="23">
        <f t="shared" si="3"/>
        <v>2009</v>
      </c>
      <c r="B33" s="6">
        <f t="shared" si="4"/>
        <v>3</v>
      </c>
      <c r="C33" s="23">
        <f t="shared" si="5"/>
        <v>8</v>
      </c>
      <c r="D33" s="23" t="str">
        <f t="shared" si="0"/>
        <v>3-2009</v>
      </c>
      <c r="E33" s="24">
        <f t="shared" si="1"/>
        <v>40026</v>
      </c>
      <c r="F33" s="39">
        <v>29173</v>
      </c>
      <c r="G33" s="17">
        <f t="shared" si="2"/>
        <v>-31.184393649895025</v>
      </c>
      <c r="H33" s="17">
        <f t="shared" si="6"/>
        <v>-7.683301161355649</v>
      </c>
    </row>
    <row r="34" spans="1:8">
      <c r="A34" s="23">
        <f t="shared" si="3"/>
        <v>2009</v>
      </c>
      <c r="B34" s="6">
        <f t="shared" si="4"/>
        <v>3</v>
      </c>
      <c r="C34" s="23">
        <f t="shared" si="5"/>
        <v>9</v>
      </c>
      <c r="D34" s="23" t="str">
        <f t="shared" si="0"/>
        <v>3-2009</v>
      </c>
      <c r="E34" s="24">
        <f t="shared" si="1"/>
        <v>40057</v>
      </c>
      <c r="F34" s="39">
        <v>37421</v>
      </c>
      <c r="G34" s="17">
        <f t="shared" si="2"/>
        <v>28.272717924107905</v>
      </c>
      <c r="H34" s="17">
        <f t="shared" si="6"/>
        <v>8.237642090648766</v>
      </c>
    </row>
    <row r="35" spans="1:8">
      <c r="A35" s="23">
        <f t="shared" si="3"/>
        <v>2009</v>
      </c>
      <c r="B35" s="6">
        <f t="shared" si="4"/>
        <v>4</v>
      </c>
      <c r="C35" s="23">
        <f t="shared" si="5"/>
        <v>10</v>
      </c>
      <c r="D35" s="23" t="str">
        <f t="shared" si="0"/>
        <v>4-2009</v>
      </c>
      <c r="E35" s="24">
        <f t="shared" si="1"/>
        <v>40087</v>
      </c>
      <c r="F35" s="39">
        <v>32094</v>
      </c>
      <c r="G35" s="17">
        <f t="shared" si="2"/>
        <v>-14.235322412549101</v>
      </c>
      <c r="H35" s="17">
        <f t="shared" si="6"/>
        <v>-2.1822615056385275</v>
      </c>
    </row>
    <row r="36" spans="1:8">
      <c r="A36" s="23">
        <f t="shared" si="3"/>
        <v>2009</v>
      </c>
      <c r="B36" s="6">
        <f t="shared" si="4"/>
        <v>4</v>
      </c>
      <c r="C36" s="23">
        <f t="shared" si="5"/>
        <v>11</v>
      </c>
      <c r="D36" s="23" t="str">
        <f t="shared" si="0"/>
        <v>4-2009</v>
      </c>
      <c r="E36" s="24">
        <f t="shared" si="1"/>
        <v>40118</v>
      </c>
      <c r="F36" s="39">
        <v>35457</v>
      </c>
      <c r="G36" s="17">
        <f t="shared" si="2"/>
        <v>10.478594129743879</v>
      </c>
      <c r="H36" s="17">
        <f t="shared" si="6"/>
        <v>25.011458590417092</v>
      </c>
    </row>
    <row r="37" spans="1:8">
      <c r="A37" s="23">
        <f t="shared" si="3"/>
        <v>2009</v>
      </c>
      <c r="B37" s="6">
        <f t="shared" si="4"/>
        <v>4</v>
      </c>
      <c r="C37" s="23">
        <f t="shared" si="5"/>
        <v>12</v>
      </c>
      <c r="D37" s="23" t="str">
        <f t="shared" si="0"/>
        <v>4-2009</v>
      </c>
      <c r="E37" s="24">
        <f t="shared" si="1"/>
        <v>40148</v>
      </c>
      <c r="F37" s="39">
        <v>31179</v>
      </c>
      <c r="G37" s="17">
        <f t="shared" si="2"/>
        <v>-12.065318554869275</v>
      </c>
      <c r="H37" s="17">
        <f t="shared" si="6"/>
        <v>22.858381275120188</v>
      </c>
    </row>
    <row r="38" spans="1:8">
      <c r="A38" s="23">
        <f t="shared" si="3"/>
        <v>2010</v>
      </c>
      <c r="B38" s="6">
        <f t="shared" si="4"/>
        <v>1</v>
      </c>
      <c r="C38" s="23">
        <f t="shared" si="5"/>
        <v>1</v>
      </c>
      <c r="D38" s="23" t="str">
        <f t="shared" si="0"/>
        <v>1-2010</v>
      </c>
      <c r="E38" s="24">
        <f t="shared" si="1"/>
        <v>40179</v>
      </c>
      <c r="F38" s="38">
        <v>34750</v>
      </c>
      <c r="G38" s="17">
        <f t="shared" si="2"/>
        <v>11.453221719747276</v>
      </c>
      <c r="H38" s="17">
        <f t="shared" si="6"/>
        <v>18.556173450240522</v>
      </c>
    </row>
    <row r="39" spans="1:8">
      <c r="A39" s="23">
        <f t="shared" si="3"/>
        <v>2010</v>
      </c>
      <c r="B39" s="6">
        <f t="shared" si="4"/>
        <v>1</v>
      </c>
      <c r="C39" s="23">
        <f t="shared" si="5"/>
        <v>2</v>
      </c>
      <c r="D39" s="23" t="str">
        <f t="shared" si="0"/>
        <v>1-2010</v>
      </c>
      <c r="E39" s="24">
        <f t="shared" si="1"/>
        <v>40210</v>
      </c>
      <c r="F39" s="38">
        <v>36489</v>
      </c>
      <c r="G39" s="17">
        <f t="shared" si="2"/>
        <v>5.0043165467625883</v>
      </c>
      <c r="H39" s="17">
        <f t="shared" si="6"/>
        <v>8.8379168406609754</v>
      </c>
    </row>
    <row r="40" spans="1:8">
      <c r="A40" s="23">
        <f t="shared" si="3"/>
        <v>2010</v>
      </c>
      <c r="B40" s="6">
        <f t="shared" si="4"/>
        <v>1</v>
      </c>
      <c r="C40" s="23">
        <f t="shared" si="5"/>
        <v>3</v>
      </c>
      <c r="D40" s="23" t="str">
        <f t="shared" si="0"/>
        <v>1-2010</v>
      </c>
      <c r="E40" s="24">
        <f t="shared" si="1"/>
        <v>40238</v>
      </c>
      <c r="F40" s="38">
        <v>40168</v>
      </c>
      <c r="G40" s="17">
        <f t="shared" si="2"/>
        <v>10.082490613609574</v>
      </c>
      <c r="H40" s="17">
        <f t="shared" si="6"/>
        <v>1.8716713162566512</v>
      </c>
    </row>
    <row r="41" spans="1:8">
      <c r="A41" s="23">
        <f t="shared" si="3"/>
        <v>2010</v>
      </c>
      <c r="B41" s="6">
        <f t="shared" si="4"/>
        <v>2</v>
      </c>
      <c r="C41" s="23">
        <f t="shared" si="5"/>
        <v>4</v>
      </c>
      <c r="D41" s="23" t="str">
        <f t="shared" si="0"/>
        <v>2-2010</v>
      </c>
      <c r="E41" s="24">
        <f t="shared" si="1"/>
        <v>40269</v>
      </c>
      <c r="F41" s="38">
        <v>39973</v>
      </c>
      <c r="G41" s="17">
        <f t="shared" si="2"/>
        <v>-0.48546106353316576</v>
      </c>
      <c r="H41" s="17">
        <f t="shared" si="6"/>
        <v>13.161023666628925</v>
      </c>
    </row>
    <row r="42" spans="1:8">
      <c r="A42" s="23">
        <f t="shared" si="3"/>
        <v>2010</v>
      </c>
      <c r="B42" s="6">
        <f t="shared" si="4"/>
        <v>2</v>
      </c>
      <c r="C42" s="23">
        <f t="shared" si="5"/>
        <v>5</v>
      </c>
      <c r="D42" s="23" t="str">
        <f t="shared" si="0"/>
        <v>2-2010</v>
      </c>
      <c r="E42" s="24">
        <f t="shared" si="1"/>
        <v>40299</v>
      </c>
      <c r="F42" s="38">
        <v>40417</v>
      </c>
      <c r="G42" s="17">
        <f t="shared" si="2"/>
        <v>1.1107497560853608</v>
      </c>
      <c r="H42" s="17">
        <f t="shared" si="6"/>
        <v>-7.6641613924055552E-2</v>
      </c>
    </row>
    <row r="43" spans="1:8">
      <c r="A43" s="23">
        <f t="shared" si="3"/>
        <v>2010</v>
      </c>
      <c r="B43" s="6">
        <f t="shared" si="4"/>
        <v>2</v>
      </c>
      <c r="C43" s="23">
        <f t="shared" si="5"/>
        <v>6</v>
      </c>
      <c r="D43" s="23" t="str">
        <f t="shared" si="0"/>
        <v>2-2010</v>
      </c>
      <c r="E43" s="24">
        <f t="shared" si="1"/>
        <v>40330</v>
      </c>
      <c r="F43" s="38">
        <v>40338</v>
      </c>
      <c r="G43" s="17">
        <f t="shared" si="2"/>
        <v>-0.19546230546552135</v>
      </c>
      <c r="H43" s="17">
        <f t="shared" si="6"/>
        <v>58.474110159503411</v>
      </c>
    </row>
    <row r="44" spans="1:8">
      <c r="A44" s="23">
        <f t="shared" si="3"/>
        <v>2010</v>
      </c>
      <c r="B44" s="6">
        <f t="shared" si="4"/>
        <v>3</v>
      </c>
      <c r="C44" s="23">
        <f t="shared" si="5"/>
        <v>7</v>
      </c>
      <c r="D44" s="23" t="str">
        <f t="shared" si="0"/>
        <v>3-2010</v>
      </c>
      <c r="E44" s="24">
        <f t="shared" si="1"/>
        <v>40360</v>
      </c>
      <c r="F44" s="38">
        <v>43390</v>
      </c>
      <c r="G44" s="17">
        <f t="shared" si="2"/>
        <v>7.5660667360801126</v>
      </c>
      <c r="H44" s="17">
        <f t="shared" si="6"/>
        <v>2.3518033637628832</v>
      </c>
    </row>
    <row r="45" spans="1:8">
      <c r="A45" s="23">
        <f t="shared" si="3"/>
        <v>2010</v>
      </c>
      <c r="B45" s="6">
        <f t="shared" si="4"/>
        <v>3</v>
      </c>
      <c r="C45" s="23">
        <f t="shared" si="5"/>
        <v>8</v>
      </c>
      <c r="D45" s="23" t="str">
        <f t="shared" si="0"/>
        <v>3-2010</v>
      </c>
      <c r="E45" s="24">
        <f t="shared" si="1"/>
        <v>40391</v>
      </c>
      <c r="F45" s="38">
        <v>42076</v>
      </c>
      <c r="G45" s="17">
        <f t="shared" si="2"/>
        <v>-3.0283475455173958</v>
      </c>
      <c r="H45" s="17">
        <f t="shared" si="6"/>
        <v>44.229253076474826</v>
      </c>
    </row>
    <row r="46" spans="1:8">
      <c r="A46" s="23">
        <f t="shared" si="3"/>
        <v>2010</v>
      </c>
      <c r="B46" s="6">
        <f t="shared" si="4"/>
        <v>3</v>
      </c>
      <c r="C46" s="23">
        <f t="shared" si="5"/>
        <v>9</v>
      </c>
      <c r="D46" s="23" t="str">
        <f t="shared" si="0"/>
        <v>3-2010</v>
      </c>
      <c r="E46" s="24">
        <f t="shared" si="1"/>
        <v>40422</v>
      </c>
      <c r="F46" s="38">
        <v>33082</v>
      </c>
      <c r="G46" s="17">
        <f t="shared" si="2"/>
        <v>-21.375606046202112</v>
      </c>
      <c r="H46" s="17">
        <f t="shared" si="6"/>
        <v>-11.595093663985468</v>
      </c>
    </row>
    <row r="47" spans="1:8">
      <c r="A47" s="23">
        <f t="shared" si="3"/>
        <v>2010</v>
      </c>
      <c r="B47" s="6">
        <f t="shared" si="4"/>
        <v>4</v>
      </c>
      <c r="C47" s="23">
        <f t="shared" si="5"/>
        <v>10</v>
      </c>
      <c r="D47" s="23" t="str">
        <f t="shared" si="0"/>
        <v>4-2010</v>
      </c>
      <c r="E47" s="24">
        <f t="shared" si="1"/>
        <v>40452</v>
      </c>
      <c r="F47" s="38">
        <v>32509</v>
      </c>
      <c r="G47" s="17">
        <f t="shared" si="2"/>
        <v>-1.7320597303669638</v>
      </c>
      <c r="H47" s="17">
        <f t="shared" si="6"/>
        <v>1.2930765875241557</v>
      </c>
    </row>
    <row r="48" spans="1:8">
      <c r="A48" s="23">
        <f t="shared" si="3"/>
        <v>2010</v>
      </c>
      <c r="B48" s="6">
        <f t="shared" si="4"/>
        <v>4</v>
      </c>
      <c r="C48" s="23">
        <f t="shared" si="5"/>
        <v>11</v>
      </c>
      <c r="D48" s="23" t="str">
        <f t="shared" si="0"/>
        <v>4-2010</v>
      </c>
      <c r="E48" s="24">
        <f t="shared" si="1"/>
        <v>40483</v>
      </c>
      <c r="F48" s="38">
        <v>34137</v>
      </c>
      <c r="G48" s="17">
        <f t="shared" si="2"/>
        <v>5.0078439816666265</v>
      </c>
      <c r="H48" s="17">
        <f t="shared" si="6"/>
        <v>-3.7228191894407292</v>
      </c>
    </row>
    <row r="49" spans="1:8">
      <c r="A49" s="23">
        <f t="shared" si="3"/>
        <v>2010</v>
      </c>
      <c r="B49" s="6">
        <f t="shared" si="4"/>
        <v>4</v>
      </c>
      <c r="C49" s="23">
        <f t="shared" si="5"/>
        <v>12</v>
      </c>
      <c r="D49" s="23" t="str">
        <f t="shared" si="0"/>
        <v>4-2010</v>
      </c>
      <c r="E49" s="24">
        <f t="shared" si="1"/>
        <v>40513</v>
      </c>
      <c r="F49" s="38">
        <v>24512</v>
      </c>
      <c r="G49" s="17">
        <f t="shared" si="2"/>
        <v>-28.195213404810026</v>
      </c>
      <c r="H49" s="17">
        <f t="shared" si="6"/>
        <v>-21.382982135411655</v>
      </c>
    </row>
    <row r="50" spans="1:8">
      <c r="A50" s="23">
        <f t="shared" si="3"/>
        <v>2011</v>
      </c>
      <c r="B50" s="6">
        <f t="shared" si="4"/>
        <v>1</v>
      </c>
      <c r="C50" s="23">
        <f t="shared" si="5"/>
        <v>1</v>
      </c>
      <c r="D50" s="23" t="str">
        <f t="shared" si="0"/>
        <v>1-2011</v>
      </c>
      <c r="E50" s="24">
        <f t="shared" si="1"/>
        <v>40544</v>
      </c>
      <c r="F50" s="39">
        <v>41461</v>
      </c>
      <c r="G50" s="17">
        <f t="shared" si="2"/>
        <v>69.145724543080945</v>
      </c>
      <c r="H50" s="17">
        <f t="shared" si="6"/>
        <v>19.312230215827331</v>
      </c>
    </row>
    <row r="51" spans="1:8">
      <c r="A51" s="23">
        <f t="shared" si="3"/>
        <v>2011</v>
      </c>
      <c r="B51" s="6">
        <f t="shared" si="4"/>
        <v>1</v>
      </c>
      <c r="C51" s="23">
        <f t="shared" si="5"/>
        <v>2</v>
      </c>
      <c r="D51" s="23" t="str">
        <f t="shared" si="0"/>
        <v>1-2011</v>
      </c>
      <c r="E51" s="24">
        <f t="shared" si="1"/>
        <v>40575</v>
      </c>
      <c r="F51" s="39">
        <v>48157</v>
      </c>
      <c r="G51" s="17">
        <f t="shared" si="2"/>
        <v>16.150116977400451</v>
      </c>
      <c r="H51" s="17">
        <f t="shared" si="6"/>
        <v>31.97676011948807</v>
      </c>
    </row>
    <row r="52" spans="1:8">
      <c r="A52" s="23">
        <f t="shared" si="3"/>
        <v>2011</v>
      </c>
      <c r="B52" s="6">
        <f t="shared" si="4"/>
        <v>1</v>
      </c>
      <c r="C52" s="23">
        <f t="shared" si="5"/>
        <v>3</v>
      </c>
      <c r="D52" s="23" t="str">
        <f t="shared" si="0"/>
        <v>1-2011</v>
      </c>
      <c r="E52" s="24">
        <f t="shared" si="1"/>
        <v>40603</v>
      </c>
      <c r="F52" s="39">
        <v>47350</v>
      </c>
      <c r="G52" s="17">
        <f t="shared" si="2"/>
        <v>-1.6757688394210657</v>
      </c>
      <c r="H52" s="17">
        <f t="shared" si="6"/>
        <v>17.879904401513635</v>
      </c>
    </row>
    <row r="53" spans="1:8">
      <c r="A53" s="23">
        <f t="shared" si="3"/>
        <v>2011</v>
      </c>
      <c r="B53" s="6">
        <f t="shared" si="4"/>
        <v>2</v>
      </c>
      <c r="C53" s="23">
        <f t="shared" si="5"/>
        <v>4</v>
      </c>
      <c r="D53" s="23" t="str">
        <f t="shared" si="0"/>
        <v>2-2011</v>
      </c>
      <c r="E53" s="24">
        <f t="shared" si="1"/>
        <v>40634</v>
      </c>
      <c r="F53" s="39">
        <v>40005</v>
      </c>
      <c r="G53" s="17">
        <f t="shared" si="2"/>
        <v>-15.512143611404438</v>
      </c>
      <c r="H53" s="17">
        <f t="shared" si="6"/>
        <v>8.0054036474619394E-2</v>
      </c>
    </row>
    <row r="54" spans="1:8">
      <c r="A54" s="23">
        <f t="shared" si="3"/>
        <v>2011</v>
      </c>
      <c r="B54" s="6">
        <f t="shared" si="4"/>
        <v>2</v>
      </c>
      <c r="C54" s="23">
        <f t="shared" si="5"/>
        <v>5</v>
      </c>
      <c r="D54" s="23" t="str">
        <f t="shared" si="0"/>
        <v>2-2011</v>
      </c>
      <c r="E54" s="24">
        <f t="shared" si="1"/>
        <v>40664</v>
      </c>
      <c r="F54" s="39">
        <v>57760</v>
      </c>
      <c r="G54" s="17">
        <f t="shared" si="2"/>
        <v>44.381952255967995</v>
      </c>
      <c r="H54" s="17">
        <f t="shared" si="6"/>
        <v>42.910161565677818</v>
      </c>
    </row>
    <row r="55" spans="1:8">
      <c r="A55" s="23">
        <f t="shared" si="3"/>
        <v>2011</v>
      </c>
      <c r="B55" s="6">
        <f t="shared" si="4"/>
        <v>2</v>
      </c>
      <c r="C55" s="23">
        <f t="shared" si="5"/>
        <v>6</v>
      </c>
      <c r="D55" s="23" t="str">
        <f t="shared" si="0"/>
        <v>2-2011</v>
      </c>
      <c r="E55" s="24">
        <f t="shared" si="1"/>
        <v>40695</v>
      </c>
      <c r="F55" s="39">
        <v>47376</v>
      </c>
      <c r="G55" s="17">
        <f t="shared" si="2"/>
        <v>-17.977839335180057</v>
      </c>
      <c r="H55" s="17">
        <f t="shared" si="6"/>
        <v>17.44756804997769</v>
      </c>
    </row>
    <row r="56" spans="1:8">
      <c r="A56" s="23">
        <f t="shared" si="3"/>
        <v>2011</v>
      </c>
      <c r="B56" s="6">
        <f t="shared" si="4"/>
        <v>3</v>
      </c>
      <c r="C56" s="23">
        <f t="shared" si="5"/>
        <v>7</v>
      </c>
      <c r="D56" s="23" t="str">
        <f t="shared" si="0"/>
        <v>3-2011</v>
      </c>
      <c r="E56" s="24">
        <f t="shared" si="1"/>
        <v>40725</v>
      </c>
      <c r="F56" s="39">
        <v>55657</v>
      </c>
      <c r="G56" s="17">
        <f t="shared" si="2"/>
        <v>17.479314420803792</v>
      </c>
      <c r="H56" s="17">
        <f t="shared" si="6"/>
        <v>28.27149112698779</v>
      </c>
    </row>
    <row r="57" spans="1:8">
      <c r="A57" s="23">
        <f t="shared" si="3"/>
        <v>2011</v>
      </c>
      <c r="B57" s="6">
        <f t="shared" si="4"/>
        <v>3</v>
      </c>
      <c r="C57" s="23">
        <f t="shared" si="5"/>
        <v>8</v>
      </c>
      <c r="D57" s="23" t="str">
        <f t="shared" si="0"/>
        <v>3-2011</v>
      </c>
      <c r="E57" s="24">
        <f t="shared" si="1"/>
        <v>40756</v>
      </c>
      <c r="F57" s="39">
        <v>54981</v>
      </c>
      <c r="G57" s="17">
        <f t="shared" si="2"/>
        <v>-1.2145821729521944</v>
      </c>
      <c r="H57" s="17">
        <f t="shared" si="6"/>
        <v>30.67069113033558</v>
      </c>
    </row>
    <row r="58" spans="1:8">
      <c r="A58" s="23">
        <f t="shared" si="3"/>
        <v>2011</v>
      </c>
      <c r="B58" s="6">
        <f t="shared" si="4"/>
        <v>3</v>
      </c>
      <c r="C58" s="23">
        <f t="shared" si="5"/>
        <v>9</v>
      </c>
      <c r="D58" s="23" t="str">
        <f t="shared" si="0"/>
        <v>3-2011</v>
      </c>
      <c r="E58" s="24">
        <f t="shared" si="1"/>
        <v>40787</v>
      </c>
      <c r="F58" s="39">
        <v>55591</v>
      </c>
      <c r="G58" s="17">
        <f t="shared" si="2"/>
        <v>1.1094741819901444</v>
      </c>
      <c r="H58" s="17">
        <f t="shared" si="6"/>
        <v>68.04002176410134</v>
      </c>
    </row>
    <row r="59" spans="1:8">
      <c r="A59" s="23">
        <f t="shared" si="3"/>
        <v>2011</v>
      </c>
      <c r="B59" s="6">
        <f t="shared" si="4"/>
        <v>4</v>
      </c>
      <c r="C59" s="23">
        <f t="shared" si="5"/>
        <v>10</v>
      </c>
      <c r="D59" s="23" t="str">
        <f t="shared" si="0"/>
        <v>4-2011</v>
      </c>
      <c r="E59" s="24">
        <f t="shared" si="1"/>
        <v>40817</v>
      </c>
      <c r="F59" s="39">
        <v>47236</v>
      </c>
      <c r="G59" s="17">
        <f t="shared" si="2"/>
        <v>-15.029411235631663</v>
      </c>
      <c r="H59" s="17">
        <f t="shared" si="6"/>
        <v>45.30130117813529</v>
      </c>
    </row>
    <row r="60" spans="1:8">
      <c r="A60" s="23">
        <f t="shared" si="3"/>
        <v>2011</v>
      </c>
      <c r="B60" s="6">
        <f t="shared" si="4"/>
        <v>4</v>
      </c>
      <c r="C60" s="23">
        <f t="shared" si="5"/>
        <v>11</v>
      </c>
      <c r="D60" s="23" t="str">
        <f t="shared" si="0"/>
        <v>4-2011</v>
      </c>
      <c r="E60" s="24">
        <f t="shared" si="1"/>
        <v>40848</v>
      </c>
      <c r="F60" s="39">
        <v>50771</v>
      </c>
      <c r="G60" s="17">
        <f t="shared" si="2"/>
        <v>7.4836988737403631</v>
      </c>
      <c r="H60" s="17">
        <f t="shared" si="6"/>
        <v>48.727187509154277</v>
      </c>
    </row>
    <row r="61" spans="1:8">
      <c r="A61" s="23">
        <f t="shared" si="3"/>
        <v>2011</v>
      </c>
      <c r="B61" s="6">
        <f t="shared" si="4"/>
        <v>4</v>
      </c>
      <c r="C61" s="23">
        <f t="shared" si="5"/>
        <v>12</v>
      </c>
      <c r="D61" s="23" t="str">
        <f t="shared" si="0"/>
        <v>4-2011</v>
      </c>
      <c r="E61" s="24">
        <f t="shared" si="1"/>
        <v>40878</v>
      </c>
      <c r="F61" s="39">
        <v>42676</v>
      </c>
      <c r="G61" s="17">
        <f t="shared" si="2"/>
        <v>-15.94414134052904</v>
      </c>
      <c r="H61" s="17">
        <f t="shared" si="6"/>
        <v>74.102480417754578</v>
      </c>
    </row>
    <row r="62" spans="1:8">
      <c r="A62" s="23">
        <f t="shared" si="3"/>
        <v>2012</v>
      </c>
      <c r="B62" s="6">
        <f t="shared" si="4"/>
        <v>1</v>
      </c>
      <c r="C62" s="23">
        <f t="shared" si="5"/>
        <v>1</v>
      </c>
      <c r="D62" s="23" t="str">
        <f t="shared" si="0"/>
        <v>1-2012</v>
      </c>
      <c r="E62" s="24">
        <f t="shared" si="1"/>
        <v>40909</v>
      </c>
      <c r="F62" s="39">
        <v>61107</v>
      </c>
      <c r="G62" s="17">
        <f t="shared" si="2"/>
        <v>43.188208829318597</v>
      </c>
      <c r="H62" s="17">
        <f t="shared" si="6"/>
        <v>47.384288849762427</v>
      </c>
    </row>
    <row r="63" spans="1:8">
      <c r="A63" s="23">
        <f t="shared" si="3"/>
        <v>2012</v>
      </c>
      <c r="B63" s="6">
        <f t="shared" si="4"/>
        <v>1</v>
      </c>
      <c r="C63" s="23">
        <f t="shared" si="5"/>
        <v>2</v>
      </c>
      <c r="D63" s="23" t="str">
        <f t="shared" si="0"/>
        <v>1-2012</v>
      </c>
      <c r="E63" s="24">
        <f t="shared" si="1"/>
        <v>40940</v>
      </c>
      <c r="F63" s="39">
        <v>60943</v>
      </c>
      <c r="G63" s="17">
        <f t="shared" si="2"/>
        <v>-0.26838169113194699</v>
      </c>
      <c r="H63" s="17">
        <f t="shared" si="6"/>
        <v>26.550657225325502</v>
      </c>
    </row>
    <row r="64" spans="1:8">
      <c r="A64" s="23">
        <f t="shared" si="3"/>
        <v>2012</v>
      </c>
      <c r="B64" s="6">
        <f t="shared" si="4"/>
        <v>1</v>
      </c>
      <c r="C64" s="23">
        <f t="shared" si="5"/>
        <v>3</v>
      </c>
      <c r="D64" s="23" t="str">
        <f t="shared" si="0"/>
        <v>1-2012</v>
      </c>
      <c r="E64" s="24">
        <f t="shared" si="1"/>
        <v>40969</v>
      </c>
      <c r="F64" s="39">
        <v>63171</v>
      </c>
      <c r="G64" s="17">
        <f t="shared" si="2"/>
        <v>3.6558751620366481</v>
      </c>
      <c r="H64" s="17">
        <f t="shared" si="6"/>
        <v>33.412882787750789</v>
      </c>
    </row>
    <row r="65" spans="1:8">
      <c r="A65" s="23">
        <f t="shared" si="3"/>
        <v>2012</v>
      </c>
      <c r="B65" s="6">
        <f t="shared" si="4"/>
        <v>2</v>
      </c>
      <c r="C65" s="23">
        <f t="shared" si="5"/>
        <v>4</v>
      </c>
      <c r="D65" s="23" t="str">
        <f t="shared" si="0"/>
        <v>2-2012</v>
      </c>
      <c r="E65" s="24">
        <f t="shared" si="1"/>
        <v>41000</v>
      </c>
      <c r="F65" s="39">
        <v>53905</v>
      </c>
      <c r="G65" s="17">
        <f t="shared" si="2"/>
        <v>-14.668123031137704</v>
      </c>
      <c r="H65" s="17">
        <f t="shared" si="6"/>
        <v>34.745656792900888</v>
      </c>
    </row>
    <row r="66" spans="1:8">
      <c r="A66" s="23">
        <f t="shared" si="3"/>
        <v>2012</v>
      </c>
      <c r="B66" s="6">
        <f t="shared" si="4"/>
        <v>2</v>
      </c>
      <c r="C66" s="23">
        <f t="shared" si="5"/>
        <v>5</v>
      </c>
      <c r="D66" s="23" t="str">
        <f t="shared" si="0"/>
        <v>2-2012</v>
      </c>
      <c r="E66" s="24">
        <f t="shared" si="1"/>
        <v>41030</v>
      </c>
      <c r="F66" s="39">
        <v>59622</v>
      </c>
      <c r="G66" s="17">
        <f t="shared" si="2"/>
        <v>10.605695204526477</v>
      </c>
      <c r="H66" s="17">
        <f t="shared" si="6"/>
        <v>3.223684210526323</v>
      </c>
    </row>
    <row r="67" spans="1:8">
      <c r="A67" s="23">
        <f t="shared" si="3"/>
        <v>2012</v>
      </c>
      <c r="B67" s="6">
        <f t="shared" si="4"/>
        <v>2</v>
      </c>
      <c r="C67" s="23">
        <f t="shared" si="5"/>
        <v>6</v>
      </c>
      <c r="D67" s="23" t="str">
        <f t="shared" ref="D67:D88" si="7">+CONCATENATE(B67,"-",A67)</f>
        <v>2-2012</v>
      </c>
      <c r="E67" s="24">
        <f t="shared" ref="E67:E88" si="8">+DATE(A67,C67,1)</f>
        <v>41061</v>
      </c>
      <c r="F67" s="39">
        <v>60519</v>
      </c>
      <c r="G67" s="17">
        <f t="shared" si="2"/>
        <v>1.5044782127402678</v>
      </c>
      <c r="H67" s="17">
        <f t="shared" si="6"/>
        <v>27.741894630192498</v>
      </c>
    </row>
    <row r="68" spans="1:8">
      <c r="A68" s="23">
        <f t="shared" si="3"/>
        <v>2012</v>
      </c>
      <c r="B68" s="6">
        <f t="shared" si="4"/>
        <v>3</v>
      </c>
      <c r="C68" s="23">
        <f t="shared" si="5"/>
        <v>7</v>
      </c>
      <c r="D68" s="23" t="str">
        <f t="shared" si="7"/>
        <v>3-2012</v>
      </c>
      <c r="E68" s="24">
        <f t="shared" si="8"/>
        <v>41091</v>
      </c>
      <c r="F68" s="39">
        <v>65690</v>
      </c>
      <c r="G68" s="17">
        <f t="shared" ref="G68:G94" si="9">+(F68/F67-1)*100</f>
        <v>8.5444240651696202</v>
      </c>
      <c r="H68" s="17">
        <f t="shared" si="6"/>
        <v>18.02648364087176</v>
      </c>
    </row>
    <row r="69" spans="1:8">
      <c r="A69" s="23">
        <f t="shared" si="3"/>
        <v>2012</v>
      </c>
      <c r="B69" s="6">
        <f t="shared" si="4"/>
        <v>3</v>
      </c>
      <c r="C69" s="23">
        <f t="shared" si="5"/>
        <v>8</v>
      </c>
      <c r="D69" s="23" t="str">
        <f t="shared" si="7"/>
        <v>3-2012</v>
      </c>
      <c r="E69" s="24">
        <f t="shared" si="8"/>
        <v>41122</v>
      </c>
      <c r="F69" s="39">
        <v>65876</v>
      </c>
      <c r="G69" s="17">
        <f t="shared" si="9"/>
        <v>0.2831481199573771</v>
      </c>
      <c r="H69" s="17">
        <f t="shared" si="6"/>
        <v>19.815936414397694</v>
      </c>
    </row>
    <row r="70" spans="1:8">
      <c r="A70" s="23">
        <f t="shared" si="3"/>
        <v>2012</v>
      </c>
      <c r="B70" s="6">
        <f t="shared" si="4"/>
        <v>3</v>
      </c>
      <c r="C70" s="23">
        <f t="shared" si="5"/>
        <v>9</v>
      </c>
      <c r="D70" s="23" t="str">
        <f t="shared" si="7"/>
        <v>3-2012</v>
      </c>
      <c r="E70" s="24">
        <f t="shared" si="8"/>
        <v>41153</v>
      </c>
      <c r="F70" s="39">
        <v>58608</v>
      </c>
      <c r="G70" s="17">
        <f t="shared" si="9"/>
        <v>-11.032849596211058</v>
      </c>
      <c r="H70" s="17">
        <f t="shared" si="6"/>
        <v>5.4271374862837618</v>
      </c>
    </row>
    <row r="71" spans="1:8">
      <c r="A71" s="23">
        <f t="shared" si="3"/>
        <v>2012</v>
      </c>
      <c r="B71" s="6">
        <f t="shared" si="4"/>
        <v>4</v>
      </c>
      <c r="C71" s="23">
        <f t="shared" si="5"/>
        <v>10</v>
      </c>
      <c r="D71" s="23" t="str">
        <f t="shared" si="7"/>
        <v>4-2012</v>
      </c>
      <c r="E71" s="24">
        <f t="shared" si="8"/>
        <v>41183</v>
      </c>
      <c r="F71" s="39">
        <v>69341</v>
      </c>
      <c r="G71" s="17">
        <f t="shared" si="9"/>
        <v>18.313199563199568</v>
      </c>
      <c r="H71" s="17">
        <f t="shared" si="6"/>
        <v>46.796934541451442</v>
      </c>
    </row>
    <row r="72" spans="1:8">
      <c r="A72" s="23">
        <f t="shared" si="3"/>
        <v>2012</v>
      </c>
      <c r="B72" s="6">
        <f t="shared" si="4"/>
        <v>4</v>
      </c>
      <c r="C72" s="23">
        <f t="shared" si="5"/>
        <v>11</v>
      </c>
      <c r="D72" s="23" t="str">
        <f t="shared" si="7"/>
        <v>4-2012</v>
      </c>
      <c r="E72" s="24">
        <f t="shared" si="8"/>
        <v>41214</v>
      </c>
      <c r="F72" s="39">
        <v>59258</v>
      </c>
      <c r="G72" s="17">
        <f t="shared" si="9"/>
        <v>-14.541180542536159</v>
      </c>
      <c r="H72" s="17">
        <f t="shared" si="6"/>
        <v>16.716235646333534</v>
      </c>
    </row>
    <row r="73" spans="1:8">
      <c r="A73" s="23">
        <f t="shared" si="3"/>
        <v>2012</v>
      </c>
      <c r="B73" s="6">
        <f t="shared" si="4"/>
        <v>4</v>
      </c>
      <c r="C73" s="23">
        <f t="shared" si="5"/>
        <v>12</v>
      </c>
      <c r="D73" s="23" t="str">
        <f t="shared" si="7"/>
        <v>4-2012</v>
      </c>
      <c r="E73" s="24">
        <f t="shared" si="8"/>
        <v>41244</v>
      </c>
      <c r="F73" s="39">
        <v>47258</v>
      </c>
      <c r="G73" s="17">
        <f t="shared" si="9"/>
        <v>-20.25043032164433</v>
      </c>
      <c r="H73" s="17">
        <f t="shared" si="6"/>
        <v>10.736713843846669</v>
      </c>
    </row>
    <row r="74" spans="1:8">
      <c r="A74" s="23">
        <f t="shared" si="3"/>
        <v>2013</v>
      </c>
      <c r="B74" s="6">
        <f t="shared" si="4"/>
        <v>1</v>
      </c>
      <c r="C74" s="23">
        <f t="shared" si="5"/>
        <v>1</v>
      </c>
      <c r="D74" s="23" t="str">
        <f t="shared" si="7"/>
        <v>1-2013</v>
      </c>
      <c r="E74" s="24">
        <f t="shared" si="8"/>
        <v>41275</v>
      </c>
      <c r="F74" s="39">
        <v>54239</v>
      </c>
      <c r="G74" s="17">
        <f t="shared" si="9"/>
        <v>14.772102077955051</v>
      </c>
      <c r="H74" s="17">
        <f t="shared" si="6"/>
        <v>-11.23930155301357</v>
      </c>
    </row>
    <row r="75" spans="1:8">
      <c r="A75" s="23">
        <f t="shared" si="3"/>
        <v>2013</v>
      </c>
      <c r="B75" s="6">
        <f t="shared" si="4"/>
        <v>1</v>
      </c>
      <c r="C75" s="23">
        <f t="shared" si="5"/>
        <v>2</v>
      </c>
      <c r="D75" s="23" t="str">
        <f t="shared" si="7"/>
        <v>1-2013</v>
      </c>
      <c r="E75" s="24">
        <f t="shared" si="8"/>
        <v>41306</v>
      </c>
      <c r="F75" s="39">
        <v>50302</v>
      </c>
      <c r="G75" s="17">
        <f t="shared" si="9"/>
        <v>-7.2586146499751152</v>
      </c>
      <c r="H75" s="17">
        <f t="shared" si="6"/>
        <v>-17.460577917070054</v>
      </c>
    </row>
    <row r="76" spans="1:8">
      <c r="A76" s="23">
        <f t="shared" si="3"/>
        <v>2013</v>
      </c>
      <c r="B76" s="6">
        <f t="shared" si="4"/>
        <v>1</v>
      </c>
      <c r="C76" s="23">
        <f t="shared" si="5"/>
        <v>3</v>
      </c>
      <c r="D76" s="23" t="str">
        <f t="shared" si="7"/>
        <v>1-2013</v>
      </c>
      <c r="E76" s="24">
        <f t="shared" si="8"/>
        <v>41334</v>
      </c>
      <c r="F76" s="39">
        <v>47631</v>
      </c>
      <c r="G76" s="17">
        <f t="shared" si="9"/>
        <v>-5.3099280346705857</v>
      </c>
      <c r="H76" s="17">
        <f t="shared" si="6"/>
        <v>-24.599895521679251</v>
      </c>
    </row>
    <row r="77" spans="1:8">
      <c r="A77" s="23">
        <f t="shared" si="3"/>
        <v>2013</v>
      </c>
      <c r="B77" s="6">
        <f t="shared" si="4"/>
        <v>2</v>
      </c>
      <c r="C77" s="23">
        <f t="shared" si="5"/>
        <v>4</v>
      </c>
      <c r="D77" s="23" t="str">
        <f t="shared" si="7"/>
        <v>2-2013</v>
      </c>
      <c r="E77" s="24">
        <f t="shared" si="8"/>
        <v>41365</v>
      </c>
      <c r="F77" s="39">
        <v>63568</v>
      </c>
      <c r="G77" s="17">
        <f t="shared" si="9"/>
        <v>33.459301715269476</v>
      </c>
      <c r="H77" s="17">
        <f t="shared" si="6"/>
        <v>17.925980892310545</v>
      </c>
    </row>
    <row r="78" spans="1:8">
      <c r="A78" s="23">
        <f t="shared" si="3"/>
        <v>2013</v>
      </c>
      <c r="B78" s="6">
        <f t="shared" si="4"/>
        <v>2</v>
      </c>
      <c r="C78" s="23">
        <f t="shared" si="5"/>
        <v>5</v>
      </c>
      <c r="D78" s="23" t="str">
        <f t="shared" si="7"/>
        <v>2-2013</v>
      </c>
      <c r="E78" s="24">
        <f t="shared" si="8"/>
        <v>41395</v>
      </c>
      <c r="F78" s="39">
        <v>60043</v>
      </c>
      <c r="G78" s="17">
        <f t="shared" si="9"/>
        <v>-5.5452428895041539</v>
      </c>
      <c r="H78" s="17">
        <f t="shared" si="6"/>
        <v>0.7061151923786424</v>
      </c>
    </row>
    <row r="79" spans="1:8">
      <c r="A79" s="23">
        <f t="shared" ref="A79:A108" si="10">+A67+1</f>
        <v>2013</v>
      </c>
      <c r="B79" s="6">
        <f t="shared" ref="B79:B108" si="11">+B67</f>
        <v>2</v>
      </c>
      <c r="C79" s="23">
        <f t="shared" ref="C79:C108" si="12">+C67</f>
        <v>6</v>
      </c>
      <c r="D79" s="23" t="str">
        <f t="shared" si="7"/>
        <v>2-2013</v>
      </c>
      <c r="E79" s="24">
        <f t="shared" si="8"/>
        <v>41426</v>
      </c>
      <c r="F79" s="39">
        <v>61258</v>
      </c>
      <c r="G79" s="17">
        <f t="shared" si="9"/>
        <v>2.0235497893176468</v>
      </c>
      <c r="H79" s="17">
        <f t="shared" ref="H79:H88" si="13">+(F79/F67-1)*100</f>
        <v>1.2211041160627323</v>
      </c>
    </row>
    <row r="80" spans="1:8">
      <c r="A80" s="23">
        <f t="shared" si="10"/>
        <v>2013</v>
      </c>
      <c r="B80" s="6">
        <f t="shared" si="11"/>
        <v>3</v>
      </c>
      <c r="C80" s="23">
        <f t="shared" si="12"/>
        <v>7</v>
      </c>
      <c r="D80" s="23" t="str">
        <f t="shared" si="7"/>
        <v>3-2013</v>
      </c>
      <c r="E80" s="24">
        <f t="shared" si="8"/>
        <v>41456</v>
      </c>
      <c r="F80" s="39">
        <v>70729</v>
      </c>
      <c r="G80" s="17">
        <f t="shared" si="9"/>
        <v>15.460837768128254</v>
      </c>
      <c r="H80" s="17">
        <f t="shared" si="13"/>
        <v>7.6708783680925485</v>
      </c>
    </row>
    <row r="81" spans="1:9">
      <c r="A81" s="23">
        <f t="shared" si="10"/>
        <v>2013</v>
      </c>
      <c r="B81" s="6">
        <f t="shared" si="11"/>
        <v>3</v>
      </c>
      <c r="C81" s="23">
        <f t="shared" si="12"/>
        <v>8</v>
      </c>
      <c r="D81" s="23" t="str">
        <f t="shared" si="7"/>
        <v>3-2013</v>
      </c>
      <c r="E81" s="24">
        <f t="shared" si="8"/>
        <v>41487</v>
      </c>
      <c r="F81" s="39">
        <v>64492</v>
      </c>
      <c r="G81" s="17">
        <f t="shared" si="9"/>
        <v>-8.8181651090783131</v>
      </c>
      <c r="H81" s="17">
        <f t="shared" si="13"/>
        <v>-2.1009168741271456</v>
      </c>
    </row>
    <row r="82" spans="1:9">
      <c r="A82" s="23">
        <f t="shared" si="10"/>
        <v>2013</v>
      </c>
      <c r="B82" s="6">
        <f t="shared" si="11"/>
        <v>3</v>
      </c>
      <c r="C82" s="23">
        <f t="shared" si="12"/>
        <v>9</v>
      </c>
      <c r="D82" s="23" t="str">
        <f t="shared" si="7"/>
        <v>3-2013</v>
      </c>
      <c r="E82" s="24">
        <f t="shared" si="8"/>
        <v>41518</v>
      </c>
      <c r="F82" s="39">
        <v>59538</v>
      </c>
      <c r="G82" s="17">
        <f t="shared" si="9"/>
        <v>-7.6815729082676976</v>
      </c>
      <c r="H82" s="17">
        <f t="shared" si="13"/>
        <v>1.5868140868140923</v>
      </c>
    </row>
    <row r="83" spans="1:9">
      <c r="A83" s="23">
        <f t="shared" si="10"/>
        <v>2013</v>
      </c>
      <c r="B83" s="6">
        <f t="shared" si="11"/>
        <v>4</v>
      </c>
      <c r="C83" s="23">
        <f t="shared" si="12"/>
        <v>10</v>
      </c>
      <c r="D83" s="23" t="str">
        <f t="shared" si="7"/>
        <v>4-2013</v>
      </c>
      <c r="E83" s="24">
        <f t="shared" si="8"/>
        <v>41548</v>
      </c>
      <c r="F83" s="39">
        <v>63567</v>
      </c>
      <c r="G83" s="17">
        <f t="shared" si="9"/>
        <v>6.767106721757532</v>
      </c>
      <c r="H83" s="17">
        <f t="shared" si="13"/>
        <v>-8.3269638453440269</v>
      </c>
    </row>
    <row r="84" spans="1:9">
      <c r="A84" s="23">
        <f t="shared" si="10"/>
        <v>2013</v>
      </c>
      <c r="B84" s="6">
        <f t="shared" si="11"/>
        <v>4</v>
      </c>
      <c r="C84" s="23">
        <f t="shared" si="12"/>
        <v>11</v>
      </c>
      <c r="D84" s="23" t="str">
        <f t="shared" si="7"/>
        <v>4-2013</v>
      </c>
      <c r="E84" s="24">
        <f t="shared" si="8"/>
        <v>41579</v>
      </c>
      <c r="F84" s="39">
        <v>52614</v>
      </c>
      <c r="G84" s="17">
        <f t="shared" si="9"/>
        <v>-17.230638538864508</v>
      </c>
      <c r="H84" s="17">
        <f t="shared" si="13"/>
        <v>-11.211988254750416</v>
      </c>
    </row>
    <row r="85" spans="1:9">
      <c r="A85" s="23">
        <f t="shared" si="10"/>
        <v>2013</v>
      </c>
      <c r="B85" s="6">
        <f t="shared" si="11"/>
        <v>4</v>
      </c>
      <c r="C85" s="23">
        <f t="shared" si="12"/>
        <v>12</v>
      </c>
      <c r="D85" s="23" t="str">
        <f t="shared" si="7"/>
        <v>4-2013</v>
      </c>
      <c r="E85" s="24">
        <f t="shared" si="8"/>
        <v>41609</v>
      </c>
      <c r="F85" s="39">
        <v>44491</v>
      </c>
      <c r="G85" s="17">
        <f t="shared" si="9"/>
        <v>-15.438856578097083</v>
      </c>
      <c r="H85" s="17">
        <f t="shared" si="13"/>
        <v>-5.8550933175335445</v>
      </c>
    </row>
    <row r="86" spans="1:9">
      <c r="A86" s="23">
        <f t="shared" si="10"/>
        <v>2014</v>
      </c>
      <c r="B86" s="6">
        <f t="shared" si="11"/>
        <v>1</v>
      </c>
      <c r="C86" s="23">
        <f t="shared" si="12"/>
        <v>1</v>
      </c>
      <c r="D86" s="23" t="str">
        <f t="shared" si="7"/>
        <v>1-2014</v>
      </c>
      <c r="E86" s="24">
        <f t="shared" si="8"/>
        <v>41640</v>
      </c>
      <c r="F86" s="45">
        <v>54189</v>
      </c>
      <c r="G86" s="17">
        <f t="shared" si="9"/>
        <v>21.79766694387628</v>
      </c>
      <c r="H86" s="17">
        <f t="shared" si="13"/>
        <v>-9.2184590423860513E-2</v>
      </c>
    </row>
    <row r="87" spans="1:9">
      <c r="A87" s="23">
        <f t="shared" si="10"/>
        <v>2014</v>
      </c>
      <c r="B87" s="6">
        <f t="shared" si="11"/>
        <v>1</v>
      </c>
      <c r="C87" s="23">
        <f t="shared" si="12"/>
        <v>2</v>
      </c>
      <c r="D87" s="23" t="str">
        <f t="shared" si="7"/>
        <v>1-2014</v>
      </c>
      <c r="E87" s="24">
        <f t="shared" si="8"/>
        <v>41671</v>
      </c>
      <c r="F87" s="45">
        <v>47143</v>
      </c>
      <c r="G87" s="17">
        <f t="shared" si="9"/>
        <v>-13.0026389119563</v>
      </c>
      <c r="H87" s="17">
        <f t="shared" si="13"/>
        <v>-6.2800683869428608</v>
      </c>
    </row>
    <row r="88" spans="1:9">
      <c r="A88" s="23">
        <f t="shared" si="10"/>
        <v>2014</v>
      </c>
      <c r="B88" s="6">
        <f t="shared" si="11"/>
        <v>1</v>
      </c>
      <c r="C88" s="23">
        <f t="shared" si="12"/>
        <v>3</v>
      </c>
      <c r="D88" s="23" t="str">
        <f t="shared" si="7"/>
        <v>1-2014</v>
      </c>
      <c r="E88" s="24">
        <f t="shared" si="8"/>
        <v>41699</v>
      </c>
      <c r="F88" s="45">
        <v>43227</v>
      </c>
      <c r="G88" s="17">
        <f t="shared" si="9"/>
        <v>-8.3066414950257688</v>
      </c>
      <c r="H88" s="17">
        <f t="shared" si="13"/>
        <v>-9.2460792341122371</v>
      </c>
      <c r="I88" s="46" t="s">
        <v>21</v>
      </c>
    </row>
    <row r="89" spans="1:9">
      <c r="A89" s="23">
        <f t="shared" si="10"/>
        <v>2014</v>
      </c>
      <c r="B89" s="6">
        <f t="shared" si="11"/>
        <v>2</v>
      </c>
      <c r="C89" s="23">
        <f t="shared" si="12"/>
        <v>4</v>
      </c>
      <c r="D89" s="23" t="str">
        <f t="shared" ref="D89:D91" si="14">+CONCATENATE(B89,"-",A89)</f>
        <v>2-2014</v>
      </c>
      <c r="E89" s="24"/>
      <c r="G89" s="17">
        <f t="shared" si="9"/>
        <v>-100</v>
      </c>
      <c r="H89" s="17">
        <f t="shared" ref="H89:H91" si="15">+(F89/F77-1)*100</f>
        <v>-100</v>
      </c>
    </row>
    <row r="90" spans="1:9">
      <c r="A90" s="23">
        <f t="shared" si="10"/>
        <v>2014</v>
      </c>
      <c r="B90" s="6">
        <f t="shared" si="11"/>
        <v>2</v>
      </c>
      <c r="C90" s="23">
        <f t="shared" si="12"/>
        <v>5</v>
      </c>
      <c r="D90" s="23" t="str">
        <f t="shared" si="14"/>
        <v>2-2014</v>
      </c>
      <c r="E90" s="24"/>
      <c r="G90" s="17" t="e">
        <f t="shared" si="9"/>
        <v>#DIV/0!</v>
      </c>
      <c r="H90" s="17">
        <f t="shared" si="15"/>
        <v>-100</v>
      </c>
    </row>
    <row r="91" spans="1:9">
      <c r="A91" s="23">
        <f t="shared" si="10"/>
        <v>2014</v>
      </c>
      <c r="B91" s="6">
        <f t="shared" si="11"/>
        <v>2</v>
      </c>
      <c r="C91" s="23">
        <f t="shared" si="12"/>
        <v>6</v>
      </c>
      <c r="D91" s="23" t="str">
        <f t="shared" si="14"/>
        <v>2-2014</v>
      </c>
      <c r="E91" s="24"/>
      <c r="G91" s="17" t="e">
        <f t="shared" si="9"/>
        <v>#DIV/0!</v>
      </c>
      <c r="H91" s="17">
        <f t="shared" si="15"/>
        <v>-100</v>
      </c>
    </row>
    <row r="92" spans="1:9">
      <c r="A92" s="23">
        <f t="shared" si="10"/>
        <v>2014</v>
      </c>
      <c r="B92" s="6">
        <f t="shared" si="11"/>
        <v>3</v>
      </c>
      <c r="C92" s="23">
        <f t="shared" si="12"/>
        <v>7</v>
      </c>
      <c r="D92" s="23" t="str">
        <f t="shared" ref="D92:D94" si="16">+CONCATENATE(B92,"-",A92)</f>
        <v>3-2014</v>
      </c>
      <c r="E92" s="24"/>
      <c r="G92" s="17" t="e">
        <f t="shared" si="9"/>
        <v>#DIV/0!</v>
      </c>
      <c r="H92" s="17">
        <f t="shared" ref="H92:H94" si="17">+(F92/F80-1)*100</f>
        <v>-100</v>
      </c>
    </row>
    <row r="93" spans="1:9">
      <c r="A93" s="23">
        <f t="shared" si="10"/>
        <v>2014</v>
      </c>
      <c r="B93" s="6">
        <f t="shared" si="11"/>
        <v>3</v>
      </c>
      <c r="C93" s="23">
        <f t="shared" si="12"/>
        <v>8</v>
      </c>
      <c r="D93" s="23" t="str">
        <f t="shared" si="16"/>
        <v>3-2014</v>
      </c>
      <c r="E93" s="24"/>
      <c r="G93" s="17" t="e">
        <f t="shared" si="9"/>
        <v>#DIV/0!</v>
      </c>
      <c r="H93" s="17">
        <f t="shared" si="17"/>
        <v>-100</v>
      </c>
    </row>
    <row r="94" spans="1:9">
      <c r="A94" s="23">
        <f t="shared" si="10"/>
        <v>2014</v>
      </c>
      <c r="B94" s="6">
        <f t="shared" si="11"/>
        <v>3</v>
      </c>
      <c r="C94" s="23">
        <f t="shared" si="12"/>
        <v>9</v>
      </c>
      <c r="D94" s="23" t="str">
        <f t="shared" si="16"/>
        <v>3-2014</v>
      </c>
      <c r="E94" s="24"/>
      <c r="G94" s="17" t="e">
        <f t="shared" si="9"/>
        <v>#DIV/0!</v>
      </c>
      <c r="H94" s="17">
        <f t="shared" si="17"/>
        <v>-100</v>
      </c>
    </row>
    <row r="95" spans="1:9">
      <c r="A95" s="23">
        <f t="shared" si="10"/>
        <v>2014</v>
      </c>
      <c r="B95" s="6">
        <f t="shared" si="11"/>
        <v>4</v>
      </c>
      <c r="C95" s="23">
        <f t="shared" si="12"/>
        <v>10</v>
      </c>
      <c r="D95" s="23" t="str">
        <f t="shared" ref="D95:D108" si="18">+CONCATENATE(B95,"-",A95)</f>
        <v>4-2014</v>
      </c>
      <c r="E95" s="24"/>
      <c r="F95" s="39"/>
      <c r="G95" s="17" t="e">
        <f t="shared" ref="G95:G108" si="19">+(F95/F94-1)*100</f>
        <v>#DIV/0!</v>
      </c>
      <c r="H95" s="17">
        <f t="shared" ref="H95:H108" si="20">+(F95/F83-1)*100</f>
        <v>-100</v>
      </c>
    </row>
    <row r="96" spans="1:9">
      <c r="A96" s="23">
        <f t="shared" si="10"/>
        <v>2014</v>
      </c>
      <c r="B96" s="6">
        <f t="shared" si="11"/>
        <v>4</v>
      </c>
      <c r="C96" s="23">
        <f t="shared" si="12"/>
        <v>11</v>
      </c>
      <c r="D96" s="23" t="str">
        <f t="shared" si="18"/>
        <v>4-2014</v>
      </c>
      <c r="E96" s="24"/>
      <c r="F96" s="39"/>
      <c r="G96" s="17" t="e">
        <f t="shared" si="19"/>
        <v>#DIV/0!</v>
      </c>
      <c r="H96" s="17">
        <f t="shared" si="20"/>
        <v>-100</v>
      </c>
    </row>
    <row r="97" spans="1:8">
      <c r="A97" s="23">
        <f t="shared" si="10"/>
        <v>2014</v>
      </c>
      <c r="B97" s="6">
        <f t="shared" si="11"/>
        <v>4</v>
      </c>
      <c r="C97" s="23">
        <f t="shared" si="12"/>
        <v>12</v>
      </c>
      <c r="D97" s="23" t="str">
        <f t="shared" si="18"/>
        <v>4-2014</v>
      </c>
      <c r="E97" s="24"/>
      <c r="F97" s="39"/>
      <c r="G97" s="17" t="e">
        <f t="shared" si="19"/>
        <v>#DIV/0!</v>
      </c>
      <c r="H97" s="17">
        <f t="shared" si="20"/>
        <v>-100</v>
      </c>
    </row>
    <row r="98" spans="1:8">
      <c r="A98" s="23">
        <f t="shared" si="10"/>
        <v>2015</v>
      </c>
      <c r="B98" s="6">
        <f t="shared" si="11"/>
        <v>1</v>
      </c>
      <c r="C98" s="23">
        <f t="shared" si="12"/>
        <v>1</v>
      </c>
      <c r="D98" s="23" t="str">
        <f t="shared" si="18"/>
        <v>1-2015</v>
      </c>
      <c r="E98" s="24"/>
      <c r="F98" s="39"/>
      <c r="G98" s="17" t="e">
        <f t="shared" si="19"/>
        <v>#DIV/0!</v>
      </c>
      <c r="H98" s="17">
        <f t="shared" si="20"/>
        <v>-100</v>
      </c>
    </row>
    <row r="99" spans="1:8">
      <c r="A99" s="23">
        <f t="shared" si="10"/>
        <v>2015</v>
      </c>
      <c r="B99" s="6">
        <f t="shared" si="11"/>
        <v>1</v>
      </c>
      <c r="C99" s="23">
        <f t="shared" si="12"/>
        <v>2</v>
      </c>
      <c r="D99" s="23" t="str">
        <f t="shared" si="18"/>
        <v>1-2015</v>
      </c>
      <c r="E99" s="24"/>
      <c r="F99" s="39"/>
      <c r="G99" s="17" t="e">
        <f t="shared" si="19"/>
        <v>#DIV/0!</v>
      </c>
      <c r="H99" s="17">
        <f t="shared" si="20"/>
        <v>-100</v>
      </c>
    </row>
    <row r="100" spans="1:8">
      <c r="A100" s="23">
        <f t="shared" si="10"/>
        <v>2015</v>
      </c>
      <c r="B100" s="6">
        <f t="shared" si="11"/>
        <v>1</v>
      </c>
      <c r="C100" s="23">
        <f t="shared" si="12"/>
        <v>3</v>
      </c>
      <c r="D100" s="23" t="str">
        <f t="shared" si="18"/>
        <v>1-2015</v>
      </c>
      <c r="E100" s="24"/>
      <c r="F100" s="39"/>
      <c r="G100" s="17" t="e">
        <f t="shared" si="19"/>
        <v>#DIV/0!</v>
      </c>
      <c r="H100" s="17">
        <f t="shared" si="20"/>
        <v>-100</v>
      </c>
    </row>
    <row r="101" spans="1:8">
      <c r="A101" s="23">
        <f t="shared" si="10"/>
        <v>2015</v>
      </c>
      <c r="B101" s="6">
        <f t="shared" si="11"/>
        <v>2</v>
      </c>
      <c r="C101" s="23">
        <f t="shared" si="12"/>
        <v>4</v>
      </c>
      <c r="D101" s="23" t="str">
        <f t="shared" si="18"/>
        <v>2-2015</v>
      </c>
      <c r="E101" s="24"/>
      <c r="F101" s="39"/>
      <c r="G101" s="17" t="e">
        <f t="shared" si="19"/>
        <v>#DIV/0!</v>
      </c>
      <c r="H101" s="17" t="e">
        <f t="shared" si="20"/>
        <v>#DIV/0!</v>
      </c>
    </row>
    <row r="102" spans="1:8">
      <c r="A102" s="23">
        <f t="shared" si="10"/>
        <v>2015</v>
      </c>
      <c r="B102" s="6">
        <f t="shared" si="11"/>
        <v>2</v>
      </c>
      <c r="C102" s="23">
        <f t="shared" si="12"/>
        <v>5</v>
      </c>
      <c r="D102" s="23" t="str">
        <f t="shared" si="18"/>
        <v>2-2015</v>
      </c>
      <c r="E102" s="24"/>
      <c r="F102" s="39"/>
      <c r="G102" s="17" t="e">
        <f t="shared" si="19"/>
        <v>#DIV/0!</v>
      </c>
      <c r="H102" s="17" t="e">
        <f t="shared" si="20"/>
        <v>#DIV/0!</v>
      </c>
    </row>
    <row r="103" spans="1:8">
      <c r="A103" s="23">
        <f t="shared" si="10"/>
        <v>2015</v>
      </c>
      <c r="B103" s="6">
        <f t="shared" si="11"/>
        <v>2</v>
      </c>
      <c r="C103" s="23">
        <f t="shared" si="12"/>
        <v>6</v>
      </c>
      <c r="D103" s="23" t="str">
        <f t="shared" si="18"/>
        <v>2-2015</v>
      </c>
      <c r="E103" s="24"/>
      <c r="G103" s="17" t="e">
        <f t="shared" si="19"/>
        <v>#DIV/0!</v>
      </c>
      <c r="H103" s="17" t="e">
        <f t="shared" si="20"/>
        <v>#DIV/0!</v>
      </c>
    </row>
    <row r="104" spans="1:8">
      <c r="A104" s="23">
        <f t="shared" si="10"/>
        <v>2015</v>
      </c>
      <c r="B104" s="6">
        <f t="shared" si="11"/>
        <v>3</v>
      </c>
      <c r="C104" s="23">
        <f t="shared" si="12"/>
        <v>7</v>
      </c>
      <c r="D104" s="23" t="str">
        <f t="shared" si="18"/>
        <v>3-2015</v>
      </c>
      <c r="E104" s="24"/>
      <c r="G104" s="17" t="e">
        <f t="shared" si="19"/>
        <v>#DIV/0!</v>
      </c>
      <c r="H104" s="17" t="e">
        <f t="shared" si="20"/>
        <v>#DIV/0!</v>
      </c>
    </row>
    <row r="105" spans="1:8">
      <c r="A105" s="23">
        <f t="shared" si="10"/>
        <v>2015</v>
      </c>
      <c r="B105" s="6">
        <f t="shared" si="11"/>
        <v>3</v>
      </c>
      <c r="C105" s="23">
        <f t="shared" si="12"/>
        <v>8</v>
      </c>
      <c r="D105" s="23" t="str">
        <f t="shared" si="18"/>
        <v>3-2015</v>
      </c>
      <c r="E105" s="24"/>
      <c r="G105" s="17" t="e">
        <f t="shared" si="19"/>
        <v>#DIV/0!</v>
      </c>
      <c r="H105" s="17" t="e">
        <f t="shared" si="20"/>
        <v>#DIV/0!</v>
      </c>
    </row>
    <row r="106" spans="1:8">
      <c r="A106" s="23">
        <f t="shared" si="10"/>
        <v>2015</v>
      </c>
      <c r="B106" s="6">
        <f t="shared" si="11"/>
        <v>3</v>
      </c>
      <c r="C106" s="23">
        <f t="shared" si="12"/>
        <v>9</v>
      </c>
      <c r="D106" s="23" t="str">
        <f t="shared" si="18"/>
        <v>3-2015</v>
      </c>
      <c r="E106" s="24"/>
      <c r="G106" s="17" t="e">
        <f t="shared" si="19"/>
        <v>#DIV/0!</v>
      </c>
      <c r="H106" s="17" t="e">
        <f t="shared" si="20"/>
        <v>#DIV/0!</v>
      </c>
    </row>
    <row r="107" spans="1:8">
      <c r="A107" s="23">
        <f t="shared" si="10"/>
        <v>2015</v>
      </c>
      <c r="B107" s="6">
        <f t="shared" si="11"/>
        <v>4</v>
      </c>
      <c r="C107" s="23">
        <f t="shared" si="12"/>
        <v>10</v>
      </c>
      <c r="D107" s="23" t="str">
        <f t="shared" si="18"/>
        <v>4-2015</v>
      </c>
      <c r="E107" s="24"/>
      <c r="G107" s="17" t="e">
        <f t="shared" si="19"/>
        <v>#DIV/0!</v>
      </c>
      <c r="H107" s="17" t="e">
        <f t="shared" si="20"/>
        <v>#DIV/0!</v>
      </c>
    </row>
    <row r="108" spans="1:8">
      <c r="A108" s="23">
        <f t="shared" si="10"/>
        <v>2015</v>
      </c>
      <c r="B108" s="6">
        <f t="shared" si="11"/>
        <v>4</v>
      </c>
      <c r="C108" s="23">
        <f t="shared" si="12"/>
        <v>11</v>
      </c>
      <c r="D108" s="23" t="str">
        <f t="shared" si="18"/>
        <v>4-2015</v>
      </c>
      <c r="E108" s="24"/>
      <c r="G108" s="17" t="e">
        <f t="shared" si="19"/>
        <v>#DIV/0!</v>
      </c>
      <c r="H108" s="17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22" t="s">
        <v>7</v>
      </c>
      <c r="B1" s="22" t="s">
        <v>12</v>
      </c>
      <c r="C1" s="22" t="s">
        <v>19</v>
      </c>
      <c r="D1" s="22" t="s">
        <v>9</v>
      </c>
      <c r="E1" s="22" t="s">
        <v>18</v>
      </c>
      <c r="F1" s="22" t="s">
        <v>17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6">
        <f>+SUMIF('Datos mensuales'!$D$2:$D$1048576,C2,'Datos mensuales'!$F$2:$F$1048576)</f>
        <v>104303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6">
        <f>+SUMIF('Datos mensuales'!$D$2:$D$1048576,C3,'Datos mensuales'!$F$2:$F$1048576)</f>
        <v>102822</v>
      </c>
      <c r="E3" s="17">
        <f>+(D3/D2-1)*100</f>
        <v>-1.4199016327430702</v>
      </c>
    </row>
    <row r="4" spans="1:8">
      <c r="A4" s="1">
        <v>2007</v>
      </c>
      <c r="B4" s="1">
        <v>3</v>
      </c>
      <c r="C4" s="2" t="str">
        <f t="shared" si="0"/>
        <v>3-2007</v>
      </c>
      <c r="D4" s="16">
        <f>+SUMIF('Datos mensuales'!$D$2:$D$1048576,C4,'Datos mensuales'!$F$2:$F$1048576)</f>
        <v>103636</v>
      </c>
      <c r="E4" s="17">
        <f t="shared" ref="E4:E33" si="1">+(D4/D3-1)*100</f>
        <v>0.7916593725078247</v>
      </c>
    </row>
    <row r="5" spans="1:8">
      <c r="A5" s="1">
        <v>2007</v>
      </c>
      <c r="B5" s="1">
        <v>4</v>
      </c>
      <c r="C5" s="2" t="str">
        <f t="shared" si="0"/>
        <v>4-2007</v>
      </c>
      <c r="D5" s="16">
        <f>+SUMIF('Datos mensuales'!$D$2:$D$1048576,C5,'Datos mensuales'!$F$2:$F$1048576)</f>
        <v>69527</v>
      </c>
      <c r="E5" s="17">
        <f t="shared" si="1"/>
        <v>-32.912308464240226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6">
        <f>+SUMIF('Datos mensuales'!$D$2:$D$1048576,C6,'Datos mensuales'!$F$2:$F$1048576)</f>
        <v>90779</v>
      </c>
      <c r="E6" s="17">
        <f t="shared" si="1"/>
        <v>30.566542494282789</v>
      </c>
      <c r="F6" s="17">
        <f>+(D6/D2-1)*100</f>
        <v>-12.966070007574082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6">
        <f>+SUMIF('Datos mensuales'!$D$2:$D$1048576,C7,'Datos mensuales'!$F$2:$F$1048576)</f>
        <v>112516</v>
      </c>
      <c r="E7" s="17">
        <f t="shared" si="1"/>
        <v>23.944965245265969</v>
      </c>
      <c r="F7" s="17">
        <f t="shared" ref="F7:F30" si="3">+(D7/D3-1)*100</f>
        <v>9.4279434362295902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6">
        <f>+SUMIF('Datos mensuales'!$D$2:$D$1048576,C8,'Datos mensuales'!$F$2:$F$1048576)</f>
        <v>96782</v>
      </c>
      <c r="E8" s="17">
        <f t="shared" si="1"/>
        <v>-13.983788972235056</v>
      </c>
      <c r="F8" s="17">
        <f t="shared" si="3"/>
        <v>-6.613531977305187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6">
        <f>+SUMIF('Datos mensuales'!$D$2:$D$1048576,C9,'Datos mensuales'!$F$2:$F$1048576)</f>
        <v>86551</v>
      </c>
      <c r="E9" s="17">
        <f t="shared" si="1"/>
        <v>-10.571180591432295</v>
      </c>
      <c r="F9" s="17">
        <f t="shared" si="3"/>
        <v>24.485451695024963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6">
        <f>+SUMIF('Datos mensuales'!$D$2:$D$1048576,C10,'Datos mensuales'!$F$2:$F$1048576)</f>
        <v>102267</v>
      </c>
      <c r="E10" s="17">
        <f t="shared" si="1"/>
        <v>18.158080207045547</v>
      </c>
      <c r="F10" s="17">
        <f t="shared" si="3"/>
        <v>12.654909175029472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6">
        <f>+SUMIF('Datos mensuales'!$D$2:$D$1048576,C11,'Datos mensuales'!$F$2:$F$1048576)</f>
        <v>101226</v>
      </c>
      <c r="E11" s="17">
        <f t="shared" si="1"/>
        <v>-1.0179236703922068</v>
      </c>
      <c r="F11" s="17">
        <f t="shared" si="3"/>
        <v>-10.034128479505133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6">
        <f>+SUMIF('Datos mensuales'!$D$2:$D$1048576,C12,'Datos mensuales'!$F$2:$F$1048576)</f>
        <v>108987</v>
      </c>
      <c r="E12" s="17">
        <f t="shared" si="1"/>
        <v>7.6670025487522997</v>
      </c>
      <c r="F12" s="17">
        <f t="shared" si="3"/>
        <v>12.61081606083776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6">
        <f>+SUMIF('Datos mensuales'!$D$2:$D$1048576,C13,'Datos mensuales'!$F$2:$F$1048576)</f>
        <v>98730</v>
      </c>
      <c r="E13" s="17">
        <f t="shared" si="1"/>
        <v>-9.4112141815078871</v>
      </c>
      <c r="F13" s="17">
        <f t="shared" si="3"/>
        <v>14.071472311122912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6">
        <f>+SUMIF('Datos mensuales'!$D$2:$D$1048576,C14,'Datos mensuales'!$F$2:$F$1048576)</f>
        <v>111407</v>
      </c>
      <c r="E14" s="17">
        <f t="shared" si="1"/>
        <v>12.840068874708809</v>
      </c>
      <c r="F14" s="17">
        <f t="shared" si="3"/>
        <v>8.9373893826943274</v>
      </c>
      <c r="G14" s="5"/>
      <c r="H14" s="16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6">
        <f>+SUMIF('Datos mensuales'!$D$2:$D$1048576,C15,'Datos mensuales'!$F$2:$F$1048576)</f>
        <v>120728</v>
      </c>
      <c r="E15" s="17">
        <f t="shared" si="1"/>
        <v>8.366619691760846</v>
      </c>
      <c r="F15" s="17">
        <f t="shared" si="3"/>
        <v>19.265801276351937</v>
      </c>
      <c r="G15" s="5"/>
      <c r="H15" s="16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6">
        <f>+SUMIF('Datos mensuales'!$D$2:$D$1048576,C16,'Datos mensuales'!$F$2:$F$1048576)</f>
        <v>118548</v>
      </c>
      <c r="E16" s="17">
        <f t="shared" si="1"/>
        <v>-1.8057120137830451</v>
      </c>
      <c r="F16" s="17">
        <f t="shared" si="3"/>
        <v>8.7726059071265396</v>
      </c>
      <c r="G16" s="5"/>
      <c r="H16" s="16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6">
        <f>+SUMIF('Datos mensuales'!$D$2:$D$1048576,C17,'Datos mensuales'!$F$2:$F$1048576)</f>
        <v>91158</v>
      </c>
      <c r="E17" s="17">
        <f t="shared" si="1"/>
        <v>-23.104565239396702</v>
      </c>
      <c r="F17" s="17">
        <f t="shared" si="3"/>
        <v>-7.6694013977514413</v>
      </c>
      <c r="G17" s="5"/>
      <c r="H17" s="16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6">
        <f>+SUMIF('Datos mensuales'!$D$2:$D$1048576,C18,'Datos mensuales'!$F$2:$F$1048576)</f>
        <v>136968</v>
      </c>
      <c r="E18" s="17">
        <f t="shared" si="1"/>
        <v>50.253406173895868</v>
      </c>
      <c r="F18" s="17">
        <f t="shared" si="3"/>
        <v>22.943800658845493</v>
      </c>
      <c r="G18" s="5"/>
      <c r="H18" s="16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6">
        <f>+SUMIF('Datos mensuales'!$D$2:$D$1048576,C19,'Datos mensuales'!$F$2:$F$1048576)</f>
        <v>145141</v>
      </c>
      <c r="E19" s="17">
        <f t="shared" si="1"/>
        <v>5.9670872028503075</v>
      </c>
      <c r="F19" s="17">
        <f t="shared" si="3"/>
        <v>20.221489629580546</v>
      </c>
      <c r="G19" s="5"/>
      <c r="H19" s="16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6">
        <f>+SUMIF('Datos mensuales'!$D$2:$D$1048576,C20,'Datos mensuales'!$F$2:$F$1048576)</f>
        <v>166229</v>
      </c>
      <c r="E20" s="17">
        <f t="shared" si="1"/>
        <v>14.529319764918247</v>
      </c>
      <c r="F20" s="17">
        <f t="shared" si="3"/>
        <v>40.22083881634444</v>
      </c>
      <c r="G20" s="5"/>
      <c r="H20" s="16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6">
        <f>+SUMIF('Datos mensuales'!$D$2:$D$1048576,C21,'Datos mensuales'!$F$2:$F$1048576)</f>
        <v>140683</v>
      </c>
      <c r="E21" s="17">
        <f t="shared" si="1"/>
        <v>-15.367956253120695</v>
      </c>
      <c r="F21" s="17">
        <f t="shared" si="3"/>
        <v>54.328747888281882</v>
      </c>
      <c r="G21" s="5"/>
      <c r="H21" s="16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6">
        <f>+SUMIF('Datos mensuales'!$D$2:$D$1048576,C22,'Datos mensuales'!$F$2:$F$1048576)</f>
        <v>185221</v>
      </c>
      <c r="E22" s="17">
        <f t="shared" si="1"/>
        <v>31.658409331617896</v>
      </c>
      <c r="F22" s="17">
        <f t="shared" si="3"/>
        <v>35.229396647392086</v>
      </c>
      <c r="G22" s="5"/>
      <c r="H22" s="16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6">
        <f>+SUMIF('Datos mensuales'!$D$2:$D$1048576,C23,'Datos mensuales'!$F$2:$F$1048576)</f>
        <v>174046</v>
      </c>
      <c r="E23" s="17">
        <f t="shared" si="1"/>
        <v>-6.0333331533681367</v>
      </c>
      <c r="F23" s="17">
        <f t="shared" si="3"/>
        <v>19.915117024135153</v>
      </c>
      <c r="G23" s="5"/>
      <c r="H23" s="16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6">
        <f>+SUMIF('Datos mensuales'!$D$2:$D$1048576,C24,'Datos mensuales'!$F$2:$F$1048576)</f>
        <v>190174</v>
      </c>
      <c r="E24" s="17">
        <f t="shared" si="1"/>
        <v>9.2665157487101126</v>
      </c>
      <c r="F24" s="17">
        <f t="shared" si="3"/>
        <v>14.404827075901316</v>
      </c>
      <c r="G24" s="5"/>
      <c r="H24" s="16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6">
        <f>+SUMIF('Datos mensuales'!$D$2:$D$1048576,C25,'Datos mensuales'!$F$2:$F$1048576)</f>
        <v>175857</v>
      </c>
      <c r="E25" s="17">
        <f t="shared" si="1"/>
        <v>-7.5283687570330322</v>
      </c>
      <c r="F25" s="17">
        <f t="shared" si="3"/>
        <v>25.002310158299146</v>
      </c>
      <c r="G25" s="5"/>
      <c r="H25" s="16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6">
        <f>+SUMIF('Datos mensuales'!$D$2:$D$1048576,C26,'Datos mensuales'!$F$2:$F$1048576)</f>
        <v>152172</v>
      </c>
      <c r="E26" s="17">
        <f t="shared" si="1"/>
        <v>-13.468329381258638</v>
      </c>
      <c r="F26" s="17">
        <f t="shared" si="3"/>
        <v>-17.843009162028068</v>
      </c>
      <c r="G26" s="5"/>
      <c r="H26" s="16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6">
        <f>+SUMIF('Datos mensuales'!$D$2:$D$1048576,C27,'Datos mensuales'!$F$2:$F$1048576)</f>
        <v>184869</v>
      </c>
      <c r="E27" s="17">
        <f t="shared" si="1"/>
        <v>21.486870120652934</v>
      </c>
      <c r="F27" s="17">
        <f t="shared" si="3"/>
        <v>6.2184709789365966</v>
      </c>
      <c r="G27" s="5"/>
      <c r="H27" s="16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6">
        <f>+SUMIF('Datos mensuales'!$D$2:$D$1048576,C28,'Datos mensuales'!$F$2:$F$1048576)</f>
        <v>194759</v>
      </c>
      <c r="E28" s="17">
        <f t="shared" si="1"/>
        <v>5.3497341360639217</v>
      </c>
      <c r="F28" s="17">
        <f t="shared" si="3"/>
        <v>2.4109499721307825</v>
      </c>
      <c r="G28" s="5"/>
      <c r="H28" s="16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6">
        <f>+SUMIF('Datos mensuales'!$D$2:$D$1048576,C29,'Datos mensuales'!$F$2:$F$1048576)</f>
        <v>160672</v>
      </c>
      <c r="E29" s="17">
        <f t="shared" si="1"/>
        <v>-17.502143675003467</v>
      </c>
      <c r="F29" s="17">
        <f t="shared" si="3"/>
        <v>-8.6348567301841825</v>
      </c>
      <c r="G29" s="5"/>
      <c r="H29" s="16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6">
        <f>+SUMIF('Datos mensuales'!$D$2:$D$1048576,C30,'Datos mensuales'!$F$2:$F$1048576)</f>
        <v>144559</v>
      </c>
      <c r="E30" s="17">
        <f t="shared" si="1"/>
        <v>-10.0285052778331</v>
      </c>
      <c r="F30" s="17">
        <f t="shared" si="3"/>
        <v>-5.0028914649212775</v>
      </c>
      <c r="G30" s="5"/>
      <c r="H30" s="16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6">
        <f>+SUMIF('Datos mensuales'!$D$2:$D$1048576,C31,'Datos mensuales'!$F$2:$F$1048576)</f>
        <v>0</v>
      </c>
      <c r="E31" s="17">
        <f t="shared" si="1"/>
        <v>-100</v>
      </c>
      <c r="F31" s="17">
        <f t="shared" ref="F31:F33" si="8">+(D31/D27-1)*100</f>
        <v>-100</v>
      </c>
      <c r="H31" s="16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6">
        <f>+SUMIF('Datos mensuales'!$D$2:$D$1048576,C32,'Datos mensuales'!$F$2:$F$1048576)</f>
        <v>0</v>
      </c>
      <c r="E32" s="17" t="e">
        <f t="shared" si="1"/>
        <v>#DIV/0!</v>
      </c>
      <c r="F32" s="17">
        <f t="shared" si="8"/>
        <v>-100</v>
      </c>
      <c r="H32" s="16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6">
        <f>+SUMIF('Datos mensuales'!$D$2:$D$1048576,C33,'Datos mensuales'!$F$2:$F$1048576)</f>
        <v>0</v>
      </c>
      <c r="E33" s="17" t="e">
        <f t="shared" si="1"/>
        <v>#DIV/0!</v>
      </c>
      <c r="F33" s="17">
        <f t="shared" si="8"/>
        <v>-100</v>
      </c>
      <c r="H33" s="16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6">
        <f>+SUMIF('Datos mensuales'!$D$2:$D$1048576,C34,'Datos mensuales'!$F$2:$F$1048576)</f>
        <v>0</v>
      </c>
      <c r="E34" s="17" t="e">
        <f t="shared" ref="E34:E36" si="10">+(D34/D33-1)*100</f>
        <v>#DIV/0!</v>
      </c>
      <c r="F34" s="17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6">
        <f>+SUMIF('Datos mensuales'!$D$2:$D$1048576,C35,'Datos mensuales'!$F$2:$F$1048576)</f>
        <v>0</v>
      </c>
      <c r="E35" s="17" t="e">
        <f t="shared" si="10"/>
        <v>#DIV/0!</v>
      </c>
      <c r="F35" s="17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6">
        <f>+SUMIF('Datos mensuales'!$D$2:$D$1048576,C36,'Datos mensuales'!$F$2:$F$1048576)</f>
        <v>0</v>
      </c>
      <c r="E36" s="17" t="e">
        <f t="shared" si="10"/>
        <v>#DIV/0!</v>
      </c>
      <c r="F36" s="17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39" sqref="B39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25" t="s">
        <v>7</v>
      </c>
      <c r="B1" s="25" t="s">
        <v>9</v>
      </c>
      <c r="C1" s="25" t="s">
        <v>16</v>
      </c>
    </row>
    <row r="2" spans="1:3">
      <c r="A2" s="1">
        <v>2007</v>
      </c>
      <c r="B2" s="16">
        <f>+SUMIF('Datos mensuales'!$A$2:$A$1048576,A2,'Datos mensuales'!$F$2:$F$1048576)</f>
        <v>380288</v>
      </c>
    </row>
    <row r="3" spans="1:3">
      <c r="A3" s="1">
        <f>+A2+1</f>
        <v>2008</v>
      </c>
      <c r="B3" s="16">
        <f>+SUMIF('Datos mensuales'!$A$2:$A$1048576,A3,'Datos mensuales'!$F$2:$F$1048576)</f>
        <v>386628</v>
      </c>
      <c r="C3" s="17">
        <f>+(B3/B2-1)*100</f>
        <v>1.66715752271962</v>
      </c>
    </row>
    <row r="4" spans="1:3">
      <c r="A4" s="1">
        <f>+A3+1</f>
        <v>2009</v>
      </c>
      <c r="B4" s="16">
        <f>+SUMIF('Datos mensuales'!$A$2:$A$1048576,A4,'Datos mensuales'!$F$2:$F$1048576)</f>
        <v>411210</v>
      </c>
      <c r="C4" s="17">
        <f t="shared" ref="C4:C9" si="0">+(B4/B3-1)*100</f>
        <v>6.3580495980632534</v>
      </c>
    </row>
    <row r="5" spans="1:3">
      <c r="A5" s="1">
        <f t="shared" ref="A5:A7" si="1">+A4+1</f>
        <v>2010</v>
      </c>
      <c r="B5" s="16">
        <f>+SUMIF('Datos mensuales'!$A$2:$A$1048576,A5,'Datos mensuales'!$F$2:$F$1048576)</f>
        <v>441841</v>
      </c>
      <c r="C5" s="17">
        <f t="shared" si="0"/>
        <v>7.448991999221799</v>
      </c>
    </row>
    <row r="6" spans="1:3">
      <c r="A6" s="1">
        <f t="shared" si="1"/>
        <v>2011</v>
      </c>
      <c r="B6" s="16">
        <f>+SUMIF('Datos mensuales'!$A$2:$A$1048576,A6,'Datos mensuales'!$F$2:$F$1048576)</f>
        <v>589021</v>
      </c>
      <c r="C6" s="17">
        <f t="shared" si="0"/>
        <v>33.310625315441534</v>
      </c>
    </row>
    <row r="7" spans="1:3">
      <c r="A7" s="1">
        <f t="shared" si="1"/>
        <v>2012</v>
      </c>
      <c r="B7" s="16">
        <f>+SUMIF('Datos mensuales'!$A$2:$A$1048576,A7,'Datos mensuales'!$F$2:$F$1048576)</f>
        <v>725298</v>
      </c>
      <c r="C7" s="17">
        <f t="shared" si="0"/>
        <v>23.136186995030727</v>
      </c>
    </row>
    <row r="8" spans="1:3">
      <c r="A8" s="1">
        <f>+A7+1</f>
        <v>2013</v>
      </c>
      <c r="B8" s="16">
        <f>+SUMIF('Datos mensuales'!$A$2:$A$1048576,A8,'Datos mensuales'!$F$2:$F$1048576)</f>
        <v>692472</v>
      </c>
      <c r="C8" s="17">
        <f t="shared" si="0"/>
        <v>-4.5258638518236634</v>
      </c>
    </row>
    <row r="9" spans="1:3">
      <c r="A9" s="1">
        <f>+A8+1</f>
        <v>2014</v>
      </c>
      <c r="B9" s="16">
        <f>+SUMIF('Datos mensuales'!$A$2:$A$1048576,A9,'Datos mensuales'!$F$2:$F$1048576)</f>
        <v>144559</v>
      </c>
      <c r="C9" s="17">
        <f t="shared" si="0"/>
        <v>-79.124210076364093</v>
      </c>
    </row>
    <row r="10" spans="1:3">
      <c r="A10" s="1">
        <f>+A9+1</f>
        <v>2015</v>
      </c>
      <c r="B10" s="16">
        <f>+SUMIF('Datos mensuales'!$A$2:$A$1048576,A10,'Datos mensuales'!$F$2:$F$1048576)</f>
        <v>0</v>
      </c>
      <c r="C10" s="17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8"/>
  <sheetViews>
    <sheetView showGridLines="0" tabSelected="1" zoomScale="120" zoomScaleNormal="120" workbookViewId="0">
      <selection activeCell="F18" sqref="F18"/>
    </sheetView>
  </sheetViews>
  <sheetFormatPr baseColWidth="10" defaultRowHeight="14.25"/>
  <cols>
    <col min="1" max="1" width="3.42578125" style="1" customWidth="1"/>
    <col min="2" max="3" width="7.7109375" style="1" customWidth="1"/>
    <col min="4" max="4" width="16.85546875" style="1" customWidth="1"/>
    <col min="5" max="6" width="14.7109375" style="1" customWidth="1"/>
    <col min="7" max="16384" width="11.42578125" style="1"/>
  </cols>
  <sheetData>
    <row r="2" spans="2:6" ht="51" customHeight="1">
      <c r="B2" s="47" t="s">
        <v>6</v>
      </c>
      <c r="C2" s="47"/>
      <c r="D2" s="4" t="s">
        <v>4</v>
      </c>
      <c r="E2" s="4" t="s">
        <v>2</v>
      </c>
      <c r="F2" s="4" t="s">
        <v>3</v>
      </c>
    </row>
    <row r="3" spans="2:6">
      <c r="B3" s="48" t="s">
        <v>0</v>
      </c>
      <c r="C3" s="18">
        <f>+Selección!H5</f>
        <v>41334</v>
      </c>
      <c r="D3" s="19">
        <f>+VLOOKUP(C3,'Datos mensuales'!$E$2:$F$1048576,2,0)</f>
        <v>47631</v>
      </c>
      <c r="E3" s="20">
        <f>+VLOOKUP(C3,'Datos mensuales'!$E$2:$G$1048576,3,0)</f>
        <v>-5.3099280346705857</v>
      </c>
      <c r="F3" s="20">
        <f>+VLOOKUP(C3,'Datos mensuales'!$E$2:$H$1048576,4,0)</f>
        <v>-24.599895521679251</v>
      </c>
    </row>
    <row r="4" spans="2:6">
      <c r="B4" s="48"/>
      <c r="C4" s="18">
        <f>+Selección!H6</f>
        <v>41365</v>
      </c>
      <c r="D4" s="19">
        <f>+VLOOKUP(C4,'Datos mensuales'!$E$2:$F$1048576,2,0)</f>
        <v>63568</v>
      </c>
      <c r="E4" s="20">
        <f>+VLOOKUP(C4,'Datos mensuales'!$E$2:$G$1048576,3,0)</f>
        <v>33.459301715269476</v>
      </c>
      <c r="F4" s="20">
        <f>+VLOOKUP(C4,'Datos mensuales'!$E$2:$H$1048576,4,0)</f>
        <v>17.925980892310545</v>
      </c>
    </row>
    <row r="5" spans="2:6">
      <c r="B5" s="48"/>
      <c r="C5" s="18">
        <f>+Selección!H7</f>
        <v>41395</v>
      </c>
      <c r="D5" s="19">
        <f>+VLOOKUP(C5,'Datos mensuales'!$E$2:$F$1048576,2,0)</f>
        <v>60043</v>
      </c>
      <c r="E5" s="20">
        <f>+VLOOKUP(C5,'Datos mensuales'!$E$2:$G$1048576,3,0)</f>
        <v>-5.5452428895041539</v>
      </c>
      <c r="F5" s="20">
        <f>+VLOOKUP(C5,'Datos mensuales'!$E$2:$H$1048576,4,0)</f>
        <v>0.7061151923786424</v>
      </c>
    </row>
    <row r="6" spans="2:6">
      <c r="B6" s="48"/>
      <c r="C6" s="18">
        <f>+Selección!H8</f>
        <v>41426</v>
      </c>
      <c r="D6" s="19">
        <f>+VLOOKUP(C6,'Datos mensuales'!$E$2:$F$1048576,2,0)</f>
        <v>61258</v>
      </c>
      <c r="E6" s="20">
        <f>+VLOOKUP(C6,'Datos mensuales'!$E$2:$G$1048576,3,0)</f>
        <v>2.0235497893176468</v>
      </c>
      <c r="F6" s="20">
        <f>+VLOOKUP(C6,'Datos mensuales'!$E$2:$H$1048576,4,0)</f>
        <v>1.2211041160627323</v>
      </c>
    </row>
    <row r="7" spans="2:6">
      <c r="B7" s="48"/>
      <c r="C7" s="18">
        <f>+Selección!H9</f>
        <v>41456</v>
      </c>
      <c r="D7" s="19">
        <f>+VLOOKUP(C7,'Datos mensuales'!$E$2:$F$1048576,2,0)</f>
        <v>70729</v>
      </c>
      <c r="E7" s="20">
        <f>+VLOOKUP(C7,'Datos mensuales'!$E$2:$G$1048576,3,0)</f>
        <v>15.460837768128254</v>
      </c>
      <c r="F7" s="20">
        <f>+VLOOKUP(C7,'Datos mensuales'!$E$2:$H$1048576,4,0)</f>
        <v>7.6708783680925485</v>
      </c>
    </row>
    <row r="8" spans="2:6">
      <c r="B8" s="48"/>
      <c r="C8" s="18">
        <f>+Selección!H10</f>
        <v>41487</v>
      </c>
      <c r="D8" s="19">
        <f>+VLOOKUP(C8,'Datos mensuales'!$E$2:$F$1048576,2,0)</f>
        <v>64492</v>
      </c>
      <c r="E8" s="20">
        <f>+VLOOKUP(C8,'Datos mensuales'!$E$2:$G$1048576,3,0)</f>
        <v>-8.8181651090783131</v>
      </c>
      <c r="F8" s="20">
        <f>+VLOOKUP(C8,'Datos mensuales'!$E$2:$H$1048576,4,0)</f>
        <v>-2.1009168741271456</v>
      </c>
    </row>
    <row r="9" spans="2:6">
      <c r="B9" s="48"/>
      <c r="C9" s="18">
        <f>+Selección!H11</f>
        <v>41518</v>
      </c>
      <c r="D9" s="19">
        <f>+VLOOKUP(C9,'Datos mensuales'!$E$2:$F$1048576,2,0)</f>
        <v>59538</v>
      </c>
      <c r="E9" s="20">
        <f>+VLOOKUP(C9,'Datos mensuales'!$E$2:$G$1048576,3,0)</f>
        <v>-7.6815729082676976</v>
      </c>
      <c r="F9" s="20">
        <f>+VLOOKUP(C9,'Datos mensuales'!$E$2:$H$1048576,4,0)</f>
        <v>1.5868140868140923</v>
      </c>
    </row>
    <row r="10" spans="2:6">
      <c r="B10" s="48"/>
      <c r="C10" s="18">
        <f>+Selección!H12</f>
        <v>41548</v>
      </c>
      <c r="D10" s="19">
        <f>+VLOOKUP(C10,'Datos mensuales'!$E$2:$F$1048576,2,0)</f>
        <v>63567</v>
      </c>
      <c r="E10" s="20">
        <f>+VLOOKUP(C10,'Datos mensuales'!$E$2:$G$1048576,3,0)</f>
        <v>6.767106721757532</v>
      </c>
      <c r="F10" s="20">
        <f>+VLOOKUP(C10,'Datos mensuales'!$E$2:$H$1048576,4,0)</f>
        <v>-8.3269638453440269</v>
      </c>
    </row>
    <row r="11" spans="2:6">
      <c r="B11" s="48"/>
      <c r="C11" s="18">
        <f>+Selección!H13</f>
        <v>41579</v>
      </c>
      <c r="D11" s="19">
        <f>+VLOOKUP(C11,'Datos mensuales'!$E$2:$F$1048576,2,0)</f>
        <v>52614</v>
      </c>
      <c r="E11" s="20">
        <f>+VLOOKUP(C11,'Datos mensuales'!$E$2:$G$1048576,3,0)</f>
        <v>-17.230638538864508</v>
      </c>
      <c r="F11" s="20">
        <f>+VLOOKUP(C11,'Datos mensuales'!$E$2:$H$1048576,4,0)</f>
        <v>-11.211988254750416</v>
      </c>
    </row>
    <row r="12" spans="2:6">
      <c r="B12" s="48"/>
      <c r="C12" s="18">
        <f>+Selección!H14</f>
        <v>41609</v>
      </c>
      <c r="D12" s="19">
        <f>+VLOOKUP(C12,'Datos mensuales'!$E$2:$F$1048576,2,0)</f>
        <v>44491</v>
      </c>
      <c r="E12" s="20">
        <f>+VLOOKUP(C12,'Datos mensuales'!$E$2:$G$1048576,3,0)</f>
        <v>-15.438856578097083</v>
      </c>
      <c r="F12" s="20">
        <f>+VLOOKUP(C12,'Datos mensuales'!$E$2:$H$1048576,4,0)</f>
        <v>-5.8550933175335445</v>
      </c>
    </row>
    <row r="13" spans="2:6">
      <c r="B13" s="48"/>
      <c r="C13" s="18">
        <f>+Selección!H15</f>
        <v>41640</v>
      </c>
      <c r="D13" s="19">
        <f>+VLOOKUP(C13,'Datos mensuales'!$E$2:$F$1048576,2,0)</f>
        <v>54189</v>
      </c>
      <c r="E13" s="20">
        <f>+VLOOKUP(C13,'Datos mensuales'!$E$2:$G$1048576,3,0)</f>
        <v>21.79766694387628</v>
      </c>
      <c r="F13" s="20">
        <f>+VLOOKUP(C13,'Datos mensuales'!$E$2:$H$1048576,4,0)</f>
        <v>-9.2184590423860513E-2</v>
      </c>
    </row>
    <row r="14" spans="2:6">
      <c r="B14" s="48"/>
      <c r="C14" s="18">
        <f>+Selección!H16</f>
        <v>41671</v>
      </c>
      <c r="D14" s="19">
        <f>+VLOOKUP(C14,'Datos mensuales'!$E$2:$F$1048576,2,0)</f>
        <v>47143</v>
      </c>
      <c r="E14" s="20">
        <f>+VLOOKUP(C14,'Datos mensuales'!$E$2:$G$1048576,3,0)</f>
        <v>-13.0026389119563</v>
      </c>
      <c r="F14" s="20">
        <f>+VLOOKUP(C14,'Datos mensuales'!$E$2:$H$1048576,4,0)</f>
        <v>-6.2800683869428608</v>
      </c>
    </row>
    <row r="15" spans="2:6">
      <c r="B15" s="49"/>
      <c r="C15" s="8">
        <f>+Selección!H17</f>
        <v>41699</v>
      </c>
      <c r="D15" s="15">
        <f>+VLOOKUP(C15,'Datos mensuales'!$E$2:$F$1048576,2,0)</f>
        <v>43227</v>
      </c>
      <c r="E15" s="21">
        <f>+VLOOKUP(C15,'Datos mensuales'!$E$2:$G$1048576,3,0)</f>
        <v>-8.3066414950257688</v>
      </c>
      <c r="F15" s="21">
        <f>+VLOOKUP(C15,'Datos mensuales'!$E$2:$H$1048576,4,0)</f>
        <v>-9.2460792341122371</v>
      </c>
    </row>
    <row r="16" spans="2:6">
      <c r="B16" s="50" t="s">
        <v>1</v>
      </c>
      <c r="C16" s="26" t="str">
        <f>+Selección!H19</f>
        <v>1-2012</v>
      </c>
      <c r="D16" s="27">
        <f>+VLOOKUP(C16,'Datos trimestrales'!$C$2:$D$1048576,2,0)</f>
        <v>185221</v>
      </c>
      <c r="E16" s="28">
        <f>+VLOOKUP(C16,'Datos trimestrales'!$C$2:$E$1048576,3,0)</f>
        <v>31.658409331617896</v>
      </c>
      <c r="F16" s="28">
        <f>+VLOOKUP(C16,'Datos trimestrales'!$C$2:$F$1048576,4,0)</f>
        <v>35.229396647392086</v>
      </c>
    </row>
    <row r="17" spans="2:7">
      <c r="B17" s="48"/>
      <c r="C17" s="29" t="str">
        <f>+Selección!H20</f>
        <v>2-2012</v>
      </c>
      <c r="D17" s="19">
        <f>+VLOOKUP(C17,'Datos trimestrales'!$C$2:$D$1048576,2,0)</f>
        <v>174046</v>
      </c>
      <c r="E17" s="20">
        <f>+VLOOKUP(C17,'Datos trimestrales'!$C$2:$E$1048576,3,0)</f>
        <v>-6.0333331533681367</v>
      </c>
      <c r="F17" s="20">
        <f>+VLOOKUP(C17,'Datos trimestrales'!$C$2:$F$1048576,4,0)</f>
        <v>19.915117024135153</v>
      </c>
    </row>
    <row r="18" spans="2:7">
      <c r="B18" s="48"/>
      <c r="C18" s="29" t="str">
        <f>+Selección!H21</f>
        <v>3-2012</v>
      </c>
      <c r="D18" s="19">
        <f>+VLOOKUP(C18,'Datos trimestrales'!$C$2:$D$1048576,2,0)</f>
        <v>190174</v>
      </c>
      <c r="E18" s="20">
        <f>+VLOOKUP(C18,'Datos trimestrales'!$C$2:$E$1048576,3,0)</f>
        <v>9.2665157487101126</v>
      </c>
      <c r="F18" s="20">
        <f>+VLOOKUP(C18,'Datos trimestrales'!$C$2:$F$1048576,4,0)</f>
        <v>14.404827075901316</v>
      </c>
    </row>
    <row r="19" spans="2:7">
      <c r="B19" s="48"/>
      <c r="C19" s="29" t="str">
        <f>+Selección!H22</f>
        <v>4-2012</v>
      </c>
      <c r="D19" s="19">
        <f>+VLOOKUP(C19,'Datos trimestrales'!$C$2:$D$1048576,2,0)</f>
        <v>175857</v>
      </c>
      <c r="E19" s="20">
        <f>+VLOOKUP(C19,'Datos trimestrales'!$C$2:$E$1048576,3,0)</f>
        <v>-7.5283687570330322</v>
      </c>
      <c r="F19" s="20">
        <f>+VLOOKUP(C19,'Datos trimestrales'!$C$2:$F$1048576,4,0)</f>
        <v>25.002310158299146</v>
      </c>
    </row>
    <row r="20" spans="2:7">
      <c r="B20" s="48"/>
      <c r="C20" s="29" t="str">
        <f>+Selección!H23</f>
        <v>1-2013</v>
      </c>
      <c r="D20" s="19">
        <f>+VLOOKUP(C20,'Datos trimestrales'!$C$2:$D$1048576,2,0)</f>
        <v>152172</v>
      </c>
      <c r="E20" s="20">
        <f>+VLOOKUP(C20,'Datos trimestrales'!$C$2:$E$1048576,3,0)</f>
        <v>-13.468329381258638</v>
      </c>
      <c r="F20" s="20">
        <f>+VLOOKUP(C20,'Datos trimestrales'!$C$2:$F$1048576,4,0)</f>
        <v>-17.843009162028068</v>
      </c>
    </row>
    <row r="21" spans="2:7">
      <c r="B21" s="48"/>
      <c r="C21" s="29" t="str">
        <f>+Selección!H24</f>
        <v>2-2013</v>
      </c>
      <c r="D21" s="19">
        <f>+VLOOKUP(C21,'Datos trimestrales'!$C$2:$D$1048576,2,0)</f>
        <v>184869</v>
      </c>
      <c r="E21" s="20">
        <f>+VLOOKUP(C21,'Datos trimestrales'!$C$2:$E$1048576,3,0)</f>
        <v>21.486870120652934</v>
      </c>
      <c r="F21" s="20">
        <f>+VLOOKUP(C21,'Datos trimestrales'!$C$2:$F$1048576,4,0)</f>
        <v>6.2184709789365966</v>
      </c>
    </row>
    <row r="22" spans="2:7">
      <c r="B22" s="48"/>
      <c r="C22" s="29" t="str">
        <f>+Selección!H25</f>
        <v>3-2013</v>
      </c>
      <c r="D22" s="19">
        <f>+VLOOKUP(C22,'Datos trimestrales'!$C$2:$D$1048576,2,0)</f>
        <v>194759</v>
      </c>
      <c r="E22" s="20">
        <f>+VLOOKUP(C22,'Datos trimestrales'!$C$2:$E$1048576,3,0)</f>
        <v>5.3497341360639217</v>
      </c>
      <c r="F22" s="20">
        <f>+VLOOKUP(C22,'Datos trimestrales'!$C$2:$F$1048576,4,0)</f>
        <v>2.4109499721307825</v>
      </c>
      <c r="G22" s="3"/>
    </row>
    <row r="23" spans="2:7">
      <c r="B23" s="48"/>
      <c r="C23" s="29" t="str">
        <f>+Selección!H26</f>
        <v>4-2013</v>
      </c>
      <c r="D23" s="19">
        <f>+VLOOKUP(C23,'Datos trimestrales'!$C$2:$D$1048576,2,0)</f>
        <v>160672</v>
      </c>
      <c r="E23" s="20">
        <f>+VLOOKUP(C23,'Datos trimestrales'!$C$2:$E$1048576,3,0)</f>
        <v>-17.502143675003467</v>
      </c>
      <c r="F23" s="20">
        <f>+VLOOKUP(C23,'Datos trimestrales'!$C$2:$F$1048576,4,0)</f>
        <v>-8.6348567301841825</v>
      </c>
    </row>
    <row r="24" spans="2:7">
      <c r="B24" s="49"/>
      <c r="C24" s="9" t="str">
        <f>+Selección!H27</f>
        <v>1-2014</v>
      </c>
      <c r="D24" s="15">
        <f>+VLOOKUP(C24,'Datos trimestrales'!$C$2:$D$1048576,2,0)</f>
        <v>144559</v>
      </c>
      <c r="E24" s="21">
        <f>+VLOOKUP(C24,'Datos trimestrales'!$C$2:$E$1048576,3,0)</f>
        <v>-10.0285052778331</v>
      </c>
      <c r="F24" s="21">
        <f>+VLOOKUP(C24,'Datos trimestrales'!$C$2:$F$1048576,4,0)</f>
        <v>-5.0028914649212775</v>
      </c>
    </row>
    <row r="25" spans="2:7">
      <c r="B25" s="50" t="s">
        <v>5</v>
      </c>
      <c r="C25" s="30">
        <f>+Selección!D29</f>
        <v>2010</v>
      </c>
      <c r="D25" s="31">
        <f>+VLOOKUP('Cuadro final'!C25,'Datos anuales'!$A$2:$B$1048576,2,0)</f>
        <v>441841</v>
      </c>
      <c r="E25" s="32">
        <f>+VLOOKUP('Cuadro final'!C25,'Datos anuales'!$A$2:$C$1048576,3,0)</f>
        <v>7.448991999221799</v>
      </c>
      <c r="F25" s="30"/>
    </row>
    <row r="26" spans="2:7">
      <c r="B26" s="48"/>
      <c r="C26" s="33">
        <f>+Selección!D30</f>
        <v>2011</v>
      </c>
      <c r="D26" s="34">
        <f>+VLOOKUP('Cuadro final'!C26,'Datos anuales'!$A$2:$B$1048576,2,0)</f>
        <v>589021</v>
      </c>
      <c r="E26" s="35">
        <f>+VLOOKUP('Cuadro final'!C26,'Datos anuales'!$A$2:$C$1048576,3,0)</f>
        <v>33.310625315441534</v>
      </c>
      <c r="F26" s="33"/>
    </row>
    <row r="27" spans="2:7">
      <c r="B27" s="48"/>
      <c r="C27" s="33">
        <f>+Selección!D31</f>
        <v>2012</v>
      </c>
      <c r="D27" s="34">
        <f>+VLOOKUP('Cuadro final'!C27,'Datos anuales'!$A$2:$B$1048576,2,0)</f>
        <v>725298</v>
      </c>
      <c r="E27" s="35">
        <f>+VLOOKUP('Cuadro final'!C27,'Datos anuales'!$A$2:$C$1048576,3,0)</f>
        <v>23.136186995030727</v>
      </c>
      <c r="F27" s="33"/>
    </row>
    <row r="28" spans="2:7">
      <c r="B28" s="49"/>
      <c r="C28" s="7">
        <f>+Selección!D32</f>
        <v>2013</v>
      </c>
      <c r="D28" s="36">
        <f>+VLOOKUP('Cuadro final'!C28,'Datos anuales'!$A$2:$B$1048576,2,0)</f>
        <v>692472</v>
      </c>
      <c r="E28" s="37">
        <f>+VLOOKUP('Cuadro final'!C28,'Datos anuales'!$A$2:$C$1048576,3,0)</f>
        <v>-4.5258638518236634</v>
      </c>
      <c r="F28" s="7"/>
    </row>
  </sheetData>
  <mergeCells count="4">
    <mergeCell ref="B2:C2"/>
    <mergeCell ref="B3:B15"/>
    <mergeCell ref="B16:B24"/>
    <mergeCell ref="B25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2014-12-04T16:35:33Z</dcterms:created>
  <dcterms:modified xsi:type="dcterms:W3CDTF">2014-12-10T17:35:06Z</dcterms:modified>
</cp:coreProperties>
</file>