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D9C3DCCB-7B75-4A22-A8A5-E53A34E06DD4}" xr6:coauthVersionLast="47" xr6:coauthVersionMax="47" xr10:uidLastSave="{00000000-0000-0000-0000-000000000000}"/>
  <bookViews>
    <workbookView xWindow="-120" yWindow="-120" windowWidth="20730" windowHeight="11160" activeTab="1" xr2:uid="{255CFAC6-715B-4C6B-AC80-5626B26B3EDB}"/>
  </bookViews>
  <sheets>
    <sheet name="Gráficos" sheetId="1" r:id="rId1"/>
    <sheet name="Cálculos" sheetId="2" r:id="rId2"/>
  </sheets>
  <definedNames>
    <definedName name="_xlchart.v1.0" hidden="1">Gráficos!$C$2:$C$26</definedName>
    <definedName name="_xlchart.v1.1" hidden="1">Gráficos!$B$2:$B$26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I20" i="2"/>
  <c r="G22" i="2"/>
  <c r="I21" i="2" s="1"/>
  <c r="I22" i="2" s="1"/>
  <c r="I9" i="2"/>
  <c r="H6" i="2"/>
  <c r="H5" i="2"/>
  <c r="I5" i="2"/>
  <c r="H12" i="2"/>
  <c r="F16" i="2" s="1"/>
  <c r="G5" i="2"/>
  <c r="G9" i="2" s="1"/>
  <c r="G6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7" i="2" s="1"/>
  <c r="F12" i="2" l="1"/>
  <c r="F14" i="2"/>
  <c r="I7" i="2"/>
  <c r="G20" i="2"/>
  <c r="G7" i="2"/>
  <c r="G21" i="2" s="1"/>
</calcChain>
</file>

<file path=xl/sharedStrings.xml><?xml version="1.0" encoding="utf-8"?>
<sst xmlns="http://schemas.openxmlformats.org/spreadsheetml/2006/main" count="32" uniqueCount="28">
  <si>
    <t>Mesa</t>
  </si>
  <si>
    <t>Área(cm²)</t>
  </si>
  <si>
    <t>Grandezas</t>
  </si>
  <si>
    <t>Médias</t>
  </si>
  <si>
    <t>Largura (cm)</t>
  </si>
  <si>
    <t>Comprimento (cm)</t>
  </si>
  <si>
    <t>Área (cm²)</t>
  </si>
  <si>
    <t>Total de medidas</t>
  </si>
  <si>
    <t>Raiz das medidas</t>
  </si>
  <si>
    <t>Calculo da área(L media x C media):</t>
  </si>
  <si>
    <t>Desvio Padrão Área (cm²)</t>
  </si>
  <si>
    <t>Desvio Padrão Amostral</t>
  </si>
  <si>
    <t>Erro da média (Área)</t>
  </si>
  <si>
    <t>Área</t>
  </si>
  <si>
    <t>C</t>
  </si>
  <si>
    <t>L</t>
  </si>
  <si>
    <t>Covariancia(C x L)</t>
  </si>
  <si>
    <t>Pearson</t>
  </si>
  <si>
    <t>Erro da média(Comprimento)</t>
  </si>
  <si>
    <t>Erro da média(Largura)</t>
  </si>
  <si>
    <t>Área Mesas da Turma</t>
  </si>
  <si>
    <t>11,305,25</t>
  </si>
  <si>
    <t>Média das Médias(Área)</t>
  </si>
  <si>
    <t>Discrepancia</t>
  </si>
  <si>
    <t>Erro da Área * 2</t>
  </si>
  <si>
    <t>Situação</t>
  </si>
  <si>
    <t xml:space="preserve">Erro do instrumento </t>
  </si>
  <si>
    <t>Propagação da 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</si>
</sst>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,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Fill="1" applyBorder="1" applyAlignment="1"/>
    <xf numFmtId="2" fontId="1" fillId="0" borderId="0" xfId="0" applyNumberFormat="1" applyFont="1" applyAlignment="1">
      <alignment horizontal="center"/>
    </xf>
    <xf numFmtId="0" fontId="0" fillId="8" borderId="1" xfId="0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,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,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Largura</a:t>
            </a:r>
            <a:r>
              <a:rPr lang="en-US" baseline="0"/>
              <a:t> X Comprimento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Gráficos!$B$2:$B$26</c:f>
              <c:numCache>
                <c:formatCode>0.00</c:formatCode>
                <c:ptCount val="25"/>
                <c:pt idx="0">
                  <c:v>149</c:v>
                </c:pt>
                <c:pt idx="1">
                  <c:v>150</c:v>
                </c:pt>
                <c:pt idx="2">
                  <c:v>147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149.5</c:v>
                </c:pt>
                <c:pt idx="7">
                  <c:v>149.6</c:v>
                </c:pt>
                <c:pt idx="8">
                  <c:v>149.69999999999999</c:v>
                </c:pt>
                <c:pt idx="9">
                  <c:v>149</c:v>
                </c:pt>
                <c:pt idx="10">
                  <c:v>150</c:v>
                </c:pt>
                <c:pt idx="11">
                  <c:v>150</c:v>
                </c:pt>
                <c:pt idx="12">
                  <c:v>149</c:v>
                </c:pt>
                <c:pt idx="13">
                  <c:v>150</c:v>
                </c:pt>
                <c:pt idx="14">
                  <c:v>149</c:v>
                </c:pt>
                <c:pt idx="15">
                  <c:v>149.6</c:v>
                </c:pt>
                <c:pt idx="16">
                  <c:v>149.80000000000001</c:v>
                </c:pt>
                <c:pt idx="17">
                  <c:v>149.80000000000001</c:v>
                </c:pt>
                <c:pt idx="18">
                  <c:v>149.80000000000001</c:v>
                </c:pt>
                <c:pt idx="19">
                  <c:v>149.69999999999999</c:v>
                </c:pt>
                <c:pt idx="20">
                  <c:v>149.69999999999999</c:v>
                </c:pt>
                <c:pt idx="21">
                  <c:v>149.80000000000001</c:v>
                </c:pt>
                <c:pt idx="22">
                  <c:v>149.80000000000001</c:v>
                </c:pt>
                <c:pt idx="23">
                  <c:v>150</c:v>
                </c:pt>
                <c:pt idx="24">
                  <c:v>149.80000000000001</c:v>
                </c:pt>
              </c:numCache>
            </c:numRef>
          </c:xVal>
          <c:yVal>
            <c:numRef>
              <c:f>Gráficos!$C$2:$C$26</c:f>
              <c:numCache>
                <c:formatCode>0.00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74.900000000000006</c:v>
                </c:pt>
                <c:pt idx="8">
                  <c:v>74.8</c:v>
                </c:pt>
                <c:pt idx="9">
                  <c:v>74.8</c:v>
                </c:pt>
                <c:pt idx="10">
                  <c:v>75</c:v>
                </c:pt>
                <c:pt idx="11">
                  <c:v>74.5</c:v>
                </c:pt>
                <c:pt idx="12">
                  <c:v>75</c:v>
                </c:pt>
                <c:pt idx="13">
                  <c:v>74.7</c:v>
                </c:pt>
                <c:pt idx="14">
                  <c:v>74.900000000000006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74.8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6-48AD-BD20-7012BA3F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63112"/>
        <c:axId val="479358520"/>
      </c:scatterChart>
      <c:valAx>
        <c:axId val="47936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358520"/>
        <c:crosses val="autoZero"/>
        <c:crossBetween val="midCat"/>
      </c:valAx>
      <c:valAx>
        <c:axId val="47935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36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Histograma Largura</a:t>
            </a:r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 (cm)</a:t>
            </a:r>
            <a:endParaRPr lang="pt-BR"/>
          </a:p>
        </cx:rich>
      </cx:tx>
    </cx:title>
    <cx:plotArea>
      <cx:plotAreaRegion>
        <cx:series layoutId="clusteredColumn" uniqueId="{A6489220-93A7-4664-AC06-89B6CAAF44DC}">
          <cx:dataId val="0"/>
          <cx:layoutPr>
            <cx:binning intervalClosed="r">
              <cx:binSize val="0.14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Comprimento (cm)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Comprimento (cm)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clusteredColumn" uniqueId="{13B699EB-80F6-407F-BA9D-99295A3A2796}" formatIdx="0">
          <cx:spPr>
            <a:solidFill>
              <a:schemeClr val="accent1"/>
            </a:solidFill>
            <a:ln>
              <a:noFill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x:spPr>
          <cx:dataId val="0"/>
          <cx:layoutPr>
            <cx:binning intervalClosed="r" overflow="auto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346530</xdr:colOff>
      <xdr:row>16</xdr:row>
      <xdr:rowOff>147412</xdr:rowOff>
    </xdr:from>
    <xdr:to>
      <xdr:col>18</xdr:col>
      <xdr:colOff>362858</xdr:colOff>
      <xdr:row>28</xdr:row>
      <xdr:rowOff>124735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4D5EEB92-A017-4638-99C7-B5C16C589C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52580" y="3223987"/>
              <a:ext cx="4283528" cy="22633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286657</xdr:colOff>
      <xdr:row>1</xdr:row>
      <xdr:rowOff>0</xdr:rowOff>
    </xdr:from>
    <xdr:to>
      <xdr:col>18</xdr:col>
      <xdr:colOff>296182</xdr:colOff>
      <xdr:row>2</xdr:row>
      <xdr:rowOff>120197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E91EAB5-6779-43AB-A447-8C5CF5607D6C}"/>
            </a:ext>
          </a:extLst>
        </xdr:cNvPr>
        <xdr:cNvSpPr/>
      </xdr:nvSpPr>
      <xdr:spPr>
        <a:xfrm>
          <a:off x="14290675" y="192768"/>
          <a:ext cx="1234168" cy="3356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Histogramas</a:t>
          </a:r>
        </a:p>
      </xdr:txBody>
    </xdr:sp>
    <xdr:clientData/>
  </xdr:twoCellAnchor>
  <xdr:twoCellAnchor>
    <xdr:from>
      <xdr:col>18</xdr:col>
      <xdr:colOff>442232</xdr:colOff>
      <xdr:row>17</xdr:row>
      <xdr:rowOff>0</xdr:rowOff>
    </xdr:from>
    <xdr:to>
      <xdr:col>25</xdr:col>
      <xdr:colOff>510267</xdr:colOff>
      <xdr:row>27</xdr:row>
      <xdr:rowOff>187779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273F2B-2ECE-436A-B938-9EF3C3DFE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306160</xdr:colOff>
      <xdr:row>4</xdr:row>
      <xdr:rowOff>56699</xdr:rowOff>
    </xdr:from>
    <xdr:to>
      <xdr:col>18</xdr:col>
      <xdr:colOff>192769</xdr:colOff>
      <xdr:row>16</xdr:row>
      <xdr:rowOff>11343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2AAE96D-7D92-4F20-9A76-0636A2FA4D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2210" y="847274"/>
              <a:ext cx="4153809" cy="22406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2047876</xdr:colOff>
      <xdr:row>0</xdr:row>
      <xdr:rowOff>123825</xdr:rowOff>
    </xdr:from>
    <xdr:to>
      <xdr:col>6</xdr:col>
      <xdr:colOff>1190625</xdr:colOff>
      <xdr:row>2</xdr:row>
      <xdr:rowOff>76201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2037451-4A24-4090-B9BB-2ACCAF1AC9C8}"/>
            </a:ext>
          </a:extLst>
        </xdr:cNvPr>
        <xdr:cNvSpPr/>
      </xdr:nvSpPr>
      <xdr:spPr>
        <a:xfrm>
          <a:off x="8877301" y="123825"/>
          <a:ext cx="1343024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Cálculos</a:t>
          </a:r>
        </a:p>
      </xdr:txBody>
    </xdr:sp>
    <xdr:clientData/>
  </xdr:twoCellAnchor>
  <xdr:twoCellAnchor>
    <xdr:from>
      <xdr:col>5</xdr:col>
      <xdr:colOff>742952</xdr:colOff>
      <xdr:row>16</xdr:row>
      <xdr:rowOff>142875</xdr:rowOff>
    </xdr:from>
    <xdr:to>
      <xdr:col>6</xdr:col>
      <xdr:colOff>790575</xdr:colOff>
      <xdr:row>18</xdr:row>
      <xdr:rowOff>95251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E962AC2-BC82-4E6B-B29F-401804EE8C57}"/>
            </a:ext>
          </a:extLst>
        </xdr:cNvPr>
        <xdr:cNvSpPr/>
      </xdr:nvSpPr>
      <xdr:spPr>
        <a:xfrm>
          <a:off x="7572377" y="3190875"/>
          <a:ext cx="2247898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Propagação</a:t>
          </a:r>
          <a:r>
            <a:rPr lang="pt-BR" sz="1200" b="1" baseline="0"/>
            <a:t> de Erro da Área</a:t>
          </a:r>
          <a:endParaRPr lang="pt-BR" sz="1400" b="1"/>
        </a:p>
      </xdr:txBody>
    </xdr:sp>
    <xdr:clientData/>
  </xdr:twoCellAnchor>
  <xdr:twoCellAnchor>
    <xdr:from>
      <xdr:col>7</xdr:col>
      <xdr:colOff>1114425</xdr:colOff>
      <xdr:row>17</xdr:row>
      <xdr:rowOff>38100</xdr:rowOff>
    </xdr:from>
    <xdr:to>
      <xdr:col>9</xdr:col>
      <xdr:colOff>200025</xdr:colOff>
      <xdr:row>18</xdr:row>
      <xdr:rowOff>180976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FBFE2569-AF6C-4E4B-902D-87936E5C2728}"/>
            </a:ext>
          </a:extLst>
        </xdr:cNvPr>
        <xdr:cNvSpPr/>
      </xdr:nvSpPr>
      <xdr:spPr>
        <a:xfrm>
          <a:off x="11096625" y="3276600"/>
          <a:ext cx="2419350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Compatibilidade</a:t>
          </a:r>
          <a:r>
            <a:rPr lang="pt-BR" sz="1200" b="1" baseline="0"/>
            <a:t> entre as medidas</a:t>
          </a:r>
          <a:endParaRPr lang="pt-BR" sz="14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5E4E7F-7658-4C1F-988D-38E964DF83DE}" name="Tabela2" displayName="Tabela2" ref="A1:D26" totalsRowShown="0" headerRowDxfId="16" dataDxfId="15">
  <autoFilter ref="A1:D26" xr:uid="{AF5E4E7F-7658-4C1F-988D-38E964DF83DE}"/>
  <tableColumns count="4">
    <tableColumn id="1" xr3:uid="{4B7B588D-2180-4D9A-97EC-7C0442261E4F}" name="Mesa" dataDxfId="14" totalsRowDxfId="3"/>
    <tableColumn id="5" xr3:uid="{1C8305B1-FF20-4AD0-9F88-CC91765CCA84}" name="C" dataDxfId="13" totalsRowDxfId="2"/>
    <tableColumn id="2" xr3:uid="{05BFC711-E78F-40BC-944A-F2446CFDCA92}" name="L" dataDxfId="12" totalsRowDxfId="1"/>
    <tableColumn id="4" xr3:uid="{2E8B38ED-96C8-49DC-B05E-3A4584396171}" name="Área" dataDxfId="11" totalsRowDxfId="0">
      <calculatedColumnFormula>C2*B2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50D9D-9607-414E-9CC4-DB7EF2D5A2AA}" name="Tabela22" displayName="Tabela22" ref="A1:E26" totalsRowShown="0" headerRowDxfId="10" dataDxfId="9">
  <autoFilter ref="A1:E26" xr:uid="{F1750D9D-9607-414E-9CC4-DB7EF2D5A2AA}"/>
  <tableColumns count="5">
    <tableColumn id="1" xr3:uid="{C719A252-3CF0-42C4-9891-E56D6792B6DF}" name="Mesa" dataDxfId="8"/>
    <tableColumn id="3" xr3:uid="{3B523544-9789-480E-8B1F-A748D05FFEBD}" name="C" dataDxfId="7"/>
    <tableColumn id="2" xr3:uid="{37948ADD-F344-4C00-B307-4C1DF03BCADC}" name="L" dataDxfId="6"/>
    <tableColumn id="4" xr3:uid="{74BC4C81-F794-4BD0-85A2-C6B9DD0B5C1E}" name="Área" dataDxfId="5">
      <calculatedColumnFormula>C2*B2</calculatedColumnFormula>
    </tableColumn>
    <tableColumn id="5" xr3:uid="{48E44B69-FB91-45BB-99C8-16B5510C709A}" name="Área Mesas da Turm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B7C0-8265-4FED-9DD6-2B21D30538D2}">
  <dimension ref="A1:J28"/>
  <sheetViews>
    <sheetView zoomScale="73" zoomScaleNormal="73" workbookViewId="0">
      <selection activeCell="E2" sqref="E2"/>
    </sheetView>
  </sheetViews>
  <sheetFormatPr defaultRowHeight="15" x14ac:dyDescent="0.25"/>
  <cols>
    <col min="1" max="1" width="12.7109375" customWidth="1"/>
    <col min="2" max="2" width="22.7109375" customWidth="1"/>
    <col min="3" max="3" width="18" bestFit="1" customWidth="1"/>
    <col min="4" max="4" width="14.42578125" bestFit="1" customWidth="1"/>
    <col min="5" max="5" width="25.28515625" bestFit="1" customWidth="1"/>
    <col min="6" max="7" width="12.42578125" bestFit="1" customWidth="1"/>
  </cols>
  <sheetData>
    <row r="1" spans="1:10" x14ac:dyDescent="0.25">
      <c r="A1" s="1" t="s">
        <v>0</v>
      </c>
      <c r="B1" s="1" t="s">
        <v>14</v>
      </c>
      <c r="C1" s="1" t="s">
        <v>15</v>
      </c>
      <c r="D1" s="1" t="s">
        <v>13</v>
      </c>
    </row>
    <row r="2" spans="1:10" ht="17.25" customHeight="1" x14ac:dyDescent="0.25">
      <c r="A2" s="1">
        <v>1</v>
      </c>
      <c r="B2" s="19">
        <v>149</v>
      </c>
      <c r="C2" s="19">
        <v>75</v>
      </c>
      <c r="D2" s="2">
        <f t="shared" ref="D2:D26" si="0">C2*B2</f>
        <v>11175</v>
      </c>
      <c r="F2" s="16"/>
      <c r="G2" s="16"/>
      <c r="H2" s="16"/>
      <c r="I2" s="16"/>
      <c r="J2" s="16"/>
    </row>
    <row r="3" spans="1:10" x14ac:dyDescent="0.25">
      <c r="A3" s="1">
        <v>2</v>
      </c>
      <c r="B3" s="19">
        <v>150</v>
      </c>
      <c r="C3" s="19">
        <v>75</v>
      </c>
      <c r="D3" s="2">
        <f t="shared" si="0"/>
        <v>11250</v>
      </c>
      <c r="F3" s="16"/>
      <c r="G3" s="16"/>
      <c r="H3" s="16"/>
      <c r="I3" s="16"/>
      <c r="J3" s="17"/>
    </row>
    <row r="4" spans="1:10" x14ac:dyDescent="0.25">
      <c r="A4" s="1">
        <v>3</v>
      </c>
      <c r="B4" s="19">
        <v>147</v>
      </c>
      <c r="C4" s="19">
        <v>75</v>
      </c>
      <c r="D4" s="2">
        <f t="shared" si="0"/>
        <v>11025</v>
      </c>
      <c r="F4" s="16"/>
      <c r="G4" s="16"/>
      <c r="H4" s="16"/>
      <c r="I4" s="16"/>
      <c r="J4" s="16"/>
    </row>
    <row r="5" spans="1:10" x14ac:dyDescent="0.25">
      <c r="A5" s="1">
        <v>4</v>
      </c>
      <c r="B5" s="19">
        <v>150</v>
      </c>
      <c r="C5" s="19">
        <v>75</v>
      </c>
      <c r="D5" s="2">
        <f t="shared" si="0"/>
        <v>11250</v>
      </c>
      <c r="F5" s="16"/>
      <c r="G5" s="16"/>
      <c r="H5" s="16"/>
      <c r="I5" s="16"/>
      <c r="J5" s="16"/>
    </row>
    <row r="6" spans="1:10" x14ac:dyDescent="0.25">
      <c r="A6" s="1">
        <v>5</v>
      </c>
      <c r="B6" s="19">
        <v>149</v>
      </c>
      <c r="C6" s="19">
        <v>75</v>
      </c>
      <c r="D6" s="2">
        <f t="shared" si="0"/>
        <v>11175</v>
      </c>
    </row>
    <row r="7" spans="1:10" x14ac:dyDescent="0.25">
      <c r="A7" s="1">
        <v>6</v>
      </c>
      <c r="B7" s="19">
        <v>149</v>
      </c>
      <c r="C7" s="19">
        <v>75</v>
      </c>
      <c r="D7" s="2">
        <f t="shared" si="0"/>
        <v>11175</v>
      </c>
    </row>
    <row r="8" spans="1:10" x14ac:dyDescent="0.25">
      <c r="A8" s="1">
        <v>7</v>
      </c>
      <c r="B8" s="19">
        <v>149.5</v>
      </c>
      <c r="C8" s="19">
        <v>75</v>
      </c>
      <c r="D8" s="2">
        <f t="shared" si="0"/>
        <v>11212.5</v>
      </c>
      <c r="F8" s="16"/>
      <c r="G8" s="16"/>
      <c r="H8" s="16"/>
    </row>
    <row r="9" spans="1:10" x14ac:dyDescent="0.25">
      <c r="A9" s="1">
        <v>8</v>
      </c>
      <c r="B9" s="19">
        <v>149.6</v>
      </c>
      <c r="C9" s="19">
        <v>74.900000000000006</v>
      </c>
      <c r="D9" s="2">
        <f t="shared" si="0"/>
        <v>11205.04</v>
      </c>
      <c r="F9" s="18"/>
    </row>
    <row r="10" spans="1:10" x14ac:dyDescent="0.25">
      <c r="A10" s="1">
        <v>9</v>
      </c>
      <c r="B10" s="19">
        <v>149.69999999999999</v>
      </c>
      <c r="C10" s="19">
        <v>74.8</v>
      </c>
      <c r="D10" s="2">
        <f t="shared" si="0"/>
        <v>11197.56</v>
      </c>
    </row>
    <row r="11" spans="1:10" x14ac:dyDescent="0.25">
      <c r="A11" s="1">
        <v>10</v>
      </c>
      <c r="B11" s="19">
        <v>149</v>
      </c>
      <c r="C11" s="19">
        <v>74.8</v>
      </c>
      <c r="D11" s="2">
        <f t="shared" si="0"/>
        <v>11145.199999999999</v>
      </c>
    </row>
    <row r="12" spans="1:10" x14ac:dyDescent="0.25">
      <c r="A12" s="1">
        <v>11</v>
      </c>
      <c r="B12" s="19">
        <v>150</v>
      </c>
      <c r="C12" s="19">
        <v>75</v>
      </c>
      <c r="D12" s="2">
        <f t="shared" si="0"/>
        <v>11250</v>
      </c>
    </row>
    <row r="13" spans="1:10" x14ac:dyDescent="0.25">
      <c r="A13" s="1">
        <v>12</v>
      </c>
      <c r="B13" s="19">
        <v>150</v>
      </c>
      <c r="C13" s="19">
        <v>74.5</v>
      </c>
      <c r="D13" s="2">
        <f t="shared" si="0"/>
        <v>11175</v>
      </c>
    </row>
    <row r="14" spans="1:10" x14ac:dyDescent="0.25">
      <c r="A14" s="1">
        <v>13</v>
      </c>
      <c r="B14" s="19">
        <v>149</v>
      </c>
      <c r="C14" s="19">
        <v>75</v>
      </c>
      <c r="D14" s="2">
        <f t="shared" si="0"/>
        <v>11175</v>
      </c>
    </row>
    <row r="15" spans="1:10" x14ac:dyDescent="0.25">
      <c r="A15" s="1">
        <v>14</v>
      </c>
      <c r="B15" s="19">
        <v>150</v>
      </c>
      <c r="C15" s="19">
        <v>74.7</v>
      </c>
      <c r="D15" s="2">
        <f t="shared" si="0"/>
        <v>11205</v>
      </c>
    </row>
    <row r="16" spans="1:10" x14ac:dyDescent="0.25">
      <c r="A16" s="1">
        <v>15</v>
      </c>
      <c r="B16" s="19">
        <v>149</v>
      </c>
      <c r="C16" s="19">
        <v>74.900000000000006</v>
      </c>
      <c r="D16" s="2">
        <f t="shared" si="0"/>
        <v>11160.1</v>
      </c>
    </row>
    <row r="17" spans="1:4" x14ac:dyDescent="0.25">
      <c r="A17" s="1">
        <v>16</v>
      </c>
      <c r="B17" s="19">
        <v>149.6</v>
      </c>
      <c r="C17" s="19">
        <v>75</v>
      </c>
      <c r="D17" s="2">
        <f t="shared" si="0"/>
        <v>11220</v>
      </c>
    </row>
    <row r="18" spans="1:4" x14ac:dyDescent="0.25">
      <c r="A18" s="1">
        <v>17</v>
      </c>
      <c r="B18" s="19">
        <v>149.80000000000001</v>
      </c>
      <c r="C18" s="19">
        <v>75</v>
      </c>
      <c r="D18" s="2">
        <f t="shared" si="0"/>
        <v>11235</v>
      </c>
    </row>
    <row r="19" spans="1:4" x14ac:dyDescent="0.25">
      <c r="A19" s="1">
        <v>18</v>
      </c>
      <c r="B19" s="19">
        <v>149.80000000000001</v>
      </c>
      <c r="C19" s="19">
        <v>75</v>
      </c>
      <c r="D19" s="2">
        <f t="shared" si="0"/>
        <v>11235</v>
      </c>
    </row>
    <row r="20" spans="1:4" x14ac:dyDescent="0.25">
      <c r="A20" s="1">
        <v>19</v>
      </c>
      <c r="B20" s="19">
        <v>149.80000000000001</v>
      </c>
      <c r="C20" s="19">
        <v>75</v>
      </c>
      <c r="D20" s="2">
        <f t="shared" si="0"/>
        <v>11235</v>
      </c>
    </row>
    <row r="21" spans="1:4" x14ac:dyDescent="0.25">
      <c r="A21" s="1">
        <v>20</v>
      </c>
      <c r="B21" s="19">
        <v>149.69999999999999</v>
      </c>
      <c r="C21" s="19">
        <v>75</v>
      </c>
      <c r="D21" s="2">
        <f t="shared" si="0"/>
        <v>11227.5</v>
      </c>
    </row>
    <row r="22" spans="1:4" x14ac:dyDescent="0.25">
      <c r="A22" s="1">
        <v>21</v>
      </c>
      <c r="B22" s="19">
        <v>149.69999999999999</v>
      </c>
      <c r="C22" s="19">
        <v>75</v>
      </c>
      <c r="D22" s="2">
        <f t="shared" si="0"/>
        <v>11227.5</v>
      </c>
    </row>
    <row r="23" spans="1:4" x14ac:dyDescent="0.25">
      <c r="A23" s="1">
        <v>22</v>
      </c>
      <c r="B23" s="19">
        <v>149.80000000000001</v>
      </c>
      <c r="C23" s="19">
        <v>74.8</v>
      </c>
      <c r="D23" s="2">
        <f t="shared" si="0"/>
        <v>11205.04</v>
      </c>
    </row>
    <row r="24" spans="1:4" x14ac:dyDescent="0.25">
      <c r="A24" s="1">
        <v>23</v>
      </c>
      <c r="B24" s="19">
        <v>149.80000000000001</v>
      </c>
      <c r="C24" s="19">
        <v>75</v>
      </c>
      <c r="D24" s="2">
        <f t="shared" si="0"/>
        <v>11235</v>
      </c>
    </row>
    <row r="25" spans="1:4" x14ac:dyDescent="0.25">
      <c r="A25" s="1">
        <v>24</v>
      </c>
      <c r="B25" s="19">
        <v>150</v>
      </c>
      <c r="C25" s="19">
        <v>75</v>
      </c>
      <c r="D25" s="2">
        <f t="shared" si="0"/>
        <v>11250</v>
      </c>
    </row>
    <row r="26" spans="1:4" x14ac:dyDescent="0.25">
      <c r="A26" s="1">
        <v>25</v>
      </c>
      <c r="B26" s="19">
        <v>149.80000000000001</v>
      </c>
      <c r="C26" s="19">
        <v>75</v>
      </c>
      <c r="D26" s="2">
        <f t="shared" si="0"/>
        <v>11235</v>
      </c>
    </row>
    <row r="28" spans="1:4" x14ac:dyDescent="0.25">
      <c r="A28" s="1"/>
      <c r="B28" s="1"/>
      <c r="C28" s="1"/>
      <c r="D28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712F-C8CB-45CD-89E8-DFE62483C883}">
  <dimension ref="A1:I26"/>
  <sheetViews>
    <sheetView tabSelected="1" topLeftCell="A4" workbookViewId="0">
      <selection activeCell="F2" sqref="F2"/>
    </sheetView>
  </sheetViews>
  <sheetFormatPr defaultRowHeight="15" x14ac:dyDescent="0.25"/>
  <cols>
    <col min="1" max="1" width="10.42578125" bestFit="1" customWidth="1"/>
    <col min="2" max="2" width="22.5703125" bestFit="1" customWidth="1"/>
    <col min="3" max="3" width="22.140625" bestFit="1" customWidth="1"/>
    <col min="4" max="4" width="14.42578125" customWidth="1"/>
    <col min="5" max="5" width="24.7109375" bestFit="1" customWidth="1"/>
    <col min="6" max="6" width="33" bestFit="1" customWidth="1"/>
    <col min="7" max="7" width="22.42578125" bestFit="1" customWidth="1"/>
    <col min="8" max="8" width="27.140625" bestFit="1" customWidth="1"/>
    <col min="9" max="9" width="22.85546875" bestFit="1" customWidth="1"/>
  </cols>
  <sheetData>
    <row r="1" spans="1:9" x14ac:dyDescent="0.25">
      <c r="A1" s="1" t="s">
        <v>0</v>
      </c>
      <c r="B1" s="1" t="s">
        <v>14</v>
      </c>
      <c r="C1" s="1" t="s">
        <v>15</v>
      </c>
      <c r="D1" s="1" t="s">
        <v>13</v>
      </c>
      <c r="E1" s="1" t="s">
        <v>20</v>
      </c>
    </row>
    <row r="2" spans="1:9" x14ac:dyDescent="0.25">
      <c r="A2" s="1">
        <v>1</v>
      </c>
      <c r="B2" s="19">
        <v>149</v>
      </c>
      <c r="C2" s="21">
        <v>75</v>
      </c>
      <c r="D2" s="2">
        <f t="shared" ref="D2:D26" si="0">C2*B2</f>
        <v>11175</v>
      </c>
      <c r="E2" s="1">
        <v>11269.4</v>
      </c>
    </row>
    <row r="3" spans="1:9" x14ac:dyDescent="0.25">
      <c r="A3" s="1">
        <v>2</v>
      </c>
      <c r="B3" s="19">
        <v>150</v>
      </c>
      <c r="C3" s="22">
        <v>75</v>
      </c>
      <c r="D3" s="2">
        <f t="shared" si="0"/>
        <v>11250</v>
      </c>
      <c r="E3" s="1">
        <v>11256.4</v>
      </c>
    </row>
    <row r="4" spans="1:9" x14ac:dyDescent="0.25">
      <c r="A4" s="1">
        <v>3</v>
      </c>
      <c r="B4" s="19">
        <v>147</v>
      </c>
      <c r="C4" s="21">
        <v>75</v>
      </c>
      <c r="D4" s="2">
        <f t="shared" si="0"/>
        <v>11025</v>
      </c>
      <c r="E4" s="1">
        <v>11268.3</v>
      </c>
      <c r="F4" s="3" t="s">
        <v>2</v>
      </c>
      <c r="G4" s="3" t="s">
        <v>3</v>
      </c>
      <c r="H4" s="3" t="s">
        <v>11</v>
      </c>
      <c r="I4" s="20" t="s">
        <v>16</v>
      </c>
    </row>
    <row r="5" spans="1:9" x14ac:dyDescent="0.25">
      <c r="A5" s="1">
        <v>4</v>
      </c>
      <c r="B5" s="19">
        <v>150</v>
      </c>
      <c r="C5" s="22">
        <v>75</v>
      </c>
      <c r="D5" s="2">
        <f t="shared" si="0"/>
        <v>11250</v>
      </c>
      <c r="E5" s="1">
        <v>11263.79</v>
      </c>
      <c r="F5" s="7" t="s">
        <v>5</v>
      </c>
      <c r="G5" s="7">
        <f>AVERAGE(Tabela22[C])</f>
        <v>149.50400000000002</v>
      </c>
      <c r="H5" s="10">
        <f>_xlfn.STDEV.P(Tabela22[C])</f>
        <v>0.63022535651939704</v>
      </c>
      <c r="I5" s="20">
        <f>_xlfn.COVARIANCE.S(Tabela22[C],Tabela22[L])</f>
        <v>-1.4733333333333291E-2</v>
      </c>
    </row>
    <row r="6" spans="1:9" x14ac:dyDescent="0.25">
      <c r="A6" s="1">
        <v>5</v>
      </c>
      <c r="B6" s="19">
        <v>149</v>
      </c>
      <c r="C6" s="21">
        <v>75</v>
      </c>
      <c r="D6" s="2">
        <f t="shared" si="0"/>
        <v>11175</v>
      </c>
      <c r="E6" s="1">
        <v>11265.5</v>
      </c>
      <c r="F6" s="8" t="s">
        <v>4</v>
      </c>
      <c r="G6" s="8">
        <f>AVERAGE(Tabela22[L])</f>
        <v>74.935999999999993</v>
      </c>
      <c r="H6" s="9">
        <f>_xlfn.STDEV.P(Tabela22[L])</f>
        <v>0.12289833196589778</v>
      </c>
      <c r="I6" s="20" t="s">
        <v>17</v>
      </c>
    </row>
    <row r="7" spans="1:9" x14ac:dyDescent="0.25">
      <c r="A7" s="1">
        <v>6</v>
      </c>
      <c r="B7" s="19">
        <v>149</v>
      </c>
      <c r="C7" s="22">
        <v>75</v>
      </c>
      <c r="D7" s="2">
        <f t="shared" si="0"/>
        <v>11175</v>
      </c>
      <c r="E7" s="1">
        <v>11278.52</v>
      </c>
      <c r="F7" s="6" t="s">
        <v>6</v>
      </c>
      <c r="G7" s="6">
        <f>AVERAGE(Tabela22[Área])</f>
        <v>11203.2176</v>
      </c>
      <c r="H7" s="6">
        <f>_xlfn.STDEV.P(Tabela22[Área])</f>
        <v>47.481252323838369</v>
      </c>
      <c r="I7" s="20">
        <f>I5/(H6*H5)</f>
        <v>-0.19022130357241271</v>
      </c>
    </row>
    <row r="8" spans="1:9" x14ac:dyDescent="0.25">
      <c r="A8" s="1">
        <v>7</v>
      </c>
      <c r="B8" s="19">
        <v>149.5</v>
      </c>
      <c r="C8" s="21">
        <v>75</v>
      </c>
      <c r="D8" s="2">
        <f t="shared" si="0"/>
        <v>11212.5</v>
      </c>
      <c r="E8" s="1">
        <v>11279.71</v>
      </c>
    </row>
    <row r="9" spans="1:9" x14ac:dyDescent="0.25">
      <c r="A9" s="1">
        <v>8</v>
      </c>
      <c r="B9" s="19">
        <v>149.6</v>
      </c>
      <c r="C9" s="22">
        <v>74.900000000000006</v>
      </c>
      <c r="D9" s="2">
        <f t="shared" si="0"/>
        <v>11205.04</v>
      </c>
      <c r="E9" s="1">
        <v>11264.4</v>
      </c>
      <c r="F9" s="4" t="s">
        <v>9</v>
      </c>
      <c r="G9" s="3">
        <f>G5*G6</f>
        <v>11203.231744000001</v>
      </c>
      <c r="H9" s="3" t="s">
        <v>22</v>
      </c>
      <c r="I9" s="3">
        <f>AVERAGE(E2:E15)</f>
        <v>11266.195384615383</v>
      </c>
    </row>
    <row r="10" spans="1:9" x14ac:dyDescent="0.25">
      <c r="A10" s="1">
        <v>9</v>
      </c>
      <c r="B10" s="19">
        <v>149.69999999999999</v>
      </c>
      <c r="C10" s="21">
        <v>74.8</v>
      </c>
      <c r="D10" s="2">
        <f t="shared" si="0"/>
        <v>11197.56</v>
      </c>
      <c r="E10" s="1">
        <v>11272.48</v>
      </c>
    </row>
    <row r="11" spans="1:9" x14ac:dyDescent="0.25">
      <c r="A11" s="1">
        <v>10</v>
      </c>
      <c r="B11" s="19">
        <v>149</v>
      </c>
      <c r="C11" s="22">
        <v>74.8</v>
      </c>
      <c r="D11" s="2">
        <f t="shared" si="0"/>
        <v>11145.199999999999</v>
      </c>
      <c r="E11" s="1">
        <v>11290.83</v>
      </c>
      <c r="F11" s="12" t="s">
        <v>12</v>
      </c>
      <c r="G11" s="11" t="s">
        <v>7</v>
      </c>
      <c r="H11" s="3" t="s">
        <v>8</v>
      </c>
      <c r="I11" s="3" t="s">
        <v>26</v>
      </c>
    </row>
    <row r="12" spans="1:9" x14ac:dyDescent="0.25">
      <c r="A12" s="1">
        <v>11</v>
      </c>
      <c r="B12" s="19">
        <v>150</v>
      </c>
      <c r="C12" s="21">
        <v>75</v>
      </c>
      <c r="D12" s="2">
        <f t="shared" si="0"/>
        <v>11250</v>
      </c>
      <c r="E12" s="1">
        <v>11203.23</v>
      </c>
      <c r="F12" s="12">
        <f>H7/H12</f>
        <v>9.4962504647676731</v>
      </c>
      <c r="G12" s="11">
        <v>25</v>
      </c>
      <c r="H12" s="3">
        <f>SQRT(G12)</f>
        <v>5</v>
      </c>
      <c r="I12" s="3">
        <v>0.1</v>
      </c>
    </row>
    <row r="13" spans="1:9" x14ac:dyDescent="0.25">
      <c r="A13" s="1">
        <v>12</v>
      </c>
      <c r="B13" s="19">
        <v>150</v>
      </c>
      <c r="C13" s="22">
        <v>74.5</v>
      </c>
      <c r="D13" s="2">
        <f t="shared" si="0"/>
        <v>11175</v>
      </c>
      <c r="E13" s="1">
        <v>11267.7</v>
      </c>
      <c r="F13" s="13" t="s">
        <v>18</v>
      </c>
    </row>
    <row r="14" spans="1:9" x14ac:dyDescent="0.25">
      <c r="A14" s="1">
        <v>13</v>
      </c>
      <c r="B14" s="19">
        <v>149</v>
      </c>
      <c r="C14" s="21">
        <v>75</v>
      </c>
      <c r="D14" s="2">
        <f t="shared" si="0"/>
        <v>11175</v>
      </c>
      <c r="E14" s="1" t="s">
        <v>21</v>
      </c>
      <c r="F14" s="7">
        <f>H6/H12</f>
        <v>2.4579666393179555E-2</v>
      </c>
    </row>
    <row r="15" spans="1:9" x14ac:dyDescent="0.25">
      <c r="A15" s="1">
        <v>14</v>
      </c>
      <c r="B15" s="19">
        <v>150</v>
      </c>
      <c r="C15" s="22">
        <v>74.7</v>
      </c>
      <c r="D15" s="2">
        <f t="shared" si="0"/>
        <v>11205</v>
      </c>
      <c r="E15" s="1">
        <v>11280.28</v>
      </c>
      <c r="F15" s="14" t="s">
        <v>19</v>
      </c>
    </row>
    <row r="16" spans="1:9" x14ac:dyDescent="0.25">
      <c r="A16" s="1">
        <v>15</v>
      </c>
      <c r="B16" s="19">
        <v>149</v>
      </c>
      <c r="C16" s="21">
        <v>74.900000000000006</v>
      </c>
      <c r="D16" s="2">
        <f t="shared" si="0"/>
        <v>11160.1</v>
      </c>
      <c r="E16" s="1"/>
      <c r="F16" s="14">
        <f>H5/H12</f>
        <v>0.1260450713038794</v>
      </c>
    </row>
    <row r="17" spans="1:9" x14ac:dyDescent="0.25">
      <c r="A17" s="1">
        <v>16</v>
      </c>
      <c r="B17" s="19">
        <v>149.6</v>
      </c>
      <c r="C17" s="22">
        <v>75</v>
      </c>
      <c r="D17" s="2">
        <f t="shared" si="0"/>
        <v>11220</v>
      </c>
      <c r="E17" s="1"/>
    </row>
    <row r="18" spans="1:9" x14ac:dyDescent="0.25">
      <c r="A18" s="1">
        <v>17</v>
      </c>
      <c r="B18" s="19">
        <v>149.80000000000001</v>
      </c>
      <c r="C18" s="21">
        <v>75</v>
      </c>
      <c r="D18" s="2">
        <f t="shared" si="0"/>
        <v>11235</v>
      </c>
      <c r="E18" s="1"/>
    </row>
    <row r="19" spans="1:9" x14ac:dyDescent="0.25">
      <c r="A19" s="1">
        <v>18</v>
      </c>
      <c r="B19" s="19">
        <v>149.80000000000001</v>
      </c>
      <c r="C19" s="22">
        <v>75</v>
      </c>
      <c r="D19" s="2">
        <f t="shared" si="0"/>
        <v>11235</v>
      </c>
      <c r="E19" s="1"/>
    </row>
    <row r="20" spans="1:9" x14ac:dyDescent="0.25">
      <c r="A20" s="1">
        <v>19</v>
      </c>
      <c r="B20" s="19">
        <v>149.80000000000001</v>
      </c>
      <c r="C20" s="21">
        <v>75</v>
      </c>
      <c r="D20" s="2">
        <f t="shared" si="0"/>
        <v>11235</v>
      </c>
      <c r="E20" s="1"/>
      <c r="F20" s="3" t="s">
        <v>10</v>
      </c>
      <c r="G20" s="3">
        <f>H7</f>
        <v>47.481252323838369</v>
      </c>
      <c r="H20" s="5" t="s">
        <v>23</v>
      </c>
      <c r="I20" s="15">
        <f>I9-G9</f>
        <v>62.963640615382246</v>
      </c>
    </row>
    <row r="21" spans="1:9" x14ac:dyDescent="0.25">
      <c r="A21" s="1">
        <v>20</v>
      </c>
      <c r="B21" s="19">
        <v>149.69999999999999</v>
      </c>
      <c r="C21" s="22">
        <v>75</v>
      </c>
      <c r="D21" s="2">
        <f t="shared" si="0"/>
        <v>11227.5</v>
      </c>
      <c r="E21" s="1"/>
      <c r="F21" s="3" t="s">
        <v>1</v>
      </c>
      <c r="G21" s="3">
        <f>G7</f>
        <v>11203.2176</v>
      </c>
      <c r="H21" s="5" t="s">
        <v>24</v>
      </c>
      <c r="I21" s="15">
        <f>G22*2</f>
        <v>33.446542120911595</v>
      </c>
    </row>
    <row r="22" spans="1:9" x14ac:dyDescent="0.25">
      <c r="A22" s="1">
        <v>21</v>
      </c>
      <c r="B22" s="19">
        <v>149.69999999999999</v>
      </c>
      <c r="C22" s="21">
        <v>75</v>
      </c>
      <c r="D22" s="2">
        <f t="shared" si="0"/>
        <v>11227.5</v>
      </c>
      <c r="E22" s="1"/>
      <c r="F22" s="3" t="s">
        <v>27</v>
      </c>
      <c r="G22" s="3">
        <f>SQRT((I12/G6)^2 + (I12/G5)^2)*G21</f>
        <v>16.723271060455797</v>
      </c>
      <c r="H22" s="5" t="s">
        <v>25</v>
      </c>
      <c r="I22" s="5" t="str">
        <f>IF(I20&lt;I21,"Compativel","Não é Compativel")</f>
        <v>Não é Compativel</v>
      </c>
    </row>
    <row r="23" spans="1:9" x14ac:dyDescent="0.25">
      <c r="A23" s="1">
        <v>22</v>
      </c>
      <c r="B23" s="19">
        <v>149.80000000000001</v>
      </c>
      <c r="C23" s="22">
        <v>74.8</v>
      </c>
      <c r="D23" s="2">
        <f t="shared" si="0"/>
        <v>11205.04</v>
      </c>
      <c r="E23" s="1"/>
    </row>
    <row r="24" spans="1:9" x14ac:dyDescent="0.25">
      <c r="A24" s="1">
        <v>23</v>
      </c>
      <c r="B24" s="19">
        <v>149.80000000000001</v>
      </c>
      <c r="C24" s="21">
        <v>75</v>
      </c>
      <c r="D24" s="2">
        <f t="shared" si="0"/>
        <v>11235</v>
      </c>
      <c r="E24" s="1"/>
    </row>
    <row r="25" spans="1:9" x14ac:dyDescent="0.25">
      <c r="A25" s="1">
        <v>24</v>
      </c>
      <c r="B25" s="19">
        <v>150</v>
      </c>
      <c r="C25" s="22">
        <v>75</v>
      </c>
      <c r="D25" s="2">
        <f t="shared" si="0"/>
        <v>11250</v>
      </c>
      <c r="E25" s="1"/>
    </row>
    <row r="26" spans="1:9" x14ac:dyDescent="0.25">
      <c r="A26" s="1">
        <v>25</v>
      </c>
      <c r="B26" s="19">
        <v>149.80000000000001</v>
      </c>
      <c r="C26" s="21">
        <v>75</v>
      </c>
      <c r="D26" s="2">
        <f t="shared" si="0"/>
        <v>11235</v>
      </c>
      <c r="E26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2022-06-26T17:41:51Z</dcterms:created>
  <dcterms:modified xsi:type="dcterms:W3CDTF">2022-07-16T19:52:26Z</dcterms:modified>
</cp:coreProperties>
</file>