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A56CDD9C-575F-4D39-9983-86A2E4F53C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F65" i="6" s="1"/>
  <c r="C65" i="6"/>
  <c r="G64" i="6"/>
  <c r="E64" i="6"/>
  <c r="C64" i="6"/>
  <c r="G63" i="6"/>
  <c r="E63" i="6"/>
  <c r="C63" i="6"/>
  <c r="G62" i="6"/>
  <c r="H62" i="6" s="1"/>
  <c r="E62" i="6"/>
  <c r="F62" i="6" s="1"/>
  <c r="C62" i="6"/>
  <c r="G61" i="6"/>
  <c r="E61" i="6"/>
  <c r="C61" i="6"/>
  <c r="G60" i="6"/>
  <c r="E60" i="6"/>
  <c r="C60" i="6"/>
  <c r="D60" i="6" s="1"/>
  <c r="G59" i="6"/>
  <c r="H59" i="6" s="1"/>
  <c r="E59" i="6"/>
  <c r="C59" i="6"/>
  <c r="G58" i="6"/>
  <c r="E58" i="6"/>
  <c r="C58" i="6"/>
  <c r="G57" i="6"/>
  <c r="E57" i="6"/>
  <c r="F57" i="6" s="1"/>
  <c r="C57" i="6"/>
  <c r="D57" i="6" s="1"/>
  <c r="G56" i="6"/>
  <c r="E56" i="6"/>
  <c r="C56" i="6"/>
  <c r="G55" i="6"/>
  <c r="E55" i="6"/>
  <c r="C55" i="6"/>
  <c r="G54" i="6"/>
  <c r="E54" i="6"/>
  <c r="F75" i="6" s="1"/>
  <c r="C54" i="6"/>
  <c r="G53" i="6"/>
  <c r="E53" i="6"/>
  <c r="C53" i="6"/>
  <c r="G52" i="6"/>
  <c r="E52" i="6"/>
  <c r="C52" i="6"/>
  <c r="D61" i="6" s="1"/>
  <c r="G51" i="6"/>
  <c r="H64" i="6" s="1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C98" i="6" s="1"/>
  <c r="G18" i="6"/>
  <c r="H28" i="6" s="1"/>
  <c r="E18" i="6"/>
  <c r="C18" i="6"/>
  <c r="G17" i="6"/>
  <c r="E17" i="6"/>
  <c r="C17" i="6"/>
  <c r="G16" i="6"/>
  <c r="E16" i="6"/>
  <c r="C16" i="6"/>
  <c r="D16" i="6" s="1"/>
  <c r="G15" i="6"/>
  <c r="E15" i="6"/>
  <c r="C15" i="6"/>
  <c r="G14" i="6"/>
  <c r="E14" i="6"/>
  <c r="C14" i="6"/>
  <c r="G13" i="6"/>
  <c r="E13" i="6"/>
  <c r="F13" i="6" s="1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2" i="6" s="1"/>
  <c r="E8" i="6"/>
  <c r="F4" i="6" s="1"/>
  <c r="C8" i="6"/>
  <c r="G7" i="6"/>
  <c r="E7" i="6"/>
  <c r="C7" i="6"/>
  <c r="G6" i="6"/>
  <c r="E6" i="6"/>
  <c r="C6" i="6"/>
  <c r="D17" i="6" s="1"/>
  <c r="N5" i="6"/>
  <c r="M5" i="6"/>
  <c r="L5" i="6"/>
  <c r="G5" i="6"/>
  <c r="E5" i="6"/>
  <c r="C5" i="6"/>
  <c r="D30" i="6" s="1"/>
  <c r="N4" i="6"/>
  <c r="M4" i="6"/>
  <c r="L4" i="6"/>
  <c r="G4" i="6"/>
  <c r="H32" i="6" s="1"/>
  <c r="E4" i="6"/>
  <c r="F27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D65" i="6"/>
  <c r="F61" i="6"/>
  <c r="D58" i="6"/>
  <c r="F54" i="6"/>
  <c r="F51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C100" i="6"/>
  <c r="E99" i="6"/>
  <c r="C99" i="6"/>
  <c r="G98" i="6"/>
  <c r="F17" i="6"/>
  <c r="H13" i="6"/>
  <c r="F9" i="6"/>
  <c r="F5" i="6"/>
  <c r="Q3" i="1"/>
  <c r="T3" i="1"/>
  <c r="O3" i="1"/>
  <c r="P3" i="1"/>
  <c r="R3" i="1"/>
  <c r="S3" i="1"/>
  <c r="U3" i="1"/>
  <c r="V3" i="1"/>
  <c r="V4" i="1"/>
  <c r="S4" i="1"/>
  <c r="P4" i="1"/>
  <c r="P8" i="1" s="1"/>
  <c r="H100" i="6" l="1"/>
  <c r="D98" i="6"/>
  <c r="F103" i="6"/>
  <c r="F6" i="6"/>
  <c r="D10" i="6"/>
  <c r="F14" i="6"/>
  <c r="D71" i="6"/>
  <c r="F55" i="6"/>
  <c r="H58" i="6"/>
  <c r="D66" i="6"/>
  <c r="H68" i="6"/>
  <c r="F71" i="6"/>
  <c r="D74" i="6"/>
  <c r="H76" i="6"/>
  <c r="F79" i="6"/>
  <c r="D18" i="6"/>
  <c r="H54" i="6"/>
  <c r="H6" i="6"/>
  <c r="H10" i="6"/>
  <c r="F15" i="6"/>
  <c r="H18" i="6"/>
  <c r="F80" i="6"/>
  <c r="H55" i="6"/>
  <c r="F59" i="6"/>
  <c r="D14" i="6"/>
  <c r="D26" i="6"/>
  <c r="H77" i="6"/>
  <c r="D31" i="6"/>
  <c r="D7" i="6"/>
  <c r="H15" i="6"/>
  <c r="H52" i="6"/>
  <c r="D56" i="6"/>
  <c r="F63" i="6"/>
  <c r="H9" i="6"/>
  <c r="F23" i="6"/>
  <c r="F31" i="6"/>
  <c r="D62" i="6"/>
  <c r="H33" i="6"/>
  <c r="H7" i="6"/>
  <c r="F11" i="6"/>
  <c r="F19" i="6"/>
  <c r="D22" i="6"/>
  <c r="H24" i="6"/>
  <c r="D53" i="6"/>
  <c r="H56" i="6"/>
  <c r="H63" i="6"/>
  <c r="H11" i="6"/>
  <c r="H20" i="6"/>
  <c r="F58" i="6"/>
  <c r="H4" i="6"/>
  <c r="D8" i="6"/>
  <c r="F12" i="6"/>
  <c r="H16" i="6"/>
  <c r="F72" i="6"/>
  <c r="H60" i="6"/>
  <c r="D64" i="6"/>
  <c r="F67" i="6"/>
  <c r="D70" i="6"/>
  <c r="H72" i="6"/>
  <c r="D78" i="6"/>
  <c r="H80" i="6"/>
  <c r="D5" i="6"/>
  <c r="D79" i="6"/>
  <c r="D54" i="6"/>
  <c r="D106" i="6"/>
  <c r="H108" i="6"/>
  <c r="F111" i="6"/>
  <c r="D105" i="6"/>
  <c r="F126" i="6"/>
  <c r="F113" i="6"/>
  <c r="D116" i="6"/>
  <c r="H118" i="6"/>
  <c r="F121" i="6"/>
  <c r="D124" i="6"/>
  <c r="H126" i="6"/>
  <c r="F106" i="6"/>
  <c r="D117" i="6"/>
  <c r="H127" i="6"/>
  <c r="H115" i="6"/>
  <c r="H98" i="6"/>
  <c r="F101" i="6"/>
  <c r="D104" i="6"/>
  <c r="H106" i="6"/>
  <c r="F109" i="6"/>
  <c r="D112" i="6"/>
  <c r="H113" i="6"/>
  <c r="F116" i="6"/>
  <c r="D119" i="6"/>
  <c r="H121" i="6"/>
  <c r="F124" i="6"/>
  <c r="D127" i="6"/>
  <c r="H107" i="6"/>
  <c r="F118" i="6"/>
  <c r="F104" i="6"/>
  <c r="F98" i="6"/>
  <c r="F99" i="6"/>
  <c r="D102" i="6"/>
  <c r="H104" i="6"/>
  <c r="F107" i="6"/>
  <c r="D110" i="6"/>
  <c r="H112" i="6"/>
  <c r="H99" i="6"/>
  <c r="F110" i="6"/>
  <c r="D121" i="6"/>
  <c r="H101" i="6"/>
  <c r="H109" i="6"/>
  <c r="F112" i="6"/>
  <c r="D114" i="6"/>
  <c r="F119" i="6"/>
  <c r="D122" i="6"/>
  <c r="H124" i="6"/>
  <c r="F127" i="6"/>
  <c r="D109" i="6"/>
  <c r="H114" i="6"/>
  <c r="F117" i="6"/>
  <c r="D120" i="6"/>
  <c r="H122" i="6"/>
  <c r="F125" i="6"/>
  <c r="D101" i="6"/>
  <c r="H111" i="6"/>
  <c r="F122" i="6"/>
  <c r="D100" i="6"/>
  <c r="H102" i="6"/>
  <c r="F105" i="6"/>
  <c r="D108" i="6"/>
  <c r="H110" i="6"/>
  <c r="D115" i="6"/>
  <c r="H117" i="6"/>
  <c r="F120" i="6"/>
  <c r="D123" i="6"/>
  <c r="H125" i="6"/>
  <c r="F102" i="6"/>
  <c r="D113" i="6"/>
  <c r="H123" i="6"/>
  <c r="D99" i="6"/>
  <c r="D129" i="6" s="1"/>
  <c r="D107" i="6"/>
  <c r="H116" i="6"/>
  <c r="H119" i="6"/>
  <c r="F100" i="6"/>
  <c r="D103" i="6"/>
  <c r="H105" i="6"/>
  <c r="F108" i="6"/>
  <c r="D111" i="6"/>
  <c r="F115" i="6"/>
  <c r="D118" i="6"/>
  <c r="H120" i="6"/>
  <c r="F123" i="6"/>
  <c r="D126" i="6"/>
  <c r="H103" i="6"/>
  <c r="F114" i="6"/>
  <c r="D125" i="6"/>
  <c r="D13" i="6"/>
  <c r="F18" i="6"/>
  <c r="H19" i="6"/>
  <c r="D21" i="6"/>
  <c r="F22" i="6"/>
  <c r="H23" i="6"/>
  <c r="D25" i="6"/>
  <c r="F26" i="6"/>
  <c r="H27" i="6"/>
  <c r="D29" i="6"/>
  <c r="F30" i="6"/>
  <c r="H31" i="6"/>
  <c r="D33" i="6"/>
  <c r="H51" i="6"/>
  <c r="F66" i="6"/>
  <c r="H67" i="6"/>
  <c r="D69" i="6"/>
  <c r="F70" i="6"/>
  <c r="H71" i="6"/>
  <c r="D73" i="6"/>
  <c r="F74" i="6"/>
  <c r="H75" i="6"/>
  <c r="D77" i="6"/>
  <c r="F78" i="6"/>
  <c r="H79" i="6"/>
  <c r="D15" i="6"/>
  <c r="D4" i="6"/>
  <c r="F8" i="6"/>
  <c r="D20" i="6"/>
  <c r="F21" i="6"/>
  <c r="H22" i="6"/>
  <c r="D24" i="6"/>
  <c r="F25" i="6"/>
  <c r="H26" i="6"/>
  <c r="D28" i="6"/>
  <c r="F29" i="6"/>
  <c r="H30" i="6"/>
  <c r="D32" i="6"/>
  <c r="F33" i="6"/>
  <c r="D52" i="6"/>
  <c r="F53" i="6"/>
  <c r="H66" i="6"/>
  <c r="D68" i="6"/>
  <c r="F69" i="6"/>
  <c r="H70" i="6"/>
  <c r="D72" i="6"/>
  <c r="F73" i="6"/>
  <c r="H74" i="6"/>
  <c r="D76" i="6"/>
  <c r="F77" i="6"/>
  <c r="H78" i="6"/>
  <c r="D80" i="6"/>
  <c r="D12" i="6"/>
  <c r="H5" i="6"/>
  <c r="H35" i="6" s="1"/>
  <c r="D9" i="6"/>
  <c r="D6" i="6"/>
  <c r="F7" i="6"/>
  <c r="H8" i="6"/>
  <c r="F10" i="6"/>
  <c r="H14" i="6"/>
  <c r="F16" i="6"/>
  <c r="H17" i="6"/>
  <c r="D19" i="6"/>
  <c r="F20" i="6"/>
  <c r="F36" i="6" s="1"/>
  <c r="F41" i="6" s="1"/>
  <c r="H21" i="6"/>
  <c r="D23" i="6"/>
  <c r="F24" i="6"/>
  <c r="H25" i="6"/>
  <c r="D27" i="6"/>
  <c r="F28" i="6"/>
  <c r="H29" i="6"/>
  <c r="F32" i="6"/>
  <c r="D51" i="6"/>
  <c r="F52" i="6"/>
  <c r="H53" i="6"/>
  <c r="D55" i="6"/>
  <c r="F56" i="6"/>
  <c r="H57" i="6"/>
  <c r="D59" i="6"/>
  <c r="F60" i="6"/>
  <c r="H61" i="6"/>
  <c r="D63" i="6"/>
  <c r="F64" i="6"/>
  <c r="H65" i="6"/>
  <c r="D67" i="6"/>
  <c r="F68" i="6"/>
  <c r="H69" i="6"/>
  <c r="H73" i="6"/>
  <c r="D75" i="6"/>
  <c r="F76" i="6"/>
  <c r="N3" i="1"/>
  <c r="P5" i="1"/>
  <c r="P6" i="1"/>
  <c r="P7" i="1"/>
  <c r="S5" i="1"/>
  <c r="S7" i="1"/>
  <c r="V6" i="1"/>
  <c r="V8" i="1"/>
  <c r="V7" i="1"/>
  <c r="V5" i="1"/>
  <c r="S8" i="1"/>
  <c r="S6" i="1"/>
  <c r="D83" i="6" l="1"/>
  <c r="D88" i="6" s="1"/>
  <c r="F82" i="6"/>
  <c r="H83" i="6"/>
  <c r="H88" i="6" s="1"/>
  <c r="F35" i="6"/>
  <c r="F38" i="6" s="1"/>
  <c r="D134" i="6"/>
  <c r="H40" i="6"/>
  <c r="F87" i="6"/>
  <c r="D35" i="6"/>
  <c r="H36" i="6"/>
  <c r="H41" i="6" s="1"/>
  <c r="F130" i="6"/>
  <c r="F135" i="6" s="1"/>
  <c r="D36" i="6"/>
  <c r="D41" i="6" s="1"/>
  <c r="F83" i="6"/>
  <c r="F88" i="6" s="1"/>
  <c r="D82" i="6"/>
  <c r="H82" i="6"/>
  <c r="H129" i="6"/>
  <c r="D130" i="6"/>
  <c r="D135" i="6" s="1"/>
  <c r="F129" i="6"/>
  <c r="H130" i="6"/>
  <c r="H135" i="6" s="1"/>
  <c r="T4" i="1"/>
  <c r="Q4" i="1"/>
  <c r="O4" i="1"/>
  <c r="R4" i="1"/>
  <c r="U4" i="1"/>
  <c r="N4" i="1"/>
  <c r="F40" i="6" l="1"/>
  <c r="F42" i="6" s="1"/>
  <c r="F47" i="6" s="1"/>
  <c r="F48" i="6" s="1"/>
  <c r="M13" i="6" s="1"/>
  <c r="D85" i="6"/>
  <c r="D87" i="6"/>
  <c r="D89" i="6" s="1"/>
  <c r="D94" i="6" s="1"/>
  <c r="D95" i="6" s="1"/>
  <c r="L14" i="6" s="1"/>
  <c r="F89" i="6"/>
  <c r="F94" i="6" s="1"/>
  <c r="F95" i="6" s="1"/>
  <c r="M14" i="6" s="1"/>
  <c r="H134" i="6"/>
  <c r="H136" i="6" s="1"/>
  <c r="H141" i="6" s="1"/>
  <c r="H142" i="6" s="1"/>
  <c r="N15" i="6" s="1"/>
  <c r="H132" i="6"/>
  <c r="F85" i="6"/>
  <c r="H87" i="6"/>
  <c r="H89" i="6" s="1"/>
  <c r="H94" i="6" s="1"/>
  <c r="H95" i="6" s="1"/>
  <c r="N14" i="6" s="1"/>
  <c r="H85" i="6"/>
  <c r="H42" i="6"/>
  <c r="H47" i="6" s="1"/>
  <c r="H48" i="6" s="1"/>
  <c r="N13" i="6" s="1"/>
  <c r="H38" i="6"/>
  <c r="F134" i="6"/>
  <c r="F136" i="6" s="1"/>
  <c r="F141" i="6" s="1"/>
  <c r="F142" i="6" s="1"/>
  <c r="M15" i="6" s="1"/>
  <c r="F132" i="6"/>
  <c r="D136" i="6"/>
  <c r="D141" i="6" s="1"/>
  <c r="D142" i="6" s="1"/>
  <c r="L15" i="6" s="1"/>
  <c r="D40" i="6"/>
  <c r="D42" i="6" s="1"/>
  <c r="D47" i="6" s="1"/>
  <c r="D48" i="6" s="1"/>
  <c r="L13" i="6" s="1"/>
  <c r="D38" i="6"/>
  <c r="D132" i="6"/>
  <c r="R8" i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<sst xmlns="http://schemas.openxmlformats.org/spreadsheetml/2006/main" count="226" uniqueCount="55">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</sst>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49" fontId="2" fillId="0" borderId="0" xfId="0" applyNumberFormat="1" applyFont="1" applyAlignment="1">
      <alignment horizontal="left" vertical="center"/>
    </xf>
    <xf numFmtId="0" fontId="8" fillId="0" borderId="0" xfId="0" applyFont="1"/>
    <xf numFmtId="49" fontId="11" fillId="0" borderId="0" xfId="0" applyNumberFormat="1" applyFont="1"/>
    <xf numFmtId="10" fontId="9" fillId="0" borderId="0" xfId="1" applyNumberFormat="1" applyFont="1" applyAlignment="1"/>
    <xf numFmtId="10" fontId="10" fillId="0" borderId="0" xfId="1" applyNumberFormat="1" applyFont="1" applyAlignment="1"/>
    <xf numFmtId="10" fontId="7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518160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29BBE-C330-10B5-F71D-1089D001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231608</xdr:colOff>
      <xdr:row>42</xdr:row>
      <xdr:rowOff>164123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D29704-9970-2F97-E41F-A0F9DBF1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3169" y="3815862"/>
          <a:ext cx="5589054" cy="3979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C8507A-0F7E-28CC-FD66-733B4149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21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opLeftCell="G1" zoomScaleNormal="100" workbookViewId="0">
      <selection activeCell="R12" sqref="R12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7" max="7" width="9.33203125" bestFit="1" customWidth="1"/>
    <col min="8" max="8" width="14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0" t="s">
        <v>0</v>
      </c>
      <c r="D1" s="30"/>
      <c r="E1" s="17"/>
      <c r="F1" s="30" t="s">
        <v>3</v>
      </c>
      <c r="G1" s="30"/>
      <c r="H1" s="17"/>
      <c r="I1" s="30" t="s">
        <v>19</v>
      </c>
      <c r="J1" s="30"/>
      <c r="K1" s="5"/>
      <c r="N1" s="30" t="s">
        <v>0</v>
      </c>
      <c r="O1" s="30"/>
      <c r="P1" s="17"/>
      <c r="Q1" s="30" t="s">
        <v>3</v>
      </c>
      <c r="R1" s="30"/>
      <c r="S1" s="17"/>
      <c r="T1" s="30" t="s">
        <v>19</v>
      </c>
      <c r="U1" s="3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4"/>
      <c r="B3" s="6" t="s">
        <v>4</v>
      </c>
      <c r="C3" s="26">
        <v>0.62498533505170795</v>
      </c>
      <c r="D3" s="27">
        <v>3.4633131937505798E-3</v>
      </c>
      <c r="E3" s="27">
        <v>9.7325379007167603E-2</v>
      </c>
      <c r="F3" s="26">
        <v>0.64376278967594003</v>
      </c>
      <c r="G3" s="27">
        <v>3.8157988189983301E-3</v>
      </c>
      <c r="H3" s="27">
        <v>0.10432513035240699</v>
      </c>
      <c r="I3" s="28">
        <v>0.61460087728247603</v>
      </c>
      <c r="J3" s="27">
        <v>3.6083992760286799E-3</v>
      </c>
      <c r="K3" s="27">
        <v>0.10547785978122901</v>
      </c>
      <c r="M3" t="s">
        <v>20</v>
      </c>
      <c r="N3" s="9">
        <f t="shared" ref="N3:V3" si="0">AVERAGE(C3:C17)</f>
        <v>0.63564828670379347</v>
      </c>
      <c r="O3" s="10">
        <f t="shared" si="0"/>
        <v>3.4457162695932077E-3</v>
      </c>
      <c r="P3" s="22">
        <f t="shared" si="0"/>
        <v>9.5193737244594206E-2</v>
      </c>
      <c r="Q3" s="9">
        <f t="shared" si="0"/>
        <v>0.60329577820573976</v>
      </c>
      <c r="R3" s="10">
        <f t="shared" si="0"/>
        <v>4.1749425545252314E-3</v>
      </c>
      <c r="S3" s="22">
        <f t="shared" si="0"/>
        <v>0.12993650214505059</v>
      </c>
      <c r="T3" s="9">
        <f t="shared" si="0"/>
        <v>0.61160832326212211</v>
      </c>
      <c r="U3" s="10">
        <f t="shared" si="0"/>
        <v>3.6420580869193754E-3</v>
      </c>
      <c r="V3" s="22">
        <f t="shared" si="0"/>
        <v>0.10939750751409545</v>
      </c>
    </row>
    <row r="4" spans="1:27">
      <c r="A4" s="9"/>
      <c r="B4" s="6" t="s">
        <v>5</v>
      </c>
      <c r="C4" s="26">
        <v>0.64460280298271899</v>
      </c>
      <c r="D4" s="26">
        <v>3.41644110516005E-3</v>
      </c>
      <c r="E4" s="26">
        <v>9.17834354552408E-2</v>
      </c>
      <c r="F4" s="26">
        <v>0.62625069059160798</v>
      </c>
      <c r="G4" s="26">
        <v>4.0334398475698301E-3</v>
      </c>
      <c r="H4" s="26">
        <v>0.120353554522578</v>
      </c>
      <c r="I4" s="28">
        <v>0.60895134061295797</v>
      </c>
      <c r="J4" s="26">
        <v>3.64102595960656E-3</v>
      </c>
      <c r="K4" s="26">
        <v>0.106923712528406</v>
      </c>
      <c r="M4" s="8" t="s">
        <v>21</v>
      </c>
      <c r="N4" s="3">
        <f t="shared" ref="N4:T4" si="1">_xlfn.STDEV.S(C3:C17)</f>
        <v>2.8883207903154871E-2</v>
      </c>
      <c r="O4" s="11">
        <f t="shared" si="1"/>
        <v>5.590404888272036E-5</v>
      </c>
      <c r="P4" s="22">
        <f t="shared" si="1"/>
        <v>9.6660331618276859E-3</v>
      </c>
      <c r="Q4" s="3">
        <f t="shared" si="1"/>
        <v>3.5016246874093541E-2</v>
      </c>
      <c r="R4" s="11">
        <f t="shared" si="1"/>
        <v>3.4015444302089607E-4</v>
      </c>
      <c r="S4" s="22">
        <f t="shared" si="1"/>
        <v>1.8704448790752597E-2</v>
      </c>
      <c r="T4" s="3">
        <f t="shared" si="1"/>
        <v>6.1186414825474206E-3</v>
      </c>
      <c r="U4" s="11">
        <f t="shared" ref="U4:V4" si="2">_xlfn.STDEV.S(J3:J17)</f>
        <v>3.1665598819446546E-5</v>
      </c>
      <c r="V4" s="22">
        <f t="shared" si="2"/>
        <v>3.5502008191944916E-3</v>
      </c>
    </row>
    <row r="5" spans="1:27">
      <c r="A5" s="9"/>
      <c r="B5" s="6" t="s">
        <v>6</v>
      </c>
      <c r="C5" s="26">
        <v>0.64107268599451994</v>
      </c>
      <c r="D5" s="27">
        <v>3.4125385825677802E-3</v>
      </c>
      <c r="E5" s="27">
        <v>9.2496872066077707E-2</v>
      </c>
      <c r="F5" s="26">
        <v>0.60112120446494799</v>
      </c>
      <c r="G5" s="26">
        <v>4.8190842027733697E-3</v>
      </c>
      <c r="H5" s="26">
        <v>0.17311040033087</v>
      </c>
      <c r="I5" s="28">
        <v>0.601181716386056</v>
      </c>
      <c r="J5" s="26">
        <v>3.6922289782141001E-3</v>
      </c>
      <c r="K5" s="26">
        <v>0.10987125988506399</v>
      </c>
      <c r="M5" t="s">
        <v>23</v>
      </c>
      <c r="N5" s="9">
        <f>N$3+N$4*2</f>
        <v>0.69341470251010318</v>
      </c>
      <c r="O5" s="10">
        <f t="shared" ref="O5:V5" si="3">O$3+O$4*2</f>
        <v>3.5575243673586486E-3</v>
      </c>
      <c r="P5" s="22">
        <f t="shared" si="3"/>
        <v>0.11452580356824958</v>
      </c>
      <c r="Q5" s="9">
        <f t="shared" si="3"/>
        <v>0.67332827195392686</v>
      </c>
      <c r="R5" s="10">
        <f t="shared" si="3"/>
        <v>4.8552514405670235E-3</v>
      </c>
      <c r="S5" s="22">
        <f t="shared" si="3"/>
        <v>0.16734539972655579</v>
      </c>
      <c r="T5" s="9">
        <f t="shared" si="3"/>
        <v>0.62384560622721696</v>
      </c>
      <c r="U5" s="10">
        <f t="shared" si="3"/>
        <v>3.7053892845582683E-3</v>
      </c>
      <c r="V5" s="22">
        <f t="shared" si="3"/>
        <v>0.11649790915248444</v>
      </c>
    </row>
    <row r="6" spans="1:27">
      <c r="B6" s="6" t="s">
        <v>7</v>
      </c>
      <c r="C6" s="26">
        <v>0.62968183953270196</v>
      </c>
      <c r="D6" s="26">
        <v>3.4683389391992098E-3</v>
      </c>
      <c r="E6" s="26">
        <v>9.6114348827294194E-2</v>
      </c>
      <c r="F6" s="26">
        <v>0.63373055687534996</v>
      </c>
      <c r="G6" s="26">
        <v>4.0948651314217802E-3</v>
      </c>
      <c r="H6" s="26">
        <v>0.122834643985013</v>
      </c>
      <c r="I6" s="28">
        <v>0.61732226035101301</v>
      </c>
      <c r="J6" s="26">
        <v>3.6107404869195401E-3</v>
      </c>
      <c r="K6" s="26">
        <v>0.106482700683687</v>
      </c>
      <c r="M6" t="s">
        <v>22</v>
      </c>
      <c r="N6" s="9">
        <f>N$3-N$4*2</f>
        <v>0.57788187089748377</v>
      </c>
      <c r="O6" s="10">
        <f t="shared" ref="O6:V6" si="4">O$3-O$4*2</f>
        <v>3.3339081718277669E-3</v>
      </c>
      <c r="P6" s="22">
        <f t="shared" si="4"/>
        <v>7.5861670920938831E-2</v>
      </c>
      <c r="Q6" s="9">
        <f t="shared" si="4"/>
        <v>0.53326328445755267</v>
      </c>
      <c r="R6" s="10">
        <f t="shared" si="4"/>
        <v>3.4946336684834392E-3</v>
      </c>
      <c r="S6" s="22">
        <f t="shared" si="4"/>
        <v>9.252760456354539E-2</v>
      </c>
      <c r="T6" s="9">
        <f t="shared" si="4"/>
        <v>0.59937104029702726</v>
      </c>
      <c r="U6" s="10">
        <f t="shared" si="4"/>
        <v>3.5787268892804825E-3</v>
      </c>
      <c r="V6" s="22">
        <f t="shared" si="4"/>
        <v>0.10229710587570646</v>
      </c>
    </row>
    <row r="7" spans="1:27">
      <c r="B7" s="6" t="s">
        <v>8</v>
      </c>
      <c r="C7" s="26">
        <v>0.55428032844338604</v>
      </c>
      <c r="D7" s="26">
        <v>3.6266928185077802E-3</v>
      </c>
      <c r="E7" s="26">
        <v>0.12479466686813601</v>
      </c>
      <c r="F7" s="26">
        <v>0.60087697542972396</v>
      </c>
      <c r="G7" s="26">
        <v>4.0486231892938899E-3</v>
      </c>
      <c r="H7" s="26">
        <v>0.12059483755806499</v>
      </c>
      <c r="I7" s="28">
        <v>0.60860487567027799</v>
      </c>
      <c r="J7" s="26">
        <v>3.6600716450779802E-3</v>
      </c>
      <c r="K7" s="26">
        <v>0.109499042565918</v>
      </c>
      <c r="M7" t="s">
        <v>31</v>
      </c>
      <c r="N7" s="9">
        <f>N$3+N$4*3</f>
        <v>0.72229791041325808</v>
      </c>
      <c r="O7" s="10">
        <f t="shared" ref="O7:V7" si="5">O$3+O$4*3</f>
        <v>3.6134284162413688E-3</v>
      </c>
      <c r="P7" s="22">
        <f t="shared" si="5"/>
        <v>0.12419183673007726</v>
      </c>
      <c r="Q7" s="9">
        <f t="shared" si="5"/>
        <v>0.70834451882802041</v>
      </c>
      <c r="R7" s="10">
        <f t="shared" si="5"/>
        <v>5.19540588358792E-3</v>
      </c>
      <c r="S7" s="22">
        <f t="shared" si="5"/>
        <v>0.18604984851730838</v>
      </c>
      <c r="T7" s="9">
        <f t="shared" si="5"/>
        <v>0.62996424770976434</v>
      </c>
      <c r="U7" s="10">
        <f t="shared" si="5"/>
        <v>3.7370548833777152E-3</v>
      </c>
      <c r="V7" s="22">
        <f t="shared" si="5"/>
        <v>0.12004810997167893</v>
      </c>
    </row>
    <row r="8" spans="1:27">
      <c r="B8" s="6" t="s">
        <v>9</v>
      </c>
      <c r="C8" s="26">
        <v>0.66355234074952307</v>
      </c>
      <c r="D8" s="26">
        <v>3.4030424071331399E-3</v>
      </c>
      <c r="E8" s="26">
        <v>8.6570068291089E-2</v>
      </c>
      <c r="F8" s="26">
        <v>0.58908784056173802</v>
      </c>
      <c r="G8" s="26">
        <v>4.4318723159793997E-3</v>
      </c>
      <c r="H8" s="26">
        <v>0.14569916730276999</v>
      </c>
      <c r="I8" s="28">
        <v>0.60350862517511505</v>
      </c>
      <c r="J8" s="26">
        <v>3.6761805340449301E-3</v>
      </c>
      <c r="K8" s="26">
        <v>0.109813624944297</v>
      </c>
      <c r="M8" t="s">
        <v>24</v>
      </c>
      <c r="N8" s="9">
        <f>N$3-N$4*3</f>
        <v>0.54899866299432887</v>
      </c>
      <c r="O8" s="10">
        <f t="shared" ref="O8:V8" si="6">O$3-O$4*3</f>
        <v>3.2780041229450467E-3</v>
      </c>
      <c r="P8" s="22">
        <f t="shared" si="6"/>
        <v>6.6195637759111151E-2</v>
      </c>
      <c r="Q8" s="9">
        <f t="shared" si="6"/>
        <v>0.49824703758345912</v>
      </c>
      <c r="R8" s="10">
        <f t="shared" si="6"/>
        <v>3.1544792254625431E-3</v>
      </c>
      <c r="S8" s="22">
        <f t="shared" si="6"/>
        <v>7.3823155772792803E-2</v>
      </c>
      <c r="T8" s="9">
        <f t="shared" si="6"/>
        <v>0.59325239881447989</v>
      </c>
      <c r="U8" s="10">
        <f t="shared" si="6"/>
        <v>3.5470612904610357E-3</v>
      </c>
      <c r="V8" s="22">
        <f t="shared" si="6"/>
        <v>9.8746905056511972E-2</v>
      </c>
    </row>
    <row r="9" spans="1:27">
      <c r="B9" s="6" t="s">
        <v>10</v>
      </c>
      <c r="C9" s="26">
        <v>0.65466995837636399</v>
      </c>
      <c r="D9" s="26">
        <v>3.44782605040151E-3</v>
      </c>
      <c r="E9" s="26">
        <v>9.0024061153008206E-2</v>
      </c>
      <c r="F9" s="26">
        <v>0.63236445395845997</v>
      </c>
      <c r="G9" s="26">
        <v>3.7884783788199299E-3</v>
      </c>
      <c r="H9" s="26">
        <v>0.10679027247655901</v>
      </c>
      <c r="I9" s="28">
        <v>0.61350440192856093</v>
      </c>
      <c r="J9" s="26">
        <v>3.6312772348648902E-3</v>
      </c>
      <c r="K9" s="26">
        <v>0.109569973624856</v>
      </c>
      <c r="M9" s="7"/>
      <c r="O9" s="2"/>
      <c r="P9" s="2"/>
      <c r="Q9" s="3"/>
    </row>
    <row r="10" spans="1:27">
      <c r="B10" s="6" t="s">
        <v>11</v>
      </c>
      <c r="C10" s="26">
        <v>0.63769453280924904</v>
      </c>
      <c r="D10" s="26">
        <v>3.4239208212219498E-3</v>
      </c>
      <c r="E10" s="26">
        <v>9.3724186377892205E-2</v>
      </c>
      <c r="F10" s="26">
        <v>0.54189473117838194</v>
      </c>
      <c r="G10" s="26">
        <v>3.8237372382925899E-3</v>
      </c>
      <c r="H10" s="26">
        <v>0.13410121798619001</v>
      </c>
      <c r="I10" s="28">
        <v>0.61670259502365399</v>
      </c>
      <c r="J10" s="26">
        <v>3.6347208258279799E-3</v>
      </c>
      <c r="K10" s="26">
        <v>0.111057594700116</v>
      </c>
      <c r="O10" s="2"/>
      <c r="P10" s="2"/>
      <c r="Q10" s="3"/>
      <c r="R10" s="3"/>
      <c r="S10" s="3"/>
    </row>
    <row r="11" spans="1:27">
      <c r="B11" s="6" t="s">
        <v>12</v>
      </c>
      <c r="C11" s="26">
        <v>0.67128037798621198</v>
      </c>
      <c r="D11" s="26">
        <v>3.4176594768967001E-3</v>
      </c>
      <c r="E11" s="26">
        <v>8.6145422265746105E-2</v>
      </c>
      <c r="F11" s="26">
        <v>0.63666007539406999</v>
      </c>
      <c r="G11" s="26">
        <v>4.3730404484074699E-3</v>
      </c>
      <c r="H11" s="26">
        <v>0.12841228709050501</v>
      </c>
      <c r="I11" s="28">
        <v>0.60419984292930695</v>
      </c>
      <c r="J11" s="26">
        <v>3.63421961169036E-3</v>
      </c>
      <c r="K11" s="26">
        <v>0.10422085061639701</v>
      </c>
      <c r="O11" s="2"/>
      <c r="P11" s="2"/>
      <c r="Q11" s="3"/>
      <c r="R11" s="3"/>
      <c r="S11" s="3"/>
    </row>
    <row r="12" spans="1:27">
      <c r="B12" s="6" t="s">
        <v>13</v>
      </c>
      <c r="C12" s="26">
        <v>0.66666498252463502</v>
      </c>
      <c r="D12" s="26">
        <v>3.3934665058866602E-3</v>
      </c>
      <c r="E12" s="26">
        <v>8.5770358995058402E-2</v>
      </c>
      <c r="F12" s="26">
        <v>0.63708151091057796</v>
      </c>
      <c r="G12" s="26">
        <v>4.08903457797361E-3</v>
      </c>
      <c r="H12" s="26">
        <v>0.11498621356903301</v>
      </c>
      <c r="I12" s="28">
        <v>0.619336408848431</v>
      </c>
      <c r="J12" s="26">
        <v>3.5791955356645599E-3</v>
      </c>
      <c r="K12" s="26">
        <v>0.107544718761782</v>
      </c>
      <c r="L12" s="19"/>
      <c r="M12" s="18"/>
      <c r="N12" s="19"/>
      <c r="O12" s="23"/>
      <c r="P12" s="23"/>
      <c r="Q12" s="21"/>
      <c r="R12" s="21"/>
      <c r="S12" s="21"/>
      <c r="T12" s="19"/>
      <c r="U12" s="19"/>
      <c r="V12" s="19"/>
      <c r="W12" s="19"/>
      <c r="X12" s="19"/>
      <c r="Y12" s="19"/>
      <c r="Z12" s="19"/>
      <c r="AA12" s="19"/>
    </row>
    <row r="13" spans="1:27">
      <c r="B13" s="6" t="s">
        <v>14</v>
      </c>
      <c r="C13" s="26">
        <v>0.64386573205361897</v>
      </c>
      <c r="D13" s="26">
        <v>3.41785793853549E-3</v>
      </c>
      <c r="E13" s="26">
        <v>9.1727284259264602E-2</v>
      </c>
      <c r="F13" s="26">
        <v>0.57154657854839397</v>
      </c>
      <c r="G13" s="26">
        <v>3.8578313495612202E-3</v>
      </c>
      <c r="H13" s="26">
        <v>0.122256127766232</v>
      </c>
      <c r="I13" s="28">
        <v>0.61195831545089496</v>
      </c>
      <c r="J13" s="26">
        <v>3.6552233041455698E-3</v>
      </c>
      <c r="K13" s="26">
        <v>0.11095789865613701</v>
      </c>
      <c r="L13" s="19"/>
      <c r="M13" s="18"/>
      <c r="N13" s="19"/>
      <c r="O13" s="23"/>
      <c r="P13" s="23"/>
      <c r="Q13" s="21"/>
      <c r="R13" s="21"/>
      <c r="S13" s="21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26">
        <v>0.61467406243037603</v>
      </c>
      <c r="D14" s="26">
        <v>3.4609287378082601E-3</v>
      </c>
      <c r="E14" s="26">
        <v>0.101518828850632</v>
      </c>
      <c r="F14" s="26">
        <v>0.60923982173866498</v>
      </c>
      <c r="G14" s="26">
        <v>4.82080134749697E-3</v>
      </c>
      <c r="H14" s="26">
        <v>0.15955659823009499</v>
      </c>
      <c r="I14" s="28">
        <v>0.60832875777670503</v>
      </c>
      <c r="J14" s="26">
        <v>3.6359680009429001E-3</v>
      </c>
      <c r="K14" s="26">
        <v>0.10736494155927601</v>
      </c>
      <c r="L14" s="19"/>
      <c r="M14" s="18"/>
      <c r="N14" s="19"/>
      <c r="O14" s="20"/>
      <c r="P14" s="20"/>
      <c r="Q14" s="21"/>
      <c r="R14" s="21"/>
      <c r="S14" s="21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26">
        <v>0.63587228250688199</v>
      </c>
      <c r="D15" s="28">
        <v>3.4154097394091202E-3</v>
      </c>
      <c r="E15" s="28">
        <v>9.3664715301430806E-2</v>
      </c>
      <c r="F15" s="26">
        <v>0.61586372380559806</v>
      </c>
      <c r="G15" s="26">
        <v>4.4180217614735598E-3</v>
      </c>
      <c r="H15" s="26">
        <v>0.13413398581945399</v>
      </c>
      <c r="I15" s="28">
        <v>0.62193498481757203</v>
      </c>
      <c r="J15" s="26">
        <v>3.6735041335758099E-3</v>
      </c>
      <c r="K15" s="26">
        <v>0.118243507947234</v>
      </c>
      <c r="L15" s="19"/>
      <c r="M15" s="19"/>
      <c r="N15" s="19"/>
      <c r="O15" s="20"/>
      <c r="P15" s="20"/>
      <c r="Q15" s="21"/>
      <c r="R15" s="21"/>
      <c r="S15" s="21"/>
      <c r="T15" s="19"/>
    </row>
    <row r="16" spans="1:27">
      <c r="B16" s="6" t="s">
        <v>17</v>
      </c>
      <c r="C16" s="26">
        <v>0.64497069544991603</v>
      </c>
      <c r="D16" s="28">
        <v>3.4515042543267899E-3</v>
      </c>
      <c r="E16" s="28">
        <v>9.2551342803006698E-2</v>
      </c>
      <c r="F16" s="26">
        <v>0.53128787887560602</v>
      </c>
      <c r="G16" s="26">
        <v>4.2802643110242599E-3</v>
      </c>
      <c r="H16" s="26">
        <v>0.140033339332434</v>
      </c>
      <c r="I16" s="28">
        <v>0.61587772968255505</v>
      </c>
      <c r="J16" s="26">
        <v>3.6141526127749699E-3</v>
      </c>
      <c r="K16" s="26">
        <v>0.109226641394501</v>
      </c>
      <c r="L16" s="19"/>
      <c r="M16" s="19"/>
      <c r="N16" s="19"/>
      <c r="O16" s="20"/>
      <c r="P16" s="20"/>
      <c r="Q16" s="21"/>
      <c r="R16" s="21"/>
      <c r="S16" s="21"/>
      <c r="T16" s="19"/>
    </row>
    <row r="17" spans="2:22">
      <c r="B17" s="6" t="s">
        <v>18</v>
      </c>
      <c r="C17" s="26">
        <v>0.606856343665091</v>
      </c>
      <c r="D17" s="26">
        <v>3.4668034730930999E-3</v>
      </c>
      <c r="E17" s="26">
        <v>0.103695088147869</v>
      </c>
      <c r="F17" s="26">
        <v>0.57866784107703706</v>
      </c>
      <c r="G17" s="26">
        <v>3.9292453987922601E-3</v>
      </c>
      <c r="H17" s="26">
        <v>0.12185975585355401</v>
      </c>
      <c r="I17" s="28">
        <v>0.608112116996256</v>
      </c>
      <c r="J17" s="26">
        <v>3.6839631644117899E-3</v>
      </c>
      <c r="K17" s="26">
        <v>0.114708285062532</v>
      </c>
      <c r="O17" s="14"/>
      <c r="P17" s="14"/>
      <c r="Q17" s="3"/>
      <c r="R17" s="3"/>
      <c r="S17" s="3"/>
    </row>
    <row r="18" spans="2:22">
      <c r="B18" s="24"/>
      <c r="C18" s="18"/>
      <c r="D18" s="19"/>
      <c r="E18" s="25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0"/>
      <c r="Q18" s="21"/>
      <c r="R18" s="21"/>
      <c r="S18" s="21"/>
    </row>
    <row r="19" spans="2:22">
      <c r="B19" s="24"/>
      <c r="C19" s="18"/>
      <c r="D19" s="19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1"/>
      <c r="S19" s="21"/>
    </row>
    <row r="20" spans="2:22">
      <c r="B20" s="24"/>
      <c r="C20" s="18"/>
      <c r="D20" s="19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1"/>
      <c r="S20" s="21"/>
    </row>
    <row r="21" spans="2:22">
      <c r="B21" s="1"/>
      <c r="C21" s="29" t="s">
        <v>32</v>
      </c>
      <c r="D21" s="29"/>
      <c r="E21" s="16"/>
      <c r="I21" s="9"/>
      <c r="K21" s="4"/>
      <c r="L21" s="29" t="s">
        <v>33</v>
      </c>
      <c r="M21" s="29"/>
      <c r="O21" s="14"/>
      <c r="P21" s="14"/>
      <c r="Q21" s="3"/>
      <c r="R21" s="3"/>
      <c r="S21" s="3"/>
      <c r="U21" s="29" t="s">
        <v>34</v>
      </c>
      <c r="V21" s="29"/>
    </row>
    <row r="22" spans="2:22">
      <c r="I22" s="9"/>
      <c r="O22" s="14"/>
      <c r="P22" s="14"/>
      <c r="Q22" s="3"/>
      <c r="R22" s="3"/>
      <c r="S22" s="3"/>
      <c r="U22" s="29"/>
      <c r="V22" s="29"/>
    </row>
    <row r="23" spans="2:22">
      <c r="B23" s="1"/>
      <c r="I23" s="9"/>
      <c r="O23" s="14"/>
      <c r="P23" s="14"/>
      <c r="Q23" s="3"/>
    </row>
    <row r="24" spans="2:22">
      <c r="B24" s="1"/>
      <c r="I24" s="9"/>
      <c r="O24" s="14"/>
      <c r="P24" s="14"/>
      <c r="Q24" s="3"/>
      <c r="R24" s="3"/>
      <c r="S24" s="3"/>
    </row>
    <row r="25" spans="2:22">
      <c r="B25" s="1"/>
      <c r="I25" s="9"/>
      <c r="O25" s="14"/>
      <c r="P25" s="14"/>
      <c r="Q25" s="3"/>
    </row>
    <row r="26" spans="2:22">
      <c r="B26" s="1"/>
      <c r="I26" s="9"/>
      <c r="O26" s="14"/>
      <c r="P26" s="14"/>
      <c r="Q26" s="3"/>
    </row>
    <row r="27" spans="2:22">
      <c r="B27" s="1"/>
      <c r="I27" s="9"/>
      <c r="O27" s="14"/>
      <c r="P27" s="14"/>
      <c r="Q27" s="3"/>
    </row>
    <row r="28" spans="2:22">
      <c r="B28" s="1"/>
      <c r="I28" s="9"/>
      <c r="O28" s="15"/>
      <c r="P28" s="15"/>
      <c r="Q28" s="3"/>
    </row>
    <row r="29" spans="2:22">
      <c r="B29" s="1"/>
      <c r="I29" s="9"/>
    </row>
    <row r="30" spans="2:22">
      <c r="B30" s="1"/>
      <c r="I30" s="9"/>
    </row>
    <row r="31" spans="2:22">
      <c r="B31" s="1"/>
      <c r="I31" s="9"/>
    </row>
    <row r="32" spans="2:22">
      <c r="B32" s="1"/>
      <c r="I32" s="9"/>
    </row>
    <row r="33" spans="2:16">
      <c r="B33" s="1"/>
      <c r="I33" s="9"/>
    </row>
    <row r="34" spans="2:16">
      <c r="I34" s="9"/>
    </row>
    <row r="35" spans="2:16">
      <c r="I35" s="9"/>
    </row>
    <row r="45" spans="2:16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35BE-E008-404F-8EB6-526791A93616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18"/>
      <c r="D2" s="19"/>
      <c r="E2" s="19"/>
      <c r="F2" s="19"/>
      <c r="K2" t="s">
        <v>37</v>
      </c>
      <c r="L2" s="31" t="s">
        <v>2</v>
      </c>
      <c r="M2" s="19" t="s">
        <v>1</v>
      </c>
      <c r="N2" s="19" t="s">
        <v>38</v>
      </c>
    </row>
    <row r="3" spans="2:14" ht="43.2">
      <c r="B3" t="s">
        <v>39</v>
      </c>
      <c r="C3" s="31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32" t="s">
        <v>42</v>
      </c>
      <c r="K3" t="s">
        <v>39</v>
      </c>
      <c r="L3">
        <f>_xlfn.T.TEST(Results!$D$3:$D$17,Results!$G$3:$G$17,2,3)</f>
        <v>7.1931881187488497E-7</v>
      </c>
      <c r="M3">
        <f>_xlfn.T.TEST(Results!$C$3:$C$17,Results!$F$3:$F$17,2,3)</f>
        <v>1.0242092557984868E-2</v>
      </c>
      <c r="N3">
        <f>_xlfn.T.TEST(Results!$E$3:$E$17,Results!$H$3:$H$17,2,3)</f>
        <v>2.4723026801091665E-6</v>
      </c>
    </row>
    <row r="4" spans="2:14">
      <c r="B4" t="s">
        <v>43</v>
      </c>
      <c r="C4" s="33">
        <f>Results!D3</f>
        <v>3.4633131937505798E-3</v>
      </c>
      <c r="D4" s="34">
        <f>_xlfn.RANK.AVG(C4,C$4:C$45,1)</f>
        <v>12</v>
      </c>
      <c r="E4" s="35">
        <f>Results!C3</f>
        <v>0.62498533505170795</v>
      </c>
      <c r="F4" s="34">
        <f>_xlfn.RANK.AVG(E4,E$4:E$45,1)</f>
        <v>13</v>
      </c>
      <c r="G4" s="3">
        <f>Results!E3</f>
        <v>9.7325379007167603E-2</v>
      </c>
      <c r="H4" s="34">
        <f>_xlfn.RANK.AVG(G4,G$4:G$33,1)</f>
        <v>12</v>
      </c>
      <c r="K4" t="s">
        <v>44</v>
      </c>
      <c r="L4" s="13">
        <f>_xlfn.T.TEST(Results!$D$3:$D$17,Results!$J$3:$J$17,2,3)</f>
        <v>4.7582385156187344E-11</v>
      </c>
      <c r="M4" s="13">
        <f>_xlfn.T.TEST(Results!$C$3:$C$17,Results!$I$3:$I$17,2,3)</f>
        <v>6.4480901006266538E-3</v>
      </c>
      <c r="N4" s="13">
        <f>_xlfn.T.TEST(Results!$E$3:$E$17,Results!$K$3:$K$17,2,3)</f>
        <v>4.701135669383258E-5</v>
      </c>
    </row>
    <row r="5" spans="2:14">
      <c r="B5" t="s">
        <v>43</v>
      </c>
      <c r="C5" s="33">
        <f>Results!D4</f>
        <v>3.41644110516005E-3</v>
      </c>
      <c r="D5" s="34">
        <f>_xlfn.RANK.AVG(C5,C$4:C$33,1)</f>
        <v>5</v>
      </c>
      <c r="E5" s="35">
        <f>Results!C4</f>
        <v>0.64460280298271899</v>
      </c>
      <c r="F5" s="34">
        <f t="shared" ref="F5:H20" si="0">_xlfn.RANK.AVG(E5,E$4:E$45,1)</f>
        <v>25</v>
      </c>
      <c r="G5" s="3">
        <f>Results!E4</f>
        <v>9.17834354552408E-2</v>
      </c>
      <c r="H5" s="34">
        <f t="shared" ref="H5:H32" si="1">_xlfn.RANK.AVG(G5,G$4:G$33,1)</f>
        <v>6</v>
      </c>
      <c r="K5" t="s">
        <v>45</v>
      </c>
      <c r="L5" s="13">
        <f>_xlfn.T.TEST(Results!$G$3:$G$17,Results!$J$3:$J$17,2,3)</f>
        <v>2.8177279278800659E-5</v>
      </c>
      <c r="M5" s="13">
        <f>_xlfn.T.TEST(Results!$F$3:$F$17,Results!$I$3:$I$17,2,3)</f>
        <v>0.37955703130096097</v>
      </c>
      <c r="N5" s="13">
        <f>_xlfn.T.TEST(Results!$H$3:$H$17,Results!$K$3:$K$17,2,3)</f>
        <v>8.0682396222713241E-4</v>
      </c>
    </row>
    <row r="6" spans="2:14">
      <c r="B6" t="s">
        <v>43</v>
      </c>
      <c r="C6" s="33">
        <f>Results!D5</f>
        <v>3.4125385825677802E-3</v>
      </c>
      <c r="D6" s="34">
        <f t="shared" ref="D6:D33" si="2">_xlfn.RANK.AVG(C6,C$4:C$33,1)</f>
        <v>3</v>
      </c>
      <c r="E6" s="35">
        <f>Results!C5</f>
        <v>0.64107268599451994</v>
      </c>
      <c r="F6" s="34">
        <f t="shared" si="0"/>
        <v>22</v>
      </c>
      <c r="G6" s="3">
        <f>Results!E5</f>
        <v>9.2496872066077707E-2</v>
      </c>
      <c r="H6" s="34">
        <f t="shared" si="1"/>
        <v>7</v>
      </c>
    </row>
    <row r="7" spans="2:14">
      <c r="B7" t="s">
        <v>43</v>
      </c>
      <c r="C7" s="33">
        <f>Results!D6</f>
        <v>3.4683389391992098E-3</v>
      </c>
      <c r="D7" s="34">
        <f t="shared" si="2"/>
        <v>14</v>
      </c>
      <c r="E7" s="35">
        <f>Results!C6</f>
        <v>0.62968183953270196</v>
      </c>
      <c r="F7" s="34">
        <f t="shared" si="0"/>
        <v>15</v>
      </c>
      <c r="G7" s="3">
        <f>Results!E6</f>
        <v>9.6114348827294194E-2</v>
      </c>
      <c r="H7" s="34">
        <f t="shared" si="1"/>
        <v>11</v>
      </c>
      <c r="K7" t="s">
        <v>46</v>
      </c>
      <c r="L7" s="31" t="s">
        <v>2</v>
      </c>
      <c r="M7" s="19" t="s">
        <v>1</v>
      </c>
      <c r="N7" s="19" t="s">
        <v>38</v>
      </c>
    </row>
    <row r="8" spans="2:14">
      <c r="B8" t="s">
        <v>43</v>
      </c>
      <c r="C8" s="33">
        <f>Results!D7</f>
        <v>3.6266928185077802E-3</v>
      </c>
      <c r="D8" s="34">
        <f t="shared" si="2"/>
        <v>15</v>
      </c>
      <c r="E8" s="35">
        <f>Results!C7</f>
        <v>0.55428032844338604</v>
      </c>
      <c r="F8" s="34">
        <f t="shared" si="0"/>
        <v>3</v>
      </c>
      <c r="G8" s="3">
        <f>Results!E7</f>
        <v>0.12479466686813601</v>
      </c>
      <c r="H8" s="34">
        <f t="shared" si="1"/>
        <v>23</v>
      </c>
      <c r="K8" t="s">
        <v>39</v>
      </c>
      <c r="L8" s="3">
        <f>_xlfn.F.TEST(Results!$D$3:$D$17,Results!$G$3:$G$17)</f>
        <v>2.5980866242279497E-8</v>
      </c>
      <c r="M8" s="3">
        <f>_xlfn.F.TEST(Results!$C$3:$C$17,Results!$F$3:$F$17)</f>
        <v>0.4804408982256449</v>
      </c>
      <c r="N8" s="3">
        <f>_xlfn.F.TEST(Results!$E$3:$E$17,Results!$H$3:$H$17)</f>
        <v>1.8903851502633788E-2</v>
      </c>
    </row>
    <row r="9" spans="2:14">
      <c r="B9" t="s">
        <v>43</v>
      </c>
      <c r="C9" s="33">
        <f>Results!D8</f>
        <v>3.4030424071331399E-3</v>
      </c>
      <c r="D9" s="34">
        <f t="shared" si="2"/>
        <v>2</v>
      </c>
      <c r="E9" s="35">
        <f>Results!C8</f>
        <v>0.66355234074952307</v>
      </c>
      <c r="F9" s="34">
        <f t="shared" si="0"/>
        <v>28</v>
      </c>
      <c r="G9" s="3">
        <f>Results!E8</f>
        <v>8.6570068291089E-2</v>
      </c>
      <c r="H9" s="34">
        <f t="shared" si="1"/>
        <v>3</v>
      </c>
      <c r="K9" t="s">
        <v>44</v>
      </c>
      <c r="L9" s="13">
        <f>_xlfn.F.TEST(Results!$D$3:$D$17,Results!$J$3:$J$17)</f>
        <v>4.158610372326673E-2</v>
      </c>
      <c r="M9" s="13">
        <f>_xlfn.F.TEST(Results!$C$3:$C$17,Results!$I$3:$I$17)</f>
        <v>7.3548231511638243E-7</v>
      </c>
      <c r="N9" s="13">
        <f>_xlfn.F.TEST(Results!$E$3:$E$17,Results!$K$3:$K$17)</f>
        <v>5.9726925063457255E-4</v>
      </c>
    </row>
    <row r="10" spans="2:14">
      <c r="B10" t="s">
        <v>43</v>
      </c>
      <c r="C10" s="33">
        <f>Results!D9</f>
        <v>3.44782605040151E-3</v>
      </c>
      <c r="D10" s="34">
        <f t="shared" si="2"/>
        <v>9</v>
      </c>
      <c r="E10" s="35">
        <f>Results!C9</f>
        <v>0.65466995837636399</v>
      </c>
      <c r="F10" s="34">
        <f t="shared" si="0"/>
        <v>27</v>
      </c>
      <c r="G10" s="3">
        <f>Results!E9</f>
        <v>9.0024061153008206E-2</v>
      </c>
      <c r="H10" s="34">
        <f t="shared" si="1"/>
        <v>4</v>
      </c>
      <c r="K10" t="s">
        <v>45</v>
      </c>
      <c r="L10" s="13">
        <f>_xlfn.F.TEST(Results!$G$3:$G$17,Results!$J$3:$J$17)</f>
        <v>1.1334954006363663E-11</v>
      </c>
      <c r="M10" s="13">
        <f>_xlfn.F.TEST(Results!$F$3:$F$17,Results!$I$3:$I$17)</f>
        <v>5.8767578879315085E-8</v>
      </c>
      <c r="N10" s="13">
        <f>_xlfn.F.TEST(Results!$H$3:$H$17,Results!$K$3:$K$17)</f>
        <v>1.7532808798537457E-7</v>
      </c>
    </row>
    <row r="11" spans="2:14">
      <c r="B11" t="s">
        <v>43</v>
      </c>
      <c r="C11" s="33">
        <f>Results!D10</f>
        <v>3.4239208212219498E-3</v>
      </c>
      <c r="D11" s="34">
        <f t="shared" si="2"/>
        <v>8</v>
      </c>
      <c r="E11" s="35">
        <f>Results!C10</f>
        <v>0.63769453280924904</v>
      </c>
      <c r="F11" s="34">
        <f t="shared" si="0"/>
        <v>21</v>
      </c>
      <c r="G11" s="3">
        <f>Results!E10</f>
        <v>9.3724186377892205E-2</v>
      </c>
      <c r="H11" s="34">
        <f t="shared" si="1"/>
        <v>10</v>
      </c>
    </row>
    <row r="12" spans="2:14">
      <c r="B12" t="s">
        <v>43</v>
      </c>
      <c r="C12" s="33">
        <f>Results!D11</f>
        <v>3.4176594768967001E-3</v>
      </c>
      <c r="D12" s="34">
        <f t="shared" si="2"/>
        <v>6</v>
      </c>
      <c r="E12" s="35">
        <f>Results!C11</f>
        <v>0.67128037798621198</v>
      </c>
      <c r="F12" s="34">
        <f t="shared" si="0"/>
        <v>30</v>
      </c>
      <c r="G12" s="3">
        <f>Results!E11</f>
        <v>8.6145422265746105E-2</v>
      </c>
      <c r="H12" s="34">
        <f t="shared" si="1"/>
        <v>2</v>
      </c>
      <c r="K12" t="s">
        <v>36</v>
      </c>
      <c r="L12" s="31" t="s">
        <v>2</v>
      </c>
      <c r="M12" s="19" t="s">
        <v>1</v>
      </c>
      <c r="N12" s="19" t="s">
        <v>38</v>
      </c>
    </row>
    <row r="13" spans="2:14">
      <c r="B13" t="s">
        <v>43</v>
      </c>
      <c r="C13" s="33">
        <f>Results!D12</f>
        <v>3.3934665058866602E-3</v>
      </c>
      <c r="D13" s="34">
        <f t="shared" si="2"/>
        <v>1</v>
      </c>
      <c r="E13" s="35">
        <f>Results!C12</f>
        <v>0.66666498252463502</v>
      </c>
      <c r="F13" s="34">
        <f t="shared" si="0"/>
        <v>29</v>
      </c>
      <c r="G13" s="3">
        <f>Results!E12</f>
        <v>8.5770358995058402E-2</v>
      </c>
      <c r="H13" s="34">
        <f t="shared" si="1"/>
        <v>1</v>
      </c>
      <c r="K13" t="s">
        <v>39</v>
      </c>
      <c r="L13" s="36">
        <f>D48</f>
        <v>3.0669777654622675E-6</v>
      </c>
      <c r="M13" s="36">
        <f>F48</f>
        <v>4.4937401736309477E-3</v>
      </c>
      <c r="N13" s="36">
        <f>H48</f>
        <v>1.4611962532249796E-5</v>
      </c>
    </row>
    <row r="14" spans="2:14">
      <c r="B14" t="s">
        <v>43</v>
      </c>
      <c r="C14" s="33">
        <f>Results!D13</f>
        <v>3.41785793853549E-3</v>
      </c>
      <c r="D14" s="34">
        <f t="shared" si="2"/>
        <v>7</v>
      </c>
      <c r="E14" s="35">
        <f>Results!C13</f>
        <v>0.64386573205361897</v>
      </c>
      <c r="F14" s="34">
        <f t="shared" si="0"/>
        <v>24</v>
      </c>
      <c r="G14" s="3">
        <f>Results!E13</f>
        <v>9.1727284259264602E-2</v>
      </c>
      <c r="H14" s="34">
        <f t="shared" si="1"/>
        <v>5</v>
      </c>
      <c r="K14" t="s">
        <v>44</v>
      </c>
      <c r="L14" s="36">
        <f>D95</f>
        <v>6.7835167889143507E-6</v>
      </c>
      <c r="M14" s="36">
        <f>F95</f>
        <v>8.4085268968841901E-4</v>
      </c>
      <c r="N14" s="36">
        <f>H95</f>
        <v>5.252189644329419E-5</v>
      </c>
    </row>
    <row r="15" spans="2:14">
      <c r="B15" t="s">
        <v>43</v>
      </c>
      <c r="C15" s="33">
        <f>Results!D14</f>
        <v>3.4609287378082601E-3</v>
      </c>
      <c r="D15" s="34">
        <f t="shared" si="2"/>
        <v>11</v>
      </c>
      <c r="E15" s="35">
        <f>Results!C14</f>
        <v>0.61467406243037603</v>
      </c>
      <c r="F15" s="34">
        <f t="shared" si="0"/>
        <v>11</v>
      </c>
      <c r="G15" s="3">
        <f>Results!E14</f>
        <v>0.101518828850632</v>
      </c>
      <c r="H15" s="34">
        <f t="shared" si="1"/>
        <v>13</v>
      </c>
      <c r="K15" t="s">
        <v>45</v>
      </c>
      <c r="L15" s="36">
        <f>D142</f>
        <v>3.0669777654622675E-6</v>
      </c>
      <c r="M15" s="36">
        <f>F142</f>
        <v>0.81954566585867117</v>
      </c>
      <c r="N15" s="36">
        <f>H142</f>
        <v>3.9057028777075256E-4</v>
      </c>
    </row>
    <row r="16" spans="2:14">
      <c r="B16" t="s">
        <v>43</v>
      </c>
      <c r="C16" s="33">
        <f>Results!D15</f>
        <v>3.4154097394091202E-3</v>
      </c>
      <c r="D16" s="34">
        <f t="shared" si="2"/>
        <v>4</v>
      </c>
      <c r="E16" s="35">
        <f>Results!C15</f>
        <v>0.63587228250688199</v>
      </c>
      <c r="F16" s="34">
        <f t="shared" si="0"/>
        <v>18</v>
      </c>
      <c r="G16" s="3">
        <f>Results!E15</f>
        <v>9.3664715301430806E-2</v>
      </c>
      <c r="H16" s="34">
        <f t="shared" si="1"/>
        <v>9</v>
      </c>
    </row>
    <row r="17" spans="2:8">
      <c r="B17" t="s">
        <v>43</v>
      </c>
      <c r="C17" s="33">
        <f>Results!D16</f>
        <v>3.4515042543267899E-3</v>
      </c>
      <c r="D17" s="34">
        <f t="shared" si="2"/>
        <v>10</v>
      </c>
      <c r="E17" s="35">
        <f>Results!C16</f>
        <v>0.64497069544991603</v>
      </c>
      <c r="F17" s="34">
        <f t="shared" si="0"/>
        <v>26</v>
      </c>
      <c r="G17" s="3">
        <f>Results!E16</f>
        <v>9.2551342803006698E-2</v>
      </c>
      <c r="H17" s="34">
        <f t="shared" si="1"/>
        <v>8</v>
      </c>
    </row>
    <row r="18" spans="2:8">
      <c r="B18" t="s">
        <v>43</v>
      </c>
      <c r="C18" s="33">
        <f>Results!D17</f>
        <v>3.4668034730930999E-3</v>
      </c>
      <c r="D18" s="34">
        <f t="shared" si="2"/>
        <v>13</v>
      </c>
      <c r="E18" s="35">
        <f>Results!C17</f>
        <v>0.606856343665091</v>
      </c>
      <c r="F18" s="34">
        <f t="shared" si="0"/>
        <v>9</v>
      </c>
      <c r="G18" s="3">
        <f>Results!E17</f>
        <v>0.103695088147869</v>
      </c>
      <c r="H18" s="34">
        <f t="shared" si="1"/>
        <v>14</v>
      </c>
    </row>
    <row r="19" spans="2:8">
      <c r="B19" t="s">
        <v>47</v>
      </c>
      <c r="C19" s="35">
        <f>Results!G3</f>
        <v>3.8157988189983301E-3</v>
      </c>
      <c r="D19" s="34">
        <f t="shared" si="2"/>
        <v>17</v>
      </c>
      <c r="E19" s="35">
        <f>Results!F3</f>
        <v>0.64376278967594003</v>
      </c>
      <c r="F19" s="34">
        <f t="shared" si="0"/>
        <v>23</v>
      </c>
      <c r="G19" s="3">
        <f>Results!H3</f>
        <v>0.10432513035240699</v>
      </c>
      <c r="H19" s="34">
        <f t="shared" si="1"/>
        <v>15</v>
      </c>
    </row>
    <row r="20" spans="2:8">
      <c r="B20" t="s">
        <v>47</v>
      </c>
      <c r="C20" s="35">
        <f>Results!G4</f>
        <v>4.0334398475698301E-3</v>
      </c>
      <c r="D20" s="34">
        <f t="shared" si="2"/>
        <v>21</v>
      </c>
      <c r="E20" s="35">
        <f>Results!F4</f>
        <v>0.62625069059160798</v>
      </c>
      <c r="F20" s="34">
        <f t="shared" si="0"/>
        <v>14</v>
      </c>
      <c r="G20" s="3">
        <f>Results!H4</f>
        <v>0.120353554522578</v>
      </c>
      <c r="H20" s="34">
        <f t="shared" si="1"/>
        <v>18</v>
      </c>
    </row>
    <row r="21" spans="2:8">
      <c r="B21" t="s">
        <v>47</v>
      </c>
      <c r="C21" s="35">
        <f>Results!G5</f>
        <v>4.8190842027733697E-3</v>
      </c>
      <c r="D21" s="34">
        <f t="shared" si="2"/>
        <v>29</v>
      </c>
      <c r="E21" s="35">
        <f>Results!F5</f>
        <v>0.60112120446494799</v>
      </c>
      <c r="F21" s="34">
        <f t="shared" ref="F21:H33" si="3">_xlfn.RANK.AVG(E21,E$4:E$45,1)</f>
        <v>8</v>
      </c>
      <c r="G21" s="3">
        <f>Results!H5</f>
        <v>0.17311040033087</v>
      </c>
      <c r="H21" s="34">
        <f t="shared" si="1"/>
        <v>30</v>
      </c>
    </row>
    <row r="22" spans="2:8">
      <c r="B22" t="s">
        <v>47</v>
      </c>
      <c r="C22" s="35">
        <f>Results!G6</f>
        <v>4.0948651314217802E-3</v>
      </c>
      <c r="D22" s="34">
        <f t="shared" si="2"/>
        <v>24</v>
      </c>
      <c r="E22" s="35">
        <f>Results!F6</f>
        <v>0.63373055687534996</v>
      </c>
      <c r="F22" s="34">
        <f t="shared" si="3"/>
        <v>17</v>
      </c>
      <c r="G22" s="3">
        <f>Results!H6</f>
        <v>0.122834643985013</v>
      </c>
      <c r="H22" s="34">
        <f t="shared" si="1"/>
        <v>22</v>
      </c>
    </row>
    <row r="23" spans="2:8">
      <c r="B23" t="s">
        <v>47</v>
      </c>
      <c r="C23" s="35">
        <f>Results!G7</f>
        <v>4.0486231892938899E-3</v>
      </c>
      <c r="D23" s="34">
        <f t="shared" si="2"/>
        <v>22</v>
      </c>
      <c r="E23" s="35">
        <f>Results!F7</f>
        <v>0.60087697542972396</v>
      </c>
      <c r="F23" s="34">
        <f t="shared" si="3"/>
        <v>7</v>
      </c>
      <c r="G23" s="3">
        <f>Results!H7</f>
        <v>0.12059483755806499</v>
      </c>
      <c r="H23" s="34">
        <f t="shared" si="1"/>
        <v>19</v>
      </c>
    </row>
    <row r="24" spans="2:8">
      <c r="B24" t="s">
        <v>47</v>
      </c>
      <c r="C24" s="35">
        <f>Results!G8</f>
        <v>4.4318723159793997E-3</v>
      </c>
      <c r="D24" s="34">
        <f t="shared" si="2"/>
        <v>28</v>
      </c>
      <c r="E24" s="35">
        <f>Results!F8</f>
        <v>0.58908784056173802</v>
      </c>
      <c r="F24" s="34">
        <f t="shared" si="3"/>
        <v>6</v>
      </c>
      <c r="G24" s="3">
        <f>Results!H8</f>
        <v>0.14569916730276999</v>
      </c>
      <c r="H24" s="34">
        <f t="shared" si="1"/>
        <v>28</v>
      </c>
    </row>
    <row r="25" spans="2:8">
      <c r="B25" t="s">
        <v>47</v>
      </c>
      <c r="C25" s="35">
        <f>Results!G9</f>
        <v>3.7884783788199299E-3</v>
      </c>
      <c r="D25" s="34">
        <f t="shared" si="2"/>
        <v>16</v>
      </c>
      <c r="E25" s="35">
        <f>Results!F9</f>
        <v>0.63236445395845997</v>
      </c>
      <c r="F25" s="34">
        <f t="shared" si="3"/>
        <v>16</v>
      </c>
      <c r="G25" s="3">
        <f>Results!H9</f>
        <v>0.10679027247655901</v>
      </c>
      <c r="H25" s="34">
        <f t="shared" si="1"/>
        <v>16</v>
      </c>
    </row>
    <row r="26" spans="2:8">
      <c r="B26" t="s">
        <v>47</v>
      </c>
      <c r="C26" s="35">
        <f>Results!G10</f>
        <v>3.8237372382925899E-3</v>
      </c>
      <c r="D26" s="34">
        <f t="shared" si="2"/>
        <v>18</v>
      </c>
      <c r="E26" s="35">
        <f>Results!F10</f>
        <v>0.54189473117838194</v>
      </c>
      <c r="F26" s="34">
        <f t="shared" si="3"/>
        <v>2</v>
      </c>
      <c r="G26" s="3">
        <f>Results!H10</f>
        <v>0.13410121798619001</v>
      </c>
      <c r="H26" s="34">
        <f t="shared" si="1"/>
        <v>25</v>
      </c>
    </row>
    <row r="27" spans="2:8">
      <c r="B27" t="s">
        <v>47</v>
      </c>
      <c r="C27" s="35">
        <f>Results!G11</f>
        <v>4.3730404484074699E-3</v>
      </c>
      <c r="D27" s="34">
        <f t="shared" si="2"/>
        <v>26</v>
      </c>
      <c r="E27" s="35">
        <f>Results!F11</f>
        <v>0.63666007539406999</v>
      </c>
      <c r="F27" s="34">
        <f t="shared" si="3"/>
        <v>19</v>
      </c>
      <c r="G27" s="3">
        <f>Results!H11</f>
        <v>0.12841228709050501</v>
      </c>
      <c r="H27" s="34">
        <f t="shared" si="1"/>
        <v>24</v>
      </c>
    </row>
    <row r="28" spans="2:8">
      <c r="B28" t="s">
        <v>47</v>
      </c>
      <c r="C28" s="35">
        <f>Results!G12</f>
        <v>4.08903457797361E-3</v>
      </c>
      <c r="D28" s="34">
        <f t="shared" si="2"/>
        <v>23</v>
      </c>
      <c r="E28" s="35">
        <f>Results!F12</f>
        <v>0.63708151091057796</v>
      </c>
      <c r="F28" s="34">
        <f t="shared" si="3"/>
        <v>20</v>
      </c>
      <c r="G28" s="3">
        <f>Results!H12</f>
        <v>0.11498621356903301</v>
      </c>
      <c r="H28" s="34">
        <f t="shared" si="1"/>
        <v>17</v>
      </c>
    </row>
    <row r="29" spans="2:8">
      <c r="B29" t="s">
        <v>47</v>
      </c>
      <c r="C29" s="35">
        <f>Results!G13</f>
        <v>3.8578313495612202E-3</v>
      </c>
      <c r="D29" s="34">
        <f t="shared" si="2"/>
        <v>19</v>
      </c>
      <c r="E29" s="35">
        <f>Results!F13</f>
        <v>0.57154657854839397</v>
      </c>
      <c r="F29" s="34">
        <f t="shared" si="3"/>
        <v>4</v>
      </c>
      <c r="G29" s="3">
        <f>Results!H13</f>
        <v>0.122256127766232</v>
      </c>
      <c r="H29" s="34">
        <f t="shared" si="1"/>
        <v>21</v>
      </c>
    </row>
    <row r="30" spans="2:8">
      <c r="B30" t="s">
        <v>47</v>
      </c>
      <c r="C30" s="35">
        <f>Results!G14</f>
        <v>4.82080134749697E-3</v>
      </c>
      <c r="D30" s="34">
        <f t="shared" si="2"/>
        <v>30</v>
      </c>
      <c r="E30" s="35">
        <f>Results!F14</f>
        <v>0.60923982173866498</v>
      </c>
      <c r="F30" s="34">
        <f t="shared" si="3"/>
        <v>10</v>
      </c>
      <c r="G30" s="3">
        <f>Results!H14</f>
        <v>0.15955659823009499</v>
      </c>
      <c r="H30" s="34">
        <f t="shared" si="1"/>
        <v>29</v>
      </c>
    </row>
    <row r="31" spans="2:8">
      <c r="B31" t="s">
        <v>47</v>
      </c>
      <c r="C31" s="35">
        <f>Results!G15</f>
        <v>4.4180217614735598E-3</v>
      </c>
      <c r="D31" s="34">
        <f t="shared" si="2"/>
        <v>27</v>
      </c>
      <c r="E31" s="35">
        <f>Results!F15</f>
        <v>0.61586372380559806</v>
      </c>
      <c r="F31" s="34">
        <f t="shared" si="3"/>
        <v>12</v>
      </c>
      <c r="G31" s="3">
        <f>Results!H15</f>
        <v>0.13413398581945399</v>
      </c>
      <c r="H31" s="34">
        <f t="shared" si="1"/>
        <v>26</v>
      </c>
    </row>
    <row r="32" spans="2:8">
      <c r="B32" t="s">
        <v>47</v>
      </c>
      <c r="C32" s="35">
        <f>Results!G16</f>
        <v>4.2802643110242599E-3</v>
      </c>
      <c r="D32" s="34">
        <f t="shared" si="2"/>
        <v>25</v>
      </c>
      <c r="E32" s="35">
        <f>Results!F16</f>
        <v>0.53128787887560602</v>
      </c>
      <c r="F32" s="34">
        <f t="shared" si="3"/>
        <v>1</v>
      </c>
      <c r="G32" s="3">
        <f>Results!H16</f>
        <v>0.140033339332434</v>
      </c>
      <c r="H32" s="34">
        <f t="shared" si="1"/>
        <v>27</v>
      </c>
    </row>
    <row r="33" spans="2:8">
      <c r="B33" t="s">
        <v>47</v>
      </c>
      <c r="C33" s="35">
        <f>Results!G17</f>
        <v>3.9292453987922601E-3</v>
      </c>
      <c r="D33" s="34">
        <f t="shared" si="2"/>
        <v>20</v>
      </c>
      <c r="E33" s="35">
        <f>Results!F17</f>
        <v>0.57866784107703706</v>
      </c>
      <c r="F33" s="34">
        <f t="shared" si="3"/>
        <v>5</v>
      </c>
      <c r="G33" s="3">
        <f>Results!H17</f>
        <v>0.12185975585355401</v>
      </c>
      <c r="H33" s="34">
        <f>_xlfn.RANK.AVG(G33,G$4:G$33,1)</f>
        <v>20</v>
      </c>
    </row>
    <row r="35" spans="2:8">
      <c r="C35" t="s">
        <v>48</v>
      </c>
      <c r="D35" s="34">
        <f>SUMIF($B$4:$B$33,"Model 1",D4:D33)</f>
        <v>120</v>
      </c>
      <c r="E35" t="s">
        <v>48</v>
      </c>
      <c r="F35" s="34">
        <f>SUMIF($B$4:$B$33,"Model 1",F4:F33)</f>
        <v>301</v>
      </c>
      <c r="G35" t="s">
        <v>48</v>
      </c>
      <c r="H35" s="34">
        <f>SUMIF($B$4:$B$33,"Model 1",H4:H33)</f>
        <v>128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164</v>
      </c>
      <c r="G36" t="s">
        <v>49</v>
      </c>
      <c r="H36">
        <f>SUMIF($B$4:$B$33,"Model 2",H4:H33)</f>
        <v>337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44</v>
      </c>
      <c r="H40" s="12">
        <f>H$39*H$39+(H$39*(H$39+1))/2-H35</f>
        <v>217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181</v>
      </c>
      <c r="H41" s="12">
        <f>H$39*H$39+(H$39*(H$39+1))/2-H36</f>
        <v>8</v>
      </c>
    </row>
    <row r="42" spans="2:8">
      <c r="C42" t="s">
        <v>26</v>
      </c>
      <c r="D42" s="12">
        <f>MIN(D40:D41)</f>
        <v>0</v>
      </c>
      <c r="F42" s="12">
        <f>MIN(F40:F41)</f>
        <v>44</v>
      </c>
      <c r="H42" s="12">
        <f>MIN(H40:H41)</f>
        <v>8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-2.8412476435613652</v>
      </c>
      <c r="H47" s="12">
        <f>(H42-H44)/H45</f>
        <v>-4.3344580839731774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4.4937401736309477E-3</v>
      </c>
      <c r="H48" s="13">
        <f>_xlfn.NORM.S.DIST(H47,TRUE)*2</f>
        <v>1.4611962532249796E-5</v>
      </c>
    </row>
    <row r="50" spans="2:8" ht="43.2">
      <c r="B50" t="s">
        <v>44</v>
      </c>
      <c r="C50" s="31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32" t="s">
        <v>42</v>
      </c>
    </row>
    <row r="51" spans="2:8">
      <c r="B51" t="s">
        <v>43</v>
      </c>
      <c r="C51" s="3">
        <f>Results!D3</f>
        <v>3.4633131937505798E-3</v>
      </c>
      <c r="D51" s="34">
        <f>_xlfn.RANK.AVG(C51,C$51:C$80,1)</f>
        <v>12</v>
      </c>
      <c r="E51" s="9">
        <f>Results!C3</f>
        <v>0.62498533505170795</v>
      </c>
      <c r="F51" s="34">
        <f>_xlfn.RANK.AVG(E51,E$51:E$80,1)</f>
        <v>19</v>
      </c>
      <c r="G51" s="3">
        <f>Results!E3</f>
        <v>9.7325379007167603E-2</v>
      </c>
      <c r="H51" s="34">
        <f>_xlfn.RANK.AVG(G51,G$51:G$80,1)</f>
        <v>12</v>
      </c>
    </row>
    <row r="52" spans="2:8">
      <c r="B52" t="s">
        <v>43</v>
      </c>
      <c r="C52" s="3">
        <f>Results!D4</f>
        <v>3.41644110516005E-3</v>
      </c>
      <c r="D52" s="34">
        <f t="shared" ref="D52:F67" si="4">_xlfn.RANK.AVG(C52,C$51:C$80,1)</f>
        <v>5</v>
      </c>
      <c r="E52" s="9">
        <f>Results!C4</f>
        <v>0.64460280298271899</v>
      </c>
      <c r="F52" s="34">
        <f t="shared" si="4"/>
        <v>25</v>
      </c>
      <c r="G52" s="3">
        <f>Results!E4</f>
        <v>9.17834354552408E-2</v>
      </c>
      <c r="H52" s="34">
        <f t="shared" ref="H52:H80" si="5">_xlfn.RANK.AVG(G52,G$51:G$80,1)</f>
        <v>6</v>
      </c>
    </row>
    <row r="53" spans="2:8">
      <c r="B53" t="s">
        <v>43</v>
      </c>
      <c r="C53" s="3">
        <f>Results!D5</f>
        <v>3.4125385825677802E-3</v>
      </c>
      <c r="D53" s="34">
        <f t="shared" si="4"/>
        <v>3</v>
      </c>
      <c r="E53" s="9">
        <f>Results!C5</f>
        <v>0.64107268599451994</v>
      </c>
      <c r="F53" s="34">
        <f t="shared" si="4"/>
        <v>23</v>
      </c>
      <c r="G53" s="3">
        <f>Results!E5</f>
        <v>9.2496872066077707E-2</v>
      </c>
      <c r="H53" s="34">
        <f t="shared" si="5"/>
        <v>7</v>
      </c>
    </row>
    <row r="54" spans="2:8">
      <c r="B54" t="s">
        <v>43</v>
      </c>
      <c r="C54" s="3">
        <f>Results!D6</f>
        <v>3.4683389391992098E-3</v>
      </c>
      <c r="D54" s="34">
        <f t="shared" si="4"/>
        <v>14</v>
      </c>
      <c r="E54" s="9">
        <f>Results!C6</f>
        <v>0.62968183953270196</v>
      </c>
      <c r="F54" s="34">
        <f t="shared" si="4"/>
        <v>20</v>
      </c>
      <c r="G54" s="3">
        <f>Results!E6</f>
        <v>9.6114348827294194E-2</v>
      </c>
      <c r="H54" s="34">
        <f t="shared" si="5"/>
        <v>11</v>
      </c>
    </row>
    <row r="55" spans="2:8">
      <c r="B55" t="s">
        <v>43</v>
      </c>
      <c r="C55" s="3">
        <f>Results!D7</f>
        <v>3.6266928185077802E-3</v>
      </c>
      <c r="D55" s="34">
        <f t="shared" si="4"/>
        <v>19</v>
      </c>
      <c r="E55" s="9">
        <f>Results!C7</f>
        <v>0.55428032844338604</v>
      </c>
      <c r="F55" s="34">
        <f t="shared" si="4"/>
        <v>1</v>
      </c>
      <c r="G55" s="3">
        <f>Results!E7</f>
        <v>0.12479466686813601</v>
      </c>
      <c r="H55" s="34">
        <f t="shared" si="5"/>
        <v>30</v>
      </c>
    </row>
    <row r="56" spans="2:8">
      <c r="B56" t="s">
        <v>43</v>
      </c>
      <c r="C56" s="3">
        <f>Results!D8</f>
        <v>3.4030424071331399E-3</v>
      </c>
      <c r="D56" s="34">
        <f t="shared" si="4"/>
        <v>2</v>
      </c>
      <c r="E56" s="9">
        <f>Results!C8</f>
        <v>0.66355234074952307</v>
      </c>
      <c r="F56" s="34">
        <f t="shared" si="4"/>
        <v>28</v>
      </c>
      <c r="G56" s="3">
        <f>Results!E8</f>
        <v>8.6570068291089E-2</v>
      </c>
      <c r="H56" s="34">
        <f t="shared" si="5"/>
        <v>3</v>
      </c>
    </row>
    <row r="57" spans="2:8">
      <c r="B57" t="s">
        <v>43</v>
      </c>
      <c r="C57" s="3">
        <f>Results!D9</f>
        <v>3.44782605040151E-3</v>
      </c>
      <c r="D57" s="34">
        <f t="shared" si="4"/>
        <v>9</v>
      </c>
      <c r="E57" s="9">
        <f>Results!C9</f>
        <v>0.65466995837636399</v>
      </c>
      <c r="F57" s="34">
        <f t="shared" si="4"/>
        <v>27</v>
      </c>
      <c r="G57" s="3">
        <f>Results!E9</f>
        <v>9.0024061153008206E-2</v>
      </c>
      <c r="H57" s="34">
        <f t="shared" si="5"/>
        <v>4</v>
      </c>
    </row>
    <row r="58" spans="2:8">
      <c r="B58" t="s">
        <v>43</v>
      </c>
      <c r="C58" s="3">
        <f>Results!D10</f>
        <v>3.4239208212219498E-3</v>
      </c>
      <c r="D58" s="34">
        <f t="shared" si="4"/>
        <v>8</v>
      </c>
      <c r="E58" s="9">
        <f>Results!C10</f>
        <v>0.63769453280924904</v>
      </c>
      <c r="F58" s="34">
        <f t="shared" si="4"/>
        <v>22</v>
      </c>
      <c r="G58" s="3">
        <f>Results!E10</f>
        <v>9.3724186377892205E-2</v>
      </c>
      <c r="H58" s="34">
        <f t="shared" si="5"/>
        <v>10</v>
      </c>
    </row>
    <row r="59" spans="2:8">
      <c r="B59" t="s">
        <v>43</v>
      </c>
      <c r="C59" s="3">
        <f>Results!D11</f>
        <v>3.4176594768967001E-3</v>
      </c>
      <c r="D59" s="34">
        <f t="shared" si="4"/>
        <v>6</v>
      </c>
      <c r="E59" s="9">
        <f>Results!C11</f>
        <v>0.67128037798621198</v>
      </c>
      <c r="F59" s="34">
        <f t="shared" si="4"/>
        <v>30</v>
      </c>
      <c r="G59" s="3">
        <f>Results!E11</f>
        <v>8.6145422265746105E-2</v>
      </c>
      <c r="H59" s="34">
        <f t="shared" si="5"/>
        <v>2</v>
      </c>
    </row>
    <row r="60" spans="2:8">
      <c r="B60" t="s">
        <v>43</v>
      </c>
      <c r="C60" s="3">
        <f>Results!D12</f>
        <v>3.3934665058866602E-3</v>
      </c>
      <c r="D60" s="34">
        <f t="shared" si="4"/>
        <v>1</v>
      </c>
      <c r="E60" s="9">
        <f>Results!C12</f>
        <v>0.66666498252463502</v>
      </c>
      <c r="F60" s="34">
        <f t="shared" si="4"/>
        <v>29</v>
      </c>
      <c r="G60" s="3">
        <f>Results!E12</f>
        <v>8.5770358995058402E-2</v>
      </c>
      <c r="H60" s="34">
        <f t="shared" si="5"/>
        <v>1</v>
      </c>
    </row>
    <row r="61" spans="2:8">
      <c r="B61" t="s">
        <v>43</v>
      </c>
      <c r="C61" s="3">
        <f>Results!D13</f>
        <v>3.41785793853549E-3</v>
      </c>
      <c r="D61" s="34">
        <f t="shared" si="4"/>
        <v>7</v>
      </c>
      <c r="E61" s="9">
        <f>Results!C13</f>
        <v>0.64386573205361897</v>
      </c>
      <c r="F61" s="34">
        <f t="shared" si="4"/>
        <v>24</v>
      </c>
      <c r="G61" s="3">
        <f>Results!E13</f>
        <v>9.1727284259264602E-2</v>
      </c>
      <c r="H61" s="34">
        <f t="shared" si="5"/>
        <v>5</v>
      </c>
    </row>
    <row r="62" spans="2:8">
      <c r="B62" t="s">
        <v>43</v>
      </c>
      <c r="C62" s="3">
        <f>Results!D14</f>
        <v>3.4609287378082601E-3</v>
      </c>
      <c r="D62" s="34">
        <f t="shared" si="4"/>
        <v>11</v>
      </c>
      <c r="E62" s="9">
        <f>Results!C14</f>
        <v>0.61467406243037603</v>
      </c>
      <c r="F62" s="34">
        <f t="shared" si="4"/>
        <v>13</v>
      </c>
      <c r="G62" s="3">
        <f>Results!E14</f>
        <v>0.101518828850632</v>
      </c>
      <c r="H62" s="34">
        <f t="shared" si="5"/>
        <v>13</v>
      </c>
    </row>
    <row r="63" spans="2:8">
      <c r="B63" t="s">
        <v>43</v>
      </c>
      <c r="C63" s="3">
        <f>Results!D15</f>
        <v>3.4154097394091202E-3</v>
      </c>
      <c r="D63" s="34">
        <f t="shared" si="4"/>
        <v>4</v>
      </c>
      <c r="E63" s="9">
        <f>Results!C15</f>
        <v>0.63587228250688199</v>
      </c>
      <c r="F63" s="34">
        <f t="shared" si="4"/>
        <v>21</v>
      </c>
      <c r="G63" s="3">
        <f>Results!E15</f>
        <v>9.3664715301430806E-2</v>
      </c>
      <c r="H63" s="34">
        <f t="shared" si="5"/>
        <v>9</v>
      </c>
    </row>
    <row r="64" spans="2:8">
      <c r="B64" t="s">
        <v>43</v>
      </c>
      <c r="C64" s="3">
        <f>Results!D16</f>
        <v>3.4515042543267899E-3</v>
      </c>
      <c r="D64" s="34">
        <f t="shared" si="4"/>
        <v>10</v>
      </c>
      <c r="E64" s="9">
        <f>Results!C16</f>
        <v>0.64497069544991603</v>
      </c>
      <c r="F64" s="34">
        <f t="shared" si="4"/>
        <v>26</v>
      </c>
      <c r="G64" s="3">
        <f>Results!E16</f>
        <v>9.2551342803006698E-2</v>
      </c>
      <c r="H64" s="34">
        <f t="shared" si="5"/>
        <v>8</v>
      </c>
    </row>
    <row r="65" spans="2:8">
      <c r="B65" t="s">
        <v>43</v>
      </c>
      <c r="C65" s="3">
        <f>Results!D17</f>
        <v>3.4668034730930999E-3</v>
      </c>
      <c r="D65" s="34">
        <f t="shared" si="4"/>
        <v>13</v>
      </c>
      <c r="E65" s="9">
        <f>Results!C17</f>
        <v>0.606856343665091</v>
      </c>
      <c r="F65" s="34">
        <f t="shared" si="4"/>
        <v>5</v>
      </c>
      <c r="G65" s="3">
        <f>Results!E17</f>
        <v>0.103695088147869</v>
      </c>
      <c r="H65" s="34">
        <f t="shared" si="5"/>
        <v>14</v>
      </c>
    </row>
    <row r="66" spans="2:8">
      <c r="B66" t="s">
        <v>53</v>
      </c>
      <c r="C66" s="3">
        <f>Results!J3</f>
        <v>3.6083992760286799E-3</v>
      </c>
      <c r="D66" s="34">
        <f t="shared" si="4"/>
        <v>16</v>
      </c>
      <c r="E66" s="9">
        <f>Results!I3</f>
        <v>0.61460087728247603</v>
      </c>
      <c r="F66" s="34">
        <f t="shared" si="4"/>
        <v>12</v>
      </c>
      <c r="G66" s="3">
        <f>Results!K3</f>
        <v>0.10547785978122901</v>
      </c>
      <c r="H66" s="34">
        <f t="shared" si="5"/>
        <v>16</v>
      </c>
    </row>
    <row r="67" spans="2:8">
      <c r="B67" t="s">
        <v>53</v>
      </c>
      <c r="C67" s="3">
        <f>Results!J4</f>
        <v>3.64102595960656E-3</v>
      </c>
      <c r="D67" s="34">
        <f t="shared" si="4"/>
        <v>24</v>
      </c>
      <c r="E67" s="9">
        <f>Results!I4</f>
        <v>0.60895134061295797</v>
      </c>
      <c r="F67" s="34">
        <f t="shared" si="4"/>
        <v>9</v>
      </c>
      <c r="G67" s="3">
        <f>Results!K4</f>
        <v>0.106923712528406</v>
      </c>
      <c r="H67" s="34">
        <f t="shared" si="5"/>
        <v>18</v>
      </c>
    </row>
    <row r="68" spans="2:8">
      <c r="B68" t="s">
        <v>53</v>
      </c>
      <c r="C68" s="3">
        <f>Results!J5</f>
        <v>3.6922289782141001E-3</v>
      </c>
      <c r="D68" s="34">
        <f t="shared" ref="D68:F80" si="6">_xlfn.RANK.AVG(C68,C$51:C$80,1)</f>
        <v>30</v>
      </c>
      <c r="E68" s="9">
        <f>Results!I5</f>
        <v>0.601181716386056</v>
      </c>
      <c r="F68" s="34">
        <f t="shared" si="6"/>
        <v>2</v>
      </c>
      <c r="G68" s="3">
        <f>Results!K5</f>
        <v>0.10987125988506399</v>
      </c>
      <c r="H68" s="34">
        <f t="shared" si="5"/>
        <v>25</v>
      </c>
    </row>
    <row r="69" spans="2:8">
      <c r="B69" t="s">
        <v>53</v>
      </c>
      <c r="C69" s="3">
        <f>Results!J6</f>
        <v>3.6107404869195401E-3</v>
      </c>
      <c r="D69" s="34">
        <f t="shared" si="6"/>
        <v>17</v>
      </c>
      <c r="E69" s="9">
        <f>Results!I6</f>
        <v>0.61732226035101301</v>
      </c>
      <c r="F69" s="34">
        <f t="shared" si="6"/>
        <v>16</v>
      </c>
      <c r="G69" s="3">
        <f>Results!K6</f>
        <v>0.106482700683687</v>
      </c>
      <c r="H69" s="34">
        <f t="shared" si="5"/>
        <v>17</v>
      </c>
    </row>
    <row r="70" spans="2:8">
      <c r="B70" t="s">
        <v>53</v>
      </c>
      <c r="C70" s="3">
        <f>Results!J7</f>
        <v>3.6600716450779802E-3</v>
      </c>
      <c r="D70" s="34">
        <f t="shared" si="6"/>
        <v>26</v>
      </c>
      <c r="E70" s="9">
        <f>Results!I7</f>
        <v>0.60860487567027799</v>
      </c>
      <c r="F70" s="34">
        <f t="shared" si="6"/>
        <v>8</v>
      </c>
      <c r="G70" s="3">
        <f>Results!K7</f>
        <v>0.109499042565918</v>
      </c>
      <c r="H70" s="34">
        <f t="shared" si="5"/>
        <v>22</v>
      </c>
    </row>
    <row r="71" spans="2:8">
      <c r="B71" t="s">
        <v>53</v>
      </c>
      <c r="C71" s="3">
        <f>Results!J8</f>
        <v>3.6761805340449301E-3</v>
      </c>
      <c r="D71" s="34">
        <f t="shared" si="6"/>
        <v>28</v>
      </c>
      <c r="E71" s="9">
        <f>Results!I8</f>
        <v>0.60350862517511505</v>
      </c>
      <c r="F71" s="34">
        <f t="shared" si="6"/>
        <v>3</v>
      </c>
      <c r="G71" s="3">
        <f>Results!K8</f>
        <v>0.109813624944297</v>
      </c>
      <c r="H71" s="34">
        <f t="shared" si="5"/>
        <v>24</v>
      </c>
    </row>
    <row r="72" spans="2:8">
      <c r="B72" t="s">
        <v>53</v>
      </c>
      <c r="C72" s="3">
        <f>Results!J9</f>
        <v>3.6312772348648902E-3</v>
      </c>
      <c r="D72" s="34">
        <f t="shared" si="6"/>
        <v>20</v>
      </c>
      <c r="E72" s="9">
        <f>Results!I9</f>
        <v>0.61350440192856093</v>
      </c>
      <c r="F72" s="34">
        <f t="shared" si="6"/>
        <v>11</v>
      </c>
      <c r="G72" s="3">
        <f>Results!K9</f>
        <v>0.109569973624856</v>
      </c>
      <c r="H72" s="34">
        <f t="shared" si="5"/>
        <v>23</v>
      </c>
    </row>
    <row r="73" spans="2:8">
      <c r="B73" t="s">
        <v>53</v>
      </c>
      <c r="C73" s="3">
        <f>Results!J10</f>
        <v>3.6347208258279799E-3</v>
      </c>
      <c r="D73" s="34">
        <f t="shared" si="6"/>
        <v>22</v>
      </c>
      <c r="E73" s="9">
        <f>Results!I10</f>
        <v>0.61670259502365399</v>
      </c>
      <c r="F73" s="34">
        <f t="shared" si="6"/>
        <v>15</v>
      </c>
      <c r="G73" s="3">
        <f>Results!K10</f>
        <v>0.111057594700116</v>
      </c>
      <c r="H73" s="34">
        <f t="shared" si="5"/>
        <v>27</v>
      </c>
    </row>
    <row r="74" spans="2:8">
      <c r="B74" t="s">
        <v>53</v>
      </c>
      <c r="C74" s="3">
        <f>Results!J11</f>
        <v>3.63421961169036E-3</v>
      </c>
      <c r="D74" s="34">
        <f t="shared" si="6"/>
        <v>21</v>
      </c>
      <c r="E74" s="9">
        <f>Results!I11</f>
        <v>0.60419984292930695</v>
      </c>
      <c r="F74" s="34">
        <f t="shared" si="6"/>
        <v>4</v>
      </c>
      <c r="G74" s="3">
        <f>Results!K11</f>
        <v>0.10422085061639701</v>
      </c>
      <c r="H74" s="34">
        <f t="shared" si="5"/>
        <v>15</v>
      </c>
    </row>
    <row r="75" spans="2:8">
      <c r="B75" t="s">
        <v>53</v>
      </c>
      <c r="C75" s="3">
        <f>Results!J12</f>
        <v>3.5791955356645599E-3</v>
      </c>
      <c r="D75" s="34">
        <f t="shared" si="6"/>
        <v>15</v>
      </c>
      <c r="E75" s="9">
        <f>Results!I12</f>
        <v>0.619336408848431</v>
      </c>
      <c r="F75" s="34">
        <f t="shared" si="6"/>
        <v>17</v>
      </c>
      <c r="G75" s="3">
        <f>Results!K12</f>
        <v>0.107544718761782</v>
      </c>
      <c r="H75" s="34">
        <f t="shared" si="5"/>
        <v>20</v>
      </c>
    </row>
    <row r="76" spans="2:8">
      <c r="B76" t="s">
        <v>53</v>
      </c>
      <c r="C76" s="3">
        <f>Results!J13</f>
        <v>3.6552233041455698E-3</v>
      </c>
      <c r="D76" s="34">
        <f t="shared" si="6"/>
        <v>25</v>
      </c>
      <c r="E76" s="9">
        <f>Results!I13</f>
        <v>0.61195831545089496</v>
      </c>
      <c r="F76" s="34">
        <f t="shared" si="6"/>
        <v>10</v>
      </c>
      <c r="G76" s="3">
        <f>Results!K13</f>
        <v>0.11095789865613701</v>
      </c>
      <c r="H76" s="34">
        <f t="shared" si="5"/>
        <v>26</v>
      </c>
    </row>
    <row r="77" spans="2:8">
      <c r="B77" t="s">
        <v>53</v>
      </c>
      <c r="C77" s="3">
        <f>Results!J14</f>
        <v>3.6359680009429001E-3</v>
      </c>
      <c r="D77" s="34">
        <f t="shared" si="6"/>
        <v>23</v>
      </c>
      <c r="E77" s="9">
        <f>Results!I14</f>
        <v>0.60832875777670503</v>
      </c>
      <c r="F77" s="34">
        <f t="shared" si="6"/>
        <v>7</v>
      </c>
      <c r="G77" s="3">
        <f>Results!K14</f>
        <v>0.10736494155927601</v>
      </c>
      <c r="H77" s="34">
        <f t="shared" si="5"/>
        <v>19</v>
      </c>
    </row>
    <row r="78" spans="2:8">
      <c r="B78" t="s">
        <v>53</v>
      </c>
      <c r="C78" s="3">
        <f>Results!J15</f>
        <v>3.6735041335758099E-3</v>
      </c>
      <c r="D78" s="34">
        <f t="shared" si="6"/>
        <v>27</v>
      </c>
      <c r="E78" s="9">
        <f>Results!I15</f>
        <v>0.62193498481757203</v>
      </c>
      <c r="F78" s="34">
        <f t="shared" si="6"/>
        <v>18</v>
      </c>
      <c r="G78" s="3">
        <f>Results!K15</f>
        <v>0.118243507947234</v>
      </c>
      <c r="H78" s="34">
        <f t="shared" si="5"/>
        <v>29</v>
      </c>
    </row>
    <row r="79" spans="2:8">
      <c r="B79" t="s">
        <v>53</v>
      </c>
      <c r="C79" s="3">
        <f>Results!J16</f>
        <v>3.6141526127749699E-3</v>
      </c>
      <c r="D79" s="34">
        <f t="shared" si="6"/>
        <v>18</v>
      </c>
      <c r="E79" s="9">
        <f>Results!I16</f>
        <v>0.61587772968255505</v>
      </c>
      <c r="F79" s="34">
        <f t="shared" si="6"/>
        <v>14</v>
      </c>
      <c r="G79" s="3">
        <f>Results!K16</f>
        <v>0.109226641394501</v>
      </c>
      <c r="H79" s="34">
        <f t="shared" si="5"/>
        <v>21</v>
      </c>
    </row>
    <row r="80" spans="2:8">
      <c r="B80" t="s">
        <v>53</v>
      </c>
      <c r="C80" s="3">
        <f>Results!J17</f>
        <v>3.6839631644117899E-3</v>
      </c>
      <c r="D80" s="34">
        <f t="shared" si="6"/>
        <v>29</v>
      </c>
      <c r="E80" s="9">
        <f>Results!I17</f>
        <v>0.608112116996256</v>
      </c>
      <c r="F80" s="34">
        <f t="shared" si="6"/>
        <v>6</v>
      </c>
      <c r="G80" s="3">
        <f>Results!K17</f>
        <v>0.114708285062532</v>
      </c>
      <c r="H80" s="34">
        <f t="shared" si="5"/>
        <v>28</v>
      </c>
    </row>
    <row r="82" spans="3:8">
      <c r="C82" t="s">
        <v>48</v>
      </c>
      <c r="D82">
        <f>SUMIF($B$51:$B$80,"Model 1",D51:D80)</f>
        <v>124</v>
      </c>
      <c r="E82" t="s">
        <v>48</v>
      </c>
      <c r="F82">
        <f>SUMIF($B$51:$B$80,"Model 1",F51:F80)</f>
        <v>313</v>
      </c>
      <c r="G82" t="s">
        <v>48</v>
      </c>
      <c r="H82">
        <f>SUMIF($B$51:$B$80,"Model 1",H51:H80)</f>
        <v>135</v>
      </c>
    </row>
    <row r="83" spans="3:8">
      <c r="C83" t="s">
        <v>54</v>
      </c>
      <c r="D83">
        <f>SUMIF($B$51:$B$80,"Model 3",D51:D80)</f>
        <v>341</v>
      </c>
      <c r="E83" t="s">
        <v>54</v>
      </c>
      <c r="F83">
        <f>SUMIF($B$51:$B$80,"Model 3",F51:F80)</f>
        <v>152</v>
      </c>
      <c r="G83" t="s">
        <v>54</v>
      </c>
      <c r="H83">
        <f>SUMIF($B$51:$B$80,"Model 3",H51:H80)</f>
        <v>330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221</v>
      </c>
      <c r="F87" s="12">
        <f>F$39*F$39+(F$39*(F$39+1))/2-F82</f>
        <v>32</v>
      </c>
      <c r="H87" s="12">
        <f>H$39*H$39+(H$39*(H$39+1))/2-H82</f>
        <v>210</v>
      </c>
    </row>
    <row r="88" spans="3:8">
      <c r="C88" t="s">
        <v>52</v>
      </c>
      <c r="D88" s="12">
        <f>D$39*D$39+(D$39*(D$39+1))/2-D83</f>
        <v>4</v>
      </c>
      <c r="F88" s="12">
        <f>F$39*F$39+(F$39*(F$39+1))/2-F83</f>
        <v>193</v>
      </c>
      <c r="H88" s="12">
        <f>H$39*H$39+(H$39*(H$39+1))/2-H83</f>
        <v>15</v>
      </c>
    </row>
    <row r="89" spans="3:8">
      <c r="C89" t="s">
        <v>26</v>
      </c>
      <c r="D89" s="12">
        <f>MIN(D87:D88)</f>
        <v>4</v>
      </c>
      <c r="F89" s="12">
        <f>MIN(F87:F88)</f>
        <v>32</v>
      </c>
      <c r="H89" s="12">
        <f>MIN(H87:H88)</f>
        <v>15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-4.5003703551300456</v>
      </c>
      <c r="F94" s="12">
        <f>(F89-F91)/F92</f>
        <v>-3.3389844570319696</v>
      </c>
      <c r="H94" s="12">
        <f>(H89-H91)/H92</f>
        <v>-4.0441116094486587</v>
      </c>
    </row>
    <row r="95" spans="3:8">
      <c r="C95" t="s">
        <v>30</v>
      </c>
      <c r="D95" s="3">
        <f>_xlfn.NORM.S.DIST(D94,TRUE)*2</f>
        <v>6.7835167889143507E-6</v>
      </c>
      <c r="E95" s="3"/>
      <c r="F95" s="3">
        <f>_xlfn.NORM.S.DIST(F94,TRUE)*2</f>
        <v>8.4085268968841901E-4</v>
      </c>
      <c r="G95" s="3"/>
      <c r="H95" s="3">
        <f>_xlfn.NORM.S.DIST(H94,TRUE)*2</f>
        <v>5.252189644329419E-5</v>
      </c>
    </row>
    <row r="97" spans="2:8" ht="43.2">
      <c r="B97" t="s">
        <v>45</v>
      </c>
      <c r="C97" s="31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32" t="s">
        <v>42</v>
      </c>
    </row>
    <row r="98" spans="2:8">
      <c r="B98" t="s">
        <v>47</v>
      </c>
      <c r="C98" s="3">
        <f>C19</f>
        <v>3.8157988189983301E-3</v>
      </c>
      <c r="D98" s="34">
        <f>_xlfn.RANK.AVG(C98,C$98:C$127,1)</f>
        <v>17</v>
      </c>
      <c r="E98" s="3">
        <f>E19</f>
        <v>0.64376278967594003</v>
      </c>
      <c r="F98" s="34">
        <f>_xlfn.RANK.AVG(E98,E$98:E$127,1)</f>
        <v>30</v>
      </c>
      <c r="G98" s="3">
        <f>G19</f>
        <v>0.10432513035240699</v>
      </c>
      <c r="H98" s="34">
        <f>_xlfn.RANK.AVG(G98,G$98:G$127,1)</f>
        <v>2</v>
      </c>
    </row>
    <row r="99" spans="2:8">
      <c r="B99" t="s">
        <v>47</v>
      </c>
      <c r="C99" s="3">
        <f t="shared" ref="C99:E112" si="7">C20</f>
        <v>4.0334398475698301E-3</v>
      </c>
      <c r="D99" s="34">
        <f t="shared" ref="D99:F114" si="8">_xlfn.RANK.AVG(C99,C$98:C$127,1)</f>
        <v>21</v>
      </c>
      <c r="E99" s="3">
        <f t="shared" si="7"/>
        <v>0.62625069059160798</v>
      </c>
      <c r="F99" s="34">
        <f t="shared" si="8"/>
        <v>25</v>
      </c>
      <c r="G99" s="3">
        <f t="shared" ref="G99:G112" si="9">G20</f>
        <v>0.120353554522578</v>
      </c>
      <c r="H99" s="34">
        <f t="shared" ref="H99:H127" si="10">_xlfn.RANK.AVG(G99,G$98:G$127,1)</f>
        <v>19</v>
      </c>
    </row>
    <row r="100" spans="2:8">
      <c r="B100" t="s">
        <v>47</v>
      </c>
      <c r="C100" s="3">
        <f t="shared" si="7"/>
        <v>4.8190842027733697E-3</v>
      </c>
      <c r="D100" s="34">
        <f t="shared" si="8"/>
        <v>29</v>
      </c>
      <c r="E100" s="3">
        <f t="shared" si="7"/>
        <v>0.60112120446494799</v>
      </c>
      <c r="F100" s="34">
        <f t="shared" si="8"/>
        <v>7</v>
      </c>
      <c r="G100" s="3">
        <f t="shared" si="9"/>
        <v>0.17311040033087</v>
      </c>
      <c r="H100" s="34">
        <f t="shared" si="10"/>
        <v>30</v>
      </c>
    </row>
    <row r="101" spans="2:8">
      <c r="B101" t="s">
        <v>47</v>
      </c>
      <c r="C101" s="3">
        <f t="shared" si="7"/>
        <v>4.0948651314217802E-3</v>
      </c>
      <c r="D101" s="34">
        <f t="shared" si="8"/>
        <v>24</v>
      </c>
      <c r="E101" s="3">
        <f t="shared" si="7"/>
        <v>0.63373055687534996</v>
      </c>
      <c r="F101" s="34">
        <f t="shared" si="8"/>
        <v>27</v>
      </c>
      <c r="G101" s="3">
        <f t="shared" si="9"/>
        <v>0.122834643985013</v>
      </c>
      <c r="H101" s="34">
        <f t="shared" si="10"/>
        <v>23</v>
      </c>
    </row>
    <row r="102" spans="2:8">
      <c r="B102" t="s">
        <v>47</v>
      </c>
      <c r="C102" s="3">
        <f t="shared" si="7"/>
        <v>4.0486231892938899E-3</v>
      </c>
      <c r="D102" s="34">
        <f t="shared" si="8"/>
        <v>22</v>
      </c>
      <c r="E102" s="3">
        <f t="shared" si="7"/>
        <v>0.60087697542972396</v>
      </c>
      <c r="F102" s="34">
        <f t="shared" si="8"/>
        <v>6</v>
      </c>
      <c r="G102" s="3">
        <f t="shared" si="9"/>
        <v>0.12059483755806499</v>
      </c>
      <c r="H102" s="34">
        <f t="shared" si="10"/>
        <v>20</v>
      </c>
    </row>
    <row r="103" spans="2:8">
      <c r="B103" t="s">
        <v>47</v>
      </c>
      <c r="C103" s="3">
        <f t="shared" si="7"/>
        <v>4.4318723159793997E-3</v>
      </c>
      <c r="D103" s="34">
        <f t="shared" si="8"/>
        <v>28</v>
      </c>
      <c r="E103" s="3">
        <f t="shared" si="7"/>
        <v>0.58908784056173802</v>
      </c>
      <c r="F103" s="34">
        <f t="shared" si="8"/>
        <v>5</v>
      </c>
      <c r="G103" s="3">
        <f t="shared" si="9"/>
        <v>0.14569916730276999</v>
      </c>
      <c r="H103" s="34">
        <f t="shared" si="10"/>
        <v>28</v>
      </c>
    </row>
    <row r="104" spans="2:8">
      <c r="B104" t="s">
        <v>47</v>
      </c>
      <c r="C104" s="3">
        <f t="shared" si="7"/>
        <v>3.7884783788199299E-3</v>
      </c>
      <c r="D104" s="34">
        <f t="shared" si="8"/>
        <v>16</v>
      </c>
      <c r="E104" s="3">
        <f t="shared" si="7"/>
        <v>0.63236445395845997</v>
      </c>
      <c r="F104" s="34">
        <f t="shared" si="8"/>
        <v>26</v>
      </c>
      <c r="G104" s="3">
        <f t="shared" si="9"/>
        <v>0.10679027247655901</v>
      </c>
      <c r="H104" s="34">
        <f t="shared" si="10"/>
        <v>5</v>
      </c>
    </row>
    <row r="105" spans="2:8">
      <c r="B105" t="s">
        <v>47</v>
      </c>
      <c r="C105" s="3">
        <f t="shared" si="7"/>
        <v>3.8237372382925899E-3</v>
      </c>
      <c r="D105" s="34">
        <f t="shared" si="8"/>
        <v>18</v>
      </c>
      <c r="E105" s="3">
        <f t="shared" si="7"/>
        <v>0.54189473117838194</v>
      </c>
      <c r="F105" s="34">
        <f t="shared" si="8"/>
        <v>2</v>
      </c>
      <c r="G105" s="3">
        <f t="shared" si="9"/>
        <v>0.13410121798619001</v>
      </c>
      <c r="H105" s="34">
        <f t="shared" si="10"/>
        <v>25</v>
      </c>
    </row>
    <row r="106" spans="2:8">
      <c r="B106" t="s">
        <v>47</v>
      </c>
      <c r="C106" s="3">
        <f t="shared" si="7"/>
        <v>4.3730404484074699E-3</v>
      </c>
      <c r="D106" s="34">
        <f t="shared" si="8"/>
        <v>26</v>
      </c>
      <c r="E106" s="3">
        <f t="shared" si="7"/>
        <v>0.63666007539406999</v>
      </c>
      <c r="F106" s="34">
        <f t="shared" si="8"/>
        <v>28</v>
      </c>
      <c r="G106" s="3">
        <f t="shared" si="9"/>
        <v>0.12841228709050501</v>
      </c>
      <c r="H106" s="34">
        <f t="shared" si="10"/>
        <v>24</v>
      </c>
    </row>
    <row r="107" spans="2:8">
      <c r="B107" t="s">
        <v>47</v>
      </c>
      <c r="C107" s="3">
        <f t="shared" si="7"/>
        <v>4.08903457797361E-3</v>
      </c>
      <c r="D107" s="34">
        <f t="shared" si="8"/>
        <v>23</v>
      </c>
      <c r="E107" s="3">
        <f t="shared" si="7"/>
        <v>0.63708151091057796</v>
      </c>
      <c r="F107" s="34">
        <f t="shared" si="8"/>
        <v>29</v>
      </c>
      <c r="G107" s="3">
        <f t="shared" si="9"/>
        <v>0.11498621356903301</v>
      </c>
      <c r="H107" s="34">
        <f t="shared" si="10"/>
        <v>17</v>
      </c>
    </row>
    <row r="108" spans="2:8">
      <c r="B108" t="s">
        <v>47</v>
      </c>
      <c r="C108" s="3">
        <f t="shared" si="7"/>
        <v>3.8578313495612202E-3</v>
      </c>
      <c r="D108" s="34">
        <f t="shared" si="8"/>
        <v>19</v>
      </c>
      <c r="E108" s="3">
        <f t="shared" si="7"/>
        <v>0.57154657854839397</v>
      </c>
      <c r="F108" s="34">
        <f t="shared" si="8"/>
        <v>3</v>
      </c>
      <c r="G108" s="3">
        <f t="shared" si="9"/>
        <v>0.122256127766232</v>
      </c>
      <c r="H108" s="34">
        <f t="shared" si="10"/>
        <v>22</v>
      </c>
    </row>
    <row r="109" spans="2:8">
      <c r="B109" t="s">
        <v>47</v>
      </c>
      <c r="C109" s="3">
        <f t="shared" si="7"/>
        <v>4.82080134749697E-3</v>
      </c>
      <c r="D109" s="34">
        <f t="shared" si="8"/>
        <v>30</v>
      </c>
      <c r="E109" s="3">
        <f t="shared" si="7"/>
        <v>0.60923982173866498</v>
      </c>
      <c r="F109" s="34">
        <f t="shared" si="8"/>
        <v>15</v>
      </c>
      <c r="G109" s="3">
        <f t="shared" si="9"/>
        <v>0.15955659823009499</v>
      </c>
      <c r="H109" s="34">
        <f t="shared" si="10"/>
        <v>29</v>
      </c>
    </row>
    <row r="110" spans="2:8">
      <c r="B110" t="s">
        <v>47</v>
      </c>
      <c r="C110" s="3">
        <f t="shared" si="7"/>
        <v>4.4180217614735598E-3</v>
      </c>
      <c r="D110" s="34">
        <f t="shared" si="8"/>
        <v>27</v>
      </c>
      <c r="E110" s="3">
        <f t="shared" si="7"/>
        <v>0.61586372380559806</v>
      </c>
      <c r="F110" s="34">
        <f t="shared" si="8"/>
        <v>19</v>
      </c>
      <c r="G110" s="3">
        <f t="shared" si="9"/>
        <v>0.13413398581945399</v>
      </c>
      <c r="H110" s="34">
        <f t="shared" si="10"/>
        <v>26</v>
      </c>
    </row>
    <row r="111" spans="2:8">
      <c r="B111" t="s">
        <v>47</v>
      </c>
      <c r="C111" s="3">
        <f t="shared" si="7"/>
        <v>4.2802643110242599E-3</v>
      </c>
      <c r="D111" s="34">
        <f t="shared" si="8"/>
        <v>25</v>
      </c>
      <c r="E111" s="3">
        <f t="shared" si="7"/>
        <v>0.53128787887560602</v>
      </c>
      <c r="F111" s="34">
        <f t="shared" si="8"/>
        <v>1</v>
      </c>
      <c r="G111" s="3">
        <f t="shared" si="9"/>
        <v>0.140033339332434</v>
      </c>
      <c r="H111" s="34">
        <f t="shared" si="10"/>
        <v>27</v>
      </c>
    </row>
    <row r="112" spans="2:8">
      <c r="B112" t="s">
        <v>47</v>
      </c>
      <c r="C112" s="3">
        <f t="shared" si="7"/>
        <v>3.9292453987922601E-3</v>
      </c>
      <c r="D112" s="34">
        <f t="shared" si="8"/>
        <v>20</v>
      </c>
      <c r="E112" s="3">
        <f t="shared" si="7"/>
        <v>0.57866784107703706</v>
      </c>
      <c r="F112" s="34">
        <f t="shared" si="8"/>
        <v>4</v>
      </c>
      <c r="G112" s="3">
        <f t="shared" si="9"/>
        <v>0.12185975585355401</v>
      </c>
      <c r="H112" s="34">
        <f t="shared" si="10"/>
        <v>21</v>
      </c>
    </row>
    <row r="113" spans="2:8">
      <c r="B113" t="s">
        <v>53</v>
      </c>
      <c r="C113" s="3">
        <f>C66</f>
        <v>3.6083992760286799E-3</v>
      </c>
      <c r="D113" s="34">
        <f t="shared" si="8"/>
        <v>2</v>
      </c>
      <c r="E113" s="3">
        <f>E66</f>
        <v>0.61460087728247603</v>
      </c>
      <c r="F113" s="34">
        <f t="shared" si="8"/>
        <v>18</v>
      </c>
      <c r="G113" s="3">
        <f>G66</f>
        <v>0.10547785978122901</v>
      </c>
      <c r="H113" s="34">
        <f t="shared" si="10"/>
        <v>3</v>
      </c>
    </row>
    <row r="114" spans="2:8">
      <c r="B114" t="s">
        <v>53</v>
      </c>
      <c r="C114" s="3">
        <f t="shared" ref="C114:E127" si="11">C67</f>
        <v>3.64102595960656E-3</v>
      </c>
      <c r="D114" s="34">
        <f t="shared" si="8"/>
        <v>9</v>
      </c>
      <c r="E114" s="3">
        <f t="shared" si="11"/>
        <v>0.60895134061295797</v>
      </c>
      <c r="F114" s="34">
        <f t="shared" si="8"/>
        <v>14</v>
      </c>
      <c r="G114" s="3">
        <f t="shared" ref="G114:G127" si="12">G67</f>
        <v>0.106923712528406</v>
      </c>
      <c r="H114" s="34">
        <f t="shared" si="10"/>
        <v>6</v>
      </c>
    </row>
    <row r="115" spans="2:8">
      <c r="B115" t="s">
        <v>53</v>
      </c>
      <c r="C115" s="3">
        <f t="shared" si="11"/>
        <v>3.6922289782141001E-3</v>
      </c>
      <c r="D115" s="34">
        <f t="shared" ref="D115:F127" si="13">_xlfn.RANK.AVG(C115,C$98:C$127,1)</f>
        <v>15</v>
      </c>
      <c r="E115" s="3">
        <f t="shared" si="11"/>
        <v>0.601181716386056</v>
      </c>
      <c r="F115" s="34">
        <f t="shared" si="13"/>
        <v>8</v>
      </c>
      <c r="G115" s="3">
        <f t="shared" si="12"/>
        <v>0.10987125988506399</v>
      </c>
      <c r="H115" s="34">
        <f t="shared" si="10"/>
        <v>13</v>
      </c>
    </row>
    <row r="116" spans="2:8">
      <c r="B116" t="s">
        <v>53</v>
      </c>
      <c r="C116" s="3">
        <f t="shared" si="11"/>
        <v>3.6107404869195401E-3</v>
      </c>
      <c r="D116" s="34">
        <f t="shared" si="13"/>
        <v>3</v>
      </c>
      <c r="E116" s="3">
        <f t="shared" si="11"/>
        <v>0.61732226035101301</v>
      </c>
      <c r="F116" s="34">
        <f t="shared" si="13"/>
        <v>22</v>
      </c>
      <c r="G116" s="3">
        <f t="shared" si="12"/>
        <v>0.106482700683687</v>
      </c>
      <c r="H116" s="34">
        <f t="shared" si="10"/>
        <v>4</v>
      </c>
    </row>
    <row r="117" spans="2:8">
      <c r="B117" t="s">
        <v>53</v>
      </c>
      <c r="C117" s="3">
        <f t="shared" si="11"/>
        <v>3.6600716450779802E-3</v>
      </c>
      <c r="D117" s="34">
        <f t="shared" si="13"/>
        <v>11</v>
      </c>
      <c r="E117" s="3">
        <f t="shared" si="11"/>
        <v>0.60860487567027799</v>
      </c>
      <c r="F117" s="34">
        <f t="shared" si="13"/>
        <v>13</v>
      </c>
      <c r="G117" s="3">
        <f t="shared" si="12"/>
        <v>0.109499042565918</v>
      </c>
      <c r="H117" s="34">
        <f t="shared" si="10"/>
        <v>10</v>
      </c>
    </row>
    <row r="118" spans="2:8">
      <c r="B118" t="s">
        <v>53</v>
      </c>
      <c r="C118" s="3">
        <f t="shared" si="11"/>
        <v>3.6761805340449301E-3</v>
      </c>
      <c r="D118" s="34">
        <f t="shared" si="13"/>
        <v>13</v>
      </c>
      <c r="E118" s="3">
        <f t="shared" si="11"/>
        <v>0.60350862517511505</v>
      </c>
      <c r="F118" s="34">
        <f t="shared" si="13"/>
        <v>9</v>
      </c>
      <c r="G118" s="3">
        <f t="shared" si="12"/>
        <v>0.109813624944297</v>
      </c>
      <c r="H118" s="34">
        <f t="shared" si="10"/>
        <v>12</v>
      </c>
    </row>
    <row r="119" spans="2:8">
      <c r="B119" t="s">
        <v>53</v>
      </c>
      <c r="C119" s="3">
        <f t="shared" si="11"/>
        <v>3.6312772348648902E-3</v>
      </c>
      <c r="D119" s="34">
        <f t="shared" si="13"/>
        <v>5</v>
      </c>
      <c r="E119" s="3">
        <f t="shared" si="11"/>
        <v>0.61350440192856093</v>
      </c>
      <c r="F119" s="34">
        <f t="shared" si="13"/>
        <v>17</v>
      </c>
      <c r="G119" s="3">
        <f t="shared" si="12"/>
        <v>0.109569973624856</v>
      </c>
      <c r="H119" s="34">
        <f t="shared" si="10"/>
        <v>11</v>
      </c>
    </row>
    <row r="120" spans="2:8">
      <c r="B120" t="s">
        <v>53</v>
      </c>
      <c r="C120" s="3">
        <f t="shared" si="11"/>
        <v>3.6347208258279799E-3</v>
      </c>
      <c r="D120" s="34">
        <f t="shared" si="13"/>
        <v>7</v>
      </c>
      <c r="E120" s="3">
        <f t="shared" si="11"/>
        <v>0.61670259502365399</v>
      </c>
      <c r="F120" s="34">
        <f t="shared" si="13"/>
        <v>21</v>
      </c>
      <c r="G120" s="3">
        <f t="shared" si="12"/>
        <v>0.111057594700116</v>
      </c>
      <c r="H120" s="34">
        <f t="shared" si="10"/>
        <v>15</v>
      </c>
    </row>
    <row r="121" spans="2:8">
      <c r="B121" t="s">
        <v>53</v>
      </c>
      <c r="C121" s="3">
        <f t="shared" si="11"/>
        <v>3.63421961169036E-3</v>
      </c>
      <c r="D121" s="34">
        <f t="shared" si="13"/>
        <v>6</v>
      </c>
      <c r="E121" s="3">
        <f t="shared" si="11"/>
        <v>0.60419984292930695</v>
      </c>
      <c r="F121" s="34">
        <f t="shared" si="13"/>
        <v>10</v>
      </c>
      <c r="G121" s="3">
        <f t="shared" si="12"/>
        <v>0.10422085061639701</v>
      </c>
      <c r="H121" s="34">
        <f t="shared" si="10"/>
        <v>1</v>
      </c>
    </row>
    <row r="122" spans="2:8">
      <c r="B122" t="s">
        <v>53</v>
      </c>
      <c r="C122" s="3">
        <f t="shared" si="11"/>
        <v>3.5791955356645599E-3</v>
      </c>
      <c r="D122" s="34">
        <f t="shared" si="13"/>
        <v>1</v>
      </c>
      <c r="E122" s="3">
        <f t="shared" si="11"/>
        <v>0.619336408848431</v>
      </c>
      <c r="F122" s="34">
        <f t="shared" si="13"/>
        <v>23</v>
      </c>
      <c r="G122" s="3">
        <f t="shared" si="12"/>
        <v>0.107544718761782</v>
      </c>
      <c r="H122" s="34">
        <f t="shared" si="10"/>
        <v>8</v>
      </c>
    </row>
    <row r="123" spans="2:8">
      <c r="B123" t="s">
        <v>53</v>
      </c>
      <c r="C123" s="3">
        <f t="shared" si="11"/>
        <v>3.6552233041455698E-3</v>
      </c>
      <c r="D123" s="34">
        <f t="shared" si="13"/>
        <v>10</v>
      </c>
      <c r="E123" s="3">
        <f t="shared" si="11"/>
        <v>0.61195831545089496</v>
      </c>
      <c r="F123" s="34">
        <f t="shared" si="13"/>
        <v>16</v>
      </c>
      <c r="G123" s="3">
        <f t="shared" si="12"/>
        <v>0.11095789865613701</v>
      </c>
      <c r="H123" s="34">
        <f t="shared" si="10"/>
        <v>14</v>
      </c>
    </row>
    <row r="124" spans="2:8">
      <c r="B124" t="s">
        <v>53</v>
      </c>
      <c r="C124" s="3">
        <f t="shared" si="11"/>
        <v>3.6359680009429001E-3</v>
      </c>
      <c r="D124" s="34">
        <f t="shared" si="13"/>
        <v>8</v>
      </c>
      <c r="E124" s="3">
        <f t="shared" si="11"/>
        <v>0.60832875777670503</v>
      </c>
      <c r="F124" s="34">
        <f t="shared" si="13"/>
        <v>12</v>
      </c>
      <c r="G124" s="3">
        <f t="shared" si="12"/>
        <v>0.10736494155927601</v>
      </c>
      <c r="H124" s="34">
        <f t="shared" si="10"/>
        <v>7</v>
      </c>
    </row>
    <row r="125" spans="2:8">
      <c r="B125" t="s">
        <v>53</v>
      </c>
      <c r="C125" s="3">
        <f t="shared" si="11"/>
        <v>3.6735041335758099E-3</v>
      </c>
      <c r="D125" s="34">
        <f t="shared" si="13"/>
        <v>12</v>
      </c>
      <c r="E125" s="3">
        <f t="shared" si="11"/>
        <v>0.62193498481757203</v>
      </c>
      <c r="F125" s="34">
        <f t="shared" si="13"/>
        <v>24</v>
      </c>
      <c r="G125" s="3">
        <f t="shared" si="12"/>
        <v>0.118243507947234</v>
      </c>
      <c r="H125" s="34">
        <f t="shared" si="10"/>
        <v>18</v>
      </c>
    </row>
    <row r="126" spans="2:8">
      <c r="B126" t="s">
        <v>53</v>
      </c>
      <c r="C126" s="3">
        <f t="shared" si="11"/>
        <v>3.6141526127749699E-3</v>
      </c>
      <c r="D126" s="34">
        <f t="shared" si="13"/>
        <v>4</v>
      </c>
      <c r="E126" s="3">
        <f t="shared" si="11"/>
        <v>0.61587772968255505</v>
      </c>
      <c r="F126" s="34">
        <f t="shared" si="13"/>
        <v>20</v>
      </c>
      <c r="G126" s="3">
        <f t="shared" si="12"/>
        <v>0.109226641394501</v>
      </c>
      <c r="H126" s="34">
        <f t="shared" si="10"/>
        <v>9</v>
      </c>
    </row>
    <row r="127" spans="2:8">
      <c r="B127" t="s">
        <v>53</v>
      </c>
      <c r="C127" s="3">
        <f t="shared" si="11"/>
        <v>3.6839631644117899E-3</v>
      </c>
      <c r="D127" s="34">
        <f t="shared" si="13"/>
        <v>14</v>
      </c>
      <c r="E127" s="3">
        <f t="shared" si="11"/>
        <v>0.608112116996256</v>
      </c>
      <c r="F127" s="34">
        <f t="shared" si="13"/>
        <v>11</v>
      </c>
      <c r="G127" s="3">
        <f t="shared" si="12"/>
        <v>0.114708285062532</v>
      </c>
      <c r="H127" s="34">
        <f t="shared" si="10"/>
        <v>16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227</v>
      </c>
      <c r="G129" t="s">
        <v>49</v>
      </c>
      <c r="H129">
        <f>SUMIF($B$98:$B$127,"Model 2",H98:H127)</f>
        <v>318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238</v>
      </c>
      <c r="G130" t="s">
        <v>54</v>
      </c>
      <c r="H130">
        <f>SUMIF($B$98:$B$127,"Model 3",H98:H127)</f>
        <v>147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118</v>
      </c>
      <c r="H134" s="12">
        <f>H$39*H$39+(H$39*(H$39+1))/2-H129</f>
        <v>27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107</v>
      </c>
      <c r="H135" s="12">
        <f>H$39*H$39+(H$39*(H$39+1))/2-H130</f>
        <v>198</v>
      </c>
    </row>
    <row r="136" spans="3:8">
      <c r="C136" t="s">
        <v>26</v>
      </c>
      <c r="D136" s="12">
        <f>MIN(D134:D135)</f>
        <v>0</v>
      </c>
      <c r="F136" s="12">
        <f>MIN(F134:F135)</f>
        <v>107</v>
      </c>
      <c r="H136" s="12">
        <f>MIN(H134:H135)</f>
        <v>27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-0.22812937284069357</v>
      </c>
      <c r="H141" s="12">
        <f>(H136-H138)/H139</f>
        <v>-3.5463747959780543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0.81954566585867117</v>
      </c>
      <c r="G142" s="13"/>
      <c r="H142" s="13">
        <f>_xlfn.NORM.S.DIST(H141,TRUE)*2</f>
        <v>3.9057028777075256E-4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2023-05-14T12:58:41Z</dcterms:modified>
</cp:coreProperties>
</file>