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tocks from other geographics\"/>
    </mc:Choice>
  </mc:AlternateContent>
  <xr:revisionPtr revIDLastSave="0" documentId="13_ncr:1_{BEB04425-9118-4158-8349-F8EB918D4B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6" l="1"/>
  <c r="E67" i="6"/>
  <c r="E114" i="6" s="1"/>
  <c r="E6" i="6"/>
  <c r="E22" i="6"/>
  <c r="E101" i="6" s="1"/>
  <c r="E23" i="6"/>
  <c r="E102" i="6" s="1"/>
  <c r="E70" i="6"/>
  <c r="E117" i="6" s="1"/>
  <c r="E71" i="6"/>
  <c r="E118" i="6" s="1"/>
  <c r="E57" i="6"/>
  <c r="E26" i="6"/>
  <c r="E105" i="6" s="1"/>
  <c r="E27" i="6"/>
  <c r="E106" i="6" s="1"/>
  <c r="E74" i="6"/>
  <c r="E121" i="6" s="1"/>
  <c r="E60" i="6"/>
  <c r="E75" i="6"/>
  <c r="E122" i="6" s="1"/>
  <c r="E62" i="6"/>
  <c r="E30" i="6"/>
  <c r="E109" i="6" s="1"/>
  <c r="E31" i="6"/>
  <c r="E110" i="6" s="1"/>
  <c r="E78" i="6"/>
  <c r="E125" i="6" s="1"/>
  <c r="E64" i="6"/>
  <c r="E79" i="6"/>
  <c r="E126" i="6" s="1"/>
  <c r="E18" i="6"/>
  <c r="E66" i="6"/>
  <c r="E113" i="6" s="1"/>
  <c r="E4" i="6"/>
  <c r="G80" i="6"/>
  <c r="E80" i="6"/>
  <c r="C80" i="6"/>
  <c r="G79" i="6"/>
  <c r="C79" i="6"/>
  <c r="G78" i="6"/>
  <c r="C78" i="6"/>
  <c r="G77" i="6"/>
  <c r="E77" i="6"/>
  <c r="E124" i="6" s="1"/>
  <c r="C77" i="6"/>
  <c r="C124" i="6" s="1"/>
  <c r="G76" i="6"/>
  <c r="E76" i="6"/>
  <c r="C76" i="6"/>
  <c r="C123" i="6" s="1"/>
  <c r="G75" i="6"/>
  <c r="G122" i="6" s="1"/>
  <c r="C75" i="6"/>
  <c r="G74" i="6"/>
  <c r="C74" i="6"/>
  <c r="C121" i="6" s="1"/>
  <c r="G73" i="6"/>
  <c r="E73" i="6"/>
  <c r="E120" i="6" s="1"/>
  <c r="C73" i="6"/>
  <c r="C120" i="6" s="1"/>
  <c r="G72" i="6"/>
  <c r="E72" i="6"/>
  <c r="C72" i="6"/>
  <c r="G71" i="6"/>
  <c r="C71" i="6"/>
  <c r="G70" i="6"/>
  <c r="G117" i="6" s="1"/>
  <c r="C70" i="6"/>
  <c r="G69" i="6"/>
  <c r="E69" i="6"/>
  <c r="E116" i="6" s="1"/>
  <c r="C69" i="6"/>
  <c r="C116" i="6" s="1"/>
  <c r="G68" i="6"/>
  <c r="G115" i="6" s="1"/>
  <c r="E68" i="6"/>
  <c r="C68" i="6"/>
  <c r="G67" i="6"/>
  <c r="G114" i="6" s="1"/>
  <c r="C67" i="6"/>
  <c r="G66" i="6"/>
  <c r="C66" i="6"/>
  <c r="G65" i="6"/>
  <c r="C65" i="6"/>
  <c r="G64" i="6"/>
  <c r="C64" i="6"/>
  <c r="G63" i="6"/>
  <c r="E63" i="6"/>
  <c r="C63" i="6"/>
  <c r="G62" i="6"/>
  <c r="C62" i="6"/>
  <c r="G61" i="6"/>
  <c r="E61" i="6"/>
  <c r="C61" i="6"/>
  <c r="G60" i="6"/>
  <c r="C60" i="6"/>
  <c r="G59" i="6"/>
  <c r="E59" i="6"/>
  <c r="C59" i="6"/>
  <c r="G58" i="6"/>
  <c r="E58" i="6"/>
  <c r="C58" i="6"/>
  <c r="G57" i="6"/>
  <c r="C57" i="6"/>
  <c r="G56" i="6"/>
  <c r="E56" i="6"/>
  <c r="C56" i="6"/>
  <c r="G55" i="6"/>
  <c r="E55" i="6"/>
  <c r="C55" i="6"/>
  <c r="G54" i="6"/>
  <c r="E54" i="6"/>
  <c r="C54" i="6"/>
  <c r="G53" i="6"/>
  <c r="E53" i="6"/>
  <c r="C53" i="6"/>
  <c r="G52" i="6"/>
  <c r="C52" i="6"/>
  <c r="G51" i="6"/>
  <c r="E51" i="6"/>
  <c r="C51" i="6"/>
  <c r="G33" i="6"/>
  <c r="E33" i="6"/>
  <c r="E112" i="6" s="1"/>
  <c r="C33" i="6"/>
  <c r="G32" i="6"/>
  <c r="G111" i="6" s="1"/>
  <c r="E32" i="6"/>
  <c r="C32" i="6"/>
  <c r="C111" i="6" s="1"/>
  <c r="G31" i="6"/>
  <c r="C31" i="6"/>
  <c r="G30" i="6"/>
  <c r="C30" i="6"/>
  <c r="C109" i="6" s="1"/>
  <c r="G29" i="6"/>
  <c r="E29" i="6"/>
  <c r="E108" i="6" s="1"/>
  <c r="C29" i="6"/>
  <c r="C108" i="6" s="1"/>
  <c r="G28" i="6"/>
  <c r="G107" i="6" s="1"/>
  <c r="E28" i="6"/>
  <c r="C28" i="6"/>
  <c r="C107" i="6" s="1"/>
  <c r="G27" i="6"/>
  <c r="C27" i="6"/>
  <c r="G26" i="6"/>
  <c r="G105" i="6" s="1"/>
  <c r="C26" i="6"/>
  <c r="C105" i="6" s="1"/>
  <c r="G25" i="6"/>
  <c r="E25" i="6"/>
  <c r="E104" i="6" s="1"/>
  <c r="C25" i="6"/>
  <c r="G24" i="6"/>
  <c r="E24" i="6"/>
  <c r="E103" i="6" s="1"/>
  <c r="C24" i="6"/>
  <c r="C103" i="6" s="1"/>
  <c r="G23" i="6"/>
  <c r="C23" i="6"/>
  <c r="G22" i="6"/>
  <c r="G101" i="6" s="1"/>
  <c r="C22" i="6"/>
  <c r="C101" i="6" s="1"/>
  <c r="G21" i="6"/>
  <c r="E21" i="6"/>
  <c r="E100" i="6" s="1"/>
  <c r="C21" i="6"/>
  <c r="G20" i="6"/>
  <c r="E20" i="6"/>
  <c r="C20" i="6"/>
  <c r="C99" i="6" s="1"/>
  <c r="G19" i="6"/>
  <c r="G98" i="6" s="1"/>
  <c r="C19" i="6"/>
  <c r="G18" i="6"/>
  <c r="C18" i="6"/>
  <c r="G17" i="6"/>
  <c r="E17" i="6"/>
  <c r="C17" i="6"/>
  <c r="G16" i="6"/>
  <c r="E16" i="6"/>
  <c r="C16" i="6"/>
  <c r="G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N10" i="6"/>
  <c r="L10" i="6"/>
  <c r="G10" i="6"/>
  <c r="C10" i="6"/>
  <c r="N9" i="6"/>
  <c r="L9" i="6"/>
  <c r="G9" i="6"/>
  <c r="E9" i="6"/>
  <c r="C9" i="6"/>
  <c r="N8" i="6"/>
  <c r="L8" i="6"/>
  <c r="G8" i="6"/>
  <c r="E8" i="6"/>
  <c r="C8" i="6"/>
  <c r="G7" i="6"/>
  <c r="E7" i="6"/>
  <c r="C7" i="6"/>
  <c r="G6" i="6"/>
  <c r="C6" i="6"/>
  <c r="N5" i="6"/>
  <c r="L5" i="6"/>
  <c r="G5" i="6"/>
  <c r="E5" i="6"/>
  <c r="C5" i="6"/>
  <c r="N4" i="6"/>
  <c r="L4" i="6"/>
  <c r="G4" i="6"/>
  <c r="C4" i="6"/>
  <c r="N3" i="6"/>
  <c r="L3" i="6"/>
  <c r="H139" i="6"/>
  <c r="F139" i="6"/>
  <c r="D139" i="6"/>
  <c r="H138" i="6"/>
  <c r="F138" i="6"/>
  <c r="D138" i="6"/>
  <c r="G127" i="6"/>
  <c r="C125" i="6"/>
  <c r="G123" i="6"/>
  <c r="G119" i="6"/>
  <c r="C117" i="6"/>
  <c r="C113" i="6"/>
  <c r="G103" i="6"/>
  <c r="G99" i="6"/>
  <c r="H92" i="6"/>
  <c r="F92" i="6"/>
  <c r="D92" i="6"/>
  <c r="H91" i="6"/>
  <c r="F91" i="6"/>
  <c r="D91" i="6"/>
  <c r="C127" i="6"/>
  <c r="G126" i="6"/>
  <c r="G121" i="6"/>
  <c r="C119" i="6"/>
  <c r="G118" i="6"/>
  <c r="G113" i="6"/>
  <c r="H45" i="6"/>
  <c r="F45" i="6"/>
  <c r="D45" i="6"/>
  <c r="H44" i="6"/>
  <c r="F44" i="6"/>
  <c r="D44" i="6"/>
  <c r="C112" i="6"/>
  <c r="G110" i="6"/>
  <c r="G109" i="6"/>
  <c r="G106" i="6"/>
  <c r="C104" i="6"/>
  <c r="G102" i="6"/>
  <c r="C100" i="6"/>
  <c r="D8" i="6" l="1"/>
  <c r="E10" i="6"/>
  <c r="E15" i="6"/>
  <c r="F15" i="6" s="1"/>
  <c r="H80" i="6"/>
  <c r="D57" i="6"/>
  <c r="H18" i="6"/>
  <c r="D77" i="6"/>
  <c r="D60" i="6"/>
  <c r="E65" i="6"/>
  <c r="F56" i="6" s="1"/>
  <c r="D16" i="6"/>
  <c r="H13" i="6"/>
  <c r="M5" i="6"/>
  <c r="F73" i="6"/>
  <c r="M10" i="6"/>
  <c r="E19" i="6"/>
  <c r="E98" i="6" s="1"/>
  <c r="M9" i="6"/>
  <c r="M4" i="6"/>
  <c r="F61" i="6"/>
  <c r="M8" i="6"/>
  <c r="M3" i="6"/>
  <c r="H59" i="6"/>
  <c r="F62" i="6"/>
  <c r="D65" i="6"/>
  <c r="D20" i="6"/>
  <c r="H54" i="6"/>
  <c r="H62" i="6"/>
  <c r="D68" i="6"/>
  <c r="F65" i="6"/>
  <c r="H78" i="6"/>
  <c r="D70" i="6"/>
  <c r="H17" i="6"/>
  <c r="H19" i="6"/>
  <c r="D53" i="6"/>
  <c r="G125" i="6"/>
  <c r="F53" i="6"/>
  <c r="F58" i="6"/>
  <c r="F54" i="6"/>
  <c r="H58" i="6"/>
  <c r="H63" i="6"/>
  <c r="F75" i="6"/>
  <c r="H14" i="6"/>
  <c r="F57" i="6"/>
  <c r="D28" i="6"/>
  <c r="D17" i="6"/>
  <c r="F59" i="6"/>
  <c r="C115" i="6"/>
  <c r="D64" i="6"/>
  <c r="H71" i="6"/>
  <c r="D12" i="6"/>
  <c r="D51" i="6"/>
  <c r="H55" i="6"/>
  <c r="H64" i="6"/>
  <c r="F66" i="6"/>
  <c r="D54" i="6"/>
  <c r="H51" i="6"/>
  <c r="D56" i="6"/>
  <c r="D52" i="6"/>
  <c r="D61" i="6"/>
  <c r="D14" i="6"/>
  <c r="E107" i="6"/>
  <c r="D7" i="6"/>
  <c r="D13" i="6"/>
  <c r="H16" i="6"/>
  <c r="H21" i="6"/>
  <c r="G100" i="6"/>
  <c r="D25" i="6"/>
  <c r="H26" i="6"/>
  <c r="H28" i="6"/>
  <c r="D32" i="6"/>
  <c r="H53" i="6"/>
  <c r="D59" i="6"/>
  <c r="F64" i="6"/>
  <c r="G116" i="6"/>
  <c r="H69" i="6"/>
  <c r="C122" i="6"/>
  <c r="D75" i="6"/>
  <c r="E127" i="6"/>
  <c r="F80" i="6"/>
  <c r="H9" i="6"/>
  <c r="E99" i="6"/>
  <c r="D29" i="6"/>
  <c r="H30" i="6"/>
  <c r="H32" i="6"/>
  <c r="F52" i="6"/>
  <c r="H57" i="6"/>
  <c r="D63" i="6"/>
  <c r="E115" i="6"/>
  <c r="F68" i="6"/>
  <c r="G120" i="6"/>
  <c r="H73" i="6"/>
  <c r="D79" i="6"/>
  <c r="C126" i="6"/>
  <c r="D18" i="6"/>
  <c r="D6" i="6"/>
  <c r="H20" i="6"/>
  <c r="D24" i="6"/>
  <c r="H25" i="6"/>
  <c r="G104" i="6"/>
  <c r="C110" i="6"/>
  <c r="D31" i="6"/>
  <c r="H52" i="6"/>
  <c r="H82" i="6" s="1"/>
  <c r="D58" i="6"/>
  <c r="F63" i="6"/>
  <c r="H66" i="6"/>
  <c r="H68" i="6"/>
  <c r="F70" i="6"/>
  <c r="D72" i="6"/>
  <c r="D74" i="6"/>
  <c r="H75" i="6"/>
  <c r="F77" i="6"/>
  <c r="F79" i="6"/>
  <c r="D4" i="6"/>
  <c r="H27" i="6"/>
  <c r="H61" i="6"/>
  <c r="C114" i="6"/>
  <c r="D67" i="6"/>
  <c r="E119" i="6"/>
  <c r="F72" i="6"/>
  <c r="G124" i="6"/>
  <c r="H77" i="6"/>
  <c r="H10" i="6"/>
  <c r="H15" i="6"/>
  <c r="D22" i="6"/>
  <c r="H23" i="6"/>
  <c r="D5" i="6"/>
  <c r="D19" i="6"/>
  <c r="C98" i="6"/>
  <c r="D26" i="6"/>
  <c r="D33" i="6"/>
  <c r="H7" i="6"/>
  <c r="H4" i="6"/>
  <c r="D21" i="6"/>
  <c r="H22" i="6"/>
  <c r="H29" i="6"/>
  <c r="G108" i="6"/>
  <c r="F51" i="6"/>
  <c r="H56" i="6"/>
  <c r="D62" i="6"/>
  <c r="F67" i="6"/>
  <c r="D69" i="6"/>
  <c r="H70" i="6"/>
  <c r="H72" i="6"/>
  <c r="F74" i="6"/>
  <c r="D76" i="6"/>
  <c r="D78" i="6"/>
  <c r="H79" i="6"/>
  <c r="H8" i="6"/>
  <c r="H11" i="6"/>
  <c r="C106" i="6"/>
  <c r="D27" i="6"/>
  <c r="E111" i="6"/>
  <c r="H5" i="6"/>
  <c r="H6" i="6"/>
  <c r="D9" i="6"/>
  <c r="D10" i="6"/>
  <c r="D11" i="6"/>
  <c r="H12" i="6"/>
  <c r="D15" i="6"/>
  <c r="C102" i="6"/>
  <c r="D23" i="6"/>
  <c r="H24" i="6"/>
  <c r="D30" i="6"/>
  <c r="H31" i="6"/>
  <c r="D55" i="6"/>
  <c r="F60" i="6"/>
  <c r="H65" i="6"/>
  <c r="C118" i="6"/>
  <c r="D71" i="6"/>
  <c r="E123" i="6"/>
  <c r="F76" i="6"/>
  <c r="G112" i="6"/>
  <c r="H33" i="6"/>
  <c r="F55" i="6"/>
  <c r="H60" i="6"/>
  <c r="D66" i="6"/>
  <c r="H67" i="6"/>
  <c r="F69" i="6"/>
  <c r="F71" i="6"/>
  <c r="D73" i="6"/>
  <c r="H74" i="6"/>
  <c r="H76" i="6"/>
  <c r="F78" i="6"/>
  <c r="D80" i="6"/>
  <c r="F30" i="6" l="1"/>
  <c r="F25" i="6"/>
  <c r="F14" i="6"/>
  <c r="F18" i="6"/>
  <c r="F11" i="6"/>
  <c r="F21" i="6"/>
  <c r="F33" i="6"/>
  <c r="F7" i="6"/>
  <c r="F19" i="6"/>
  <c r="F36" i="6" s="1"/>
  <c r="F41" i="6" s="1"/>
  <c r="F6" i="6"/>
  <c r="F10" i="6"/>
  <c r="F31" i="6"/>
  <c r="F24" i="6"/>
  <c r="F5" i="6"/>
  <c r="F27" i="6"/>
  <c r="F23" i="6"/>
  <c r="H36" i="6"/>
  <c r="H41" i="6" s="1"/>
  <c r="F82" i="6"/>
  <c r="F8" i="6"/>
  <c r="F32" i="6"/>
  <c r="F4" i="6"/>
  <c r="F22" i="6"/>
  <c r="F13" i="6"/>
  <c r="F9" i="6"/>
  <c r="F17" i="6"/>
  <c r="F12" i="6"/>
  <c r="F26" i="6"/>
  <c r="F29" i="6"/>
  <c r="F16" i="6"/>
  <c r="F20" i="6"/>
  <c r="F28" i="6"/>
  <c r="H121" i="6"/>
  <c r="D82" i="6"/>
  <c r="D87" i="6" s="1"/>
  <c r="H120" i="6"/>
  <c r="F83" i="6"/>
  <c r="F88" i="6" s="1"/>
  <c r="D36" i="6"/>
  <c r="D41" i="6" s="1"/>
  <c r="F126" i="6"/>
  <c r="H115" i="6"/>
  <c r="H87" i="6"/>
  <c r="D98" i="6"/>
  <c r="D117" i="6"/>
  <c r="D113" i="6"/>
  <c r="D125" i="6"/>
  <c r="D124" i="6"/>
  <c r="H35" i="6"/>
  <c r="F103" i="6"/>
  <c r="H112" i="6"/>
  <c r="D106" i="6"/>
  <c r="H108" i="6"/>
  <c r="F98" i="6"/>
  <c r="H117" i="6"/>
  <c r="H104" i="6"/>
  <c r="F117" i="6"/>
  <c r="D122" i="6"/>
  <c r="H98" i="6"/>
  <c r="F122" i="6"/>
  <c r="F118" i="6"/>
  <c r="F87" i="6"/>
  <c r="F108" i="6"/>
  <c r="D109" i="6"/>
  <c r="H126" i="6"/>
  <c r="D116" i="6"/>
  <c r="D35" i="6"/>
  <c r="H83" i="6"/>
  <c r="H88" i="6" s="1"/>
  <c r="D126" i="6"/>
  <c r="F120" i="6"/>
  <c r="D112" i="6"/>
  <c r="H111" i="6"/>
  <c r="F113" i="6"/>
  <c r="D99" i="6"/>
  <c r="D118" i="6"/>
  <c r="F104" i="6"/>
  <c r="D127" i="6"/>
  <c r="F116" i="6"/>
  <c r="D107" i="6"/>
  <c r="H109" i="6"/>
  <c r="F115" i="6"/>
  <c r="H103" i="6"/>
  <c r="H118" i="6"/>
  <c r="F109" i="6"/>
  <c r="D101" i="6"/>
  <c r="H110" i="6"/>
  <c r="D110" i="6"/>
  <c r="F99" i="6"/>
  <c r="F102" i="6"/>
  <c r="F114" i="6"/>
  <c r="H127" i="6"/>
  <c r="D119" i="6"/>
  <c r="F106" i="6"/>
  <c r="F125" i="6"/>
  <c r="H124" i="6"/>
  <c r="D114" i="6"/>
  <c r="F124" i="6"/>
  <c r="H113" i="6"/>
  <c r="H106" i="6"/>
  <c r="D121" i="6"/>
  <c r="D108" i="6"/>
  <c r="D120" i="6"/>
  <c r="D83" i="6"/>
  <c r="D88" i="6" s="1"/>
  <c r="D102" i="6"/>
  <c r="D123" i="6"/>
  <c r="H122" i="6"/>
  <c r="D103" i="6"/>
  <c r="F127" i="6"/>
  <c r="H116" i="6"/>
  <c r="F107" i="6"/>
  <c r="D104" i="6"/>
  <c r="F110" i="6"/>
  <c r="F105" i="6"/>
  <c r="D105" i="6"/>
  <c r="H105" i="6"/>
  <c r="D100" i="6"/>
  <c r="F112" i="6"/>
  <c r="F119" i="6"/>
  <c r="H123" i="6"/>
  <c r="D111" i="6"/>
  <c r="F123" i="6"/>
  <c r="F100" i="6"/>
  <c r="F111" i="6"/>
  <c r="H101" i="6"/>
  <c r="F121" i="6"/>
  <c r="H125" i="6"/>
  <c r="D115" i="6"/>
  <c r="H100" i="6"/>
  <c r="H119" i="6"/>
  <c r="H114" i="6"/>
  <c r="H107" i="6"/>
  <c r="F101" i="6"/>
  <c r="H99" i="6"/>
  <c r="H102" i="6"/>
  <c r="F35" i="6" l="1"/>
  <c r="F89" i="6"/>
  <c r="F94" i="6" s="1"/>
  <c r="F95" i="6" s="1"/>
  <c r="M14" i="6" s="1"/>
  <c r="F85" i="6"/>
  <c r="D130" i="6"/>
  <c r="D135" i="6" s="1"/>
  <c r="F129" i="6"/>
  <c r="F134" i="6" s="1"/>
  <c r="D40" i="6"/>
  <c r="D42" i="6" s="1"/>
  <c r="D47" i="6" s="1"/>
  <c r="D48" i="6" s="1"/>
  <c r="L13" i="6" s="1"/>
  <c r="D38" i="6"/>
  <c r="H130" i="6"/>
  <c r="H135" i="6" s="1"/>
  <c r="D129" i="6"/>
  <c r="F130" i="6"/>
  <c r="F135" i="6" s="1"/>
  <c r="H129" i="6"/>
  <c r="D89" i="6"/>
  <c r="D94" i="6" s="1"/>
  <c r="D95" i="6" s="1"/>
  <c r="L14" i="6" s="1"/>
  <c r="F38" i="6"/>
  <c r="F40" i="6"/>
  <c r="F42" i="6" s="1"/>
  <c r="F47" i="6" s="1"/>
  <c r="F48" i="6" s="1"/>
  <c r="M13" i="6" s="1"/>
  <c r="D85" i="6"/>
  <c r="H38" i="6"/>
  <c r="H40" i="6"/>
  <c r="H42" i="6" s="1"/>
  <c r="H47" i="6" s="1"/>
  <c r="H48" i="6" s="1"/>
  <c r="N13" i="6" s="1"/>
  <c r="H85" i="6"/>
  <c r="H89" i="6"/>
  <c r="H94" i="6" s="1"/>
  <c r="H95" i="6" s="1"/>
  <c r="N14" i="6" s="1"/>
  <c r="D134" i="6" l="1"/>
  <c r="D136" i="6" s="1"/>
  <c r="D141" i="6" s="1"/>
  <c r="D142" i="6" s="1"/>
  <c r="L15" i="6" s="1"/>
  <c r="D132" i="6"/>
  <c r="H134" i="6"/>
  <c r="H136" i="6" s="1"/>
  <c r="H141" i="6" s="1"/>
  <c r="H142" i="6" s="1"/>
  <c r="N15" i="6" s="1"/>
  <c r="H132" i="6"/>
  <c r="F132" i="6"/>
  <c r="F136" i="6"/>
  <c r="F141" i="6" s="1"/>
  <c r="F142" i="6" s="1"/>
  <c r="M15" i="6" s="1"/>
  <c r="T4" i="1" l="1"/>
  <c r="P4" i="1"/>
  <c r="S3" i="1"/>
  <c r="V3" i="1"/>
  <c r="V4" i="1"/>
  <c r="P3" i="1" l="1"/>
  <c r="P5" i="1" s="1"/>
  <c r="S4" i="1"/>
  <c r="S8" i="1" s="1"/>
  <c r="V5" i="1"/>
  <c r="V7" i="1"/>
  <c r="V8" i="1"/>
  <c r="V6" i="1"/>
  <c r="S7" i="1" l="1"/>
  <c r="S6" i="1"/>
  <c r="P7" i="1"/>
  <c r="P8" i="1"/>
  <c r="P6" i="1"/>
  <c r="S5" i="1"/>
  <c r="Q4" i="1" l="1"/>
  <c r="O3" i="1"/>
  <c r="Q3" i="1"/>
  <c r="R3" i="1"/>
  <c r="T3" i="1"/>
  <c r="U3" i="1"/>
  <c r="O4" i="1"/>
  <c r="O8" i="1" s="1"/>
  <c r="R4" i="1"/>
  <c r="U4" i="1"/>
  <c r="N4" i="1"/>
  <c r="N3" i="1"/>
  <c r="R8" i="1" l="1"/>
  <c r="T7" i="1"/>
  <c r="U5" i="1"/>
  <c r="N6" i="1"/>
  <c r="N5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<sst xmlns="http://schemas.openxmlformats.org/spreadsheetml/2006/main" count="226" uniqueCount="55">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</sst>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11"/>
      <color rgb="FF212121"/>
      <name val="Courier New"/>
      <family val="3"/>
    </font>
    <font>
      <sz val="11"/>
      <color rgb="FF000000"/>
      <name val="Consolas"/>
      <family val="3"/>
    </font>
    <font>
      <sz val="11"/>
      <color rgb="FF212121"/>
      <name val="Arial"/>
      <family val="2"/>
    </font>
    <font>
      <sz val="11"/>
      <color theme="1"/>
      <name val="Arial"/>
      <family val="2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49" fontId="0" fillId="0" borderId="0" xfId="1" applyNumberFormat="1" applyFont="1"/>
    <xf numFmtId="49" fontId="6" fillId="0" borderId="0" xfId="0" applyNumberFormat="1" applyFont="1" applyAlignment="1">
      <alignment horizontal="left" vertical="center"/>
    </xf>
    <xf numFmtId="10" fontId="7" fillId="0" borderId="0" xfId="1" applyNumberFormat="1" applyFont="1" applyAlignment="1">
      <alignment horizontal="right" vertical="center"/>
    </xf>
    <xf numFmtId="10" fontId="11" fillId="0" borderId="0" xfId="1" applyNumberFormat="1" applyFont="1" applyAlignment="1">
      <alignment horizontal="right"/>
    </xf>
    <xf numFmtId="165" fontId="0" fillId="0" borderId="0" xfId="2" applyNumberFormat="1" applyFont="1"/>
    <xf numFmtId="49" fontId="12" fillId="0" borderId="0" xfId="0" applyNumberFormat="1" applyFont="1"/>
    <xf numFmtId="164" fontId="12" fillId="0" borderId="0" xfId="1" applyNumberFormat="1" applyFont="1"/>
    <xf numFmtId="49" fontId="9" fillId="0" borderId="0" xfId="0" applyNumberFormat="1" applyFont="1" applyAlignment="1">
      <alignment vertical="center"/>
    </xf>
    <xf numFmtId="49" fontId="8" fillId="0" borderId="0" xfId="0" applyNumberFormat="1" applyFont="1"/>
    <xf numFmtId="49" fontId="1" fillId="0" borderId="0" xfId="0" applyNumberFormat="1" applyFont="1"/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11" fillId="0" borderId="0" xfId="2" applyFont="1"/>
    <xf numFmtId="10" fontId="11" fillId="0" borderId="0" xfId="1" applyNumberFormat="1" applyFont="1"/>
    <xf numFmtId="11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0" fontId="10" fillId="0" borderId="0" xfId="1" applyNumberFormat="1" applyFont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C77F3F-34BC-46DE-5280-505E8E9D0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4648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17</xdr:col>
      <xdr:colOff>30480</xdr:colOff>
      <xdr:row>42</xdr:row>
      <xdr:rowOff>91440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AB0FEE-DBD0-8D04-D78C-33A6A3165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36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8</xdr:col>
      <xdr:colOff>342900</xdr:colOff>
      <xdr:row>42</xdr:row>
      <xdr:rowOff>91440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B045A58-A561-C235-B76F-17A039573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abSelected="1" topLeftCell="F1" zoomScaleNormal="100" workbookViewId="0">
      <selection activeCell="P12" sqref="P12"/>
    </sheetView>
  </sheetViews>
  <sheetFormatPr defaultRowHeight="14.4"/>
  <cols>
    <col min="2" max="2" width="9.6640625" customWidth="1"/>
    <col min="3" max="3" width="16.109375" customWidth="1"/>
    <col min="4" max="4" width="9.5546875" customWidth="1"/>
    <col min="5" max="5" width="11.5546875" bestFit="1" customWidth="1"/>
    <col min="8" max="8" width="10.33203125" bestFit="1" customWidth="1"/>
    <col min="10" max="11" width="10.3320312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5"/>
      <c r="C1" s="37" t="s">
        <v>0</v>
      </c>
      <c r="D1" s="37"/>
      <c r="E1" s="16"/>
      <c r="F1" s="37" t="s">
        <v>3</v>
      </c>
      <c r="G1" s="37"/>
      <c r="H1" s="16"/>
      <c r="I1" s="37" t="s">
        <v>19</v>
      </c>
      <c r="J1" s="37"/>
      <c r="K1" s="5"/>
      <c r="N1" s="37" t="s">
        <v>0</v>
      </c>
      <c r="O1" s="37"/>
      <c r="P1" s="16"/>
      <c r="Q1" s="37" t="s">
        <v>3</v>
      </c>
      <c r="R1" s="37"/>
      <c r="S1" s="16"/>
      <c r="T1" s="37" t="s">
        <v>19</v>
      </c>
      <c r="U1" s="37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38">
        <v>0.63813692509544895</v>
      </c>
      <c r="D3" s="38">
        <v>2.8122912173628202E-3</v>
      </c>
      <c r="E3" s="38">
        <v>8.8996086704087998E-2</v>
      </c>
      <c r="F3" s="38">
        <v>0.58768241123602705</v>
      </c>
      <c r="G3" s="38">
        <v>3.1267506190135099E-3</v>
      </c>
      <c r="H3" s="38">
        <v>0.11271054350536</v>
      </c>
      <c r="I3" s="38">
        <v>0.69300611297257009</v>
      </c>
      <c r="J3" s="38">
        <v>2.7446583184982001E-3</v>
      </c>
      <c r="K3" s="38">
        <v>9.4438111427124702E-2</v>
      </c>
      <c r="M3" t="s">
        <v>20</v>
      </c>
      <c r="N3" s="9">
        <f t="shared" ref="N3:V3" si="0">AVERAGE(C3:C17)</f>
        <v>0.65276441043807576</v>
      </c>
      <c r="O3" s="10">
        <f t="shared" si="0"/>
        <v>2.7817581676216072E-3</v>
      </c>
      <c r="P3" s="24">
        <f t="shared" si="0"/>
        <v>8.5312528238580126E-2</v>
      </c>
      <c r="Q3" s="9">
        <f t="shared" si="0"/>
        <v>0.55919097340318347</v>
      </c>
      <c r="R3" s="10">
        <f t="shared" si="0"/>
        <v>3.2091342907542195E-3</v>
      </c>
      <c r="S3" s="24">
        <f t="shared" si="0"/>
        <v>0.12018083772045886</v>
      </c>
      <c r="T3" s="9">
        <f t="shared" si="0"/>
        <v>0.69379278522801335</v>
      </c>
      <c r="U3" s="10">
        <f t="shared" si="0"/>
        <v>2.7309607534900721E-3</v>
      </c>
      <c r="V3" s="24">
        <f t="shared" si="0"/>
        <v>9.5572951918403662E-2</v>
      </c>
    </row>
    <row r="4" spans="1:27">
      <c r="A4" s="26"/>
      <c r="B4" s="6" t="s">
        <v>5</v>
      </c>
      <c r="C4" s="38">
        <v>0.64488343299488204</v>
      </c>
      <c r="D4" s="23">
        <v>2.7801259638864598E-3</v>
      </c>
      <c r="E4" s="23">
        <v>8.6756100836135205E-2</v>
      </c>
      <c r="F4" s="38">
        <v>0.63611529901889396</v>
      </c>
      <c r="G4" s="23">
        <v>2.9552229300100902E-3</v>
      </c>
      <c r="H4" s="23">
        <v>9.5181398467925907E-2</v>
      </c>
      <c r="I4" s="38">
        <v>0.70097407528661504</v>
      </c>
      <c r="J4" s="23">
        <v>2.6970811455434198E-3</v>
      </c>
      <c r="K4" s="23">
        <v>9.5852023373729694E-2</v>
      </c>
      <c r="M4" s="8" t="s">
        <v>21</v>
      </c>
      <c r="N4" s="3">
        <f t="shared" ref="N4:T4" si="1">_xlfn.STDEV.S(C3:C17)</f>
        <v>3.7538489306941959E-2</v>
      </c>
      <c r="O4" s="11">
        <f t="shared" si="1"/>
        <v>1.3203587098009999E-4</v>
      </c>
      <c r="P4" s="24">
        <f t="shared" si="1"/>
        <v>1.125643487669673E-2</v>
      </c>
      <c r="Q4" s="3">
        <f t="shared" si="1"/>
        <v>4.7188482888956787E-2</v>
      </c>
      <c r="R4" s="11">
        <f t="shared" si="1"/>
        <v>1.994112510485744E-4</v>
      </c>
      <c r="S4" s="24">
        <f t="shared" si="1"/>
        <v>1.6234238454708623E-2</v>
      </c>
      <c r="T4" s="3">
        <f t="shared" si="1"/>
        <v>4.0636552870570676E-3</v>
      </c>
      <c r="U4" s="11">
        <f t="shared" ref="U4:V4" si="2">_xlfn.STDEV.S(J3:J17)</f>
        <v>2.018027180704869E-5</v>
      </c>
      <c r="V4" s="24">
        <f t="shared" si="2"/>
        <v>1.1081853044986084E-3</v>
      </c>
    </row>
    <row r="5" spans="1:27">
      <c r="B5" s="6" t="s">
        <v>6</v>
      </c>
      <c r="C5" s="38">
        <v>0.66677002231695592</v>
      </c>
      <c r="D5" s="23">
        <v>2.7108351389791498E-3</v>
      </c>
      <c r="E5" s="23">
        <v>8.0422663199616495E-2</v>
      </c>
      <c r="F5" s="38">
        <v>0.51966910139463207</v>
      </c>
      <c r="G5" s="23">
        <v>3.3246703257863099E-3</v>
      </c>
      <c r="H5" s="23">
        <v>0.13499701775446701</v>
      </c>
      <c r="I5" s="38">
        <v>0.69362463646007999</v>
      </c>
      <c r="J5" s="23">
        <v>2.7398336009801399E-3</v>
      </c>
      <c r="K5" s="23">
        <v>9.4997417107600804E-2</v>
      </c>
      <c r="M5" t="s">
        <v>23</v>
      </c>
      <c r="N5" s="9">
        <f>N$3+N$4*2</f>
        <v>0.72784138905195972</v>
      </c>
      <c r="O5" s="10">
        <f t="shared" ref="O5:V5" si="3">O$3+O$4*2</f>
        <v>3.0458299095818073E-3</v>
      </c>
      <c r="P5" s="24">
        <f t="shared" si="3"/>
        <v>0.10782539799197359</v>
      </c>
      <c r="Q5" s="9">
        <f t="shared" si="3"/>
        <v>0.65356793918109701</v>
      </c>
      <c r="R5" s="10">
        <f t="shared" si="3"/>
        <v>3.6079567928513682E-3</v>
      </c>
      <c r="S5" s="24">
        <f t="shared" si="3"/>
        <v>0.1526493146298761</v>
      </c>
      <c r="T5" s="9">
        <f t="shared" si="3"/>
        <v>0.70192009580212744</v>
      </c>
      <c r="U5" s="10">
        <f t="shared" si="3"/>
        <v>2.7713212971041696E-3</v>
      </c>
      <c r="V5" s="24">
        <f t="shared" si="3"/>
        <v>9.7789322527400885E-2</v>
      </c>
    </row>
    <row r="6" spans="1:27">
      <c r="A6" s="10"/>
      <c r="B6" s="6" t="s">
        <v>7</v>
      </c>
      <c r="C6" s="38">
        <v>0.66022414615344105</v>
      </c>
      <c r="D6" s="23">
        <v>2.7451410654781602E-3</v>
      </c>
      <c r="E6" s="23">
        <v>8.2361557368655997E-2</v>
      </c>
      <c r="F6" s="38">
        <v>0.56180599506759699</v>
      </c>
      <c r="G6" s="23">
        <v>3.1456279772463101E-3</v>
      </c>
      <c r="H6" s="23">
        <v>0.117922085765485</v>
      </c>
      <c r="I6" s="38">
        <v>0.68964451093094492</v>
      </c>
      <c r="J6" s="23">
        <v>2.7381641149602002E-3</v>
      </c>
      <c r="K6" s="23">
        <v>9.4435231833555205E-2</v>
      </c>
      <c r="M6" t="s">
        <v>22</v>
      </c>
      <c r="N6" s="9">
        <f>N$3-N$4*2</f>
        <v>0.5776874318241918</v>
      </c>
      <c r="O6" s="10">
        <f t="shared" ref="O6:V6" si="4">O$3-O$4*2</f>
        <v>2.517686425661407E-3</v>
      </c>
      <c r="P6" s="24">
        <f t="shared" si="4"/>
        <v>6.2799658485186663E-2</v>
      </c>
      <c r="Q6" s="9">
        <f t="shared" si="4"/>
        <v>0.46481400762526992</v>
      </c>
      <c r="R6" s="10">
        <f t="shared" si="4"/>
        <v>2.8103117886570709E-3</v>
      </c>
      <c r="S6" s="24">
        <f t="shared" si="4"/>
        <v>8.7712360811041612E-2</v>
      </c>
      <c r="T6" s="9">
        <f t="shared" si="4"/>
        <v>0.68566547465389927</v>
      </c>
      <c r="U6" s="10">
        <f t="shared" si="4"/>
        <v>2.6906002098759747E-3</v>
      </c>
      <c r="V6" s="24">
        <f t="shared" si="4"/>
        <v>9.3356581309406439E-2</v>
      </c>
    </row>
    <row r="7" spans="1:27">
      <c r="B7" s="6" t="s">
        <v>8</v>
      </c>
      <c r="C7" s="38">
        <v>0.65867754321914707</v>
      </c>
      <c r="D7" s="38">
        <v>2.7388937026078101E-3</v>
      </c>
      <c r="E7" s="38">
        <v>8.2600541392815904E-2</v>
      </c>
      <c r="F7" s="38">
        <v>0.51262124457775893</v>
      </c>
      <c r="G7" s="23">
        <v>3.4037045277998598E-3</v>
      </c>
      <c r="H7" s="23">
        <v>0.136110563076416</v>
      </c>
      <c r="I7" s="38">
        <v>0.69377034515777891</v>
      </c>
      <c r="J7" s="23">
        <v>2.7241258028415801E-3</v>
      </c>
      <c r="K7" s="23">
        <v>9.4581139663170499E-2</v>
      </c>
      <c r="M7" t="s">
        <v>31</v>
      </c>
      <c r="N7" s="9">
        <f>N$3+N$4*3</f>
        <v>0.76537987835890164</v>
      </c>
      <c r="O7" s="10">
        <f t="shared" ref="O7:V7" si="5">O$3+O$4*3</f>
        <v>3.177865780561907E-3</v>
      </c>
      <c r="P7" s="24">
        <f t="shared" si="5"/>
        <v>0.11908183286867031</v>
      </c>
      <c r="Q7" s="9">
        <f t="shared" si="5"/>
        <v>0.70075642207005384</v>
      </c>
      <c r="R7" s="10">
        <f t="shared" si="5"/>
        <v>3.8073680438999429E-3</v>
      </c>
      <c r="S7" s="24">
        <f t="shared" si="5"/>
        <v>0.16888355308458472</v>
      </c>
      <c r="T7" s="9">
        <f t="shared" si="5"/>
        <v>0.70598375108918454</v>
      </c>
      <c r="U7" s="10">
        <f t="shared" si="5"/>
        <v>2.7915015689112181E-3</v>
      </c>
      <c r="V7" s="24">
        <f t="shared" si="5"/>
        <v>9.8897507831899489E-2</v>
      </c>
    </row>
    <row r="8" spans="1:27">
      <c r="B8" s="6" t="s">
        <v>9</v>
      </c>
      <c r="C8" s="38">
        <v>0.66044518276820796</v>
      </c>
      <c r="D8" s="23">
        <v>2.7291595060909501E-3</v>
      </c>
      <c r="E8" s="23">
        <v>8.2132884920461002E-2</v>
      </c>
      <c r="F8" s="38">
        <v>0.55080628478635196</v>
      </c>
      <c r="G8" s="23">
        <v>3.2277775899143702E-3</v>
      </c>
      <c r="H8" s="23">
        <v>0.12209316093838</v>
      </c>
      <c r="I8" s="38">
        <v>0.68450695160065189</v>
      </c>
      <c r="J8" s="23">
        <v>2.7735084003040699E-3</v>
      </c>
      <c r="K8" s="23">
        <v>9.4177798143703001E-2</v>
      </c>
      <c r="M8" t="s">
        <v>24</v>
      </c>
      <c r="N8" s="9">
        <f>N$3-N$4*3</f>
        <v>0.54014894251724987</v>
      </c>
      <c r="O8" s="10">
        <f t="shared" ref="O8:V8" si="6">O$3-O$4*3</f>
        <v>2.3856505546813074E-3</v>
      </c>
      <c r="P8" s="24">
        <f t="shared" si="6"/>
        <v>5.1543223608489938E-2</v>
      </c>
      <c r="Q8" s="9">
        <f t="shared" si="6"/>
        <v>0.41762552473631309</v>
      </c>
      <c r="R8" s="10">
        <f t="shared" si="6"/>
        <v>2.6109005376084961E-3</v>
      </c>
      <c r="S8" s="24">
        <f t="shared" si="6"/>
        <v>7.1478122356332996E-2</v>
      </c>
      <c r="T8" s="9">
        <f t="shared" si="6"/>
        <v>0.68160181936684217</v>
      </c>
      <c r="U8" s="10">
        <f t="shared" si="6"/>
        <v>2.6704199380689262E-3</v>
      </c>
      <c r="V8" s="24">
        <f t="shared" si="6"/>
        <v>9.2248396004907834E-2</v>
      </c>
    </row>
    <row r="9" spans="1:27">
      <c r="B9" s="6" t="s">
        <v>10</v>
      </c>
      <c r="C9" s="38">
        <v>0.68590955805084808</v>
      </c>
      <c r="D9" s="22">
        <v>2.6781148587895899E-3</v>
      </c>
      <c r="E9" s="38">
        <v>7.5733279220009206E-2</v>
      </c>
      <c r="F9" s="38">
        <v>0.58789006827229695</v>
      </c>
      <c r="G9" s="23">
        <v>3.0497197586391999E-3</v>
      </c>
      <c r="H9" s="23">
        <v>0.108817267088774</v>
      </c>
      <c r="I9" s="38">
        <v>0.69592805897006405</v>
      </c>
      <c r="J9" s="23">
        <v>2.7153245858159598E-3</v>
      </c>
      <c r="K9" s="23">
        <v>9.5523961280830502E-2</v>
      </c>
      <c r="M9" s="7"/>
      <c r="O9" s="2"/>
      <c r="P9" s="2"/>
      <c r="Q9" s="3"/>
      <c r="R9" s="25"/>
      <c r="S9" s="25"/>
      <c r="T9" s="25"/>
    </row>
    <row r="10" spans="1:27">
      <c r="B10" s="6" t="s">
        <v>11</v>
      </c>
      <c r="C10" s="38">
        <v>0.57102749833113597</v>
      </c>
      <c r="D10" s="23">
        <v>3.0920606258260301E-3</v>
      </c>
      <c r="E10" s="23">
        <v>0.111119031899251</v>
      </c>
      <c r="F10" s="38">
        <v>0.56649906997094601</v>
      </c>
      <c r="G10" s="23">
        <v>3.1214261236254099E-3</v>
      </c>
      <c r="H10" s="23">
        <v>0.114974219490735</v>
      </c>
      <c r="I10" s="38">
        <v>0.69346928422571907</v>
      </c>
      <c r="J10" s="23">
        <v>2.7158485633940999E-3</v>
      </c>
      <c r="K10" s="23">
        <v>9.5053747460660795E-2</v>
      </c>
      <c r="O10" s="2"/>
      <c r="P10" s="2"/>
      <c r="Q10" s="3"/>
      <c r="R10" s="18"/>
      <c r="S10" s="18"/>
      <c r="T10" s="18"/>
    </row>
    <row r="11" spans="1:27">
      <c r="B11" s="6" t="s">
        <v>12</v>
      </c>
      <c r="C11" s="38">
        <v>0.688332147729942</v>
      </c>
      <c r="D11" s="23">
        <v>2.69518290471447E-3</v>
      </c>
      <c r="E11" s="23">
        <v>7.5857275199994606E-2</v>
      </c>
      <c r="F11" s="38">
        <v>0.451015263752441</v>
      </c>
      <c r="G11" s="23">
        <v>3.7418687373493402E-3</v>
      </c>
      <c r="H11" s="23">
        <v>0.15869323914146699</v>
      </c>
      <c r="I11" s="38">
        <v>0.69428697531085404</v>
      </c>
      <c r="J11" s="23">
        <v>2.7376139858276598E-3</v>
      </c>
      <c r="K11" s="23">
        <v>9.6898717397692805E-2</v>
      </c>
      <c r="O11" s="2"/>
      <c r="P11" s="2"/>
      <c r="Q11" s="3"/>
      <c r="R11" s="18"/>
      <c r="S11" s="18"/>
      <c r="T11" s="18"/>
    </row>
    <row r="12" spans="1:27">
      <c r="B12" s="6" t="s">
        <v>13</v>
      </c>
      <c r="C12" s="38">
        <v>0.646597891672545</v>
      </c>
      <c r="D12" s="23">
        <v>2.77570735713246E-3</v>
      </c>
      <c r="E12" s="23">
        <v>8.6278222811525807E-2</v>
      </c>
      <c r="F12" s="38">
        <v>0.599321261262314</v>
      </c>
      <c r="G12" s="23">
        <v>3.0541501874706599E-3</v>
      </c>
      <c r="H12" s="23">
        <v>0.107268396643141</v>
      </c>
      <c r="I12" s="38">
        <v>0.69696347168114903</v>
      </c>
      <c r="J12" s="23">
        <v>2.7442550342364701E-3</v>
      </c>
      <c r="K12" s="23">
        <v>9.7695220607359204E-2</v>
      </c>
      <c r="O12" s="2"/>
      <c r="P12" s="2"/>
      <c r="Q12" s="3"/>
      <c r="R12" s="18"/>
      <c r="S12" s="18"/>
      <c r="T12" s="18"/>
    </row>
    <row r="13" spans="1:27">
      <c r="B13" s="6" t="s">
        <v>14</v>
      </c>
      <c r="C13" s="38">
        <v>0.67458245882074097</v>
      </c>
      <c r="D13" s="23">
        <v>2.6931344086678398E-3</v>
      </c>
      <c r="E13" s="23">
        <v>7.8248284012336897E-2</v>
      </c>
      <c r="F13" s="38">
        <v>0.55562644061120203</v>
      </c>
      <c r="G13" s="23">
        <v>3.2190147069322602E-3</v>
      </c>
      <c r="H13" s="23">
        <v>0.121045644758042</v>
      </c>
      <c r="I13" s="38">
        <v>0.69691852374851904</v>
      </c>
      <c r="J13" s="23">
        <v>2.7021244616909699E-3</v>
      </c>
      <c r="K13" s="23">
        <v>9.6569703395972498E-2</v>
      </c>
      <c r="L13" s="18"/>
      <c r="M13" s="25"/>
      <c r="N13" s="18"/>
      <c r="O13" s="19"/>
      <c r="P13" s="19"/>
      <c r="Q13" s="20"/>
      <c r="R13" s="18"/>
      <c r="S13" s="25"/>
      <c r="T13" s="18"/>
      <c r="U13" s="18"/>
      <c r="V13" s="18"/>
      <c r="W13" s="18"/>
      <c r="X13" s="18"/>
      <c r="Y13" s="18"/>
      <c r="Z13" s="18"/>
      <c r="AA13" s="18"/>
    </row>
    <row r="14" spans="1:27">
      <c r="B14" s="6" t="s">
        <v>15</v>
      </c>
      <c r="C14" s="38">
        <v>0.70436307607322102</v>
      </c>
      <c r="D14" s="23">
        <v>2.6503902404166999E-3</v>
      </c>
      <c r="E14" s="23">
        <v>7.1819244646875696E-2</v>
      </c>
      <c r="F14" s="38">
        <v>0.513440667998591</v>
      </c>
      <c r="G14" s="23">
        <v>3.38353038935693E-3</v>
      </c>
      <c r="H14" s="23">
        <v>0.13678203946057901</v>
      </c>
      <c r="I14" s="38">
        <v>0.69705460829272592</v>
      </c>
      <c r="J14" s="23">
        <v>2.7260390866214899E-3</v>
      </c>
      <c r="K14" s="23">
        <v>9.5154102763850598E-2</v>
      </c>
      <c r="L14" s="18"/>
      <c r="M14" s="25"/>
      <c r="N14" s="18"/>
      <c r="O14" s="21"/>
      <c r="P14" s="21"/>
      <c r="Q14" s="20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B15" s="6" t="s">
        <v>16</v>
      </c>
      <c r="C15" s="38">
        <v>0.58109469149329496</v>
      </c>
      <c r="D15" s="22">
        <v>3.0613072578748401E-3</v>
      </c>
      <c r="E15" s="22">
        <v>0.107577067645641</v>
      </c>
      <c r="F15" s="38">
        <v>0.53935414288111194</v>
      </c>
      <c r="G15" s="22">
        <v>3.2880897876968302E-3</v>
      </c>
      <c r="H15" s="23">
        <v>0.124748679550578</v>
      </c>
      <c r="I15" s="38">
        <v>0.69450026275026999</v>
      </c>
      <c r="J15" s="23">
        <v>2.7153005548362398E-3</v>
      </c>
      <c r="K15" s="23">
        <v>9.4701523856987893E-2</v>
      </c>
      <c r="M15" s="25"/>
      <c r="N15" s="18"/>
      <c r="O15" s="21"/>
      <c r="P15" s="21"/>
      <c r="Q15" s="18"/>
      <c r="R15" s="27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B16" s="6" t="s">
        <v>17</v>
      </c>
      <c r="C16" s="38">
        <v>0.62574457335810696</v>
      </c>
      <c r="D16" s="22">
        <v>2.8666835754585901E-3</v>
      </c>
      <c r="E16" s="22">
        <v>9.3018720020035195E-2</v>
      </c>
      <c r="F16" s="38">
        <v>0.59563239700829895</v>
      </c>
      <c r="G16" s="22">
        <v>3.05418009051964E-3</v>
      </c>
      <c r="H16" s="23">
        <v>0.106948876785442</v>
      </c>
      <c r="I16" s="38">
        <v>0.69468530075439205</v>
      </c>
      <c r="J16" s="23">
        <v>2.7359360579375601E-3</v>
      </c>
      <c r="K16" s="23">
        <v>9.6727474043721201E-2</v>
      </c>
      <c r="L16" s="18"/>
      <c r="M16" s="18"/>
      <c r="N16" s="18"/>
      <c r="O16" s="21"/>
      <c r="P16" s="21"/>
      <c r="Q16" s="20"/>
      <c r="R16" s="18"/>
      <c r="S16" s="18"/>
      <c r="T16" s="18"/>
      <c r="U16" s="18"/>
      <c r="V16" s="18"/>
      <c r="W16" s="18"/>
    </row>
    <row r="17" spans="1:23">
      <c r="B17" s="6" t="s">
        <v>18</v>
      </c>
      <c r="C17" s="38">
        <v>0.684677008493219</v>
      </c>
      <c r="D17" s="23">
        <v>2.69734469103824E-3</v>
      </c>
      <c r="E17" s="23">
        <v>7.6766963701259905E-2</v>
      </c>
      <c r="F17" s="38">
        <v>0.61038495320928998</v>
      </c>
      <c r="G17" s="23">
        <v>3.0412806099525702E-3</v>
      </c>
      <c r="H17" s="23">
        <v>0.10441943338009101</v>
      </c>
      <c r="I17" s="38">
        <v>0.68755866027786894</v>
      </c>
      <c r="J17" s="23">
        <v>2.7545975888630301E-3</v>
      </c>
      <c r="K17" s="23">
        <v>9.6788106420095499E-2</v>
      </c>
      <c r="L17" s="18"/>
      <c r="M17" s="18"/>
      <c r="N17" s="18"/>
      <c r="O17" s="21"/>
      <c r="P17" s="21"/>
      <c r="Q17" s="20"/>
      <c r="R17" s="18"/>
      <c r="S17" s="18"/>
      <c r="T17" s="18"/>
      <c r="U17" s="18"/>
      <c r="V17" s="18"/>
      <c r="W17" s="18"/>
    </row>
    <row r="18" spans="1:23">
      <c r="B18" s="28"/>
      <c r="C18" s="29"/>
      <c r="D18" s="18"/>
      <c r="E18" s="18"/>
      <c r="F18" s="18"/>
      <c r="G18" s="18"/>
      <c r="H18" s="18"/>
      <c r="I18" s="25"/>
      <c r="J18" s="18"/>
      <c r="K18" s="18"/>
      <c r="L18" s="18"/>
      <c r="M18" s="18"/>
      <c r="N18" s="18"/>
      <c r="O18" s="21"/>
      <c r="P18" s="21"/>
      <c r="Q18" s="20"/>
      <c r="R18" s="18"/>
      <c r="S18" s="18"/>
      <c r="T18" s="18"/>
      <c r="U18" s="18"/>
      <c r="V18" s="18"/>
      <c r="W18" s="18"/>
    </row>
    <row r="19" spans="1:23">
      <c r="B19" s="28"/>
      <c r="C19" s="18"/>
      <c r="D19" s="18"/>
      <c r="E19" s="18"/>
      <c r="F19" s="18"/>
      <c r="G19" s="18"/>
      <c r="H19" s="18"/>
      <c r="I19" s="27"/>
      <c r="J19" s="18"/>
      <c r="K19" s="18"/>
      <c r="L19" s="18"/>
      <c r="M19" s="18"/>
      <c r="N19" s="18"/>
      <c r="O19" s="21"/>
      <c r="P19" s="21"/>
      <c r="Q19" s="3"/>
      <c r="R19" s="18"/>
      <c r="S19" s="18"/>
      <c r="T19" s="18"/>
    </row>
    <row r="20" spans="1:23">
      <c r="B20" s="28"/>
      <c r="C20" s="18"/>
      <c r="D20" s="18"/>
      <c r="E20" s="18"/>
      <c r="F20" s="18"/>
      <c r="G20" s="18"/>
      <c r="H20" s="25"/>
      <c r="I20" s="27"/>
      <c r="J20" s="18"/>
      <c r="K20" s="18"/>
      <c r="L20" s="18"/>
      <c r="M20" s="18"/>
      <c r="N20" s="18"/>
      <c r="O20" s="21"/>
      <c r="P20" s="21"/>
      <c r="Q20" s="3"/>
      <c r="R20" s="18"/>
      <c r="S20" s="18"/>
      <c r="T20" s="18"/>
    </row>
    <row r="21" spans="1:23">
      <c r="B21" s="1"/>
      <c r="C21" s="36" t="s">
        <v>32</v>
      </c>
      <c r="D21" s="36"/>
      <c r="E21" s="15"/>
      <c r="I21" s="17"/>
      <c r="K21" s="4"/>
      <c r="L21" s="36" t="s">
        <v>33</v>
      </c>
      <c r="M21" s="36"/>
      <c r="O21" s="14"/>
      <c r="P21" s="14"/>
      <c r="Q21" s="3"/>
      <c r="R21" s="21"/>
      <c r="S21" s="21"/>
      <c r="T21" s="18"/>
      <c r="U21" s="36" t="s">
        <v>34</v>
      </c>
      <c r="V21" s="36"/>
    </row>
    <row r="22" spans="1:23">
      <c r="I22" s="17"/>
      <c r="O22" s="14"/>
      <c r="P22" s="14"/>
      <c r="Q22" s="3"/>
      <c r="R22" s="21"/>
      <c r="S22" s="21"/>
      <c r="U22" s="36"/>
      <c r="V22" s="36"/>
    </row>
    <row r="23" spans="1:23">
      <c r="A23" s="25"/>
      <c r="B23" s="25"/>
      <c r="C23" s="18"/>
      <c r="D23" s="18"/>
      <c r="E23" s="18"/>
      <c r="F23" s="18"/>
      <c r="G23" s="18"/>
      <c r="H23" s="18"/>
      <c r="I23" s="27"/>
      <c r="J23" s="18"/>
      <c r="K23" s="18"/>
      <c r="L23" s="18"/>
      <c r="M23" s="18"/>
      <c r="N23" s="18"/>
      <c r="O23" s="21"/>
      <c r="P23" s="21"/>
      <c r="Q23" s="3"/>
      <c r="R23" s="20"/>
      <c r="S23" s="20"/>
      <c r="T23" s="18"/>
    </row>
    <row r="24" spans="1:23">
      <c r="A24" s="25"/>
      <c r="B24" s="25"/>
      <c r="C24" s="25"/>
      <c r="D24" s="18"/>
      <c r="E24" s="18"/>
      <c r="F24" s="18"/>
      <c r="G24" s="18"/>
      <c r="H24" s="18"/>
      <c r="I24" s="27"/>
      <c r="J24" s="18"/>
      <c r="K24" s="18"/>
      <c r="L24" s="18"/>
      <c r="M24" s="18"/>
      <c r="N24" s="18"/>
      <c r="O24" s="21"/>
      <c r="P24" s="21"/>
      <c r="Q24" s="20"/>
      <c r="R24" s="3"/>
      <c r="S24" s="3"/>
    </row>
    <row r="25" spans="1:23">
      <c r="A25" s="25"/>
      <c r="B25" s="25"/>
      <c r="C25" s="25"/>
      <c r="D25" s="18"/>
      <c r="E25" s="18"/>
      <c r="F25" s="18"/>
      <c r="G25" s="25"/>
      <c r="H25" s="18"/>
      <c r="I25" s="27"/>
      <c r="J25" s="18"/>
      <c r="K25" s="18"/>
      <c r="L25" s="18"/>
      <c r="M25" s="18"/>
      <c r="N25" s="18"/>
      <c r="O25" s="21"/>
      <c r="P25" s="21"/>
      <c r="Q25" s="20"/>
      <c r="R25" s="18"/>
      <c r="S25" s="18"/>
      <c r="T25" s="18"/>
      <c r="U25" s="18"/>
    </row>
    <row r="26" spans="1:23">
      <c r="B26" s="1"/>
      <c r="C26" s="25"/>
      <c r="D26" s="18"/>
      <c r="E26" s="18"/>
      <c r="F26" s="18"/>
      <c r="G26" s="25"/>
      <c r="H26" s="18"/>
      <c r="I26" s="28"/>
      <c r="J26" s="18"/>
      <c r="K26" s="18"/>
      <c r="L26" s="18"/>
      <c r="M26" s="18"/>
      <c r="N26" s="18"/>
      <c r="O26" s="21"/>
      <c r="P26" s="21"/>
      <c r="Q26" s="20"/>
      <c r="R26" s="18"/>
      <c r="S26" s="18"/>
      <c r="T26" s="18"/>
      <c r="U26" s="18"/>
    </row>
    <row r="27" spans="1:23">
      <c r="B27" s="1"/>
      <c r="C27" s="25"/>
      <c r="D27" s="18"/>
      <c r="E27" s="18"/>
      <c r="F27" s="18"/>
      <c r="G27" s="25"/>
      <c r="H27" s="18"/>
      <c r="I27" s="18"/>
      <c r="J27" s="18"/>
      <c r="K27" s="18"/>
      <c r="L27" s="18"/>
      <c r="M27" s="18"/>
      <c r="N27" s="18"/>
      <c r="O27" s="21"/>
      <c r="P27" s="21"/>
      <c r="Q27" s="20"/>
      <c r="R27" s="18"/>
      <c r="S27" s="18"/>
      <c r="T27" s="18"/>
      <c r="U27" s="18"/>
    </row>
    <row r="28" spans="1:23">
      <c r="B28" s="1"/>
      <c r="C28" s="25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21"/>
      <c r="P28" s="21"/>
      <c r="Q28" s="20"/>
    </row>
    <row r="29" spans="1:23">
      <c r="B29" s="1"/>
      <c r="C29" s="25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23">
      <c r="B30" s="1"/>
      <c r="C30" s="25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23">
      <c r="B31" s="1"/>
      <c r="C31" s="25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</row>
    <row r="32" spans="1:23">
      <c r="B32" s="1"/>
      <c r="C32" s="25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</row>
    <row r="33" spans="2:8">
      <c r="B33" s="1"/>
      <c r="H33" s="10"/>
    </row>
    <row r="34" spans="2:8">
      <c r="H34" s="10"/>
    </row>
    <row r="35" spans="2:8">
      <c r="H35" s="10"/>
    </row>
    <row r="36" spans="2:8">
      <c r="H36" s="10"/>
    </row>
    <row r="37" spans="2:8">
      <c r="H37" s="10"/>
    </row>
    <row r="38" spans="2:8">
      <c r="H38" s="10"/>
    </row>
    <row r="39" spans="2:8">
      <c r="H39" s="10"/>
    </row>
    <row r="40" spans="2:8">
      <c r="H40" s="10"/>
    </row>
    <row r="41" spans="2:8">
      <c r="H41" s="10"/>
    </row>
    <row r="42" spans="2:8">
      <c r="H42" s="10"/>
    </row>
    <row r="43" spans="2:8">
      <c r="H43" s="10"/>
    </row>
    <row r="44" spans="2:8">
      <c r="H44" s="10"/>
    </row>
    <row r="45" spans="2:8">
      <c r="H45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B489-6E4D-430A-8CF3-81F3E2B92BA3}">
  <dimension ref="B2:N142"/>
  <sheetViews>
    <sheetView workbookViewId="0">
      <selection sqref="A1:N144"/>
    </sheetView>
  </sheetViews>
  <sheetFormatPr defaultRowHeight="14.4"/>
  <sheetData>
    <row r="2" spans="2:14">
      <c r="B2" t="s">
        <v>36</v>
      </c>
      <c r="C2" s="25"/>
      <c r="D2" s="18"/>
      <c r="E2" s="18"/>
      <c r="F2" s="18"/>
      <c r="K2" t="s">
        <v>37</v>
      </c>
      <c r="L2" s="30" t="s">
        <v>2</v>
      </c>
      <c r="M2" s="18" t="s">
        <v>1</v>
      </c>
      <c r="N2" s="18" t="s">
        <v>38</v>
      </c>
    </row>
    <row r="3" spans="2:14" ht="43.2">
      <c r="B3" t="s">
        <v>39</v>
      </c>
      <c r="C3" s="30" t="s">
        <v>2</v>
      </c>
      <c r="D3" s="18" t="s">
        <v>40</v>
      </c>
      <c r="E3" s="18" t="s">
        <v>1</v>
      </c>
      <c r="F3" s="18" t="s">
        <v>41</v>
      </c>
      <c r="G3" s="18" t="s">
        <v>38</v>
      </c>
      <c r="H3" s="31" t="s">
        <v>42</v>
      </c>
      <c r="K3" t="s">
        <v>39</v>
      </c>
      <c r="L3">
        <f>_xlfn.T.TEST(Results!$D$3:$D$17,Results!$G$3:$G$17,2,3)</f>
        <v>3.4675579040495061E-7</v>
      </c>
      <c r="M3">
        <f>_xlfn.T.TEST(Results!$C$3:$C$17,Results!$F$3:$F$17,2,3)</f>
        <v>2.1695007607271142E-6</v>
      </c>
      <c r="N3">
        <f>_xlfn.T.TEST(Results!$E$3:$E$17,Results!$H$3:$H$17,2,3)</f>
        <v>3.694024839551194E-7</v>
      </c>
    </row>
    <row r="4" spans="2:14">
      <c r="B4" t="s">
        <v>43</v>
      </c>
      <c r="C4" s="32">
        <f>Results!D3</f>
        <v>2.8122912173628202E-3</v>
      </c>
      <c r="D4" s="33">
        <f>_xlfn.RANK.AVG(C4,C$4:C$45,1)</f>
        <v>12</v>
      </c>
      <c r="E4" s="34">
        <f>Results!C3</f>
        <v>0.63813692509544895</v>
      </c>
      <c r="F4" s="33">
        <f>_xlfn.RANK.AVG(E4,E$4:E$45,1)</f>
        <v>19</v>
      </c>
      <c r="G4" s="3">
        <f>Results!E3</f>
        <v>8.8996086704087998E-2</v>
      </c>
      <c r="H4" s="33">
        <f>_xlfn.RANK.AVG(G4,G$4:G$33,1)</f>
        <v>12</v>
      </c>
      <c r="K4" t="s">
        <v>44</v>
      </c>
      <c r="L4" s="13">
        <f>_xlfn.T.TEST(Results!$D$3:$D$17,Results!$J$3:$J$17,2,3)</f>
        <v>0.1619241595466735</v>
      </c>
      <c r="M4" s="13">
        <f>_xlfn.T.TEST(Results!$C$3:$C$17,Results!$I$3:$I$17,2,3)</f>
        <v>8.3492254998733723E-4</v>
      </c>
      <c r="N4" s="13">
        <f>_xlfn.T.TEST(Results!$E$3:$E$17,Results!$K$3:$K$17,2,3)</f>
        <v>3.354063193950796E-3</v>
      </c>
    </row>
    <row r="5" spans="2:14">
      <c r="B5" t="s">
        <v>43</v>
      </c>
      <c r="C5" s="32">
        <f>Results!D4</f>
        <v>2.7801259638864598E-3</v>
      </c>
      <c r="D5" s="33">
        <f>_xlfn.RANK.AVG(C5,C$4:C$33,1)</f>
        <v>11</v>
      </c>
      <c r="E5" s="34">
        <f>Results!C4</f>
        <v>0.64488343299488204</v>
      </c>
      <c r="F5" s="33">
        <f t="shared" ref="F5:F20" si="0">_xlfn.RANK.AVG(E5,E$4:E$45,1)</f>
        <v>20</v>
      </c>
      <c r="G5" s="3">
        <f>Results!E4</f>
        <v>8.6756100836135205E-2</v>
      </c>
      <c r="H5" s="33">
        <f t="shared" ref="H5:H32" si="1">_xlfn.RANK.AVG(G5,G$4:G$33,1)</f>
        <v>11</v>
      </c>
      <c r="K5" t="s">
        <v>45</v>
      </c>
      <c r="L5" s="13">
        <f>_xlfn.T.TEST(Results!$G$3:$G$17,Results!$J$3:$J$17,2,3)</f>
        <v>2.0890941665646754E-7</v>
      </c>
      <c r="M5" s="13">
        <f>_xlfn.T.TEST(Results!$F$3:$F$17,Results!$I$3:$I$17,2,3)</f>
        <v>2.425162995658645E-8</v>
      </c>
      <c r="N5" s="13">
        <f>_xlfn.T.TEST(Results!$H$3:$H$17,Results!$K$3:$K$17,2,3)</f>
        <v>4.0143071412790379E-5</v>
      </c>
    </row>
    <row r="6" spans="2:14">
      <c r="B6" t="s">
        <v>43</v>
      </c>
      <c r="C6" s="32">
        <f>Results!D5</f>
        <v>2.7108351389791498E-3</v>
      </c>
      <c r="D6" s="33">
        <f t="shared" ref="D6:D33" si="2">_xlfn.RANK.AVG(C6,C$4:C$33,1)</f>
        <v>6</v>
      </c>
      <c r="E6" s="34">
        <f>Results!C5</f>
        <v>0.66677002231695592</v>
      </c>
      <c r="F6" s="33">
        <f t="shared" si="0"/>
        <v>25</v>
      </c>
      <c r="G6" s="3">
        <f>Results!E5</f>
        <v>8.0422663199616495E-2</v>
      </c>
      <c r="H6" s="33">
        <f t="shared" si="1"/>
        <v>6</v>
      </c>
    </row>
    <row r="7" spans="2:14">
      <c r="B7" t="s">
        <v>43</v>
      </c>
      <c r="C7" s="32">
        <f>Results!D6</f>
        <v>2.7451410654781602E-3</v>
      </c>
      <c r="D7" s="33">
        <f t="shared" si="2"/>
        <v>9</v>
      </c>
      <c r="E7" s="34">
        <f>Results!C6</f>
        <v>0.66022414615344105</v>
      </c>
      <c r="F7" s="33">
        <f t="shared" si="0"/>
        <v>23</v>
      </c>
      <c r="G7" s="3">
        <f>Results!E6</f>
        <v>8.2361557368655997E-2</v>
      </c>
      <c r="H7" s="33">
        <f t="shared" si="1"/>
        <v>8</v>
      </c>
      <c r="K7" t="s">
        <v>46</v>
      </c>
      <c r="L7" s="30" t="s">
        <v>2</v>
      </c>
      <c r="M7" s="18" t="s">
        <v>1</v>
      </c>
      <c r="N7" s="18" t="s">
        <v>38</v>
      </c>
    </row>
    <row r="8" spans="2:14">
      <c r="B8" t="s">
        <v>43</v>
      </c>
      <c r="C8" s="32">
        <f>Results!D7</f>
        <v>2.7388937026078101E-3</v>
      </c>
      <c r="D8" s="33">
        <f t="shared" si="2"/>
        <v>8</v>
      </c>
      <c r="E8" s="34">
        <f>Results!C7</f>
        <v>0.65867754321914707</v>
      </c>
      <c r="F8" s="33">
        <f t="shared" si="0"/>
        <v>22</v>
      </c>
      <c r="G8" s="3">
        <f>Results!E7</f>
        <v>8.2600541392815904E-2</v>
      </c>
      <c r="H8" s="33">
        <f t="shared" si="1"/>
        <v>9</v>
      </c>
      <c r="K8" t="s">
        <v>39</v>
      </c>
      <c r="L8" s="3">
        <f>_xlfn.F.TEST(Results!$D$3:$D$17,Results!$G$3:$G$17)</f>
        <v>0.13489185451302343</v>
      </c>
      <c r="M8" s="3">
        <f>_xlfn.F.TEST(Results!$C$3:$C$17,Results!$F$3:$F$17)</f>
        <v>0.40240619302217018</v>
      </c>
      <c r="N8" s="3">
        <f>_xlfn.F.TEST(Results!$E$3:$E$17,Results!$H$3:$H$17)</f>
        <v>0.18300242095634356</v>
      </c>
    </row>
    <row r="9" spans="2:14">
      <c r="B9" t="s">
        <v>43</v>
      </c>
      <c r="C9" s="32">
        <f>Results!D8</f>
        <v>2.7291595060909501E-3</v>
      </c>
      <c r="D9" s="33">
        <f t="shared" si="2"/>
        <v>7</v>
      </c>
      <c r="E9" s="34">
        <f>Results!C8</f>
        <v>0.66044518276820796</v>
      </c>
      <c r="F9" s="33">
        <f t="shared" si="0"/>
        <v>24</v>
      </c>
      <c r="G9" s="3">
        <f>Results!E8</f>
        <v>8.2132884920461002E-2</v>
      </c>
      <c r="H9" s="33">
        <f t="shared" si="1"/>
        <v>7</v>
      </c>
      <c r="K9" t="s">
        <v>44</v>
      </c>
      <c r="L9" s="13">
        <f>_xlfn.F.TEST(Results!$D$3:$D$17,Results!$J$3:$J$17)</f>
        <v>9.8199734723339777E-9</v>
      </c>
      <c r="M9" s="13">
        <f>_xlfn.F.TEST(Results!$C$3:$C$17,Results!$I$3:$I$17)</f>
        <v>9.0314221809914972E-11</v>
      </c>
      <c r="N9" s="13">
        <f>_xlfn.F.TEST(Results!$E$3:$E$17,Results!$K$3:$K$17)</f>
        <v>2.4502702523067239E-11</v>
      </c>
    </row>
    <row r="10" spans="2:14">
      <c r="B10" t="s">
        <v>43</v>
      </c>
      <c r="C10" s="32">
        <f>Results!D9</f>
        <v>2.6781148587895899E-3</v>
      </c>
      <c r="D10" s="33">
        <f t="shared" si="2"/>
        <v>2</v>
      </c>
      <c r="E10" s="34">
        <f>Results!C9</f>
        <v>0.68590955805084808</v>
      </c>
      <c r="F10" s="33">
        <f t="shared" si="0"/>
        <v>28</v>
      </c>
      <c r="G10" s="3">
        <f>Results!E9</f>
        <v>7.5733279220009206E-2</v>
      </c>
      <c r="H10" s="33">
        <f t="shared" si="1"/>
        <v>2</v>
      </c>
      <c r="K10" t="s">
        <v>45</v>
      </c>
      <c r="L10" s="13">
        <f>_xlfn.F.TEST(Results!$G$3:$G$17,Results!$J$3:$J$17)</f>
        <v>3.5796922834482099E-11</v>
      </c>
      <c r="M10" s="13">
        <f>_xlfn.F.TEST(Results!$F$3:$F$17,Results!$I$3:$I$17)</f>
        <v>3.8670843396119183E-12</v>
      </c>
      <c r="N10" s="13">
        <f>_xlfn.F.TEST(Results!$H$3:$H$17,Results!$K$3:$K$17)</f>
        <v>1.546485704450189E-13</v>
      </c>
    </row>
    <row r="11" spans="2:14">
      <c r="B11" t="s">
        <v>43</v>
      </c>
      <c r="C11" s="32">
        <f>Results!D10</f>
        <v>3.0920606258260301E-3</v>
      </c>
      <c r="D11" s="33">
        <f t="shared" si="2"/>
        <v>20</v>
      </c>
      <c r="E11" s="34">
        <f>Results!C10</f>
        <v>0.57102749833113597</v>
      </c>
      <c r="F11" s="33">
        <f t="shared" si="0"/>
        <v>10</v>
      </c>
      <c r="G11" s="3">
        <f>Results!E10</f>
        <v>0.111119031899251</v>
      </c>
      <c r="H11" s="33">
        <f t="shared" si="1"/>
        <v>20</v>
      </c>
    </row>
    <row r="12" spans="2:14">
      <c r="B12" t="s">
        <v>43</v>
      </c>
      <c r="C12" s="32">
        <f>Results!D11</f>
        <v>2.69518290471447E-3</v>
      </c>
      <c r="D12" s="33">
        <f t="shared" si="2"/>
        <v>4</v>
      </c>
      <c r="E12" s="34">
        <f>Results!C11</f>
        <v>0.688332147729942</v>
      </c>
      <c r="F12" s="33">
        <f t="shared" si="0"/>
        <v>29</v>
      </c>
      <c r="G12" s="3">
        <f>Results!E11</f>
        <v>7.5857275199994606E-2</v>
      </c>
      <c r="H12" s="33">
        <f t="shared" si="1"/>
        <v>3</v>
      </c>
      <c r="K12" t="s">
        <v>36</v>
      </c>
      <c r="L12" s="30" t="s">
        <v>2</v>
      </c>
      <c r="M12" s="18" t="s">
        <v>1</v>
      </c>
      <c r="N12" s="18" t="s">
        <v>38</v>
      </c>
    </row>
    <row r="13" spans="2:14">
      <c r="B13" t="s">
        <v>43</v>
      </c>
      <c r="C13" s="32">
        <f>Results!D12</f>
        <v>2.77570735713246E-3</v>
      </c>
      <c r="D13" s="33">
        <f t="shared" si="2"/>
        <v>10</v>
      </c>
      <c r="E13" s="34">
        <f>Results!C12</f>
        <v>0.646597891672545</v>
      </c>
      <c r="F13" s="33">
        <f t="shared" si="0"/>
        <v>21</v>
      </c>
      <c r="G13" s="3">
        <f>Results!E12</f>
        <v>8.6278222811525807E-2</v>
      </c>
      <c r="H13" s="33">
        <f t="shared" si="1"/>
        <v>10</v>
      </c>
      <c r="K13" t="s">
        <v>39</v>
      </c>
      <c r="L13" s="35">
        <f>D48</f>
        <v>2.1234166268169694E-5</v>
      </c>
      <c r="M13" s="35">
        <f>F48</f>
        <v>3.6741818143942005E-5</v>
      </c>
      <c r="N13" s="35">
        <f>H48</f>
        <v>1.7629087890215393E-5</v>
      </c>
    </row>
    <row r="14" spans="2:14">
      <c r="B14" t="s">
        <v>43</v>
      </c>
      <c r="C14" s="32">
        <f>Results!D13</f>
        <v>2.6931344086678398E-3</v>
      </c>
      <c r="D14" s="33">
        <f t="shared" si="2"/>
        <v>3</v>
      </c>
      <c r="E14" s="34">
        <f>Results!C13</f>
        <v>0.67458245882074097</v>
      </c>
      <c r="F14" s="33">
        <f t="shared" si="0"/>
        <v>26</v>
      </c>
      <c r="G14" s="3">
        <f>Results!E13</f>
        <v>7.8248284012336897E-2</v>
      </c>
      <c r="H14" s="33">
        <f t="shared" si="1"/>
        <v>5</v>
      </c>
      <c r="K14" t="s">
        <v>44</v>
      </c>
      <c r="L14" s="35">
        <f>D95</f>
        <v>0.66318523425846099</v>
      </c>
      <c r="M14" s="35">
        <f>F95</f>
        <v>1.0523247696704404E-4</v>
      </c>
      <c r="N14" s="35">
        <f>H95</f>
        <v>6.2175897122863227E-4</v>
      </c>
    </row>
    <row r="15" spans="2:14">
      <c r="B15" t="s">
        <v>43</v>
      </c>
      <c r="C15" s="32">
        <f>Results!D14</f>
        <v>2.6503902404166999E-3</v>
      </c>
      <c r="D15" s="33">
        <f t="shared" si="2"/>
        <v>1</v>
      </c>
      <c r="E15" s="34">
        <f>Results!C14</f>
        <v>0.70436307607322102</v>
      </c>
      <c r="F15" s="33">
        <f t="shared" si="0"/>
        <v>30</v>
      </c>
      <c r="G15" s="3">
        <f>Results!E14</f>
        <v>7.1819244646875696E-2</v>
      </c>
      <c r="H15" s="33">
        <f t="shared" si="1"/>
        <v>1</v>
      </c>
      <c r="K15" t="s">
        <v>45</v>
      </c>
      <c r="L15" s="35">
        <f>D142</f>
        <v>3.0669777654622675E-6</v>
      </c>
      <c r="M15" s="35">
        <f>F142</f>
        <v>3.0669777654622675E-6</v>
      </c>
      <c r="N15" s="35">
        <f>H142</f>
        <v>1.2091240644530761E-5</v>
      </c>
    </row>
    <row r="16" spans="2:14">
      <c r="B16" t="s">
        <v>43</v>
      </c>
      <c r="C16" s="32">
        <f>Results!D15</f>
        <v>3.0613072578748401E-3</v>
      </c>
      <c r="D16" s="33">
        <f t="shared" si="2"/>
        <v>19</v>
      </c>
      <c r="E16" s="34">
        <f>Results!C15</f>
        <v>0.58109469149329496</v>
      </c>
      <c r="F16" s="33">
        <f t="shared" si="0"/>
        <v>11</v>
      </c>
      <c r="G16" s="3">
        <f>Results!E15</f>
        <v>0.107577067645641</v>
      </c>
      <c r="H16" s="33">
        <f t="shared" si="1"/>
        <v>18</v>
      </c>
    </row>
    <row r="17" spans="2:8">
      <c r="B17" t="s">
        <v>43</v>
      </c>
      <c r="C17" s="32">
        <f>Results!D16</f>
        <v>2.8666835754585901E-3</v>
      </c>
      <c r="D17" s="33">
        <f t="shared" si="2"/>
        <v>13</v>
      </c>
      <c r="E17" s="34">
        <f>Results!C16</f>
        <v>0.62574457335810696</v>
      </c>
      <c r="F17" s="33">
        <f t="shared" si="0"/>
        <v>17</v>
      </c>
      <c r="G17" s="3">
        <f>Results!E16</f>
        <v>9.3018720020035195E-2</v>
      </c>
      <c r="H17" s="33">
        <f t="shared" si="1"/>
        <v>13</v>
      </c>
    </row>
    <row r="18" spans="2:8">
      <c r="B18" t="s">
        <v>43</v>
      </c>
      <c r="C18" s="32">
        <f>Results!D17</f>
        <v>2.69734469103824E-3</v>
      </c>
      <c r="D18" s="33">
        <f t="shared" si="2"/>
        <v>5</v>
      </c>
      <c r="E18" s="34">
        <f>Results!C17</f>
        <v>0.684677008493219</v>
      </c>
      <c r="F18" s="33">
        <f t="shared" si="0"/>
        <v>27</v>
      </c>
      <c r="G18" s="3">
        <f>Results!E17</f>
        <v>7.6766963701259905E-2</v>
      </c>
      <c r="H18" s="33">
        <f t="shared" si="1"/>
        <v>4</v>
      </c>
    </row>
    <row r="19" spans="2:8">
      <c r="B19" t="s">
        <v>47</v>
      </c>
      <c r="C19" s="34">
        <f>Results!G3</f>
        <v>3.1267506190135099E-3</v>
      </c>
      <c r="D19" s="33">
        <f t="shared" si="2"/>
        <v>22</v>
      </c>
      <c r="E19" s="34">
        <f>Results!F3</f>
        <v>0.58768241123602705</v>
      </c>
      <c r="F19" s="33">
        <f t="shared" si="0"/>
        <v>12</v>
      </c>
      <c r="G19" s="3">
        <f>Results!H3</f>
        <v>0.11271054350536</v>
      </c>
      <c r="H19" s="33">
        <f t="shared" si="1"/>
        <v>21</v>
      </c>
    </row>
    <row r="20" spans="2:8">
      <c r="B20" t="s">
        <v>47</v>
      </c>
      <c r="C20" s="34">
        <f>Results!G4</f>
        <v>2.9552229300100902E-3</v>
      </c>
      <c r="D20" s="33">
        <f t="shared" si="2"/>
        <v>14</v>
      </c>
      <c r="E20" s="34">
        <f>Results!F4</f>
        <v>0.63611529901889396</v>
      </c>
      <c r="F20" s="33">
        <f t="shared" si="0"/>
        <v>18</v>
      </c>
      <c r="G20" s="3">
        <f>Results!H4</f>
        <v>9.5181398467925907E-2</v>
      </c>
      <c r="H20" s="33">
        <f t="shared" si="1"/>
        <v>14</v>
      </c>
    </row>
    <row r="21" spans="2:8">
      <c r="B21" t="s">
        <v>47</v>
      </c>
      <c r="C21" s="34">
        <f>Results!G5</f>
        <v>3.3246703257863099E-3</v>
      </c>
      <c r="D21" s="33">
        <f t="shared" si="2"/>
        <v>27</v>
      </c>
      <c r="E21" s="34">
        <f>Results!F5</f>
        <v>0.51966910139463207</v>
      </c>
      <c r="F21" s="33">
        <f t="shared" ref="F21:F33" si="3">_xlfn.RANK.AVG(E21,E$4:E$45,1)</f>
        <v>4</v>
      </c>
      <c r="G21" s="3">
        <f>Results!H5</f>
        <v>0.13499701775446701</v>
      </c>
      <c r="H21" s="33">
        <f t="shared" si="1"/>
        <v>27</v>
      </c>
    </row>
    <row r="22" spans="2:8">
      <c r="B22" t="s">
        <v>47</v>
      </c>
      <c r="C22" s="34">
        <f>Results!G6</f>
        <v>3.1456279772463101E-3</v>
      </c>
      <c r="D22" s="33">
        <f t="shared" si="2"/>
        <v>23</v>
      </c>
      <c r="E22" s="34">
        <f>Results!F6</f>
        <v>0.56180599506759699</v>
      </c>
      <c r="F22" s="33">
        <f t="shared" si="3"/>
        <v>8</v>
      </c>
      <c r="G22" s="3">
        <f>Results!H6</f>
        <v>0.117922085765485</v>
      </c>
      <c r="H22" s="33">
        <f t="shared" si="1"/>
        <v>23</v>
      </c>
    </row>
    <row r="23" spans="2:8">
      <c r="B23" t="s">
        <v>47</v>
      </c>
      <c r="C23" s="34">
        <f>Results!G7</f>
        <v>3.4037045277998598E-3</v>
      </c>
      <c r="D23" s="33">
        <f t="shared" si="2"/>
        <v>29</v>
      </c>
      <c r="E23" s="34">
        <f>Results!F7</f>
        <v>0.51262124457775893</v>
      </c>
      <c r="F23" s="33">
        <f t="shared" si="3"/>
        <v>2</v>
      </c>
      <c r="G23" s="3">
        <f>Results!H7</f>
        <v>0.136110563076416</v>
      </c>
      <c r="H23" s="33">
        <f t="shared" si="1"/>
        <v>28</v>
      </c>
    </row>
    <row r="24" spans="2:8">
      <c r="B24" t="s">
        <v>47</v>
      </c>
      <c r="C24" s="34">
        <f>Results!G8</f>
        <v>3.2277775899143702E-3</v>
      </c>
      <c r="D24" s="33">
        <f t="shared" si="2"/>
        <v>25</v>
      </c>
      <c r="E24" s="34">
        <f>Results!F8</f>
        <v>0.55080628478635196</v>
      </c>
      <c r="F24" s="33">
        <f t="shared" si="3"/>
        <v>6</v>
      </c>
      <c r="G24" s="3">
        <f>Results!H8</f>
        <v>0.12209316093838</v>
      </c>
      <c r="H24" s="33">
        <f t="shared" si="1"/>
        <v>25</v>
      </c>
    </row>
    <row r="25" spans="2:8">
      <c r="B25" t="s">
        <v>47</v>
      </c>
      <c r="C25" s="34">
        <f>Results!G9</f>
        <v>3.0497197586391999E-3</v>
      </c>
      <c r="D25" s="33">
        <f t="shared" si="2"/>
        <v>16</v>
      </c>
      <c r="E25" s="34">
        <f>Results!F9</f>
        <v>0.58789006827229695</v>
      </c>
      <c r="F25" s="33">
        <f t="shared" si="3"/>
        <v>13</v>
      </c>
      <c r="G25" s="3">
        <f>Results!H9</f>
        <v>0.108817267088774</v>
      </c>
      <c r="H25" s="33">
        <f t="shared" si="1"/>
        <v>19</v>
      </c>
    </row>
    <row r="26" spans="2:8">
      <c r="B26" t="s">
        <v>47</v>
      </c>
      <c r="C26" s="34">
        <f>Results!G10</f>
        <v>3.1214261236254099E-3</v>
      </c>
      <c r="D26" s="33">
        <f t="shared" si="2"/>
        <v>21</v>
      </c>
      <c r="E26" s="34">
        <f>Results!F10</f>
        <v>0.56649906997094601</v>
      </c>
      <c r="F26" s="33">
        <f t="shared" si="3"/>
        <v>9</v>
      </c>
      <c r="G26" s="3">
        <f>Results!H10</f>
        <v>0.114974219490735</v>
      </c>
      <c r="H26" s="33">
        <f t="shared" si="1"/>
        <v>22</v>
      </c>
    </row>
    <row r="27" spans="2:8">
      <c r="B27" t="s">
        <v>47</v>
      </c>
      <c r="C27" s="34">
        <f>Results!G11</f>
        <v>3.7418687373493402E-3</v>
      </c>
      <c r="D27" s="33">
        <f t="shared" si="2"/>
        <v>30</v>
      </c>
      <c r="E27" s="34">
        <f>Results!F11</f>
        <v>0.451015263752441</v>
      </c>
      <c r="F27" s="33">
        <f t="shared" si="3"/>
        <v>1</v>
      </c>
      <c r="G27" s="3">
        <f>Results!H11</f>
        <v>0.15869323914146699</v>
      </c>
      <c r="H27" s="33">
        <f t="shared" si="1"/>
        <v>30</v>
      </c>
    </row>
    <row r="28" spans="2:8">
      <c r="B28" t="s">
        <v>47</v>
      </c>
      <c r="C28" s="34">
        <f>Results!G12</f>
        <v>3.0541501874706599E-3</v>
      </c>
      <c r="D28" s="33">
        <f t="shared" si="2"/>
        <v>17</v>
      </c>
      <c r="E28" s="34">
        <f>Results!F12</f>
        <v>0.599321261262314</v>
      </c>
      <c r="F28" s="33">
        <f t="shared" si="3"/>
        <v>15</v>
      </c>
      <c r="G28" s="3">
        <f>Results!H12</f>
        <v>0.107268396643141</v>
      </c>
      <c r="H28" s="33">
        <f t="shared" si="1"/>
        <v>17</v>
      </c>
    </row>
    <row r="29" spans="2:8">
      <c r="B29" t="s">
        <v>47</v>
      </c>
      <c r="C29" s="34">
        <f>Results!G13</f>
        <v>3.2190147069322602E-3</v>
      </c>
      <c r="D29" s="33">
        <f t="shared" si="2"/>
        <v>24</v>
      </c>
      <c r="E29" s="34">
        <f>Results!F13</f>
        <v>0.55562644061120203</v>
      </c>
      <c r="F29" s="33">
        <f t="shared" si="3"/>
        <v>7</v>
      </c>
      <c r="G29" s="3">
        <f>Results!H13</f>
        <v>0.121045644758042</v>
      </c>
      <c r="H29" s="33">
        <f t="shared" si="1"/>
        <v>24</v>
      </c>
    </row>
    <row r="30" spans="2:8">
      <c r="B30" t="s">
        <v>47</v>
      </c>
      <c r="C30" s="34">
        <f>Results!G14</f>
        <v>3.38353038935693E-3</v>
      </c>
      <c r="D30" s="33">
        <f t="shared" si="2"/>
        <v>28</v>
      </c>
      <c r="E30" s="34">
        <f>Results!F14</f>
        <v>0.513440667998591</v>
      </c>
      <c r="F30" s="33">
        <f t="shared" si="3"/>
        <v>3</v>
      </c>
      <c r="G30" s="3">
        <f>Results!H14</f>
        <v>0.13678203946057901</v>
      </c>
      <c r="H30" s="33">
        <f t="shared" si="1"/>
        <v>29</v>
      </c>
    </row>
    <row r="31" spans="2:8">
      <c r="B31" t="s">
        <v>47</v>
      </c>
      <c r="C31" s="34">
        <f>Results!G15</f>
        <v>3.2880897876968302E-3</v>
      </c>
      <c r="D31" s="33">
        <f t="shared" si="2"/>
        <v>26</v>
      </c>
      <c r="E31" s="34">
        <f>Results!F15</f>
        <v>0.53935414288111194</v>
      </c>
      <c r="F31" s="33">
        <f t="shared" si="3"/>
        <v>5</v>
      </c>
      <c r="G31" s="3">
        <f>Results!H15</f>
        <v>0.124748679550578</v>
      </c>
      <c r="H31" s="33">
        <f t="shared" si="1"/>
        <v>26</v>
      </c>
    </row>
    <row r="32" spans="2:8">
      <c r="B32" t="s">
        <v>47</v>
      </c>
      <c r="C32" s="34">
        <f>Results!G16</f>
        <v>3.05418009051964E-3</v>
      </c>
      <c r="D32" s="33">
        <f t="shared" si="2"/>
        <v>18</v>
      </c>
      <c r="E32" s="34">
        <f>Results!F16</f>
        <v>0.59563239700829895</v>
      </c>
      <c r="F32" s="33">
        <f t="shared" si="3"/>
        <v>14</v>
      </c>
      <c r="G32" s="3">
        <f>Results!H16</f>
        <v>0.106948876785442</v>
      </c>
      <c r="H32" s="33">
        <f t="shared" si="1"/>
        <v>16</v>
      </c>
    </row>
    <row r="33" spans="2:8">
      <c r="B33" t="s">
        <v>47</v>
      </c>
      <c r="C33" s="34">
        <f>Results!G17</f>
        <v>3.0412806099525702E-3</v>
      </c>
      <c r="D33" s="33">
        <f t="shared" si="2"/>
        <v>15</v>
      </c>
      <c r="E33" s="34">
        <f>Results!F17</f>
        <v>0.61038495320928998</v>
      </c>
      <c r="F33" s="33">
        <f t="shared" si="3"/>
        <v>16</v>
      </c>
      <c r="G33" s="3">
        <f>Results!H17</f>
        <v>0.10441943338009101</v>
      </c>
      <c r="H33" s="33">
        <f>_xlfn.RANK.AVG(G33,G$4:G$33,1)</f>
        <v>15</v>
      </c>
    </row>
    <row r="35" spans="2:8">
      <c r="C35" t="s">
        <v>48</v>
      </c>
      <c r="D35" s="33">
        <f>SUMIF($B$4:$B$33,"Model 1",D4:D33)</f>
        <v>130</v>
      </c>
      <c r="E35" t="s">
        <v>48</v>
      </c>
      <c r="F35" s="33">
        <f>SUMIF($B$4:$B$33,"Model 1",F4:F33)</f>
        <v>332</v>
      </c>
      <c r="G35" t="s">
        <v>48</v>
      </c>
      <c r="H35" s="33">
        <f>SUMIF($B$4:$B$33,"Model 1",H4:H33)</f>
        <v>129</v>
      </c>
    </row>
    <row r="36" spans="2:8">
      <c r="C36" t="s">
        <v>49</v>
      </c>
      <c r="D36">
        <f>SUMIF($B$4:$B$33,"Model 2",D4:D33)</f>
        <v>335</v>
      </c>
      <c r="E36" t="s">
        <v>49</v>
      </c>
      <c r="F36">
        <f>SUMIF($B$4:$B$33,"Model 2",F4:F33)</f>
        <v>133</v>
      </c>
      <c r="G36" t="s">
        <v>49</v>
      </c>
      <c r="H36">
        <f>SUMIF($B$4:$B$33,"Model 2",H4:H33)</f>
        <v>336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215</v>
      </c>
      <c r="F40" s="12">
        <f>F$39*F$39+(F$39*(F$39+1))/2-F35</f>
        <v>13</v>
      </c>
      <c r="H40" s="12">
        <f>H$39*H$39+(H$39*(H$39+1))/2-H35</f>
        <v>216</v>
      </c>
    </row>
    <row r="41" spans="2:8">
      <c r="C41" t="s">
        <v>52</v>
      </c>
      <c r="D41" s="12">
        <f>D$39*D$39+(D$39*(D$39+1))/2-D36</f>
        <v>10</v>
      </c>
      <c r="F41" s="12">
        <f>F$39*F$39+(F$39*(F$39+1))/2-F36</f>
        <v>212</v>
      </c>
      <c r="H41" s="12">
        <f>H$39*H$39+(H$39*(H$39+1))/2-H36</f>
        <v>9</v>
      </c>
    </row>
    <row r="42" spans="2:8">
      <c r="C42" t="s">
        <v>26</v>
      </c>
      <c r="D42" s="12">
        <f>MIN(D40:D41)</f>
        <v>10</v>
      </c>
      <c r="F42" s="12">
        <f>MIN(F40:F41)</f>
        <v>13</v>
      </c>
      <c r="H42" s="12">
        <f>MIN(H40:H41)</f>
        <v>9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-4.2515019483947434</v>
      </c>
      <c r="F47" s="12">
        <f>(F42-F44)/F45</f>
        <v>-4.1270677450270927</v>
      </c>
      <c r="H47" s="12">
        <f>(H42-H44)/H45</f>
        <v>-4.2929800161839609</v>
      </c>
    </row>
    <row r="48" spans="2:8">
      <c r="C48" t="s">
        <v>30</v>
      </c>
      <c r="D48" s="13">
        <f>_xlfn.NORM.S.DIST(D47,TRUE)*2</f>
        <v>2.1234166268169694E-5</v>
      </c>
      <c r="F48" s="13">
        <f>_xlfn.NORM.S.DIST(F47,TRUE)*2</f>
        <v>3.6741818143942005E-5</v>
      </c>
      <c r="H48" s="13">
        <f>_xlfn.NORM.S.DIST(H47,TRUE)*2</f>
        <v>1.7629087890215393E-5</v>
      </c>
    </row>
    <row r="50" spans="2:8" ht="43.2">
      <c r="B50" t="s">
        <v>44</v>
      </c>
      <c r="C50" s="30" t="s">
        <v>2</v>
      </c>
      <c r="D50" s="18" t="s">
        <v>40</v>
      </c>
      <c r="E50" s="18" t="s">
        <v>1</v>
      </c>
      <c r="F50" s="18" t="s">
        <v>41</v>
      </c>
      <c r="G50" s="18" t="s">
        <v>38</v>
      </c>
      <c r="H50" s="31" t="s">
        <v>42</v>
      </c>
    </row>
    <row r="51" spans="2:8">
      <c r="B51" t="s">
        <v>43</v>
      </c>
      <c r="C51" s="3">
        <f>Results!D3</f>
        <v>2.8122912173628202E-3</v>
      </c>
      <c r="D51" s="33">
        <f>_xlfn.RANK.AVG(C51,C$51:C$80,1)</f>
        <v>27</v>
      </c>
      <c r="E51" s="9">
        <f>Results!C3</f>
        <v>0.63813692509544895</v>
      </c>
      <c r="F51" s="33">
        <f>_xlfn.RANK.AVG(E51,E$51:E$80,1)</f>
        <v>4</v>
      </c>
      <c r="G51" s="3">
        <f>Results!E3</f>
        <v>8.8996086704087998E-2</v>
      </c>
      <c r="H51" s="33">
        <f>_xlfn.RANK.AVG(G51,G$51:G$80,1)</f>
        <v>12</v>
      </c>
    </row>
    <row r="52" spans="2:8">
      <c r="B52" t="s">
        <v>43</v>
      </c>
      <c r="C52" s="3">
        <f>Results!D4</f>
        <v>2.7801259638864598E-3</v>
      </c>
      <c r="D52" s="33">
        <f t="shared" ref="D52:F67" si="4">_xlfn.RANK.AVG(C52,C$51:C$80,1)</f>
        <v>26</v>
      </c>
      <c r="E52" s="9">
        <f>Results!C4</f>
        <v>0.64488343299488204</v>
      </c>
      <c r="F52" s="33">
        <f t="shared" si="4"/>
        <v>5</v>
      </c>
      <c r="G52" s="3">
        <f>Results!E4</f>
        <v>8.6756100836135205E-2</v>
      </c>
      <c r="H52" s="33">
        <f t="shared" ref="H52:H80" si="5">_xlfn.RANK.AVG(G52,G$51:G$80,1)</f>
        <v>11</v>
      </c>
    </row>
    <row r="53" spans="2:8">
      <c r="B53" t="s">
        <v>43</v>
      </c>
      <c r="C53" s="3">
        <f>Results!D5</f>
        <v>2.7108351389791498E-3</v>
      </c>
      <c r="D53" s="33">
        <f t="shared" si="4"/>
        <v>8</v>
      </c>
      <c r="E53" s="9">
        <f>Results!C5</f>
        <v>0.66677002231695592</v>
      </c>
      <c r="F53" s="33">
        <f t="shared" si="4"/>
        <v>10</v>
      </c>
      <c r="G53" s="3">
        <f>Results!E5</f>
        <v>8.0422663199616495E-2</v>
      </c>
      <c r="H53" s="33">
        <f t="shared" si="5"/>
        <v>6</v>
      </c>
    </row>
    <row r="54" spans="2:8">
      <c r="B54" t="s">
        <v>43</v>
      </c>
      <c r="C54" s="3">
        <f>Results!D6</f>
        <v>2.7451410654781602E-3</v>
      </c>
      <c r="D54" s="33">
        <f t="shared" si="4"/>
        <v>22</v>
      </c>
      <c r="E54" s="9">
        <f>Results!C6</f>
        <v>0.66022414615344105</v>
      </c>
      <c r="F54" s="33">
        <f t="shared" si="4"/>
        <v>8</v>
      </c>
      <c r="G54" s="3">
        <f>Results!E6</f>
        <v>8.2361557368655997E-2</v>
      </c>
      <c r="H54" s="33">
        <f t="shared" si="5"/>
        <v>8</v>
      </c>
    </row>
    <row r="55" spans="2:8">
      <c r="B55" t="s">
        <v>43</v>
      </c>
      <c r="C55" s="3">
        <f>Results!D7</f>
        <v>2.7388937026078101E-3</v>
      </c>
      <c r="D55" s="33">
        <f t="shared" si="4"/>
        <v>18</v>
      </c>
      <c r="E55" s="9">
        <f>Results!C7</f>
        <v>0.65867754321914707</v>
      </c>
      <c r="F55" s="33">
        <f t="shared" si="4"/>
        <v>7</v>
      </c>
      <c r="G55" s="3">
        <f>Results!E7</f>
        <v>8.2600541392815904E-2</v>
      </c>
      <c r="H55" s="33">
        <f t="shared" si="5"/>
        <v>9</v>
      </c>
    </row>
    <row r="56" spans="2:8">
      <c r="B56" t="s">
        <v>43</v>
      </c>
      <c r="C56" s="3">
        <f>Results!D8</f>
        <v>2.7291595060909501E-3</v>
      </c>
      <c r="D56" s="33">
        <f t="shared" si="4"/>
        <v>14</v>
      </c>
      <c r="E56" s="9">
        <f>Results!C8</f>
        <v>0.66044518276820796</v>
      </c>
      <c r="F56" s="33">
        <f t="shared" si="4"/>
        <v>9</v>
      </c>
      <c r="G56" s="3">
        <f>Results!E8</f>
        <v>8.2132884920461002E-2</v>
      </c>
      <c r="H56" s="33">
        <f t="shared" si="5"/>
        <v>7</v>
      </c>
    </row>
    <row r="57" spans="2:8">
      <c r="B57" t="s">
        <v>43</v>
      </c>
      <c r="C57" s="3">
        <f>Results!D9</f>
        <v>2.6781148587895899E-3</v>
      </c>
      <c r="D57" s="33">
        <f t="shared" si="4"/>
        <v>2</v>
      </c>
      <c r="E57" s="9">
        <f>Results!C9</f>
        <v>0.68590955805084808</v>
      </c>
      <c r="F57" s="33">
        <f t="shared" si="4"/>
        <v>14</v>
      </c>
      <c r="G57" s="3">
        <f>Results!E9</f>
        <v>7.5733279220009206E-2</v>
      </c>
      <c r="H57" s="33">
        <f t="shared" si="5"/>
        <v>2</v>
      </c>
    </row>
    <row r="58" spans="2:8">
      <c r="B58" t="s">
        <v>43</v>
      </c>
      <c r="C58" s="3">
        <f>Results!D10</f>
        <v>3.0920606258260301E-3</v>
      </c>
      <c r="D58" s="33">
        <f t="shared" si="4"/>
        <v>30</v>
      </c>
      <c r="E58" s="9">
        <f>Results!C10</f>
        <v>0.57102749833113597</v>
      </c>
      <c r="F58" s="33">
        <f t="shared" si="4"/>
        <v>1</v>
      </c>
      <c r="G58" s="3">
        <f>Results!E10</f>
        <v>0.111119031899251</v>
      </c>
      <c r="H58" s="33">
        <f t="shared" si="5"/>
        <v>30</v>
      </c>
    </row>
    <row r="59" spans="2:8">
      <c r="B59" t="s">
        <v>43</v>
      </c>
      <c r="C59" s="3">
        <f>Results!D11</f>
        <v>2.69518290471447E-3</v>
      </c>
      <c r="D59" s="33">
        <f t="shared" si="4"/>
        <v>4</v>
      </c>
      <c r="E59" s="9">
        <f>Results!C11</f>
        <v>0.688332147729942</v>
      </c>
      <c r="F59" s="33">
        <f t="shared" si="4"/>
        <v>16</v>
      </c>
      <c r="G59" s="3">
        <f>Results!E11</f>
        <v>7.5857275199994606E-2</v>
      </c>
      <c r="H59" s="33">
        <f t="shared" si="5"/>
        <v>3</v>
      </c>
    </row>
    <row r="60" spans="2:8">
      <c r="B60" t="s">
        <v>43</v>
      </c>
      <c r="C60" s="3">
        <f>Results!D12</f>
        <v>2.77570735713246E-3</v>
      </c>
      <c r="D60" s="33">
        <f t="shared" si="4"/>
        <v>25</v>
      </c>
      <c r="E60" s="9">
        <f>Results!C12</f>
        <v>0.646597891672545</v>
      </c>
      <c r="F60" s="33">
        <f t="shared" si="4"/>
        <v>6</v>
      </c>
      <c r="G60" s="3">
        <f>Results!E12</f>
        <v>8.6278222811525807E-2</v>
      </c>
      <c r="H60" s="33">
        <f t="shared" si="5"/>
        <v>10</v>
      </c>
    </row>
    <row r="61" spans="2:8">
      <c r="B61" t="s">
        <v>43</v>
      </c>
      <c r="C61" s="3">
        <f>Results!D13</f>
        <v>2.6931344086678398E-3</v>
      </c>
      <c r="D61" s="33">
        <f t="shared" si="4"/>
        <v>3</v>
      </c>
      <c r="E61" s="9">
        <f>Results!C13</f>
        <v>0.67458245882074097</v>
      </c>
      <c r="F61" s="33">
        <f t="shared" si="4"/>
        <v>11</v>
      </c>
      <c r="G61" s="3">
        <f>Results!E13</f>
        <v>7.8248284012336897E-2</v>
      </c>
      <c r="H61" s="33">
        <f t="shared" si="5"/>
        <v>5</v>
      </c>
    </row>
    <row r="62" spans="2:8">
      <c r="B62" t="s">
        <v>43</v>
      </c>
      <c r="C62" s="3">
        <f>Results!D14</f>
        <v>2.6503902404166999E-3</v>
      </c>
      <c r="D62" s="33">
        <f t="shared" si="4"/>
        <v>1</v>
      </c>
      <c r="E62" s="9">
        <f>Results!C14</f>
        <v>0.70436307607322102</v>
      </c>
      <c r="F62" s="33">
        <f t="shared" si="4"/>
        <v>30</v>
      </c>
      <c r="G62" s="3">
        <f>Results!E14</f>
        <v>7.1819244646875696E-2</v>
      </c>
      <c r="H62" s="33">
        <f t="shared" si="5"/>
        <v>1</v>
      </c>
    </row>
    <row r="63" spans="2:8">
      <c r="B63" t="s">
        <v>43</v>
      </c>
      <c r="C63" s="3">
        <f>Results!D15</f>
        <v>3.0613072578748401E-3</v>
      </c>
      <c r="D63" s="33">
        <f t="shared" si="4"/>
        <v>29</v>
      </c>
      <c r="E63" s="9">
        <f>Results!C15</f>
        <v>0.58109469149329496</v>
      </c>
      <c r="F63" s="33">
        <f t="shared" si="4"/>
        <v>2</v>
      </c>
      <c r="G63" s="3">
        <f>Results!E15</f>
        <v>0.107577067645641</v>
      </c>
      <c r="H63" s="33">
        <f t="shared" si="5"/>
        <v>29</v>
      </c>
    </row>
    <row r="64" spans="2:8">
      <c r="B64" t="s">
        <v>43</v>
      </c>
      <c r="C64" s="3">
        <f>Results!D16</f>
        <v>2.8666835754585901E-3</v>
      </c>
      <c r="D64" s="33">
        <f t="shared" si="4"/>
        <v>28</v>
      </c>
      <c r="E64" s="9">
        <f>Results!C16</f>
        <v>0.62574457335810696</v>
      </c>
      <c r="F64" s="33">
        <f t="shared" si="4"/>
        <v>3</v>
      </c>
      <c r="G64" s="3">
        <f>Results!E16</f>
        <v>9.3018720020035195E-2</v>
      </c>
      <c r="H64" s="33">
        <f t="shared" si="5"/>
        <v>13</v>
      </c>
    </row>
    <row r="65" spans="2:8">
      <c r="B65" t="s">
        <v>43</v>
      </c>
      <c r="C65" s="3">
        <f>Results!D17</f>
        <v>2.69734469103824E-3</v>
      </c>
      <c r="D65" s="33">
        <f t="shared" si="4"/>
        <v>6</v>
      </c>
      <c r="E65" s="9">
        <f>Results!C17</f>
        <v>0.684677008493219</v>
      </c>
      <c r="F65" s="33">
        <f t="shared" si="4"/>
        <v>13</v>
      </c>
      <c r="G65" s="3">
        <f>Results!E17</f>
        <v>7.6766963701259905E-2</v>
      </c>
      <c r="H65" s="33">
        <f t="shared" si="5"/>
        <v>4</v>
      </c>
    </row>
    <row r="66" spans="2:8">
      <c r="B66" t="s">
        <v>53</v>
      </c>
      <c r="C66" s="3">
        <f>Results!J3</f>
        <v>2.7446583184982001E-3</v>
      </c>
      <c r="D66" s="33">
        <f t="shared" si="4"/>
        <v>21</v>
      </c>
      <c r="E66" s="9">
        <f>Results!I3</f>
        <v>0.69300611297257009</v>
      </c>
      <c r="F66" s="33">
        <f t="shared" si="4"/>
        <v>18</v>
      </c>
      <c r="G66" s="3">
        <f>Results!K3</f>
        <v>9.4438111427124702E-2</v>
      </c>
      <c r="H66" s="33">
        <f t="shared" si="5"/>
        <v>16</v>
      </c>
    </row>
    <row r="67" spans="2:8">
      <c r="B67" t="s">
        <v>53</v>
      </c>
      <c r="C67" s="3">
        <f>Results!J4</f>
        <v>2.6970811455434198E-3</v>
      </c>
      <c r="D67" s="33">
        <f t="shared" si="4"/>
        <v>5</v>
      </c>
      <c r="E67" s="9">
        <f>Results!I4</f>
        <v>0.70097407528661504</v>
      </c>
      <c r="F67" s="33">
        <f t="shared" si="4"/>
        <v>29</v>
      </c>
      <c r="G67" s="3">
        <f>Results!K4</f>
        <v>9.5852023373729694E-2</v>
      </c>
      <c r="H67" s="33">
        <f t="shared" si="5"/>
        <v>23</v>
      </c>
    </row>
    <row r="68" spans="2:8">
      <c r="B68" t="s">
        <v>53</v>
      </c>
      <c r="C68" s="3">
        <f>Results!J5</f>
        <v>2.7398336009801399E-3</v>
      </c>
      <c r="D68" s="33">
        <f t="shared" ref="D68:F80" si="6">_xlfn.RANK.AVG(C68,C$51:C$80,1)</f>
        <v>19</v>
      </c>
      <c r="E68" s="9">
        <f>Results!I5</f>
        <v>0.69362463646007999</v>
      </c>
      <c r="F68" s="33">
        <f t="shared" si="6"/>
        <v>20</v>
      </c>
      <c r="G68" s="3">
        <f>Results!K5</f>
        <v>9.4997417107600804E-2</v>
      </c>
      <c r="H68" s="33">
        <f t="shared" si="5"/>
        <v>19</v>
      </c>
    </row>
    <row r="69" spans="2:8">
      <c r="B69" t="s">
        <v>53</v>
      </c>
      <c r="C69" s="3">
        <f>Results!J6</f>
        <v>2.7381641149602002E-3</v>
      </c>
      <c r="D69" s="33">
        <f t="shared" si="6"/>
        <v>17</v>
      </c>
      <c r="E69" s="9">
        <f>Results!I6</f>
        <v>0.68964451093094492</v>
      </c>
      <c r="F69" s="33">
        <f t="shared" si="6"/>
        <v>17</v>
      </c>
      <c r="G69" s="3">
        <f>Results!K6</f>
        <v>9.4435231833555205E-2</v>
      </c>
      <c r="H69" s="33">
        <f t="shared" si="5"/>
        <v>15</v>
      </c>
    </row>
    <row r="70" spans="2:8">
      <c r="B70" t="s">
        <v>53</v>
      </c>
      <c r="C70" s="3">
        <f>Results!J7</f>
        <v>2.7241258028415801E-3</v>
      </c>
      <c r="D70" s="33">
        <f t="shared" si="6"/>
        <v>12</v>
      </c>
      <c r="E70" s="9">
        <f>Results!I7</f>
        <v>0.69377034515777891</v>
      </c>
      <c r="F70" s="33">
        <f t="shared" si="6"/>
        <v>21</v>
      </c>
      <c r="G70" s="3">
        <f>Results!K7</f>
        <v>9.4581139663170499E-2</v>
      </c>
      <c r="H70" s="33">
        <f t="shared" si="5"/>
        <v>17</v>
      </c>
    </row>
    <row r="71" spans="2:8">
      <c r="B71" t="s">
        <v>53</v>
      </c>
      <c r="C71" s="3">
        <f>Results!J8</f>
        <v>2.7735084003040699E-3</v>
      </c>
      <c r="D71" s="33">
        <f t="shared" si="6"/>
        <v>24</v>
      </c>
      <c r="E71" s="9">
        <f>Results!I8</f>
        <v>0.68450695160065189</v>
      </c>
      <c r="F71" s="33">
        <f t="shared" si="6"/>
        <v>12</v>
      </c>
      <c r="G71" s="3">
        <f>Results!K8</f>
        <v>9.4177798143703001E-2</v>
      </c>
      <c r="H71" s="33">
        <f t="shared" si="5"/>
        <v>14</v>
      </c>
    </row>
    <row r="72" spans="2:8">
      <c r="B72" t="s">
        <v>53</v>
      </c>
      <c r="C72" s="3">
        <f>Results!J9</f>
        <v>2.7153245858159598E-3</v>
      </c>
      <c r="D72" s="33">
        <f t="shared" si="6"/>
        <v>10</v>
      </c>
      <c r="E72" s="9">
        <f>Results!I9</f>
        <v>0.69592805897006405</v>
      </c>
      <c r="F72" s="33">
        <f t="shared" si="6"/>
        <v>25</v>
      </c>
      <c r="G72" s="3">
        <f>Results!K9</f>
        <v>9.5523961280830502E-2</v>
      </c>
      <c r="H72" s="33">
        <f t="shared" si="5"/>
        <v>22</v>
      </c>
    </row>
    <row r="73" spans="2:8">
      <c r="B73" t="s">
        <v>53</v>
      </c>
      <c r="C73" s="3">
        <f>Results!J10</f>
        <v>2.7158485633940999E-3</v>
      </c>
      <c r="D73" s="33">
        <f t="shared" si="6"/>
        <v>11</v>
      </c>
      <c r="E73" s="9">
        <f>Results!I10</f>
        <v>0.69346928422571907</v>
      </c>
      <c r="F73" s="33">
        <f t="shared" si="6"/>
        <v>19</v>
      </c>
      <c r="G73" s="3">
        <f>Results!K10</f>
        <v>9.5053747460660795E-2</v>
      </c>
      <c r="H73" s="33">
        <f t="shared" si="5"/>
        <v>20</v>
      </c>
    </row>
    <row r="74" spans="2:8">
      <c r="B74" t="s">
        <v>53</v>
      </c>
      <c r="C74" s="3">
        <f>Results!J11</f>
        <v>2.7376139858276598E-3</v>
      </c>
      <c r="D74" s="33">
        <f t="shared" si="6"/>
        <v>16</v>
      </c>
      <c r="E74" s="9">
        <f>Results!I11</f>
        <v>0.69428697531085404</v>
      </c>
      <c r="F74" s="33">
        <f t="shared" si="6"/>
        <v>22</v>
      </c>
      <c r="G74" s="3">
        <f>Results!K11</f>
        <v>9.6898717397692805E-2</v>
      </c>
      <c r="H74" s="33">
        <f t="shared" si="5"/>
        <v>27</v>
      </c>
    </row>
    <row r="75" spans="2:8">
      <c r="B75" t="s">
        <v>53</v>
      </c>
      <c r="C75" s="3">
        <f>Results!J12</f>
        <v>2.7442550342364701E-3</v>
      </c>
      <c r="D75" s="33">
        <f t="shared" si="6"/>
        <v>20</v>
      </c>
      <c r="E75" s="9">
        <f>Results!I12</f>
        <v>0.69696347168114903</v>
      </c>
      <c r="F75" s="33">
        <f t="shared" si="6"/>
        <v>27</v>
      </c>
      <c r="G75" s="3">
        <f>Results!K12</f>
        <v>9.7695220607359204E-2</v>
      </c>
      <c r="H75" s="33">
        <f t="shared" si="5"/>
        <v>28</v>
      </c>
    </row>
    <row r="76" spans="2:8">
      <c r="B76" t="s">
        <v>53</v>
      </c>
      <c r="C76" s="3">
        <f>Results!J13</f>
        <v>2.7021244616909699E-3</v>
      </c>
      <c r="D76" s="33">
        <f t="shared" si="6"/>
        <v>7</v>
      </c>
      <c r="E76" s="9">
        <f>Results!I13</f>
        <v>0.69691852374851904</v>
      </c>
      <c r="F76" s="33">
        <f t="shared" si="6"/>
        <v>26</v>
      </c>
      <c r="G76" s="3">
        <f>Results!K13</f>
        <v>9.6569703395972498E-2</v>
      </c>
      <c r="H76" s="33">
        <f t="shared" si="5"/>
        <v>24</v>
      </c>
    </row>
    <row r="77" spans="2:8">
      <c r="B77" t="s">
        <v>53</v>
      </c>
      <c r="C77" s="3">
        <f>Results!J14</f>
        <v>2.7260390866214899E-3</v>
      </c>
      <c r="D77" s="33">
        <f t="shared" si="6"/>
        <v>13</v>
      </c>
      <c r="E77" s="9">
        <f>Results!I14</f>
        <v>0.69705460829272592</v>
      </c>
      <c r="F77" s="33">
        <f t="shared" si="6"/>
        <v>28</v>
      </c>
      <c r="G77" s="3">
        <f>Results!K14</f>
        <v>9.5154102763850598E-2</v>
      </c>
      <c r="H77" s="33">
        <f t="shared" si="5"/>
        <v>21</v>
      </c>
    </row>
    <row r="78" spans="2:8">
      <c r="B78" t="s">
        <v>53</v>
      </c>
      <c r="C78" s="3">
        <f>Results!J15</f>
        <v>2.7153005548362398E-3</v>
      </c>
      <c r="D78" s="33">
        <f t="shared" si="6"/>
        <v>9</v>
      </c>
      <c r="E78" s="9">
        <f>Results!I15</f>
        <v>0.69450026275026999</v>
      </c>
      <c r="F78" s="33">
        <f t="shared" si="6"/>
        <v>23</v>
      </c>
      <c r="G78" s="3">
        <f>Results!K15</f>
        <v>9.4701523856987893E-2</v>
      </c>
      <c r="H78" s="33">
        <f t="shared" si="5"/>
        <v>18</v>
      </c>
    </row>
    <row r="79" spans="2:8">
      <c r="B79" t="s">
        <v>53</v>
      </c>
      <c r="C79" s="3">
        <f>Results!J16</f>
        <v>2.7359360579375601E-3</v>
      </c>
      <c r="D79" s="33">
        <f t="shared" si="6"/>
        <v>15</v>
      </c>
      <c r="E79" s="9">
        <f>Results!I16</f>
        <v>0.69468530075439205</v>
      </c>
      <c r="F79" s="33">
        <f t="shared" si="6"/>
        <v>24</v>
      </c>
      <c r="G79" s="3">
        <f>Results!K16</f>
        <v>9.6727474043721201E-2</v>
      </c>
      <c r="H79" s="33">
        <f t="shared" si="5"/>
        <v>25</v>
      </c>
    </row>
    <row r="80" spans="2:8">
      <c r="B80" t="s">
        <v>53</v>
      </c>
      <c r="C80" s="3">
        <f>Results!J17</f>
        <v>2.7545975888630301E-3</v>
      </c>
      <c r="D80" s="33">
        <f t="shared" si="6"/>
        <v>23</v>
      </c>
      <c r="E80" s="9">
        <f>Results!I17</f>
        <v>0.68755866027786894</v>
      </c>
      <c r="F80" s="33">
        <f t="shared" si="6"/>
        <v>15</v>
      </c>
      <c r="G80" s="3">
        <f>Results!K17</f>
        <v>9.6788106420095499E-2</v>
      </c>
      <c r="H80" s="33">
        <f t="shared" si="5"/>
        <v>26</v>
      </c>
    </row>
    <row r="82" spans="3:8">
      <c r="C82" t="s">
        <v>48</v>
      </c>
      <c r="D82">
        <f>SUMIF($B$51:$B$80,"Model 1",D51:D80)</f>
        <v>243</v>
      </c>
      <c r="E82" t="s">
        <v>48</v>
      </c>
      <c r="F82">
        <f>SUMIF($B$51:$B$80,"Model 1",F51:F80)</f>
        <v>139</v>
      </c>
      <c r="G82" t="s">
        <v>48</v>
      </c>
      <c r="H82">
        <f>SUMIF($B$51:$B$80,"Model 1",H51:H80)</f>
        <v>150</v>
      </c>
    </row>
    <row r="83" spans="3:8">
      <c r="C83" t="s">
        <v>54</v>
      </c>
      <c r="D83">
        <f>SUMIF($B$51:$B$80,"Model 3",D51:D80)</f>
        <v>222</v>
      </c>
      <c r="E83" t="s">
        <v>54</v>
      </c>
      <c r="F83">
        <f>SUMIF($B$51:$B$80,"Model 3",F51:F80)</f>
        <v>326</v>
      </c>
      <c r="G83" t="s">
        <v>54</v>
      </c>
      <c r="H83">
        <f>SUMIF($B$51:$B$80,"Model 3",H51:H80)</f>
        <v>315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102</v>
      </c>
      <c r="F87" s="12">
        <f>F$39*F$39+(F$39*(F$39+1))/2-F82</f>
        <v>206</v>
      </c>
      <c r="H87" s="12">
        <f>H$39*H$39+(H$39*(H$39+1))/2-H82</f>
        <v>195</v>
      </c>
    </row>
    <row r="88" spans="3:8">
      <c r="C88" t="s">
        <v>52</v>
      </c>
      <c r="D88" s="12">
        <f>D$39*D$39+(D$39*(D$39+1))/2-D83</f>
        <v>123</v>
      </c>
      <c r="F88" s="12">
        <f>F$39*F$39+(F$39*(F$39+1))/2-F83</f>
        <v>19</v>
      </c>
      <c r="H88" s="12">
        <f>H$39*H$39+(H$39*(H$39+1))/2-H83</f>
        <v>30</v>
      </c>
    </row>
    <row r="89" spans="3:8">
      <c r="C89" t="s">
        <v>26</v>
      </c>
      <c r="D89" s="12">
        <f>MIN(D87:D88)</f>
        <v>102</v>
      </c>
      <c r="F89" s="12">
        <f>MIN(F87:F88)</f>
        <v>19</v>
      </c>
      <c r="H89" s="12">
        <f>MIN(H87:H88)</f>
        <v>30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-0.43551971178677862</v>
      </c>
      <c r="F94" s="12">
        <f>(F89-F91)/F92</f>
        <v>-3.8781993382917905</v>
      </c>
      <c r="H94" s="12">
        <f>(H89-H91)/H92</f>
        <v>-3.4219405926104036</v>
      </c>
    </row>
    <row r="95" spans="3:8">
      <c r="C95" t="s">
        <v>30</v>
      </c>
      <c r="D95" s="3">
        <f>_xlfn.NORM.S.DIST(D94,TRUE)*2</f>
        <v>0.66318523425846099</v>
      </c>
      <c r="E95" s="3"/>
      <c r="F95" s="3">
        <f>_xlfn.NORM.S.DIST(F94,TRUE)*2</f>
        <v>1.0523247696704404E-4</v>
      </c>
      <c r="G95" s="3"/>
      <c r="H95" s="3">
        <f>_xlfn.NORM.S.DIST(H94,TRUE)*2</f>
        <v>6.2175897122863227E-4</v>
      </c>
    </row>
    <row r="97" spans="2:8" ht="43.2">
      <c r="B97" t="s">
        <v>45</v>
      </c>
      <c r="C97" s="30" t="s">
        <v>2</v>
      </c>
      <c r="D97" s="18" t="s">
        <v>40</v>
      </c>
      <c r="E97" s="18" t="s">
        <v>1</v>
      </c>
      <c r="F97" s="18" t="s">
        <v>41</v>
      </c>
      <c r="G97" s="18" t="s">
        <v>38</v>
      </c>
      <c r="H97" s="31" t="s">
        <v>42</v>
      </c>
    </row>
    <row r="98" spans="2:8">
      <c r="B98" t="s">
        <v>47</v>
      </c>
      <c r="C98" s="3">
        <f>C19</f>
        <v>3.1267506190135099E-3</v>
      </c>
      <c r="D98" s="33">
        <f>_xlfn.RANK.AVG(C98,C$98:C$127,1)</f>
        <v>22</v>
      </c>
      <c r="E98" s="3">
        <f>E19</f>
        <v>0.58768241123602705</v>
      </c>
      <c r="F98" s="33">
        <f>_xlfn.RANK.AVG(E98,E$98:E$127,1)</f>
        <v>10</v>
      </c>
      <c r="G98" s="3">
        <f>G19</f>
        <v>0.11271054350536</v>
      </c>
      <c r="H98" s="33">
        <f>_xlfn.RANK.AVG(G98,G$98:G$127,1)</f>
        <v>21</v>
      </c>
    </row>
    <row r="99" spans="2:8">
      <c r="B99" t="s">
        <v>47</v>
      </c>
      <c r="C99" s="3">
        <f t="shared" ref="C99:E112" si="7">C20</f>
        <v>2.9552229300100902E-3</v>
      </c>
      <c r="D99" s="33">
        <f t="shared" ref="D99:F114" si="8">_xlfn.RANK.AVG(C99,C$98:C$127,1)</f>
        <v>16</v>
      </c>
      <c r="E99" s="3">
        <f t="shared" si="7"/>
        <v>0.63611529901889396</v>
      </c>
      <c r="F99" s="33">
        <f t="shared" si="8"/>
        <v>15</v>
      </c>
      <c r="G99" s="3">
        <f t="shared" ref="G99:G112" si="9">G20</f>
        <v>9.5181398467925907E-2</v>
      </c>
      <c r="H99" s="33">
        <f t="shared" ref="H99:H127" si="10">_xlfn.RANK.AVG(G99,G$98:G$127,1)</f>
        <v>9</v>
      </c>
    </row>
    <row r="100" spans="2:8">
      <c r="B100" t="s">
        <v>47</v>
      </c>
      <c r="C100" s="3">
        <f t="shared" si="7"/>
        <v>3.3246703257863099E-3</v>
      </c>
      <c r="D100" s="33">
        <f t="shared" si="8"/>
        <v>27</v>
      </c>
      <c r="E100" s="3">
        <f t="shared" si="7"/>
        <v>0.51966910139463207</v>
      </c>
      <c r="F100" s="33">
        <f t="shared" si="8"/>
        <v>4</v>
      </c>
      <c r="G100" s="3">
        <f t="shared" si="9"/>
        <v>0.13499701775446701</v>
      </c>
      <c r="H100" s="33">
        <f t="shared" si="10"/>
        <v>27</v>
      </c>
    </row>
    <row r="101" spans="2:8">
      <c r="B101" t="s">
        <v>47</v>
      </c>
      <c r="C101" s="3">
        <f t="shared" si="7"/>
        <v>3.1456279772463101E-3</v>
      </c>
      <c r="D101" s="33">
        <f t="shared" si="8"/>
        <v>23</v>
      </c>
      <c r="E101" s="3">
        <f t="shared" si="7"/>
        <v>0.56180599506759699</v>
      </c>
      <c r="F101" s="33">
        <f t="shared" si="8"/>
        <v>8</v>
      </c>
      <c r="G101" s="3">
        <f t="shared" si="9"/>
        <v>0.117922085765485</v>
      </c>
      <c r="H101" s="33">
        <f t="shared" si="10"/>
        <v>23</v>
      </c>
    </row>
    <row r="102" spans="2:8">
      <c r="B102" t="s">
        <v>47</v>
      </c>
      <c r="C102" s="3">
        <f t="shared" si="7"/>
        <v>3.4037045277998598E-3</v>
      </c>
      <c r="D102" s="33">
        <f t="shared" si="8"/>
        <v>29</v>
      </c>
      <c r="E102" s="3">
        <f t="shared" si="7"/>
        <v>0.51262124457775893</v>
      </c>
      <c r="F102" s="33">
        <f t="shared" si="8"/>
        <v>2</v>
      </c>
      <c r="G102" s="3">
        <f t="shared" si="9"/>
        <v>0.136110563076416</v>
      </c>
      <c r="H102" s="33">
        <f t="shared" si="10"/>
        <v>28</v>
      </c>
    </row>
    <row r="103" spans="2:8">
      <c r="B103" t="s">
        <v>47</v>
      </c>
      <c r="C103" s="3">
        <f t="shared" si="7"/>
        <v>3.2277775899143702E-3</v>
      </c>
      <c r="D103" s="33">
        <f t="shared" si="8"/>
        <v>25</v>
      </c>
      <c r="E103" s="3">
        <f t="shared" si="7"/>
        <v>0.55080628478635196</v>
      </c>
      <c r="F103" s="33">
        <f t="shared" si="8"/>
        <v>6</v>
      </c>
      <c r="G103" s="3">
        <f t="shared" si="9"/>
        <v>0.12209316093838</v>
      </c>
      <c r="H103" s="33">
        <f t="shared" si="10"/>
        <v>25</v>
      </c>
    </row>
    <row r="104" spans="2:8">
      <c r="B104" t="s">
        <v>47</v>
      </c>
      <c r="C104" s="3">
        <f t="shared" si="7"/>
        <v>3.0497197586391999E-3</v>
      </c>
      <c r="D104" s="33">
        <f t="shared" si="8"/>
        <v>18</v>
      </c>
      <c r="E104" s="3">
        <f t="shared" si="7"/>
        <v>0.58789006827229695</v>
      </c>
      <c r="F104" s="33">
        <f t="shared" si="8"/>
        <v>11</v>
      </c>
      <c r="G104" s="3">
        <f t="shared" si="9"/>
        <v>0.108817267088774</v>
      </c>
      <c r="H104" s="33">
        <f t="shared" si="10"/>
        <v>20</v>
      </c>
    </row>
    <row r="105" spans="2:8">
      <c r="B105" t="s">
        <v>47</v>
      </c>
      <c r="C105" s="3">
        <f t="shared" si="7"/>
        <v>3.1214261236254099E-3</v>
      </c>
      <c r="D105" s="33">
        <f t="shared" si="8"/>
        <v>21</v>
      </c>
      <c r="E105" s="3">
        <f t="shared" si="7"/>
        <v>0.56649906997094601</v>
      </c>
      <c r="F105" s="33">
        <f t="shared" si="8"/>
        <v>9</v>
      </c>
      <c r="G105" s="3">
        <f t="shared" si="9"/>
        <v>0.114974219490735</v>
      </c>
      <c r="H105" s="33">
        <f t="shared" si="10"/>
        <v>22</v>
      </c>
    </row>
    <row r="106" spans="2:8">
      <c r="B106" t="s">
        <v>47</v>
      </c>
      <c r="C106" s="3">
        <f t="shared" si="7"/>
        <v>3.7418687373493402E-3</v>
      </c>
      <c r="D106" s="33">
        <f t="shared" si="8"/>
        <v>30</v>
      </c>
      <c r="E106" s="3">
        <f t="shared" si="7"/>
        <v>0.451015263752441</v>
      </c>
      <c r="F106" s="33">
        <f t="shared" si="8"/>
        <v>1</v>
      </c>
      <c r="G106" s="3">
        <f t="shared" si="9"/>
        <v>0.15869323914146699</v>
      </c>
      <c r="H106" s="33">
        <f t="shared" si="10"/>
        <v>30</v>
      </c>
    </row>
    <row r="107" spans="2:8">
      <c r="B107" t="s">
        <v>47</v>
      </c>
      <c r="C107" s="3">
        <f t="shared" si="7"/>
        <v>3.0541501874706599E-3</v>
      </c>
      <c r="D107" s="33">
        <f t="shared" si="8"/>
        <v>19</v>
      </c>
      <c r="E107" s="3">
        <f t="shared" si="7"/>
        <v>0.599321261262314</v>
      </c>
      <c r="F107" s="33">
        <f t="shared" si="8"/>
        <v>13</v>
      </c>
      <c r="G107" s="3">
        <f t="shared" si="9"/>
        <v>0.107268396643141</v>
      </c>
      <c r="H107" s="33">
        <f t="shared" si="10"/>
        <v>19</v>
      </c>
    </row>
    <row r="108" spans="2:8">
      <c r="B108" t="s">
        <v>47</v>
      </c>
      <c r="C108" s="3">
        <f t="shared" si="7"/>
        <v>3.2190147069322602E-3</v>
      </c>
      <c r="D108" s="33">
        <f t="shared" si="8"/>
        <v>24</v>
      </c>
      <c r="E108" s="3">
        <f t="shared" si="7"/>
        <v>0.55562644061120203</v>
      </c>
      <c r="F108" s="33">
        <f t="shared" si="8"/>
        <v>7</v>
      </c>
      <c r="G108" s="3">
        <f t="shared" si="9"/>
        <v>0.121045644758042</v>
      </c>
      <c r="H108" s="33">
        <f t="shared" si="10"/>
        <v>24</v>
      </c>
    </row>
    <row r="109" spans="2:8">
      <c r="B109" t="s">
        <v>47</v>
      </c>
      <c r="C109" s="3">
        <f t="shared" si="7"/>
        <v>3.38353038935693E-3</v>
      </c>
      <c r="D109" s="33">
        <f t="shared" si="8"/>
        <v>28</v>
      </c>
      <c r="E109" s="3">
        <f t="shared" si="7"/>
        <v>0.513440667998591</v>
      </c>
      <c r="F109" s="33">
        <f t="shared" si="8"/>
        <v>3</v>
      </c>
      <c r="G109" s="3">
        <f t="shared" si="9"/>
        <v>0.13678203946057901</v>
      </c>
      <c r="H109" s="33">
        <f t="shared" si="10"/>
        <v>29</v>
      </c>
    </row>
    <row r="110" spans="2:8">
      <c r="B110" t="s">
        <v>47</v>
      </c>
      <c r="C110" s="3">
        <f t="shared" si="7"/>
        <v>3.2880897876968302E-3</v>
      </c>
      <c r="D110" s="33">
        <f t="shared" si="8"/>
        <v>26</v>
      </c>
      <c r="E110" s="3">
        <f t="shared" si="7"/>
        <v>0.53935414288111194</v>
      </c>
      <c r="F110" s="33">
        <f t="shared" si="8"/>
        <v>5</v>
      </c>
      <c r="G110" s="3">
        <f t="shared" si="9"/>
        <v>0.124748679550578</v>
      </c>
      <c r="H110" s="33">
        <f t="shared" si="10"/>
        <v>26</v>
      </c>
    </row>
    <row r="111" spans="2:8">
      <c r="B111" t="s">
        <v>47</v>
      </c>
      <c r="C111" s="3">
        <f t="shared" si="7"/>
        <v>3.05418009051964E-3</v>
      </c>
      <c r="D111" s="33">
        <f t="shared" si="8"/>
        <v>20</v>
      </c>
      <c r="E111" s="3">
        <f t="shared" si="7"/>
        <v>0.59563239700829895</v>
      </c>
      <c r="F111" s="33">
        <f t="shared" si="8"/>
        <v>12</v>
      </c>
      <c r="G111" s="3">
        <f t="shared" si="9"/>
        <v>0.106948876785442</v>
      </c>
      <c r="H111" s="33">
        <f t="shared" si="10"/>
        <v>18</v>
      </c>
    </row>
    <row r="112" spans="2:8">
      <c r="B112" t="s">
        <v>47</v>
      </c>
      <c r="C112" s="3">
        <f t="shared" si="7"/>
        <v>3.0412806099525702E-3</v>
      </c>
      <c r="D112" s="33">
        <f t="shared" si="8"/>
        <v>17</v>
      </c>
      <c r="E112" s="3">
        <f t="shared" si="7"/>
        <v>0.61038495320928998</v>
      </c>
      <c r="F112" s="33">
        <f t="shared" si="8"/>
        <v>14</v>
      </c>
      <c r="G112" s="3">
        <f t="shared" si="9"/>
        <v>0.10441943338009101</v>
      </c>
      <c r="H112" s="33">
        <f t="shared" si="10"/>
        <v>17</v>
      </c>
    </row>
    <row r="113" spans="2:8">
      <c r="B113" t="s">
        <v>53</v>
      </c>
      <c r="C113" s="3">
        <f>C66</f>
        <v>2.7446583184982001E-3</v>
      </c>
      <c r="D113" s="33">
        <f t="shared" si="8"/>
        <v>13</v>
      </c>
      <c r="E113" s="3">
        <f>E66</f>
        <v>0.69300611297257009</v>
      </c>
      <c r="F113" s="33">
        <f t="shared" si="8"/>
        <v>19</v>
      </c>
      <c r="G113" s="3">
        <f>G66</f>
        <v>9.4438111427124702E-2</v>
      </c>
      <c r="H113" s="33">
        <f t="shared" si="10"/>
        <v>3</v>
      </c>
    </row>
    <row r="114" spans="2:8">
      <c r="B114" t="s">
        <v>53</v>
      </c>
      <c r="C114" s="3">
        <f t="shared" ref="C114:E127" si="11">C67</f>
        <v>2.6970811455434198E-3</v>
      </c>
      <c r="D114" s="33">
        <f t="shared" si="8"/>
        <v>1</v>
      </c>
      <c r="E114" s="3">
        <f t="shared" si="11"/>
        <v>0.70097407528661504</v>
      </c>
      <c r="F114" s="33">
        <f t="shared" si="8"/>
        <v>30</v>
      </c>
      <c r="G114" s="3">
        <f t="shared" ref="G114:G127" si="12">G67</f>
        <v>9.5852023373729694E-2</v>
      </c>
      <c r="H114" s="33">
        <f t="shared" si="10"/>
        <v>11</v>
      </c>
    </row>
    <row r="115" spans="2:8">
      <c r="B115" t="s">
        <v>53</v>
      </c>
      <c r="C115" s="3">
        <f t="shared" si="11"/>
        <v>2.7398336009801399E-3</v>
      </c>
      <c r="D115" s="33">
        <f t="shared" ref="D115:F127" si="13">_xlfn.RANK.AVG(C115,C$98:C$127,1)</f>
        <v>11</v>
      </c>
      <c r="E115" s="3">
        <f t="shared" si="11"/>
        <v>0.69362463646007999</v>
      </c>
      <c r="F115" s="33">
        <f t="shared" si="13"/>
        <v>21</v>
      </c>
      <c r="G115" s="3">
        <f t="shared" si="12"/>
        <v>9.4997417107600804E-2</v>
      </c>
      <c r="H115" s="33">
        <f t="shared" si="10"/>
        <v>6</v>
      </c>
    </row>
    <row r="116" spans="2:8">
      <c r="B116" t="s">
        <v>53</v>
      </c>
      <c r="C116" s="3">
        <f t="shared" si="11"/>
        <v>2.7381641149602002E-3</v>
      </c>
      <c r="D116" s="33">
        <f t="shared" si="13"/>
        <v>10</v>
      </c>
      <c r="E116" s="3">
        <f t="shared" si="11"/>
        <v>0.68964451093094492</v>
      </c>
      <c r="F116" s="33">
        <f t="shared" si="13"/>
        <v>18</v>
      </c>
      <c r="G116" s="3">
        <f t="shared" si="12"/>
        <v>9.4435231833555205E-2</v>
      </c>
      <c r="H116" s="33">
        <f t="shared" si="10"/>
        <v>2</v>
      </c>
    </row>
    <row r="117" spans="2:8">
      <c r="B117" t="s">
        <v>53</v>
      </c>
      <c r="C117" s="3">
        <f t="shared" si="11"/>
        <v>2.7241258028415801E-3</v>
      </c>
      <c r="D117" s="33">
        <f t="shared" si="13"/>
        <v>6</v>
      </c>
      <c r="E117" s="3">
        <f t="shared" si="11"/>
        <v>0.69377034515777891</v>
      </c>
      <c r="F117" s="33">
        <f t="shared" si="13"/>
        <v>22</v>
      </c>
      <c r="G117" s="3">
        <f t="shared" si="12"/>
        <v>9.4581139663170499E-2</v>
      </c>
      <c r="H117" s="33">
        <f t="shared" si="10"/>
        <v>4</v>
      </c>
    </row>
    <row r="118" spans="2:8">
      <c r="B118" t="s">
        <v>53</v>
      </c>
      <c r="C118" s="3">
        <f t="shared" si="11"/>
        <v>2.7735084003040699E-3</v>
      </c>
      <c r="D118" s="33">
        <f t="shared" si="13"/>
        <v>15</v>
      </c>
      <c r="E118" s="3">
        <f t="shared" si="11"/>
        <v>0.68450695160065189</v>
      </c>
      <c r="F118" s="33">
        <f t="shared" si="13"/>
        <v>16</v>
      </c>
      <c r="G118" s="3">
        <f t="shared" si="12"/>
        <v>9.4177798143703001E-2</v>
      </c>
      <c r="H118" s="33">
        <f t="shared" si="10"/>
        <v>1</v>
      </c>
    </row>
    <row r="119" spans="2:8">
      <c r="B119" t="s">
        <v>53</v>
      </c>
      <c r="C119" s="3">
        <f t="shared" si="11"/>
        <v>2.7153245858159598E-3</v>
      </c>
      <c r="D119" s="33">
        <f t="shared" si="13"/>
        <v>4</v>
      </c>
      <c r="E119" s="3">
        <f t="shared" si="11"/>
        <v>0.69592805897006405</v>
      </c>
      <c r="F119" s="33">
        <f t="shared" si="13"/>
        <v>26</v>
      </c>
      <c r="G119" s="3">
        <f t="shared" si="12"/>
        <v>9.5523961280830502E-2</v>
      </c>
      <c r="H119" s="33">
        <f t="shared" si="10"/>
        <v>10</v>
      </c>
    </row>
    <row r="120" spans="2:8">
      <c r="B120" t="s">
        <v>53</v>
      </c>
      <c r="C120" s="3">
        <f t="shared" si="11"/>
        <v>2.7158485633940999E-3</v>
      </c>
      <c r="D120" s="33">
        <f t="shared" si="13"/>
        <v>5</v>
      </c>
      <c r="E120" s="3">
        <f t="shared" si="11"/>
        <v>0.69346928422571907</v>
      </c>
      <c r="F120" s="33">
        <f t="shared" si="13"/>
        <v>20</v>
      </c>
      <c r="G120" s="3">
        <f t="shared" si="12"/>
        <v>9.5053747460660795E-2</v>
      </c>
      <c r="H120" s="33">
        <f t="shared" si="10"/>
        <v>7</v>
      </c>
    </row>
    <row r="121" spans="2:8">
      <c r="B121" t="s">
        <v>53</v>
      </c>
      <c r="C121" s="3">
        <f t="shared" si="11"/>
        <v>2.7376139858276598E-3</v>
      </c>
      <c r="D121" s="33">
        <f t="shared" si="13"/>
        <v>9</v>
      </c>
      <c r="E121" s="3">
        <f t="shared" si="11"/>
        <v>0.69428697531085404</v>
      </c>
      <c r="F121" s="33">
        <f t="shared" si="13"/>
        <v>23</v>
      </c>
      <c r="G121" s="3">
        <f t="shared" si="12"/>
        <v>9.6898717397692805E-2</v>
      </c>
      <c r="H121" s="33">
        <f t="shared" si="10"/>
        <v>15</v>
      </c>
    </row>
    <row r="122" spans="2:8">
      <c r="B122" t="s">
        <v>53</v>
      </c>
      <c r="C122" s="3">
        <f t="shared" si="11"/>
        <v>2.7442550342364701E-3</v>
      </c>
      <c r="D122" s="33">
        <f t="shared" si="13"/>
        <v>12</v>
      </c>
      <c r="E122" s="3">
        <f t="shared" si="11"/>
        <v>0.69696347168114903</v>
      </c>
      <c r="F122" s="33">
        <f t="shared" si="13"/>
        <v>28</v>
      </c>
      <c r="G122" s="3">
        <f t="shared" si="12"/>
        <v>9.7695220607359204E-2</v>
      </c>
      <c r="H122" s="33">
        <f t="shared" si="10"/>
        <v>16</v>
      </c>
    </row>
    <row r="123" spans="2:8">
      <c r="B123" t="s">
        <v>53</v>
      </c>
      <c r="C123" s="3">
        <f t="shared" si="11"/>
        <v>2.7021244616909699E-3</v>
      </c>
      <c r="D123" s="33">
        <f t="shared" si="13"/>
        <v>2</v>
      </c>
      <c r="E123" s="3">
        <f t="shared" si="11"/>
        <v>0.69691852374851904</v>
      </c>
      <c r="F123" s="33">
        <f t="shared" si="13"/>
        <v>27</v>
      </c>
      <c r="G123" s="3">
        <f t="shared" si="12"/>
        <v>9.6569703395972498E-2</v>
      </c>
      <c r="H123" s="33">
        <f t="shared" si="10"/>
        <v>12</v>
      </c>
    </row>
    <row r="124" spans="2:8">
      <c r="B124" t="s">
        <v>53</v>
      </c>
      <c r="C124" s="3">
        <f t="shared" si="11"/>
        <v>2.7260390866214899E-3</v>
      </c>
      <c r="D124" s="33">
        <f t="shared" si="13"/>
        <v>7</v>
      </c>
      <c r="E124" s="3">
        <f t="shared" si="11"/>
        <v>0.69705460829272592</v>
      </c>
      <c r="F124" s="33">
        <f t="shared" si="13"/>
        <v>29</v>
      </c>
      <c r="G124" s="3">
        <f t="shared" si="12"/>
        <v>9.5154102763850598E-2</v>
      </c>
      <c r="H124" s="33">
        <f t="shared" si="10"/>
        <v>8</v>
      </c>
    </row>
    <row r="125" spans="2:8">
      <c r="B125" t="s">
        <v>53</v>
      </c>
      <c r="C125" s="3">
        <f t="shared" si="11"/>
        <v>2.7153005548362398E-3</v>
      </c>
      <c r="D125" s="33">
        <f t="shared" si="13"/>
        <v>3</v>
      </c>
      <c r="E125" s="3">
        <f t="shared" si="11"/>
        <v>0.69450026275026999</v>
      </c>
      <c r="F125" s="33">
        <f t="shared" si="13"/>
        <v>24</v>
      </c>
      <c r="G125" s="3">
        <f t="shared" si="12"/>
        <v>9.4701523856987893E-2</v>
      </c>
      <c r="H125" s="33">
        <f t="shared" si="10"/>
        <v>5</v>
      </c>
    </row>
    <row r="126" spans="2:8">
      <c r="B126" t="s">
        <v>53</v>
      </c>
      <c r="C126" s="3">
        <f t="shared" si="11"/>
        <v>2.7359360579375601E-3</v>
      </c>
      <c r="D126" s="33">
        <f t="shared" si="13"/>
        <v>8</v>
      </c>
      <c r="E126" s="3">
        <f t="shared" si="11"/>
        <v>0.69468530075439205</v>
      </c>
      <c r="F126" s="33">
        <f t="shared" si="13"/>
        <v>25</v>
      </c>
      <c r="G126" s="3">
        <f t="shared" si="12"/>
        <v>9.6727474043721201E-2</v>
      </c>
      <c r="H126" s="33">
        <f t="shared" si="10"/>
        <v>13</v>
      </c>
    </row>
    <row r="127" spans="2:8">
      <c r="B127" t="s">
        <v>53</v>
      </c>
      <c r="C127" s="3">
        <f t="shared" si="11"/>
        <v>2.7545975888630301E-3</v>
      </c>
      <c r="D127" s="33">
        <f t="shared" si="13"/>
        <v>14</v>
      </c>
      <c r="E127" s="3">
        <f t="shared" si="11"/>
        <v>0.68755866027786894</v>
      </c>
      <c r="F127" s="33">
        <f t="shared" si="13"/>
        <v>17</v>
      </c>
      <c r="G127" s="3">
        <f t="shared" si="12"/>
        <v>9.6788106420095499E-2</v>
      </c>
      <c r="H127" s="33">
        <f t="shared" si="10"/>
        <v>14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338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127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225</v>
      </c>
      <c r="H134" s="12">
        <f>H$39*H$39+(H$39*(H$39+1))/2-H129</f>
        <v>7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0</v>
      </c>
      <c r="H135" s="12">
        <f>H$39*H$39+(H$39*(H$39+1))/2-H130</f>
        <v>218</v>
      </c>
    </row>
    <row r="136" spans="3:8">
      <c r="C136" t="s">
        <v>26</v>
      </c>
      <c r="D136" s="12">
        <f>MIN(D134:D135)</f>
        <v>0</v>
      </c>
      <c r="F136" s="12">
        <f>MIN(F134:F135)</f>
        <v>0</v>
      </c>
      <c r="H136" s="12">
        <f>MIN(H134:H135)</f>
        <v>7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-4.6662826262869137</v>
      </c>
      <c r="H141" s="12">
        <f>(H136-H138)/H139</f>
        <v>-4.3759361517623949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3.0669777654622675E-6</v>
      </c>
      <c r="G142" s="13"/>
      <c r="H142" s="13">
        <f>_xlfn.NORM.S.DIST(H141,TRUE)*2</f>
        <v>1.2091240644530761E-5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2023-05-14T13:24:46Z</dcterms:modified>
</cp:coreProperties>
</file>