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"/>
    </mc:Choice>
  </mc:AlternateContent>
  <xr:revisionPtr revIDLastSave="0" documentId="13_ncr:1_{798A2189-608C-4CB7-8C3C-1C2A20574D1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tatistical Tests" sheetId="2" r:id="rId2"/>
  </sheets>
  <definedNames>
    <definedName name="_xlnm._FilterDatabase" localSheetId="1" hidden="1">'Statistical Tests'!#REF!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2" l="1"/>
  <c r="N14" i="2"/>
  <c r="N13" i="2"/>
  <c r="M15" i="2"/>
  <c r="M14" i="2"/>
  <c r="M13" i="2"/>
  <c r="L15" i="2"/>
  <c r="L14" i="2"/>
  <c r="L13" i="2"/>
  <c r="N10" i="2"/>
  <c r="M10" i="2"/>
  <c r="L10" i="2"/>
  <c r="N9" i="2"/>
  <c r="M9" i="2"/>
  <c r="L9" i="2"/>
  <c r="N8" i="2"/>
  <c r="M8" i="2"/>
  <c r="L8" i="2"/>
  <c r="N5" i="2"/>
  <c r="M5" i="2"/>
  <c r="L5" i="2"/>
  <c r="N4" i="2"/>
  <c r="M4" i="2"/>
  <c r="L4" i="2"/>
  <c r="N3" i="2"/>
  <c r="M3" i="2"/>
  <c r="L3" i="2"/>
  <c r="D135" i="2"/>
  <c r="D136" i="2"/>
  <c r="D134" i="2"/>
  <c r="H130" i="2"/>
  <c r="H129" i="2"/>
  <c r="F130" i="2"/>
  <c r="F129" i="2"/>
  <c r="D130" i="2"/>
  <c r="D129" i="2"/>
  <c r="H83" i="2"/>
  <c r="H88" i="2" s="1"/>
  <c r="H82" i="2"/>
  <c r="F83" i="2"/>
  <c r="F88" i="2" s="1"/>
  <c r="F82" i="2"/>
  <c r="F87" i="2" s="1"/>
  <c r="D83" i="2"/>
  <c r="D85" i="2" s="1"/>
  <c r="D82" i="2"/>
  <c r="D87" i="2" s="1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9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98" i="2"/>
  <c r="H139" i="2"/>
  <c r="F139" i="2"/>
  <c r="D139" i="2"/>
  <c r="H138" i="2"/>
  <c r="F138" i="2"/>
  <c r="D138" i="2"/>
  <c r="H87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51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66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51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66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51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66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51" i="2"/>
  <c r="F41" i="2"/>
  <c r="H40" i="2"/>
  <c r="H41" i="2"/>
  <c r="F40" i="2"/>
  <c r="D41" i="2"/>
  <c r="D40" i="2"/>
  <c r="D38" i="2"/>
  <c r="H92" i="2"/>
  <c r="F92" i="2"/>
  <c r="D92" i="2"/>
  <c r="H91" i="2"/>
  <c r="F91" i="2"/>
  <c r="D91" i="2"/>
  <c r="H45" i="2"/>
  <c r="H44" i="2"/>
  <c r="H38" i="2"/>
  <c r="H33" i="2"/>
  <c r="H4" i="2"/>
  <c r="H32" i="2"/>
  <c r="H31" i="2"/>
  <c r="H30" i="2"/>
  <c r="H29" i="2"/>
  <c r="H28" i="2"/>
  <c r="H27" i="2"/>
  <c r="H26" i="2"/>
  <c r="H25" i="2"/>
  <c r="H36" i="2" s="1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35" i="2" s="1"/>
  <c r="H8" i="2"/>
  <c r="H7" i="2"/>
  <c r="H6" i="2"/>
  <c r="H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6" i="2" s="1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5" i="2"/>
  <c r="F36" i="2"/>
  <c r="F35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19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19" i="2"/>
  <c r="D4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19" i="2"/>
  <c r="E14" i="2"/>
  <c r="E15" i="2"/>
  <c r="E16" i="2"/>
  <c r="E17" i="2"/>
  <c r="E18" i="2"/>
  <c r="C14" i="2"/>
  <c r="C15" i="2"/>
  <c r="C16" i="2"/>
  <c r="C17" i="2"/>
  <c r="C18" i="2"/>
  <c r="E5" i="2"/>
  <c r="E6" i="2"/>
  <c r="E7" i="2"/>
  <c r="E8" i="2"/>
  <c r="E9" i="2"/>
  <c r="E10" i="2"/>
  <c r="E11" i="2"/>
  <c r="E12" i="2"/>
  <c r="E13" i="2"/>
  <c r="C5" i="2"/>
  <c r="C6" i="2"/>
  <c r="C7" i="2"/>
  <c r="C8" i="2"/>
  <c r="C9" i="2"/>
  <c r="C10" i="2"/>
  <c r="C11" i="2"/>
  <c r="C12" i="2"/>
  <c r="C13" i="2"/>
  <c r="E4" i="2"/>
  <c r="C4" i="2"/>
  <c r="F45" i="2"/>
  <c r="D45" i="2"/>
  <c r="F44" i="2"/>
  <c r="D44" i="2"/>
  <c r="D88" i="2" l="1"/>
  <c r="H135" i="2"/>
  <c r="F134" i="2"/>
  <c r="F135" i="2"/>
  <c r="H134" i="2"/>
  <c r="H85" i="2"/>
  <c r="F85" i="2"/>
  <c r="H42" i="2"/>
  <c r="H47" i="2" s="1"/>
  <c r="H48" i="2" s="1"/>
  <c r="F42" i="2"/>
  <c r="F47" i="2" s="1"/>
  <c r="F48" i="2" s="1"/>
  <c r="D35" i="2"/>
  <c r="D42" i="2" s="1"/>
  <c r="D47" i="2" s="1"/>
  <c r="D48" i="2" s="1"/>
  <c r="F38" i="2"/>
  <c r="F136" i="2" l="1"/>
  <c r="F141" i="2" s="1"/>
  <c r="F142" i="2" s="1"/>
  <c r="H136" i="2"/>
  <c r="H141" i="2" s="1"/>
  <c r="H142" i="2" s="1"/>
  <c r="H132" i="2"/>
  <c r="D141" i="2"/>
  <c r="D142" i="2" s="1"/>
  <c r="F132" i="2"/>
  <c r="D132" i="2"/>
  <c r="F89" i="2"/>
  <c r="F94" i="2" s="1"/>
  <c r="F95" i="2" s="1"/>
  <c r="D89" i="2"/>
  <c r="D94" i="2" s="1"/>
  <c r="D95" i="2" s="1"/>
  <c r="H89" i="2"/>
  <c r="H94" i="2" s="1"/>
  <c r="H95" i="2" s="1"/>
  <c r="N3" i="1" l="1"/>
  <c r="O3" i="1"/>
  <c r="P3" i="1"/>
  <c r="V3" i="1"/>
  <c r="V4" i="1"/>
  <c r="P4" i="1"/>
  <c r="V5" i="1" l="1"/>
  <c r="S3" i="1"/>
  <c r="S4" i="1"/>
  <c r="S5" i="1" s="1"/>
  <c r="V8" i="1"/>
  <c r="V7" i="1"/>
  <c r="V6" i="1"/>
  <c r="P8" i="1"/>
  <c r="P5" i="1"/>
  <c r="P6" i="1"/>
  <c r="P7" i="1"/>
  <c r="S8" i="1" l="1"/>
  <c r="S7" i="1"/>
  <c r="S6" i="1"/>
  <c r="T4" i="1"/>
  <c r="Q4" i="1"/>
  <c r="Q3" i="1"/>
  <c r="R3" i="1"/>
  <c r="T3" i="1"/>
  <c r="U3" i="1"/>
  <c r="O4" i="1"/>
  <c r="R4" i="1"/>
  <c r="U4" i="1"/>
  <c r="N4" i="1"/>
  <c r="Q6" i="1" l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<sst xmlns="http://schemas.openxmlformats.org/spreadsheetml/2006/main" count="226" uniqueCount="55">
  <si>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</si>
  <si>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</si>
  <si>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</si>
  <si>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</si>
  <si>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</si>
  <si>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</si>
  <si>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</si>
  <si>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</si>
  <si>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</si>
  <si>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</si>
  <si>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</si>
  <si>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</si>
  <si>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</si>
  <si>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</si>
  <si>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</si>
  <si>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</si>
  <si>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</si>
  <si>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</si>
  <si>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</si>
  <si>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</si>
  <si>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</si>
  <si>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</si>
  <si>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</si>
  <si>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</si>
  <si>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</si>
  <si>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</si>
  <si>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</si>
  <si>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</si>
  <si>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</si>
  <si>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</si>
  <si>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</si>
  <si>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</si>
  <si>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</si>
  <si>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</si>
  <si>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</si>
  <si>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</si>
  <si>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</si>
  <si>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Model 1 vs 2</t>
  </si>
  <si>
    <t>RMSE rank</t>
  </si>
  <si>
    <t>Accuracy rank</t>
  </si>
  <si>
    <t>Model 1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</si>
  <si>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</si>
  <si>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</si>
  <si>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</si>
  <si>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</si>
  <si>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</si>
  <si>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</si>
  <si>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</si>
  <si>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Quasilikelihood</t>
  </si>
  <si>
    <t>Quasilikelihood rank</t>
  </si>
  <si>
    <t>Model 1 vs 3</t>
  </si>
  <si>
    <t>Model 3 rank sum</t>
  </si>
  <si>
    <t>Model 2 vs 3</t>
  </si>
  <si>
    <t>T-tests</t>
  </si>
  <si>
    <t>F-tests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</si>
</sst>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1" fillId="0" borderId="0" xfId="0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10" fontId="4" fillId="0" borderId="0" xfId="1" applyNumberFormat="1" applyFont="1" applyAlignment="1">
      <alignment horizontal="right"/>
    </xf>
    <xf numFmtId="164" fontId="5" fillId="0" borderId="0" xfId="1" applyNumberFormat="1" applyFont="1" applyAlignment="1">
      <alignment horizontal="righ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165" fontId="5" fillId="0" borderId="0" xfId="2" applyNumberFormat="1" applyFont="1" applyAlignment="1">
      <alignment horizontal="right" vertical="center"/>
    </xf>
    <xf numFmtId="10" fontId="9" fillId="0" borderId="0" xfId="1" applyNumberFormat="1" applyFont="1" applyAlignment="1">
      <alignment horizontal="right"/>
    </xf>
    <xf numFmtId="164" fontId="10" fillId="0" borderId="0" xfId="1" applyNumberFormat="1" applyFont="1" applyAlignment="1">
      <alignment horizontal="right" vertical="center"/>
    </xf>
    <xf numFmtId="165" fontId="10" fillId="0" borderId="0" xfId="2" applyNumberFormat="1" applyFont="1" applyAlignment="1">
      <alignment horizontal="right" vertical="center"/>
    </xf>
    <xf numFmtId="10" fontId="11" fillId="0" borderId="0" xfId="1" applyNumberFormat="1" applyFont="1"/>
    <xf numFmtId="165" fontId="11" fillId="0" borderId="0" xfId="2" applyNumberFormat="1" applyFont="1"/>
    <xf numFmtId="165" fontId="10" fillId="0" borderId="0" xfId="2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49" fontId="12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65" fontId="13" fillId="0" borderId="0" xfId="2" applyNumberFormat="1" applyFont="1" applyAlignment="1">
      <alignment horizontal="right"/>
    </xf>
    <xf numFmtId="165" fontId="13" fillId="0" borderId="0" xfId="2" applyNumberFormat="1" applyFont="1" applyAlignment="1">
      <alignment horizontal="right" vertical="center"/>
    </xf>
    <xf numFmtId="165" fontId="0" fillId="0" borderId="0" xfId="2" applyNumberFormat="1" applyFont="1"/>
    <xf numFmtId="164" fontId="11" fillId="0" borderId="0" xfId="1" applyNumberFormat="1" applyFont="1"/>
    <xf numFmtId="0" fontId="12" fillId="0" borderId="0" xfId="0" applyFont="1"/>
    <xf numFmtId="10" fontId="11" fillId="0" borderId="0" xfId="1" applyNumberFormat="1" applyFont="1" applyAlignment="1">
      <alignment horizontal="right"/>
    </xf>
    <xf numFmtId="164" fontId="11" fillId="0" borderId="0" xfId="1" applyNumberFormat="1" applyFont="1" applyAlignment="1">
      <alignment horizontal="right"/>
    </xf>
    <xf numFmtId="165" fontId="11" fillId="0" borderId="0" xfId="2" applyNumberFormat="1" applyFont="1" applyAlignment="1">
      <alignment horizontal="right"/>
    </xf>
    <xf numFmtId="10" fontId="10" fillId="0" borderId="0" xfId="1" applyNumberFormat="1" applyFont="1" applyAlignment="1">
      <alignment horizontal="right" vertical="center"/>
    </xf>
    <xf numFmtId="164" fontId="9" fillId="0" borderId="0" xfId="1" applyNumberFormat="1" applyFont="1" applyAlignment="1">
      <alignment horizontal="right"/>
    </xf>
    <xf numFmtId="165" fontId="9" fillId="0" borderId="0" xfId="2" applyNumberFormat="1" applyFont="1" applyAlignment="1">
      <alignment horizontal="right"/>
    </xf>
    <xf numFmtId="49" fontId="7" fillId="0" borderId="0" xfId="2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164" fontId="10" fillId="0" borderId="0" xfId="1" applyNumberFormat="1" applyFont="1" applyAlignment="1">
      <alignment vertical="center"/>
    </xf>
    <xf numFmtId="165" fontId="10" fillId="0" borderId="0" xfId="2" applyNumberFormat="1" applyFont="1" applyAlignment="1">
      <alignment vertical="center"/>
    </xf>
    <xf numFmtId="10" fontId="13" fillId="0" borderId="0" xfId="1" applyNumberFormat="1" applyFont="1" applyAlignment="1"/>
    <xf numFmtId="164" fontId="11" fillId="0" borderId="0" xfId="1" applyNumberFormat="1" applyFont="1" applyAlignment="1"/>
    <xf numFmtId="165" fontId="11" fillId="0" borderId="0" xfId="2" applyNumberFormat="1" applyFont="1" applyAlignment="1"/>
    <xf numFmtId="164" fontId="9" fillId="0" borderId="0" xfId="1" applyNumberFormat="1" applyFont="1" applyAlignment="1"/>
    <xf numFmtId="165" fontId="9" fillId="0" borderId="0" xfId="2" applyNumberFormat="1" applyFont="1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3" fontId="9" fillId="0" borderId="0" xfId="2" applyFont="1"/>
    <xf numFmtId="10" fontId="9" fillId="0" borderId="0" xfId="1" applyNumberFormat="1" applyFont="1"/>
    <xf numFmtId="49" fontId="0" fillId="0" borderId="0" xfId="0" applyNumberFormat="1" applyAlignment="1">
      <alignment wrapText="1"/>
    </xf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222739</xdr:colOff>
      <xdr:row>21</xdr:row>
      <xdr:rowOff>35170</xdr:rowOff>
    </xdr:from>
    <xdr:to>
      <xdr:col>6</xdr:col>
      <xdr:colOff>436886</xdr:colOff>
      <xdr:row>37</xdr:row>
      <xdr:rowOff>136574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449C21-A66B-2FB7-4181-858D99E11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39" y="3851032"/>
          <a:ext cx="4217578" cy="3001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24</xdr:col>
      <xdr:colOff>234461</xdr:colOff>
      <xdr:row>33</xdr:row>
      <xdr:rowOff>157209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64A6F7-6F91-FC9A-181E-853E0DA44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54908" y="3815862"/>
          <a:ext cx="3282461" cy="2337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717431</xdr:colOff>
      <xdr:row>36</xdr:row>
      <xdr:rowOff>146538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EF202C-1EDC-E9D3-22C0-75466610C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0415" y="3815862"/>
          <a:ext cx="4035061" cy="2872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zoomScale="130" zoomScaleNormal="130" workbookViewId="0">
      <selection activeCell="B41" sqref="B41:F77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9.88671875" bestFit="1" customWidth="1"/>
    <col min="9" max="9" width="10.77734375" customWidth="1"/>
    <col min="10" max="10" width="12.109375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6"/>
      <c r="C1" s="60" t="s">
        <v>0</v>
      </c>
      <c r="D1" s="60"/>
      <c r="E1" s="18"/>
      <c r="F1" s="60" t="s">
        <v>3</v>
      </c>
      <c r="G1" s="60"/>
      <c r="H1" s="31"/>
      <c r="I1" s="60" t="s">
        <v>19</v>
      </c>
      <c r="J1" s="60"/>
      <c r="K1" s="6"/>
      <c r="N1" s="60" t="s">
        <v>0</v>
      </c>
      <c r="O1" s="60"/>
      <c r="P1" s="18"/>
      <c r="Q1" s="60" t="s">
        <v>3</v>
      </c>
      <c r="R1" s="60"/>
      <c r="S1" s="31"/>
      <c r="T1" s="60" t="s">
        <v>19</v>
      </c>
      <c r="U1" s="60"/>
    </row>
    <row r="2" spans="1:27">
      <c r="B2" s="6"/>
      <c r="C2" s="6" t="s">
        <v>1</v>
      </c>
      <c r="D2" s="6" t="s">
        <v>2</v>
      </c>
      <c r="E2" s="6" t="s">
        <v>35</v>
      </c>
      <c r="F2" s="6" t="s">
        <v>1</v>
      </c>
      <c r="G2" s="6" t="s">
        <v>2</v>
      </c>
      <c r="H2" s="6" t="s">
        <v>35</v>
      </c>
      <c r="I2" s="6" t="s">
        <v>1</v>
      </c>
      <c r="J2" s="6" t="s">
        <v>2</v>
      </c>
      <c r="K2" s="6" t="s">
        <v>35</v>
      </c>
      <c r="N2" s="6" t="s">
        <v>1</v>
      </c>
      <c r="O2" s="6" t="s">
        <v>2</v>
      </c>
      <c r="P2" s="6" t="s">
        <v>35</v>
      </c>
      <c r="Q2" s="6" t="s">
        <v>1</v>
      </c>
      <c r="R2" s="6" t="s">
        <v>2</v>
      </c>
      <c r="S2" s="6" t="s">
        <v>35</v>
      </c>
      <c r="T2" s="6" t="s">
        <v>1</v>
      </c>
      <c r="U2" s="6" t="s">
        <v>2</v>
      </c>
      <c r="V2" s="6" t="s">
        <v>35</v>
      </c>
    </row>
    <row r="3" spans="1:27">
      <c r="A3" s="13"/>
      <c r="B3" s="7" t="s">
        <v>4</v>
      </c>
      <c r="C3" s="8">
        <v>0.64856277128685802</v>
      </c>
      <c r="D3" s="9">
        <v>2.4721435138656102E-3</v>
      </c>
      <c r="E3" s="24">
        <v>8.7901077474148798E-2</v>
      </c>
      <c r="F3" s="54">
        <v>0.63950843212720399</v>
      </c>
      <c r="G3" s="55">
        <v>2.55065952495186E-3</v>
      </c>
      <c r="H3" s="56">
        <v>9.3251987495913999E-2</v>
      </c>
      <c r="I3" s="44">
        <v>0.64107377262866805</v>
      </c>
      <c r="J3" s="45">
        <v>2.5052995254504899E-3</v>
      </c>
      <c r="K3" s="46">
        <v>9.2515249578231401E-2</v>
      </c>
      <c r="M3" t="s">
        <v>20</v>
      </c>
      <c r="N3" s="12">
        <f t="shared" ref="N3:V3" si="0">AVERAGE(C3:C17)</f>
        <v>0.6486633409643765</v>
      </c>
      <c r="O3" s="13">
        <f t="shared" si="0"/>
        <v>2.4947330776853099E-3</v>
      </c>
      <c r="P3" s="41">
        <f t="shared" si="0"/>
        <v>9.0861230492215048E-2</v>
      </c>
      <c r="Q3" s="12">
        <f t="shared" si="0"/>
        <v>0.59364630375385097</v>
      </c>
      <c r="R3" s="13">
        <f t="shared" si="0"/>
        <v>2.6401457637714844E-3</v>
      </c>
      <c r="S3" s="41">
        <f t="shared" si="0"/>
        <v>0.10981370249404906</v>
      </c>
      <c r="T3" s="12">
        <f t="shared" si="0"/>
        <v>0.64579365224010432</v>
      </c>
      <c r="U3" s="13">
        <f t="shared" si="0"/>
        <v>2.492480326372518E-3</v>
      </c>
      <c r="V3" s="41">
        <f t="shared" si="0"/>
        <v>9.0416841430312825E-2</v>
      </c>
    </row>
    <row r="4" spans="1:27">
      <c r="A4" s="43"/>
      <c r="B4" s="7" t="s">
        <v>5</v>
      </c>
      <c r="C4" s="8">
        <v>0.66434275044180491</v>
      </c>
      <c r="D4" s="9">
        <v>2.4383272388189699E-3</v>
      </c>
      <c r="E4" s="24">
        <v>8.2656391229494003E-2</v>
      </c>
      <c r="F4" s="54">
        <v>0.539192872703537</v>
      </c>
      <c r="G4" s="57">
        <v>2.71099267036134E-3</v>
      </c>
      <c r="H4" s="58">
        <v>0.12987974967477001</v>
      </c>
      <c r="I4" s="47">
        <v>0.64926142763294703</v>
      </c>
      <c r="J4" s="26">
        <v>2.50323660211637E-3</v>
      </c>
      <c r="K4" s="27">
        <v>8.9754444156232599E-2</v>
      </c>
      <c r="M4" s="11" t="s">
        <v>21</v>
      </c>
      <c r="N4" s="3">
        <f t="shared" ref="N4:V4" si="1">_xlfn.STDEV.S(C3:C17)</f>
        <v>2.5958710756029822E-2</v>
      </c>
      <c r="O4" s="14">
        <f t="shared" si="1"/>
        <v>7.3150228971272487E-5</v>
      </c>
      <c r="P4" s="41">
        <f t="shared" si="1"/>
        <v>8.7698554824174428E-3</v>
      </c>
      <c r="Q4" s="3">
        <f t="shared" si="1"/>
        <v>3.513191935029214E-2</v>
      </c>
      <c r="R4" s="14">
        <f t="shared" si="1"/>
        <v>8.0650786148884403E-5</v>
      </c>
      <c r="S4" s="41">
        <f t="shared" si="1"/>
        <v>1.3019832472879541E-2</v>
      </c>
      <c r="T4" s="3">
        <f t="shared" si="1"/>
        <v>3.9744870883569672E-3</v>
      </c>
      <c r="U4" s="14">
        <f t="shared" si="1"/>
        <v>1.664019142955659E-5</v>
      </c>
      <c r="V4" s="41">
        <f t="shared" si="1"/>
        <v>2.1612160366926161E-3</v>
      </c>
    </row>
    <row r="5" spans="1:27">
      <c r="A5" s="13"/>
      <c r="B5" s="7" t="s">
        <v>6</v>
      </c>
      <c r="C5" s="8">
        <v>0.59172195214897105</v>
      </c>
      <c r="D5" s="9">
        <v>2.57701763609654E-3</v>
      </c>
      <c r="E5" s="24">
        <v>0.106038989941986</v>
      </c>
      <c r="F5" s="54">
        <v>0.58449632339106206</v>
      </c>
      <c r="G5" s="57">
        <v>2.6336538283366702E-3</v>
      </c>
      <c r="H5" s="58">
        <v>0.11137978732572</v>
      </c>
      <c r="I5" s="47">
        <v>0.64224839915907495</v>
      </c>
      <c r="J5" s="26">
        <v>2.4728545557797499E-3</v>
      </c>
      <c r="K5" s="40">
        <v>8.8366389565027098E-2</v>
      </c>
      <c r="M5" t="s">
        <v>23</v>
      </c>
      <c r="N5" s="12">
        <f>N$3+N$4*2</f>
        <v>0.70058076247643619</v>
      </c>
      <c r="O5" s="13">
        <f t="shared" ref="O5:V5" si="2">O$3+O$4*2</f>
        <v>2.6410335356278547E-3</v>
      </c>
      <c r="P5" s="41">
        <f t="shared" si="2"/>
        <v>0.10840094145704993</v>
      </c>
      <c r="Q5" s="12">
        <f t="shared" si="2"/>
        <v>0.66391014245443525</v>
      </c>
      <c r="R5" s="13">
        <f t="shared" si="2"/>
        <v>2.801447336069253E-3</v>
      </c>
      <c r="S5" s="41">
        <f t="shared" si="2"/>
        <v>0.13585336743980814</v>
      </c>
      <c r="T5" s="12">
        <f t="shared" si="2"/>
        <v>0.65374262641681824</v>
      </c>
      <c r="U5" s="13">
        <f t="shared" si="2"/>
        <v>2.525760709231631E-3</v>
      </c>
      <c r="V5" s="41">
        <f t="shared" si="2"/>
        <v>9.4739273503698054E-2</v>
      </c>
    </row>
    <row r="6" spans="1:27">
      <c r="B6" s="7" t="s">
        <v>7</v>
      </c>
      <c r="C6" s="8">
        <v>0.64237568199220607</v>
      </c>
      <c r="D6" s="9">
        <v>2.48095441710806E-3</v>
      </c>
      <c r="E6" s="24">
        <v>8.8399270344012001E-2</v>
      </c>
      <c r="F6" s="54">
        <v>0.6075768444131</v>
      </c>
      <c r="G6" s="57">
        <v>2.6540292931473801E-3</v>
      </c>
      <c r="H6" s="58">
        <v>0.104445076904894</v>
      </c>
      <c r="I6" s="47">
        <v>0.65047874326770994</v>
      </c>
      <c r="J6" s="26">
        <v>2.5100894766926802E-3</v>
      </c>
      <c r="K6" s="40">
        <v>8.8422468806525503E-2</v>
      </c>
      <c r="M6" t="s">
        <v>22</v>
      </c>
      <c r="N6" s="12">
        <f>N$3-N$4*2</f>
        <v>0.59674591945231681</v>
      </c>
      <c r="O6" s="13">
        <f t="shared" ref="O6:V6" si="3">O$3-O$4*2</f>
        <v>2.348432619742765E-3</v>
      </c>
      <c r="P6" s="41">
        <f t="shared" si="3"/>
        <v>7.3321519527380169E-2</v>
      </c>
      <c r="Q6" s="12">
        <f t="shared" si="3"/>
        <v>0.52338246505326669</v>
      </c>
      <c r="R6" s="13">
        <f t="shared" si="3"/>
        <v>2.4788441914737158E-3</v>
      </c>
      <c r="S6" s="41">
        <f t="shared" si="3"/>
        <v>8.3774037548289979E-2</v>
      </c>
      <c r="T6" s="12">
        <f t="shared" si="3"/>
        <v>0.6378446780633904</v>
      </c>
      <c r="U6" s="13">
        <f t="shared" si="3"/>
        <v>2.459199943513405E-3</v>
      </c>
      <c r="V6" s="41">
        <f t="shared" si="3"/>
        <v>8.6094409356927595E-2</v>
      </c>
    </row>
    <row r="7" spans="1:27">
      <c r="B7" s="7" t="s">
        <v>8</v>
      </c>
      <c r="C7" s="8">
        <v>0.63226234746110899</v>
      </c>
      <c r="D7" s="9">
        <v>2.4978138489887502E-3</v>
      </c>
      <c r="E7" s="24">
        <v>9.3358690613210907E-2</v>
      </c>
      <c r="F7" s="54">
        <v>0.59408963537377601</v>
      </c>
      <c r="G7" s="57">
        <v>2.70352328779801E-3</v>
      </c>
      <c r="H7" s="58">
        <v>0.11246434069410099</v>
      </c>
      <c r="I7" s="25">
        <v>0.64565691450017093</v>
      </c>
      <c r="J7" s="48">
        <v>2.47892937450907E-3</v>
      </c>
      <c r="K7" s="40">
        <v>9.0900785962001407E-2</v>
      </c>
      <c r="M7" t="s">
        <v>31</v>
      </c>
      <c r="N7" s="12">
        <f>N$3+N$4*3</f>
        <v>0.72653947323246593</v>
      </c>
      <c r="O7" s="13">
        <f t="shared" ref="O7:V7" si="4">O$3+O$4*3</f>
        <v>2.7141837645991273E-3</v>
      </c>
      <c r="P7" s="41">
        <f t="shared" si="4"/>
        <v>0.11717079693946737</v>
      </c>
      <c r="Q7" s="12">
        <f t="shared" si="4"/>
        <v>0.69904206180472739</v>
      </c>
      <c r="R7" s="13">
        <f t="shared" si="4"/>
        <v>2.8820981222181376E-3</v>
      </c>
      <c r="S7" s="41">
        <f t="shared" si="4"/>
        <v>0.14887319991268769</v>
      </c>
      <c r="T7" s="12">
        <f t="shared" si="4"/>
        <v>0.65771711350517525</v>
      </c>
      <c r="U7" s="13">
        <f t="shared" si="4"/>
        <v>2.5424009006611878E-3</v>
      </c>
      <c r="V7" s="41">
        <f t="shared" si="4"/>
        <v>9.6900489540390669E-2</v>
      </c>
    </row>
    <row r="8" spans="1:27">
      <c r="B8" s="7" t="s">
        <v>9</v>
      </c>
      <c r="C8" s="8">
        <v>0.64741980633031804</v>
      </c>
      <c r="D8" s="9">
        <v>2.4368902536909399E-3</v>
      </c>
      <c r="E8" s="24">
        <v>8.7640249749995999E-2</v>
      </c>
      <c r="F8" s="54">
        <v>0.62255003171697199</v>
      </c>
      <c r="G8" s="57">
        <v>2.56643678780933E-3</v>
      </c>
      <c r="H8" s="58">
        <v>9.8117408263701203E-2</v>
      </c>
      <c r="I8" s="25">
        <v>0.64803543530046992</v>
      </c>
      <c r="J8" s="48">
        <v>2.4787454786862201E-3</v>
      </c>
      <c r="K8" s="39">
        <v>8.9040889990327304E-2</v>
      </c>
      <c r="M8" t="s">
        <v>24</v>
      </c>
      <c r="N8" s="12">
        <f>N$3-N$4*3</f>
        <v>0.57078720869628707</v>
      </c>
      <c r="O8" s="13">
        <f t="shared" ref="O8:V8" si="5">O$3-O$4*3</f>
        <v>2.2752823907714924E-3</v>
      </c>
      <c r="P8" s="41">
        <f t="shared" si="5"/>
        <v>6.4551664044962723E-2</v>
      </c>
      <c r="Q8" s="12">
        <f t="shared" si="5"/>
        <v>0.48825054570297455</v>
      </c>
      <c r="R8" s="13">
        <f t="shared" si="5"/>
        <v>2.3981934053248313E-3</v>
      </c>
      <c r="S8" s="41">
        <f t="shared" si="5"/>
        <v>7.0754205075410442E-2</v>
      </c>
      <c r="T8" s="12">
        <f t="shared" si="5"/>
        <v>0.63387019097503339</v>
      </c>
      <c r="U8" s="13">
        <f t="shared" si="5"/>
        <v>2.4425597520838483E-3</v>
      </c>
      <c r="V8" s="41">
        <f t="shared" si="5"/>
        <v>8.3933193320234981E-2</v>
      </c>
    </row>
    <row r="9" spans="1:27">
      <c r="B9" s="7" t="s">
        <v>10</v>
      </c>
      <c r="C9" s="8">
        <v>0.64898143363092398</v>
      </c>
      <c r="D9" s="9">
        <v>2.4548047718744499E-3</v>
      </c>
      <c r="E9" s="24">
        <v>8.7537633157112105E-2</v>
      </c>
      <c r="F9" s="54">
        <v>0.61247460272689602</v>
      </c>
      <c r="G9" s="57">
        <v>2.6497366274384E-3</v>
      </c>
      <c r="H9" s="58">
        <v>0.10432678176641801</v>
      </c>
      <c r="I9" s="25">
        <v>0.64397128536103299</v>
      </c>
      <c r="J9" s="48">
        <v>2.4718452691074198E-3</v>
      </c>
      <c r="K9" s="39">
        <v>9.0854205346498698E-2</v>
      </c>
      <c r="M9" s="10"/>
      <c r="O9" s="2"/>
      <c r="P9" s="2"/>
      <c r="Q9" s="3"/>
    </row>
    <row r="10" spans="1:27">
      <c r="B10" s="7" t="s">
        <v>11</v>
      </c>
      <c r="C10" s="8">
        <v>0.60641065650220805</v>
      </c>
      <c r="D10" s="9">
        <v>2.5758751271081001E-3</v>
      </c>
      <c r="E10" s="24">
        <v>0.104053553682422</v>
      </c>
      <c r="F10" s="54">
        <v>0.61935248520951403</v>
      </c>
      <c r="G10" s="57">
        <v>2.5275209311845198E-3</v>
      </c>
      <c r="H10" s="58">
        <v>9.9179275086096003E-2</v>
      </c>
      <c r="I10" s="25">
        <v>0.64328112064110599</v>
      </c>
      <c r="J10" s="48">
        <v>2.47937931842098E-3</v>
      </c>
      <c r="K10" s="39">
        <v>8.8882186902744298E-2</v>
      </c>
      <c r="O10" s="2"/>
      <c r="P10" s="2"/>
      <c r="Q10" s="3"/>
      <c r="R10" s="3"/>
      <c r="S10" s="3"/>
    </row>
    <row r="11" spans="1:27">
      <c r="B11" s="7" t="s">
        <v>12</v>
      </c>
      <c r="C11" s="8">
        <v>0.66190702833545001</v>
      </c>
      <c r="D11" s="9">
        <v>2.4441230598377301E-3</v>
      </c>
      <c r="E11" s="24">
        <v>8.30408492692052E-2</v>
      </c>
      <c r="F11" s="54">
        <v>0.61048257902383496</v>
      </c>
      <c r="G11" s="52">
        <v>2.6594846372264402E-3</v>
      </c>
      <c r="H11" s="53">
        <v>0.104754354827159</v>
      </c>
      <c r="I11" s="25">
        <v>0.65551453468556109</v>
      </c>
      <c r="J11" s="48">
        <v>2.4853478318907999E-3</v>
      </c>
      <c r="K11" s="39">
        <v>8.8050402243506395E-2</v>
      </c>
      <c r="O11" s="2"/>
      <c r="P11" s="2"/>
      <c r="Q11" s="3"/>
      <c r="R11" s="3"/>
      <c r="S11" s="3"/>
    </row>
    <row r="12" spans="1:27">
      <c r="B12" s="7" t="s">
        <v>13</v>
      </c>
      <c r="C12" s="8">
        <v>0.676538918268481</v>
      </c>
      <c r="D12" s="9">
        <v>2.5876627065714898E-3</v>
      </c>
      <c r="E12" s="24">
        <v>9.6689649217020293E-2</v>
      </c>
      <c r="F12" s="54">
        <v>0.59087820040608396</v>
      </c>
      <c r="G12" s="52">
        <v>2.6120805802004902E-3</v>
      </c>
      <c r="H12" s="53">
        <v>0.11145902330423001</v>
      </c>
      <c r="I12" s="25">
        <v>0.64591640014767704</v>
      </c>
      <c r="J12" s="48">
        <v>2.5141357619320498E-3</v>
      </c>
      <c r="K12" s="39">
        <v>9.0479175201197498E-2</v>
      </c>
      <c r="O12" s="2"/>
      <c r="P12" s="2"/>
      <c r="Q12" s="3"/>
      <c r="R12" s="3"/>
      <c r="S12" s="3"/>
    </row>
    <row r="13" spans="1:27">
      <c r="B13" s="7" t="s">
        <v>14</v>
      </c>
      <c r="C13" s="25">
        <v>0.66047339465122901</v>
      </c>
      <c r="D13" s="26">
        <v>2.4085851195776802E-3</v>
      </c>
      <c r="E13" s="27">
        <v>8.3647462644949794E-2</v>
      </c>
      <c r="F13" s="54">
        <v>0.58875574329726998</v>
      </c>
      <c r="G13" s="52">
        <v>2.672550558929E-3</v>
      </c>
      <c r="H13" s="53">
        <v>0.110251229255105</v>
      </c>
      <c r="I13" s="25">
        <v>0.64588417435666101</v>
      </c>
      <c r="J13" s="48">
        <v>2.4681898642713901E-3</v>
      </c>
      <c r="K13" s="39">
        <v>8.78039491723311E-2</v>
      </c>
      <c r="L13" s="33"/>
      <c r="M13" s="32"/>
      <c r="N13" s="34"/>
      <c r="O13" s="35"/>
      <c r="P13" s="35"/>
      <c r="Q13" s="36"/>
      <c r="R13" s="36"/>
      <c r="S13" s="36"/>
      <c r="T13" s="33"/>
      <c r="U13" s="33"/>
      <c r="V13" s="33"/>
      <c r="W13" s="33"/>
      <c r="X13" s="33"/>
      <c r="Y13" s="33"/>
      <c r="Z13" s="33"/>
      <c r="AA13" s="33"/>
    </row>
    <row r="14" spans="1:27">
      <c r="B14" s="7" t="s">
        <v>15</v>
      </c>
      <c r="C14" s="25">
        <v>0.69065397236743098</v>
      </c>
      <c r="D14" s="26">
        <v>2.4778129194693902E-3</v>
      </c>
      <c r="E14" s="27">
        <v>7.9987667267985896E-2</v>
      </c>
      <c r="F14" s="54">
        <v>0.58976365133346598</v>
      </c>
      <c r="G14" s="52">
        <v>2.63784937424256E-3</v>
      </c>
      <c r="H14" s="53">
        <v>0.110257255062221</v>
      </c>
      <c r="I14" s="25">
        <v>0.64370083272058998</v>
      </c>
      <c r="J14" s="48">
        <v>2.4967555864834801E-3</v>
      </c>
      <c r="K14" s="39">
        <v>9.5873105485142898E-2</v>
      </c>
      <c r="L14" s="33"/>
      <c r="M14" s="32"/>
      <c r="N14" s="34"/>
      <c r="O14" s="35"/>
      <c r="P14" s="35"/>
      <c r="Q14" s="36"/>
      <c r="R14" s="36"/>
      <c r="S14" s="36"/>
      <c r="T14" s="33"/>
      <c r="U14" s="33"/>
      <c r="V14" s="33"/>
      <c r="W14" s="33"/>
      <c r="X14" s="33"/>
      <c r="Y14" s="33"/>
      <c r="Z14" s="33"/>
      <c r="AA14" s="33"/>
    </row>
    <row r="15" spans="1:27">
      <c r="B15" s="7" t="s">
        <v>16</v>
      </c>
      <c r="C15" s="28">
        <v>0.66874809115599299</v>
      </c>
      <c r="D15" s="42">
        <v>2.6648750828492601E-3</v>
      </c>
      <c r="E15" s="29">
        <v>0.105862100345541</v>
      </c>
      <c r="F15" s="54">
        <v>0.61341964768688695</v>
      </c>
      <c r="G15" s="57">
        <v>2.57789337350476E-3</v>
      </c>
      <c r="H15" s="58">
        <v>0.103472182751242</v>
      </c>
      <c r="I15" s="25">
        <v>0.63961498827230101</v>
      </c>
      <c r="J15" s="48">
        <v>2.5069514431016499E-3</v>
      </c>
      <c r="K15" s="49">
        <v>9.1750246548129799E-2</v>
      </c>
      <c r="L15" s="33"/>
      <c r="M15" s="32"/>
      <c r="N15" s="34"/>
      <c r="O15" s="37"/>
      <c r="P15" s="37"/>
      <c r="Q15" s="38"/>
      <c r="R15" s="36"/>
      <c r="S15" s="36"/>
      <c r="T15" s="33"/>
      <c r="U15" s="33"/>
      <c r="V15" s="33"/>
      <c r="W15" s="33"/>
      <c r="X15" s="33"/>
      <c r="Y15" s="33"/>
      <c r="Z15" s="33"/>
      <c r="AA15" s="33"/>
    </row>
    <row r="16" spans="1:27">
      <c r="B16" s="7" t="s">
        <v>17</v>
      </c>
      <c r="C16" s="25">
        <v>0.62801906760899695</v>
      </c>
      <c r="D16" s="26">
        <v>2.4768659270042199E-3</v>
      </c>
      <c r="E16" s="30">
        <v>9.3359764993405703E-2</v>
      </c>
      <c r="F16" s="54">
        <v>0.49690627251807201</v>
      </c>
      <c r="G16" s="57">
        <v>2.85666140958071E-3</v>
      </c>
      <c r="H16" s="58">
        <v>0.145950258767617</v>
      </c>
      <c r="I16" s="25">
        <v>0.64571715052533696</v>
      </c>
      <c r="J16" s="48">
        <v>2.5157646376539602E-3</v>
      </c>
      <c r="K16" s="49">
        <v>9.1789183333309807E-2</v>
      </c>
      <c r="N16" s="19"/>
      <c r="O16" s="23"/>
      <c r="P16" s="23"/>
      <c r="Q16" s="22"/>
      <c r="R16" s="3"/>
      <c r="S16" s="3"/>
    </row>
    <row r="17" spans="2:22">
      <c r="B17" s="7" t="s">
        <v>18</v>
      </c>
      <c r="C17" s="25">
        <v>0.66153224228366603</v>
      </c>
      <c r="D17" s="26">
        <v>2.4272445424184598E-3</v>
      </c>
      <c r="E17" s="27">
        <v>8.2745107452736597E-2</v>
      </c>
      <c r="F17" s="54">
        <v>0.59524723438009097</v>
      </c>
      <c r="G17" s="57">
        <v>2.5891135718607902E-3</v>
      </c>
      <c r="H17" s="58">
        <v>0.108016826231548</v>
      </c>
      <c r="I17" s="25">
        <v>0.64654960440225695</v>
      </c>
      <c r="J17" s="48">
        <v>2.4996801694914601E-3</v>
      </c>
      <c r="K17" s="49">
        <v>9.1769939163486594E-2</v>
      </c>
      <c r="N17" s="19"/>
      <c r="O17" s="23"/>
      <c r="P17" s="23"/>
      <c r="Q17" s="22"/>
      <c r="R17" s="3"/>
      <c r="S17" s="3"/>
    </row>
    <row r="18" spans="2:22">
      <c r="C18" s="4"/>
      <c r="F18" s="32"/>
      <c r="G18" s="33"/>
      <c r="H18" s="33"/>
      <c r="I18" s="33"/>
      <c r="J18" s="33"/>
      <c r="K18" s="33"/>
      <c r="L18" s="33"/>
      <c r="M18" s="33"/>
      <c r="N18" s="34"/>
      <c r="O18" s="50"/>
      <c r="P18" s="50"/>
      <c r="Q18" s="51"/>
      <c r="R18" s="36"/>
      <c r="S18" s="36">
        <v>49.6906272518072</v>
      </c>
      <c r="T18" s="33">
        <v>59.524723438009097</v>
      </c>
    </row>
    <row r="19" spans="2:22">
      <c r="B19" s="1"/>
      <c r="F19" s="32"/>
      <c r="G19" s="33"/>
      <c r="H19" s="33"/>
      <c r="I19" s="33"/>
      <c r="J19" s="33"/>
      <c r="K19" s="33"/>
      <c r="L19" s="33"/>
      <c r="M19" s="33"/>
      <c r="N19" s="34"/>
      <c r="O19" s="50"/>
      <c r="P19" s="50"/>
      <c r="Q19" s="51"/>
      <c r="R19" s="36"/>
      <c r="S19" s="36">
        <v>2.85666140958071E-3</v>
      </c>
      <c r="T19" s="33">
        <v>2.5891135718607902E-3</v>
      </c>
    </row>
    <row r="20" spans="2:22">
      <c r="F20" s="32"/>
      <c r="G20" s="33"/>
      <c r="H20" s="33"/>
      <c r="I20" s="33"/>
      <c r="J20" s="33"/>
      <c r="K20" s="33"/>
      <c r="L20" s="33"/>
      <c r="M20" s="33"/>
      <c r="N20" s="34"/>
      <c r="O20" s="50"/>
      <c r="P20" s="50"/>
      <c r="Q20" s="51"/>
      <c r="R20" s="36"/>
      <c r="S20" s="36">
        <v>0.145950258767617</v>
      </c>
      <c r="T20" s="33">
        <v>0.108016826231548</v>
      </c>
    </row>
    <row r="21" spans="2:22">
      <c r="B21" s="1"/>
      <c r="C21" s="59" t="s">
        <v>32</v>
      </c>
      <c r="D21" s="59"/>
      <c r="E21" s="17"/>
      <c r="I21" s="13"/>
      <c r="K21" s="5"/>
      <c r="L21" s="59" t="s">
        <v>33</v>
      </c>
      <c r="M21" s="59"/>
      <c r="N21" s="19"/>
      <c r="O21" s="23"/>
      <c r="P21" s="23"/>
      <c r="Q21" s="22"/>
      <c r="R21" s="3"/>
      <c r="S21" s="3"/>
      <c r="U21" s="59" t="s">
        <v>34</v>
      </c>
      <c r="V21" s="59"/>
    </row>
    <row r="22" spans="2:22">
      <c r="I22" s="13"/>
      <c r="N22" s="19"/>
      <c r="O22" s="23"/>
      <c r="P22" s="23"/>
      <c r="Q22" s="22"/>
      <c r="R22" s="3"/>
      <c r="S22" s="3"/>
      <c r="U22" s="59"/>
      <c r="V22" s="59"/>
    </row>
    <row r="23" spans="2:22">
      <c r="B23" s="1"/>
      <c r="I23" s="13"/>
      <c r="N23" s="19"/>
      <c r="O23" s="23"/>
      <c r="P23" s="23"/>
      <c r="Q23" s="22"/>
      <c r="R23" s="3"/>
      <c r="S23" s="3"/>
    </row>
    <row r="24" spans="2:22">
      <c r="B24" s="1"/>
      <c r="I24" s="13"/>
      <c r="N24" s="19"/>
      <c r="O24" s="23"/>
      <c r="P24" s="23"/>
      <c r="Q24" s="22"/>
      <c r="R24" s="3"/>
      <c r="S24" s="3"/>
    </row>
    <row r="25" spans="2:22">
      <c r="B25" s="1"/>
      <c r="I25" s="13"/>
      <c r="N25" s="19"/>
      <c r="O25" s="23"/>
      <c r="P25" s="23"/>
      <c r="Q25" s="22"/>
    </row>
    <row r="26" spans="2:22">
      <c r="B26" s="1"/>
      <c r="I26" s="13"/>
      <c r="N26" s="19"/>
      <c r="O26" s="23"/>
      <c r="P26" s="23"/>
      <c r="Q26" s="22"/>
    </row>
    <row r="27" spans="2:22">
      <c r="B27" s="1"/>
      <c r="I27" s="13"/>
      <c r="N27" s="20"/>
      <c r="O27" s="21"/>
      <c r="P27" s="21"/>
    </row>
    <row r="28" spans="2:22">
      <c r="B28" s="1"/>
      <c r="I28" s="13"/>
    </row>
    <row r="29" spans="2:22">
      <c r="B29" s="1"/>
      <c r="I29" s="13"/>
    </row>
    <row r="30" spans="2:22">
      <c r="B30" s="1"/>
      <c r="I30" s="13"/>
    </row>
    <row r="31" spans="2:22">
      <c r="B31" s="1"/>
      <c r="I31" s="13"/>
    </row>
    <row r="32" spans="2:22">
      <c r="B32" s="1"/>
      <c r="I32" s="13"/>
    </row>
    <row r="33" spans="2:9">
      <c r="B33" s="1"/>
      <c r="I33" s="13"/>
    </row>
    <row r="34" spans="2:9">
      <c r="I34" s="13"/>
    </row>
    <row r="35" spans="2:9">
      <c r="I35" s="13"/>
    </row>
    <row r="36" spans="2:9">
      <c r="I36" s="13"/>
    </row>
    <row r="41" spans="2:9">
      <c r="C41" s="32"/>
      <c r="D41" s="33"/>
      <c r="E41" s="33"/>
      <c r="F41" s="33"/>
    </row>
    <row r="42" spans="2:9">
      <c r="C42" s="61"/>
      <c r="D42" s="33"/>
      <c r="E42" s="33"/>
      <c r="F42" s="33"/>
    </row>
    <row r="43" spans="2:9">
      <c r="C43" s="28"/>
      <c r="D43" s="62"/>
      <c r="E43" s="63"/>
      <c r="F43" s="62"/>
    </row>
    <row r="44" spans="2:9">
      <c r="C44" s="28"/>
      <c r="D44" s="62"/>
      <c r="E44" s="63"/>
      <c r="F44" s="62"/>
    </row>
    <row r="45" spans="2:9">
      <c r="C45" s="28"/>
      <c r="D45" s="62"/>
      <c r="E45" s="63"/>
      <c r="F45" s="62"/>
    </row>
    <row r="46" spans="2:9">
      <c r="C46" s="28"/>
      <c r="D46" s="62"/>
      <c r="E46" s="63"/>
      <c r="F46" s="62"/>
    </row>
    <row r="47" spans="2:9">
      <c r="C47" s="28"/>
      <c r="D47" s="62"/>
      <c r="E47" s="63"/>
      <c r="F47" s="62"/>
    </row>
    <row r="48" spans="2:9">
      <c r="C48" s="28"/>
      <c r="D48" s="62"/>
      <c r="E48" s="63"/>
      <c r="F48" s="62"/>
    </row>
    <row r="49" spans="3:6">
      <c r="C49" s="28"/>
      <c r="D49" s="62"/>
      <c r="E49" s="63"/>
      <c r="F49" s="62"/>
    </row>
    <row r="50" spans="3:6">
      <c r="C50" s="28"/>
      <c r="D50" s="62"/>
      <c r="E50" s="63"/>
      <c r="F50" s="62"/>
    </row>
    <row r="51" spans="3:6">
      <c r="C51" s="28"/>
      <c r="D51" s="62"/>
      <c r="E51" s="63"/>
      <c r="F51" s="62"/>
    </row>
    <row r="52" spans="3:6">
      <c r="C52" s="28"/>
      <c r="D52" s="62"/>
      <c r="E52" s="63"/>
      <c r="F52" s="62"/>
    </row>
    <row r="53" spans="3:6">
      <c r="C53" s="63"/>
      <c r="D53" s="62"/>
      <c r="E53" s="63"/>
      <c r="F53" s="62"/>
    </row>
    <row r="54" spans="3:6">
      <c r="C54" s="63"/>
      <c r="D54" s="62"/>
      <c r="E54" s="63"/>
      <c r="F54" s="62"/>
    </row>
    <row r="55" spans="3:6">
      <c r="C55" s="63"/>
      <c r="D55" s="62"/>
      <c r="E55" s="63"/>
      <c r="F55" s="62"/>
    </row>
    <row r="56" spans="3:6">
      <c r="C56" s="63"/>
      <c r="D56" s="62"/>
      <c r="E56" s="63"/>
      <c r="F56" s="62"/>
    </row>
    <row r="57" spans="3:6">
      <c r="C57" s="63"/>
      <c r="D57" s="62"/>
      <c r="E57" s="63"/>
      <c r="F57" s="62"/>
    </row>
    <row r="58" spans="3:6">
      <c r="C58" s="63"/>
      <c r="D58" s="62"/>
      <c r="E58" s="63"/>
      <c r="F58" s="62"/>
    </row>
    <row r="59" spans="3:6">
      <c r="C59" s="63"/>
      <c r="D59" s="62"/>
      <c r="E59" s="63"/>
      <c r="F59" s="62"/>
    </row>
    <row r="60" spans="3:6">
      <c r="C60" s="63"/>
      <c r="D60" s="62"/>
      <c r="E60" s="63"/>
      <c r="F60" s="62"/>
    </row>
    <row r="61" spans="3:6">
      <c r="C61" s="63"/>
      <c r="D61" s="62"/>
      <c r="E61" s="63"/>
      <c r="F61" s="62"/>
    </row>
    <row r="62" spans="3:6">
      <c r="C62" s="63"/>
      <c r="D62" s="62"/>
      <c r="E62" s="63"/>
      <c r="F62" s="62"/>
    </row>
    <row r="64" spans="3:6">
      <c r="D64" s="62"/>
      <c r="F64" s="62"/>
    </row>
    <row r="67" spans="4:6">
      <c r="D67" s="15"/>
      <c r="F67" s="15"/>
    </row>
    <row r="69" spans="4:6">
      <c r="D69" s="15"/>
      <c r="F69" s="15"/>
    </row>
    <row r="70" spans="4:6">
      <c r="D70" s="15"/>
      <c r="F70" s="15"/>
    </row>
    <row r="71" spans="4:6">
      <c r="D71" s="15"/>
      <c r="F71" s="15"/>
    </row>
    <row r="76" spans="4:6">
      <c r="D76" s="15"/>
      <c r="F76" s="15"/>
    </row>
    <row r="77" spans="4:6">
      <c r="D77" s="16"/>
      <c r="F77" s="16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74EC-0605-4F1E-92AC-F83F6C184785}">
  <dimension ref="B2:N142"/>
  <sheetViews>
    <sheetView tabSelected="1" workbookViewId="0">
      <selection activeCell="D2" sqref="D2"/>
    </sheetView>
  </sheetViews>
  <sheetFormatPr defaultRowHeight="14.4"/>
  <cols>
    <col min="2" max="2" width="16.77734375" customWidth="1"/>
    <col min="3" max="3" width="16.6640625" customWidth="1"/>
    <col min="4" max="4" width="12.109375" customWidth="1"/>
    <col min="5" max="5" width="16.77734375" customWidth="1"/>
    <col min="6" max="6" width="13.5546875" customWidth="1"/>
    <col min="7" max="7" width="13.44140625" customWidth="1"/>
    <col min="8" max="8" width="14.44140625" customWidth="1"/>
    <col min="11" max="11" width="13.109375" customWidth="1"/>
    <col min="12" max="13" width="12" bestFit="1" customWidth="1"/>
    <col min="14" max="14" width="13.44140625" customWidth="1"/>
  </cols>
  <sheetData>
    <row r="2" spans="2:14">
      <c r="B2" t="s">
        <v>36</v>
      </c>
      <c r="C2" s="32"/>
      <c r="D2" s="33"/>
      <c r="E2" s="33"/>
      <c r="F2" s="33"/>
      <c r="K2" t="s">
        <v>53</v>
      </c>
      <c r="L2" s="61" t="s">
        <v>2</v>
      </c>
      <c r="M2" s="33" t="s">
        <v>1</v>
      </c>
      <c r="N2" s="33" t="s">
        <v>48</v>
      </c>
    </row>
    <row r="3" spans="2:14" ht="28.8">
      <c r="B3" t="s">
        <v>37</v>
      </c>
      <c r="C3" s="61" t="s">
        <v>2</v>
      </c>
      <c r="D3" s="33" t="s">
        <v>38</v>
      </c>
      <c r="E3" s="33" t="s">
        <v>1</v>
      </c>
      <c r="F3" s="33" t="s">
        <v>39</v>
      </c>
      <c r="G3" s="33" t="s">
        <v>48</v>
      </c>
      <c r="H3" s="64" t="s">
        <v>49</v>
      </c>
      <c r="K3" t="s">
        <v>37</v>
      </c>
      <c r="L3">
        <f>_xlfn.T.TEST(Results!$D$3:$D$17,Results!$G$3:$G$17,2,3)</f>
        <v>1.7775263372848909E-5</v>
      </c>
      <c r="M3">
        <f>_xlfn.T.TEST(Results!$C$3:$C$17,Results!$F$3:$F$17,2,3)</f>
        <v>4.737058188152988E-5</v>
      </c>
      <c r="N3">
        <f>_xlfn.T.TEST(Results!$E$3:$E$17,Results!$H$3:$H$17,2,3)</f>
        <v>9.0039250356633248E-5</v>
      </c>
    </row>
    <row r="4" spans="2:14">
      <c r="B4" t="s">
        <v>40</v>
      </c>
      <c r="C4" s="28">
        <f>Results!D3</f>
        <v>2.4721435138656102E-3</v>
      </c>
      <c r="D4" s="62">
        <f>_xlfn.RANK.AVG(C4,C$4:C$45,1)</f>
        <v>7</v>
      </c>
      <c r="E4" s="63">
        <f>Results!C3</f>
        <v>0.64856277128685802</v>
      </c>
      <c r="F4" s="62">
        <f>_xlfn.RANK.AVG(E4,E$4:E$45,1)</f>
        <v>22</v>
      </c>
      <c r="G4" s="3">
        <f>Results!E3</f>
        <v>8.7901077474148798E-2</v>
      </c>
      <c r="H4" s="62">
        <f>_xlfn.RANK.AVG(G4,G$4:G$33,1)</f>
        <v>8</v>
      </c>
      <c r="K4" t="s">
        <v>50</v>
      </c>
      <c r="L4" s="3">
        <f>_xlfn.T.TEST(Results!$D$3:$D$17,Results!$J$3:$J$17,2,3)</f>
        <v>0.9089118984819019</v>
      </c>
      <c r="M4" s="3">
        <f>_xlfn.T.TEST(Results!$C$3:$C$17,Results!$I$3:$I$17,2,3)</f>
        <v>0.6782798887265884</v>
      </c>
      <c r="N4" s="3">
        <f>_xlfn.T.TEST(Results!$E$3:$E$17,Results!$K$3:$K$17,2,3)</f>
        <v>0.85131950942086132</v>
      </c>
    </row>
    <row r="5" spans="2:14">
      <c r="B5" t="s">
        <v>40</v>
      </c>
      <c r="C5" s="28">
        <f>Results!D4</f>
        <v>2.4383272388189699E-3</v>
      </c>
      <c r="D5" s="62">
        <f>_xlfn.RANK.AVG(C5,C$4:C$33,1)</f>
        <v>4</v>
      </c>
      <c r="E5" s="63">
        <f>Results!C4</f>
        <v>0.66434275044180491</v>
      </c>
      <c r="F5" s="62">
        <f t="shared" ref="D5:F33" si="0">_xlfn.RANK.AVG(E5,E$4:E$45,1)</f>
        <v>27</v>
      </c>
      <c r="G5" s="3">
        <f>Results!E4</f>
        <v>8.2656391229494003E-2</v>
      </c>
      <c r="H5" s="62">
        <f t="shared" ref="H5:H32" si="1">_xlfn.RANK.AVG(G5,G$4:G$33,1)</f>
        <v>2</v>
      </c>
      <c r="K5" t="s">
        <v>52</v>
      </c>
      <c r="L5" s="16">
        <f>_xlfn.T.TEST(Results!$G$3:$G$17,Results!$J$3:$J$17,2,3)</f>
        <v>4.3834284266376073E-6</v>
      </c>
      <c r="M5" s="16">
        <f>_xlfn.T.TEST(Results!$F$3:$F$17,Results!$I$3:$I$17,2,3)</f>
        <v>4.8690899104539535E-5</v>
      </c>
      <c r="N5" s="16">
        <f>_xlfn.T.TEST(Results!$H$3:$H$17,Results!$K$3:$K$17,2,3)</f>
        <v>4.5297552456188662E-5</v>
      </c>
    </row>
    <row r="6" spans="2:14">
      <c r="B6" t="s">
        <v>40</v>
      </c>
      <c r="C6" s="28">
        <f>Results!D5</f>
        <v>2.57701763609654E-3</v>
      </c>
      <c r="D6" s="62">
        <f t="shared" ref="D6:D33" si="2">_xlfn.RANK.AVG(C6,C$4:C$33,1)</f>
        <v>16</v>
      </c>
      <c r="E6" s="63">
        <f>Results!C5</f>
        <v>0.59172195214897105</v>
      </c>
      <c r="F6" s="62">
        <f t="shared" si="0"/>
        <v>7</v>
      </c>
      <c r="G6" s="3">
        <f>Results!E5</f>
        <v>0.106038989941986</v>
      </c>
      <c r="H6" s="62">
        <f t="shared" si="1"/>
        <v>22</v>
      </c>
    </row>
    <row r="7" spans="2:14">
      <c r="B7" t="s">
        <v>40</v>
      </c>
      <c r="C7" s="28">
        <f>Results!D6</f>
        <v>2.48095441710806E-3</v>
      </c>
      <c r="D7" s="62">
        <f t="shared" si="2"/>
        <v>10</v>
      </c>
      <c r="E7" s="63">
        <f>Results!C6</f>
        <v>0.64237568199220607</v>
      </c>
      <c r="F7" s="62">
        <f t="shared" si="0"/>
        <v>20</v>
      </c>
      <c r="G7" s="3">
        <f>Results!E6</f>
        <v>8.8399270344012001E-2</v>
      </c>
      <c r="H7" s="62">
        <f t="shared" si="1"/>
        <v>9</v>
      </c>
      <c r="K7" t="s">
        <v>54</v>
      </c>
      <c r="L7" s="61" t="s">
        <v>2</v>
      </c>
      <c r="M7" s="33" t="s">
        <v>1</v>
      </c>
      <c r="N7" s="33" t="s">
        <v>48</v>
      </c>
    </row>
    <row r="8" spans="2:14">
      <c r="B8" t="s">
        <v>40</v>
      </c>
      <c r="C8" s="28">
        <f>Results!D7</f>
        <v>2.4978138489887502E-3</v>
      </c>
      <c r="D8" s="62">
        <f t="shared" si="2"/>
        <v>11</v>
      </c>
      <c r="E8" s="63">
        <f>Results!C7</f>
        <v>0.63226234746110899</v>
      </c>
      <c r="F8" s="62">
        <f t="shared" si="0"/>
        <v>18</v>
      </c>
      <c r="G8" s="3">
        <f>Results!E7</f>
        <v>9.3358690613210907E-2</v>
      </c>
      <c r="H8" s="62">
        <f t="shared" si="1"/>
        <v>11</v>
      </c>
      <c r="K8" t="s">
        <v>37</v>
      </c>
      <c r="L8" s="3">
        <f>_xlfn.F.TEST(Results!$D$3:$D$17,Results!$G$3:$G$17)</f>
        <v>0.71997087295390028</v>
      </c>
      <c r="M8" s="3">
        <f>_xlfn.F.TEST(Results!$C$3:$C$17,Results!$F$3:$F$17)</f>
        <v>0.26957114722391223</v>
      </c>
      <c r="N8" s="3">
        <f>_xlfn.F.TEST(Results!$E$3:$E$17,Results!$H$3:$H$17)</f>
        <v>0.15144209971366923</v>
      </c>
    </row>
    <row r="9" spans="2:14">
      <c r="B9" t="s">
        <v>40</v>
      </c>
      <c r="C9" s="28">
        <f>Results!D8</f>
        <v>2.4368902536909399E-3</v>
      </c>
      <c r="D9" s="62">
        <f t="shared" si="2"/>
        <v>3</v>
      </c>
      <c r="E9" s="63">
        <f>Results!C8</f>
        <v>0.64741980633031804</v>
      </c>
      <c r="F9" s="62">
        <f t="shared" si="0"/>
        <v>21</v>
      </c>
      <c r="G9" s="3">
        <f>Results!E8</f>
        <v>8.7640249749995999E-2</v>
      </c>
      <c r="H9" s="62">
        <f t="shared" si="1"/>
        <v>7</v>
      </c>
      <c r="K9" t="s">
        <v>50</v>
      </c>
      <c r="L9" s="16">
        <f>_xlfn.F.TEST(Results!$D$3:$D$17,Results!$J$3:$J$17)</f>
        <v>1.8403887597055462E-6</v>
      </c>
      <c r="M9" s="16">
        <f>_xlfn.F.TEST(Results!$C$3:$C$17,Results!$I$3:$I$17)</f>
        <v>1.0054588232569789E-8</v>
      </c>
      <c r="N9" s="16">
        <f>_xlfn.F.TEST(Results!$E$3:$E$17,Results!$K$3:$K$17)</f>
        <v>5.0881072877260761E-6</v>
      </c>
    </row>
    <row r="10" spans="2:14">
      <c r="B10" t="s">
        <v>40</v>
      </c>
      <c r="C10" s="28">
        <f>Results!D9</f>
        <v>2.4548047718744499E-3</v>
      </c>
      <c r="D10" s="62">
        <f t="shared" si="2"/>
        <v>6</v>
      </c>
      <c r="E10" s="63">
        <f>Results!C9</f>
        <v>0.64898143363092398</v>
      </c>
      <c r="F10" s="62">
        <f t="shared" si="0"/>
        <v>23</v>
      </c>
      <c r="G10" s="3">
        <f>Results!E9</f>
        <v>8.7537633157112105E-2</v>
      </c>
      <c r="H10" s="62">
        <f t="shared" si="1"/>
        <v>6</v>
      </c>
      <c r="K10" t="s">
        <v>52</v>
      </c>
      <c r="L10" s="16">
        <f>_xlfn.F.TEST(Results!$G$3:$G$17,Results!$J$3:$J$17)</f>
        <v>5.2221552652089588E-7</v>
      </c>
      <c r="M10" s="16">
        <f>_xlfn.F.TEST(Results!$F$3:$F$17,Results!$I$3:$I$17)</f>
        <v>1.6520952779175129E-10</v>
      </c>
      <c r="N10" s="16">
        <f>_xlfn.F.TEST(Results!$H$3:$H$17,Results!$K$3:$K$17)</f>
        <v>2.9675973948632079E-8</v>
      </c>
    </row>
    <row r="11" spans="2:14">
      <c r="B11" t="s">
        <v>40</v>
      </c>
      <c r="C11" s="28">
        <f>Results!D10</f>
        <v>2.5758751271081001E-3</v>
      </c>
      <c r="D11" s="62">
        <f t="shared" si="2"/>
        <v>15</v>
      </c>
      <c r="E11" s="63">
        <f>Results!C10</f>
        <v>0.60641065650220805</v>
      </c>
      <c r="F11" s="62">
        <f t="shared" si="0"/>
        <v>10</v>
      </c>
      <c r="G11" s="3">
        <f>Results!E10</f>
        <v>0.104053553682422</v>
      </c>
      <c r="H11" s="62">
        <f t="shared" si="1"/>
        <v>17</v>
      </c>
    </row>
    <row r="12" spans="2:14">
      <c r="B12" t="s">
        <v>40</v>
      </c>
      <c r="C12" s="28">
        <f>Results!D11</f>
        <v>2.4441230598377301E-3</v>
      </c>
      <c r="D12" s="62">
        <f t="shared" si="2"/>
        <v>5</v>
      </c>
      <c r="E12" s="63">
        <f>Results!C11</f>
        <v>0.66190702833545001</v>
      </c>
      <c r="F12" s="62">
        <f t="shared" si="0"/>
        <v>26</v>
      </c>
      <c r="G12" s="3">
        <f>Results!E11</f>
        <v>8.30408492692052E-2</v>
      </c>
      <c r="H12" s="62">
        <f t="shared" si="1"/>
        <v>4</v>
      </c>
      <c r="K12" t="s">
        <v>36</v>
      </c>
      <c r="L12" s="61" t="s">
        <v>2</v>
      </c>
      <c r="M12" s="33" t="s">
        <v>1</v>
      </c>
      <c r="N12" s="33" t="s">
        <v>48</v>
      </c>
    </row>
    <row r="13" spans="2:14">
      <c r="B13" t="s">
        <v>40</v>
      </c>
      <c r="C13" s="28">
        <f>Results!D12</f>
        <v>2.5876627065714898E-3</v>
      </c>
      <c r="D13" s="62">
        <f t="shared" si="2"/>
        <v>18</v>
      </c>
      <c r="E13" s="63">
        <f>Results!C12</f>
        <v>0.676538918268481</v>
      </c>
      <c r="F13" s="62">
        <f t="shared" si="0"/>
        <v>29</v>
      </c>
      <c r="G13" s="3">
        <f>Results!E12</f>
        <v>9.6689649217020293E-2</v>
      </c>
      <c r="H13" s="62">
        <f t="shared" si="1"/>
        <v>13</v>
      </c>
      <c r="K13" t="s">
        <v>37</v>
      </c>
      <c r="L13" s="65">
        <f>D48</f>
        <v>1.4749879634655514E-4</v>
      </c>
      <c r="M13" s="65">
        <f>F48</f>
        <v>8.8667572667124967E-5</v>
      </c>
      <c r="N13" s="65">
        <f>H48</f>
        <v>1.4749879634655514E-4</v>
      </c>
    </row>
    <row r="14" spans="2:14">
      <c r="B14" t="s">
        <v>40</v>
      </c>
      <c r="C14" s="28">
        <f>Results!D13</f>
        <v>2.4085851195776802E-3</v>
      </c>
      <c r="D14" s="62">
        <f t="shared" si="2"/>
        <v>1</v>
      </c>
      <c r="E14" s="63">
        <f>Results!C13</f>
        <v>0.66047339465122901</v>
      </c>
      <c r="F14" s="62">
        <f t="shared" si="0"/>
        <v>24</v>
      </c>
      <c r="G14" s="3">
        <f>Results!E13</f>
        <v>8.3647462644949794E-2</v>
      </c>
      <c r="H14" s="62">
        <f t="shared" si="1"/>
        <v>5</v>
      </c>
      <c r="K14" t="s">
        <v>50</v>
      </c>
      <c r="L14" s="12">
        <f>D95</f>
        <v>0.20584226887955648</v>
      </c>
      <c r="M14" s="12">
        <f>F95</f>
        <v>0.20584226887955648</v>
      </c>
      <c r="N14" s="12">
        <f>H95</f>
        <v>0.39515809998581164</v>
      </c>
    </row>
    <row r="15" spans="2:14">
      <c r="B15" t="s">
        <v>40</v>
      </c>
      <c r="C15" s="28">
        <f>Results!D14</f>
        <v>2.4778129194693902E-3</v>
      </c>
      <c r="D15" s="62">
        <f t="shared" si="2"/>
        <v>9</v>
      </c>
      <c r="E15" s="63">
        <f>Results!C14</f>
        <v>0.69065397236743098</v>
      </c>
      <c r="F15" s="62">
        <f t="shared" si="0"/>
        <v>30</v>
      </c>
      <c r="G15" s="3">
        <f>Results!E14</f>
        <v>7.9987667267985896E-2</v>
      </c>
      <c r="H15" s="62">
        <f t="shared" si="1"/>
        <v>1</v>
      </c>
      <c r="K15" t="s">
        <v>52</v>
      </c>
      <c r="L15" s="65">
        <f>D142</f>
        <v>3.0669777654622675E-6</v>
      </c>
      <c r="M15" s="65">
        <f>F142</f>
        <v>3.0669777654622675E-6</v>
      </c>
      <c r="N15" s="65">
        <f>H142</f>
        <v>3.7495177784152479E-6</v>
      </c>
    </row>
    <row r="16" spans="2:14">
      <c r="B16" t="s">
        <v>40</v>
      </c>
      <c r="C16" s="28">
        <f>Results!D15</f>
        <v>2.6648750828492601E-3</v>
      </c>
      <c r="D16" s="62">
        <f t="shared" si="2"/>
        <v>26</v>
      </c>
      <c r="E16" s="63">
        <f>Results!C15</f>
        <v>0.66874809115599299</v>
      </c>
      <c r="F16" s="62">
        <f t="shared" si="0"/>
        <v>28</v>
      </c>
      <c r="G16" s="3">
        <f>Results!E15</f>
        <v>0.105862100345541</v>
      </c>
      <c r="H16" s="62">
        <f t="shared" si="1"/>
        <v>21</v>
      </c>
    </row>
    <row r="17" spans="2:8">
      <c r="B17" t="s">
        <v>40</v>
      </c>
      <c r="C17" s="28">
        <f>Results!D16</f>
        <v>2.4768659270042199E-3</v>
      </c>
      <c r="D17" s="62">
        <f t="shared" si="2"/>
        <v>8</v>
      </c>
      <c r="E17" s="63">
        <f>Results!C16</f>
        <v>0.62801906760899695</v>
      </c>
      <c r="F17" s="62">
        <f t="shared" si="0"/>
        <v>17</v>
      </c>
      <c r="G17" s="3">
        <f>Results!E16</f>
        <v>9.3359764993405703E-2</v>
      </c>
      <c r="H17" s="62">
        <f t="shared" si="1"/>
        <v>12</v>
      </c>
    </row>
    <row r="18" spans="2:8">
      <c r="B18" t="s">
        <v>40</v>
      </c>
      <c r="C18" s="28">
        <f>Results!D17</f>
        <v>2.4272445424184598E-3</v>
      </c>
      <c r="D18" s="62">
        <f t="shared" si="2"/>
        <v>2</v>
      </c>
      <c r="E18" s="63">
        <f>Results!C17</f>
        <v>0.66153224228366603</v>
      </c>
      <c r="F18" s="62">
        <f t="shared" si="0"/>
        <v>25</v>
      </c>
      <c r="G18" s="3">
        <f>Results!E17</f>
        <v>8.2745107452736597E-2</v>
      </c>
      <c r="H18" s="62">
        <f t="shared" si="1"/>
        <v>3</v>
      </c>
    </row>
    <row r="19" spans="2:8">
      <c r="B19" t="s">
        <v>41</v>
      </c>
      <c r="C19" s="63">
        <f>Results!G3</f>
        <v>2.55065952495186E-3</v>
      </c>
      <c r="D19" s="62">
        <f t="shared" si="2"/>
        <v>13</v>
      </c>
      <c r="E19" s="63">
        <f>Results!F3</f>
        <v>0.63950843212720399</v>
      </c>
      <c r="F19" s="62">
        <f t="shared" si="0"/>
        <v>19</v>
      </c>
      <c r="G19" s="3">
        <f>Results!H3</f>
        <v>9.3251987495913999E-2</v>
      </c>
      <c r="H19" s="62">
        <f t="shared" si="1"/>
        <v>10</v>
      </c>
    </row>
    <row r="20" spans="2:8">
      <c r="B20" t="s">
        <v>41</v>
      </c>
      <c r="C20" s="63">
        <f>Results!G4</f>
        <v>2.71099267036134E-3</v>
      </c>
      <c r="D20" s="62">
        <f t="shared" si="2"/>
        <v>29</v>
      </c>
      <c r="E20" s="63">
        <f>Results!F4</f>
        <v>0.539192872703537</v>
      </c>
      <c r="F20" s="62">
        <f t="shared" si="0"/>
        <v>2</v>
      </c>
      <c r="G20" s="3">
        <f>Results!H4</f>
        <v>0.12987974967477001</v>
      </c>
      <c r="H20" s="62">
        <f t="shared" si="1"/>
        <v>29</v>
      </c>
    </row>
    <row r="21" spans="2:8">
      <c r="B21" t="s">
        <v>41</v>
      </c>
      <c r="C21" s="63">
        <f>Results!G5</f>
        <v>2.6336538283366702E-3</v>
      </c>
      <c r="D21" s="62">
        <f t="shared" si="2"/>
        <v>21</v>
      </c>
      <c r="E21" s="63">
        <f>Results!F5</f>
        <v>0.58449632339106206</v>
      </c>
      <c r="F21" s="62">
        <f t="shared" si="0"/>
        <v>3</v>
      </c>
      <c r="G21" s="3">
        <f>Results!H5</f>
        <v>0.11137978732572</v>
      </c>
      <c r="H21" s="62">
        <f t="shared" si="1"/>
        <v>26</v>
      </c>
    </row>
    <row r="22" spans="2:8">
      <c r="B22" t="s">
        <v>41</v>
      </c>
      <c r="C22" s="63">
        <f>Results!G6</f>
        <v>2.6540292931473801E-3</v>
      </c>
      <c r="D22" s="62">
        <f t="shared" si="2"/>
        <v>24</v>
      </c>
      <c r="E22" s="63">
        <f>Results!F6</f>
        <v>0.6075768444131</v>
      </c>
      <c r="F22" s="62">
        <f t="shared" si="0"/>
        <v>11</v>
      </c>
      <c r="G22" s="3">
        <f>Results!H6</f>
        <v>0.104445076904894</v>
      </c>
      <c r="H22" s="62">
        <f t="shared" si="1"/>
        <v>19</v>
      </c>
    </row>
    <row r="23" spans="2:8">
      <c r="B23" t="s">
        <v>41</v>
      </c>
      <c r="C23" s="63">
        <f>Results!G7</f>
        <v>2.70352328779801E-3</v>
      </c>
      <c r="D23" s="62">
        <f t="shared" si="2"/>
        <v>28</v>
      </c>
      <c r="E23" s="63">
        <f>Results!F7</f>
        <v>0.59408963537377601</v>
      </c>
      <c r="F23" s="62">
        <f t="shared" si="0"/>
        <v>8</v>
      </c>
      <c r="G23" s="3">
        <f>Results!H7</f>
        <v>0.11246434069410099</v>
      </c>
      <c r="H23" s="62">
        <f t="shared" si="1"/>
        <v>28</v>
      </c>
    </row>
    <row r="24" spans="2:8">
      <c r="B24" t="s">
        <v>41</v>
      </c>
      <c r="C24" s="63">
        <f>Results!G8</f>
        <v>2.56643678780933E-3</v>
      </c>
      <c r="D24" s="62">
        <f t="shared" si="2"/>
        <v>14</v>
      </c>
      <c r="E24" s="63">
        <f>Results!F8</f>
        <v>0.62255003171697199</v>
      </c>
      <c r="F24" s="62">
        <f t="shared" si="0"/>
        <v>16</v>
      </c>
      <c r="G24" s="3">
        <f>Results!H8</f>
        <v>9.8117408263701203E-2</v>
      </c>
      <c r="H24" s="62">
        <f t="shared" si="1"/>
        <v>14</v>
      </c>
    </row>
    <row r="25" spans="2:8">
      <c r="B25" t="s">
        <v>41</v>
      </c>
      <c r="C25" s="63">
        <f>Results!G9</f>
        <v>2.6497366274384E-3</v>
      </c>
      <c r="D25" s="62">
        <f t="shared" si="2"/>
        <v>23</v>
      </c>
      <c r="E25" s="63">
        <f>Results!F9</f>
        <v>0.61247460272689602</v>
      </c>
      <c r="F25" s="62">
        <f t="shared" si="0"/>
        <v>13</v>
      </c>
      <c r="G25" s="3">
        <f>Results!H9</f>
        <v>0.10432678176641801</v>
      </c>
      <c r="H25" s="62">
        <f t="shared" si="1"/>
        <v>18</v>
      </c>
    </row>
    <row r="26" spans="2:8">
      <c r="B26" t="s">
        <v>41</v>
      </c>
      <c r="C26" s="63">
        <f>Results!G10</f>
        <v>2.5275209311845198E-3</v>
      </c>
      <c r="D26" s="62">
        <f t="shared" si="2"/>
        <v>12</v>
      </c>
      <c r="E26" s="63">
        <f>Results!F10</f>
        <v>0.61935248520951403</v>
      </c>
      <c r="F26" s="62">
        <f t="shared" si="0"/>
        <v>15</v>
      </c>
      <c r="G26" s="3">
        <f>Results!H10</f>
        <v>9.9179275086096003E-2</v>
      </c>
      <c r="H26" s="62">
        <f t="shared" si="1"/>
        <v>15</v>
      </c>
    </row>
    <row r="27" spans="2:8">
      <c r="B27" t="s">
        <v>41</v>
      </c>
      <c r="C27" s="63">
        <f>Results!G11</f>
        <v>2.6594846372264402E-3</v>
      </c>
      <c r="D27" s="62">
        <f t="shared" si="2"/>
        <v>25</v>
      </c>
      <c r="E27" s="63">
        <f>Results!F11</f>
        <v>0.61048257902383496</v>
      </c>
      <c r="F27" s="62">
        <f t="shared" si="0"/>
        <v>12</v>
      </c>
      <c r="G27" s="3">
        <f>Results!H11</f>
        <v>0.104754354827159</v>
      </c>
      <c r="H27" s="62">
        <f t="shared" si="1"/>
        <v>20</v>
      </c>
    </row>
    <row r="28" spans="2:8">
      <c r="B28" t="s">
        <v>41</v>
      </c>
      <c r="C28" s="63">
        <f>Results!G12</f>
        <v>2.6120805802004902E-3</v>
      </c>
      <c r="D28" s="62">
        <f t="shared" si="2"/>
        <v>20</v>
      </c>
      <c r="E28" s="63">
        <f>Results!F12</f>
        <v>0.59087820040608396</v>
      </c>
      <c r="F28" s="62">
        <f t="shared" si="0"/>
        <v>6</v>
      </c>
      <c r="G28" s="3">
        <f>Results!H12</f>
        <v>0.11145902330423001</v>
      </c>
      <c r="H28" s="62">
        <f t="shared" si="1"/>
        <v>27</v>
      </c>
    </row>
    <row r="29" spans="2:8">
      <c r="B29" t="s">
        <v>41</v>
      </c>
      <c r="C29" s="63">
        <f>Results!G13</f>
        <v>2.672550558929E-3</v>
      </c>
      <c r="D29" s="62">
        <f t="shared" si="2"/>
        <v>27</v>
      </c>
      <c r="E29" s="63">
        <f>Results!F13</f>
        <v>0.58875574329726998</v>
      </c>
      <c r="F29" s="62">
        <f t="shared" si="0"/>
        <v>4</v>
      </c>
      <c r="G29" s="3">
        <f>Results!H13</f>
        <v>0.110251229255105</v>
      </c>
      <c r="H29" s="62">
        <f t="shared" si="1"/>
        <v>24</v>
      </c>
    </row>
    <row r="30" spans="2:8">
      <c r="B30" t="s">
        <v>41</v>
      </c>
      <c r="C30" s="63">
        <f>Results!G14</f>
        <v>2.63784937424256E-3</v>
      </c>
      <c r="D30" s="62">
        <f t="shared" si="2"/>
        <v>22</v>
      </c>
      <c r="E30" s="63">
        <f>Results!F14</f>
        <v>0.58976365133346598</v>
      </c>
      <c r="F30" s="62">
        <f t="shared" si="0"/>
        <v>5</v>
      </c>
      <c r="G30" s="3">
        <f>Results!H14</f>
        <v>0.110257255062221</v>
      </c>
      <c r="H30" s="62">
        <f t="shared" si="1"/>
        <v>25</v>
      </c>
    </row>
    <row r="31" spans="2:8">
      <c r="B31" t="s">
        <v>41</v>
      </c>
      <c r="C31" s="63">
        <f>Results!G15</f>
        <v>2.57789337350476E-3</v>
      </c>
      <c r="D31" s="62">
        <f t="shared" si="2"/>
        <v>17</v>
      </c>
      <c r="E31" s="63">
        <f>Results!F15</f>
        <v>0.61341964768688695</v>
      </c>
      <c r="F31" s="62">
        <f t="shared" si="0"/>
        <v>14</v>
      </c>
      <c r="G31" s="3">
        <f>Results!H15</f>
        <v>0.103472182751242</v>
      </c>
      <c r="H31" s="62">
        <f t="shared" si="1"/>
        <v>16</v>
      </c>
    </row>
    <row r="32" spans="2:8">
      <c r="B32" t="s">
        <v>41</v>
      </c>
      <c r="C32" s="63">
        <f>Results!G16</f>
        <v>2.85666140958071E-3</v>
      </c>
      <c r="D32" s="62">
        <f t="shared" si="2"/>
        <v>30</v>
      </c>
      <c r="E32" s="63">
        <f>Results!F16</f>
        <v>0.49690627251807201</v>
      </c>
      <c r="F32" s="62">
        <f t="shared" si="0"/>
        <v>1</v>
      </c>
      <c r="G32" s="3">
        <f>Results!H16</f>
        <v>0.145950258767617</v>
      </c>
      <c r="H32" s="62">
        <f t="shared" si="1"/>
        <v>30</v>
      </c>
    </row>
    <row r="33" spans="2:8">
      <c r="B33" t="s">
        <v>41</v>
      </c>
      <c r="C33" s="63">
        <f>Results!G17</f>
        <v>2.5891135718607902E-3</v>
      </c>
      <c r="D33" s="62">
        <f t="shared" si="2"/>
        <v>19</v>
      </c>
      <c r="E33" s="63">
        <f>Results!F17</f>
        <v>0.59524723438009097</v>
      </c>
      <c r="F33" s="62">
        <f t="shared" si="0"/>
        <v>9</v>
      </c>
      <c r="G33" s="3">
        <f>Results!H17</f>
        <v>0.108016826231548</v>
      </c>
      <c r="H33" s="62">
        <f>_xlfn.RANK.AVG(G33,G$4:G$33,1)</f>
        <v>23</v>
      </c>
    </row>
    <row r="35" spans="2:8">
      <c r="C35" t="s">
        <v>42</v>
      </c>
      <c r="D35" s="62">
        <f>SUMIF($B$4:$B$33,"Model 1",D4:D33)</f>
        <v>141</v>
      </c>
      <c r="E35" t="s">
        <v>42</v>
      </c>
      <c r="F35" s="62">
        <f>SUMIF($B$4:$B$33,"Model 1",F4:F33)</f>
        <v>327</v>
      </c>
      <c r="G35" t="s">
        <v>42</v>
      </c>
      <c r="H35" s="62">
        <f>SUMIF($B$4:$B$33,"Model 1",H4:H33)</f>
        <v>141</v>
      </c>
    </row>
    <row r="36" spans="2:8">
      <c r="C36" t="s">
        <v>43</v>
      </c>
      <c r="D36">
        <f>SUMIF($B$4:$B$33,"Model 2",D4:D33)</f>
        <v>324</v>
      </c>
      <c r="E36" t="s">
        <v>43</v>
      </c>
      <c r="F36">
        <f>SUMIF($B$4:$B$33,"Model 2",F4:F33)</f>
        <v>138</v>
      </c>
      <c r="G36" t="s">
        <v>43</v>
      </c>
      <c r="H36">
        <f>SUMIF($B$4:$B$33,"Model 2",H4:H33)</f>
        <v>324</v>
      </c>
    </row>
    <row r="38" spans="2:8">
      <c r="C38" t="s">
        <v>25</v>
      </c>
      <c r="D38" s="15">
        <f>D35+D36</f>
        <v>465</v>
      </c>
      <c r="F38" s="15">
        <f>F35+F36</f>
        <v>465</v>
      </c>
      <c r="H38" s="15">
        <f>H35+H36</f>
        <v>465</v>
      </c>
    </row>
    <row r="39" spans="2:8">
      <c r="C39" t="s">
        <v>44</v>
      </c>
      <c r="D39">
        <v>15</v>
      </c>
      <c r="F39">
        <v>15</v>
      </c>
      <c r="H39">
        <v>15</v>
      </c>
    </row>
    <row r="40" spans="2:8">
      <c r="C40" t="s">
        <v>45</v>
      </c>
      <c r="D40" s="15">
        <f>D$39*D$39+(D$39*(D$39+1))/2-D35</f>
        <v>204</v>
      </c>
      <c r="F40" s="15">
        <f>F$39*F$39+(F$39*(F$39+1))/2-F35</f>
        <v>18</v>
      </c>
      <c r="H40" s="15">
        <f>H$39*H$39+(H$39*(H$39+1))/2-H35</f>
        <v>204</v>
      </c>
    </row>
    <row r="41" spans="2:8">
      <c r="C41" t="s">
        <v>46</v>
      </c>
      <c r="D41" s="15">
        <f>D$39*D$39+(D$39*(D$39+1))/2-D36</f>
        <v>21</v>
      </c>
      <c r="F41" s="15">
        <f>F$39*F$39+(F$39*(F$39+1))/2-F36</f>
        <v>207</v>
      </c>
      <c r="H41" s="15">
        <f>H$39*H$39+(H$39*(H$39+1))/2-H36</f>
        <v>21</v>
      </c>
    </row>
    <row r="42" spans="2:8">
      <c r="C42" t="s">
        <v>26</v>
      </c>
      <c r="D42" s="15">
        <f>MIN(D40:D41)</f>
        <v>21</v>
      </c>
      <c r="F42" s="15">
        <f>MIN(F40:F41)</f>
        <v>18</v>
      </c>
      <c r="H42" s="15">
        <f>MIN(H40:H41)</f>
        <v>21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5">
        <f>(D42-D44)/D45</f>
        <v>-3.7952432027133565</v>
      </c>
      <c r="F47" s="15">
        <f>(F42-F44)/F45</f>
        <v>-3.9196774060810076</v>
      </c>
      <c r="H47" s="15">
        <f>(H42-H44)/H45</f>
        <v>-3.7952432027133565</v>
      </c>
    </row>
    <row r="48" spans="2:8">
      <c r="C48" t="s">
        <v>30</v>
      </c>
      <c r="D48" s="16">
        <f>_xlfn.NORM.S.DIST(D47,TRUE)*2</f>
        <v>1.4749879634655514E-4</v>
      </c>
      <c r="F48" s="16">
        <f>_xlfn.NORM.S.DIST(F47,TRUE)*2</f>
        <v>8.8667572667124967E-5</v>
      </c>
      <c r="H48" s="16">
        <f>_xlfn.NORM.S.DIST(H47,TRUE)*2</f>
        <v>1.4749879634655514E-4</v>
      </c>
    </row>
    <row r="50" spans="2:8" ht="28.8">
      <c r="B50" t="s">
        <v>50</v>
      </c>
      <c r="C50" s="61" t="s">
        <v>2</v>
      </c>
      <c r="D50" s="33" t="s">
        <v>38</v>
      </c>
      <c r="E50" s="33" t="s">
        <v>1</v>
      </c>
      <c r="F50" s="33" t="s">
        <v>39</v>
      </c>
      <c r="G50" s="33" t="s">
        <v>48</v>
      </c>
      <c r="H50" s="64" t="s">
        <v>49</v>
      </c>
    </row>
    <row r="51" spans="2:8">
      <c r="B51" t="s">
        <v>40</v>
      </c>
      <c r="C51" s="3">
        <f>Results!D3</f>
        <v>2.4721435138656102E-3</v>
      </c>
      <c r="D51" s="62">
        <f>_xlfn.RANK.AVG(C51,C$51:C$80,1)</f>
        <v>9</v>
      </c>
      <c r="E51" s="12">
        <f>Results!C3</f>
        <v>0.64856277128685802</v>
      </c>
      <c r="F51" s="62">
        <f>_xlfn.RANK.AVG(E51,E$51:E$80,1)</f>
        <v>19</v>
      </c>
      <c r="G51" s="3">
        <f>Results!E3</f>
        <v>8.7901077474148798E-2</v>
      </c>
      <c r="H51" s="62">
        <f>_xlfn.RANK.AVG(G51,G$51:G$80,1)</f>
        <v>9</v>
      </c>
    </row>
    <row r="52" spans="2:8">
      <c r="B52" t="s">
        <v>40</v>
      </c>
      <c r="C52" s="3">
        <f>Results!D4</f>
        <v>2.4383272388189699E-3</v>
      </c>
      <c r="D52" s="62">
        <f t="shared" ref="D52:F80" si="3">_xlfn.RANK.AVG(C52,C$51:C$80,1)</f>
        <v>4</v>
      </c>
      <c r="E52" s="12">
        <f>Results!C4</f>
        <v>0.66434275044180491</v>
      </c>
      <c r="F52" s="62">
        <f t="shared" si="3"/>
        <v>27</v>
      </c>
      <c r="G52" s="3">
        <f>Results!E4</f>
        <v>8.2656391229494003E-2</v>
      </c>
      <c r="H52" s="62">
        <f t="shared" ref="H52" si="4">_xlfn.RANK.AVG(G52,G$51:G$80,1)</f>
        <v>2</v>
      </c>
    </row>
    <row r="53" spans="2:8">
      <c r="B53" t="s">
        <v>40</v>
      </c>
      <c r="C53" s="3">
        <f>Results!D5</f>
        <v>2.57701763609654E-3</v>
      </c>
      <c r="D53" s="62">
        <f t="shared" si="3"/>
        <v>28</v>
      </c>
      <c r="E53" s="12">
        <f>Results!C5</f>
        <v>0.59172195214897105</v>
      </c>
      <c r="F53" s="62">
        <f t="shared" si="3"/>
        <v>1</v>
      </c>
      <c r="G53" s="3">
        <f>Results!E5</f>
        <v>0.106038989941986</v>
      </c>
      <c r="H53" s="62">
        <f t="shared" ref="H53" si="5">_xlfn.RANK.AVG(G53,G$51:G$80,1)</f>
        <v>30</v>
      </c>
    </row>
    <row r="54" spans="2:8">
      <c r="B54" t="s">
        <v>40</v>
      </c>
      <c r="C54" s="3">
        <f>Results!D6</f>
        <v>2.48095441710806E-3</v>
      </c>
      <c r="D54" s="62">
        <f t="shared" si="3"/>
        <v>16</v>
      </c>
      <c r="E54" s="12">
        <f>Results!C6</f>
        <v>0.64237568199220607</v>
      </c>
      <c r="F54" s="62">
        <f t="shared" si="3"/>
        <v>8</v>
      </c>
      <c r="G54" s="3">
        <f>Results!E6</f>
        <v>8.8399270344012001E-2</v>
      </c>
      <c r="H54" s="62">
        <f t="shared" ref="H54" si="6">_xlfn.RANK.AVG(G54,G$51:G$80,1)</f>
        <v>12</v>
      </c>
    </row>
    <row r="55" spans="2:8">
      <c r="B55" t="s">
        <v>40</v>
      </c>
      <c r="C55" s="3">
        <f>Results!D7</f>
        <v>2.4978138489887502E-3</v>
      </c>
      <c r="D55" s="62">
        <f t="shared" si="3"/>
        <v>19</v>
      </c>
      <c r="E55" s="12">
        <f>Results!C7</f>
        <v>0.63226234746110899</v>
      </c>
      <c r="F55" s="62">
        <f t="shared" si="3"/>
        <v>4</v>
      </c>
      <c r="G55" s="3">
        <f>Results!E7</f>
        <v>9.3358690613210907E-2</v>
      </c>
      <c r="H55" s="62">
        <f t="shared" ref="H55" si="7">_xlfn.RANK.AVG(G55,G$51:G$80,1)</f>
        <v>24</v>
      </c>
    </row>
    <row r="56" spans="2:8">
      <c r="B56" t="s">
        <v>40</v>
      </c>
      <c r="C56" s="3">
        <f>Results!D8</f>
        <v>2.4368902536909399E-3</v>
      </c>
      <c r="D56" s="62">
        <f t="shared" si="3"/>
        <v>3</v>
      </c>
      <c r="E56" s="12">
        <f>Results!C8</f>
        <v>0.64741980633031804</v>
      </c>
      <c r="F56" s="62">
        <f t="shared" si="3"/>
        <v>17</v>
      </c>
      <c r="G56" s="3">
        <f>Results!E8</f>
        <v>8.7640249749995999E-2</v>
      </c>
      <c r="H56" s="62">
        <f t="shared" ref="H56" si="8">_xlfn.RANK.AVG(G56,G$51:G$80,1)</f>
        <v>7</v>
      </c>
    </row>
    <row r="57" spans="2:8">
      <c r="B57" t="s">
        <v>40</v>
      </c>
      <c r="C57" s="3">
        <f>Results!D9</f>
        <v>2.4548047718744499E-3</v>
      </c>
      <c r="D57" s="62">
        <f t="shared" si="3"/>
        <v>6</v>
      </c>
      <c r="E57" s="12">
        <f>Results!C9</f>
        <v>0.64898143363092398</v>
      </c>
      <c r="F57" s="62">
        <f t="shared" si="3"/>
        <v>20</v>
      </c>
      <c r="G57" s="3">
        <f>Results!E9</f>
        <v>8.7537633157112105E-2</v>
      </c>
      <c r="H57" s="62">
        <f t="shared" ref="H57" si="9">_xlfn.RANK.AVG(G57,G$51:G$80,1)</f>
        <v>6</v>
      </c>
    </row>
    <row r="58" spans="2:8">
      <c r="B58" t="s">
        <v>40</v>
      </c>
      <c r="C58" s="3">
        <f>Results!D10</f>
        <v>2.5758751271081001E-3</v>
      </c>
      <c r="D58" s="62">
        <f t="shared" si="3"/>
        <v>27</v>
      </c>
      <c r="E58" s="12">
        <f>Results!C10</f>
        <v>0.60641065650220805</v>
      </c>
      <c r="F58" s="62">
        <f t="shared" si="3"/>
        <v>2</v>
      </c>
      <c r="G58" s="3">
        <f>Results!E10</f>
        <v>0.104053553682422</v>
      </c>
      <c r="H58" s="62">
        <f t="shared" ref="H58" si="10">_xlfn.RANK.AVG(G58,G$51:G$80,1)</f>
        <v>28</v>
      </c>
    </row>
    <row r="59" spans="2:8">
      <c r="B59" t="s">
        <v>40</v>
      </c>
      <c r="C59" s="3">
        <f>Results!D11</f>
        <v>2.4441230598377301E-3</v>
      </c>
      <c r="D59" s="62">
        <f t="shared" si="3"/>
        <v>5</v>
      </c>
      <c r="E59" s="12">
        <f>Results!C11</f>
        <v>0.66190702833545001</v>
      </c>
      <c r="F59" s="62">
        <f t="shared" si="3"/>
        <v>26</v>
      </c>
      <c r="G59" s="3">
        <f>Results!E11</f>
        <v>8.30408492692052E-2</v>
      </c>
      <c r="H59" s="62">
        <f t="shared" ref="H59" si="11">_xlfn.RANK.AVG(G59,G$51:G$80,1)</f>
        <v>4</v>
      </c>
    </row>
    <row r="60" spans="2:8">
      <c r="B60" t="s">
        <v>40</v>
      </c>
      <c r="C60" s="3">
        <f>Results!D12</f>
        <v>2.5876627065714898E-3</v>
      </c>
      <c r="D60" s="62">
        <f t="shared" si="3"/>
        <v>29</v>
      </c>
      <c r="E60" s="12">
        <f>Results!C12</f>
        <v>0.676538918268481</v>
      </c>
      <c r="F60" s="62">
        <f t="shared" si="3"/>
        <v>29</v>
      </c>
      <c r="G60" s="3">
        <f>Results!E12</f>
        <v>9.6689649217020293E-2</v>
      </c>
      <c r="H60" s="62">
        <f t="shared" ref="H60" si="12">_xlfn.RANK.AVG(G60,G$51:G$80,1)</f>
        <v>27</v>
      </c>
    </row>
    <row r="61" spans="2:8">
      <c r="B61" t="s">
        <v>40</v>
      </c>
      <c r="C61" s="3">
        <f>Results!D13</f>
        <v>2.4085851195776802E-3</v>
      </c>
      <c r="D61" s="62">
        <f t="shared" si="3"/>
        <v>1</v>
      </c>
      <c r="E61" s="12">
        <f>Results!C13</f>
        <v>0.66047339465122901</v>
      </c>
      <c r="F61" s="62">
        <f t="shared" si="3"/>
        <v>24</v>
      </c>
      <c r="G61" s="3">
        <f>Results!E13</f>
        <v>8.3647462644949794E-2</v>
      </c>
      <c r="H61" s="62">
        <f t="shared" ref="H61" si="13">_xlfn.RANK.AVG(G61,G$51:G$80,1)</f>
        <v>5</v>
      </c>
    </row>
    <row r="62" spans="2:8">
      <c r="B62" t="s">
        <v>40</v>
      </c>
      <c r="C62" s="3">
        <f>Results!D14</f>
        <v>2.4778129194693902E-3</v>
      </c>
      <c r="D62" s="62">
        <f t="shared" si="3"/>
        <v>12</v>
      </c>
      <c r="E62" s="12">
        <f>Results!C14</f>
        <v>0.69065397236743098</v>
      </c>
      <c r="F62" s="62">
        <f t="shared" si="3"/>
        <v>30</v>
      </c>
      <c r="G62" s="3">
        <f>Results!E14</f>
        <v>7.9987667267985896E-2</v>
      </c>
      <c r="H62" s="62">
        <f t="shared" ref="H62" si="14">_xlfn.RANK.AVG(G62,G$51:G$80,1)</f>
        <v>1</v>
      </c>
    </row>
    <row r="63" spans="2:8">
      <c r="B63" t="s">
        <v>40</v>
      </c>
      <c r="C63" s="3">
        <f>Results!D15</f>
        <v>2.6648750828492601E-3</v>
      </c>
      <c r="D63" s="62">
        <f t="shared" si="3"/>
        <v>30</v>
      </c>
      <c r="E63" s="12">
        <f>Results!C15</f>
        <v>0.66874809115599299</v>
      </c>
      <c r="F63" s="62">
        <f t="shared" si="3"/>
        <v>28</v>
      </c>
      <c r="G63" s="3">
        <f>Results!E15</f>
        <v>0.105862100345541</v>
      </c>
      <c r="H63" s="62">
        <f t="shared" ref="H63" si="15">_xlfn.RANK.AVG(G63,G$51:G$80,1)</f>
        <v>29</v>
      </c>
    </row>
    <row r="64" spans="2:8">
      <c r="B64" t="s">
        <v>40</v>
      </c>
      <c r="C64" s="3">
        <f>Results!D16</f>
        <v>2.4768659270042199E-3</v>
      </c>
      <c r="D64" s="62">
        <f t="shared" si="3"/>
        <v>11</v>
      </c>
      <c r="E64" s="12">
        <f>Results!C16</f>
        <v>0.62801906760899695</v>
      </c>
      <c r="F64" s="62">
        <f t="shared" si="3"/>
        <v>3</v>
      </c>
      <c r="G64" s="3">
        <f>Results!E16</f>
        <v>9.3359764993405703E-2</v>
      </c>
      <c r="H64" s="62">
        <f t="shared" ref="H64" si="16">_xlfn.RANK.AVG(G64,G$51:G$80,1)</f>
        <v>25</v>
      </c>
    </row>
    <row r="65" spans="2:8">
      <c r="B65" t="s">
        <v>40</v>
      </c>
      <c r="C65" s="3">
        <f>Results!D17</f>
        <v>2.4272445424184598E-3</v>
      </c>
      <c r="D65" s="62">
        <f t="shared" si="3"/>
        <v>2</v>
      </c>
      <c r="E65" s="12">
        <f>Results!C17</f>
        <v>0.66153224228366603</v>
      </c>
      <c r="F65" s="62">
        <f t="shared" si="3"/>
        <v>25</v>
      </c>
      <c r="G65" s="3">
        <f>Results!E17</f>
        <v>8.2745107452736597E-2</v>
      </c>
      <c r="H65" s="62">
        <f t="shared" ref="H65" si="17">_xlfn.RANK.AVG(G65,G$51:G$80,1)</f>
        <v>3</v>
      </c>
    </row>
    <row r="66" spans="2:8">
      <c r="B66" t="s">
        <v>47</v>
      </c>
      <c r="C66" s="3">
        <f>Results!J3</f>
        <v>2.5052995254504899E-3</v>
      </c>
      <c r="D66" s="62">
        <f t="shared" si="3"/>
        <v>22</v>
      </c>
      <c r="E66" s="12">
        <f>Results!I3</f>
        <v>0.64107377262866805</v>
      </c>
      <c r="F66" s="62">
        <f t="shared" si="3"/>
        <v>6</v>
      </c>
      <c r="G66" s="3">
        <f>Results!K3</f>
        <v>9.2515249578231401E-2</v>
      </c>
      <c r="H66" s="62">
        <f t="shared" ref="H66" si="18">_xlfn.RANK.AVG(G66,G$51:G$80,1)</f>
        <v>23</v>
      </c>
    </row>
    <row r="67" spans="2:8">
      <c r="B67" t="s">
        <v>47</v>
      </c>
      <c r="C67" s="3">
        <f>Results!J4</f>
        <v>2.50323660211637E-3</v>
      </c>
      <c r="D67" s="62">
        <f t="shared" si="3"/>
        <v>21</v>
      </c>
      <c r="E67" s="12">
        <f>Results!I4</f>
        <v>0.64926142763294703</v>
      </c>
      <c r="F67" s="62">
        <f t="shared" si="3"/>
        <v>21</v>
      </c>
      <c r="G67" s="3">
        <f>Results!K4</f>
        <v>8.9754444156232599E-2</v>
      </c>
      <c r="H67" s="62">
        <f t="shared" ref="H67" si="19">_xlfn.RANK.AVG(G67,G$51:G$80,1)</f>
        <v>16</v>
      </c>
    </row>
    <row r="68" spans="2:8">
      <c r="B68" t="s">
        <v>47</v>
      </c>
      <c r="C68" s="3">
        <f>Results!J5</f>
        <v>2.4728545557797499E-3</v>
      </c>
      <c r="D68" s="62">
        <f t="shared" si="3"/>
        <v>10</v>
      </c>
      <c r="E68" s="12">
        <f>Results!I5</f>
        <v>0.64224839915907495</v>
      </c>
      <c r="F68" s="62">
        <f t="shared" si="3"/>
        <v>7</v>
      </c>
      <c r="G68" s="3">
        <f>Results!K5</f>
        <v>8.8366389565027098E-2</v>
      </c>
      <c r="H68" s="62">
        <f t="shared" ref="H68" si="20">_xlfn.RANK.AVG(G68,G$51:G$80,1)</f>
        <v>11</v>
      </c>
    </row>
    <row r="69" spans="2:8">
      <c r="B69" t="s">
        <v>47</v>
      </c>
      <c r="C69" s="3">
        <f>Results!J6</f>
        <v>2.5100894766926802E-3</v>
      </c>
      <c r="D69" s="62">
        <f t="shared" si="3"/>
        <v>24</v>
      </c>
      <c r="E69" s="12">
        <f>Results!I6</f>
        <v>0.65047874326770994</v>
      </c>
      <c r="F69" s="62">
        <f t="shared" si="3"/>
        <v>22</v>
      </c>
      <c r="G69" s="3">
        <f>Results!K6</f>
        <v>8.8422468806525503E-2</v>
      </c>
      <c r="H69" s="62">
        <f t="shared" ref="H69" si="21">_xlfn.RANK.AVG(G69,G$51:G$80,1)</f>
        <v>13</v>
      </c>
    </row>
    <row r="70" spans="2:8">
      <c r="B70" t="s">
        <v>47</v>
      </c>
      <c r="C70" s="3">
        <f>Results!J7</f>
        <v>2.47892937450907E-3</v>
      </c>
      <c r="D70" s="62">
        <f t="shared" si="3"/>
        <v>14</v>
      </c>
      <c r="E70" s="12">
        <f>Results!I7</f>
        <v>0.64565691450017093</v>
      </c>
      <c r="F70" s="62">
        <f t="shared" si="3"/>
        <v>12</v>
      </c>
      <c r="G70" s="3">
        <f>Results!K7</f>
        <v>9.0900785962001407E-2</v>
      </c>
      <c r="H70" s="62">
        <f t="shared" ref="H70" si="22">_xlfn.RANK.AVG(G70,G$51:G$80,1)</f>
        <v>19</v>
      </c>
    </row>
    <row r="71" spans="2:8">
      <c r="B71" t="s">
        <v>47</v>
      </c>
      <c r="C71" s="3">
        <f>Results!J8</f>
        <v>2.4787454786862201E-3</v>
      </c>
      <c r="D71" s="62">
        <f t="shared" si="3"/>
        <v>13</v>
      </c>
      <c r="E71" s="12">
        <f>Results!I8</f>
        <v>0.64803543530046992</v>
      </c>
      <c r="F71" s="62">
        <f t="shared" si="3"/>
        <v>18</v>
      </c>
      <c r="G71" s="3">
        <f>Results!K8</f>
        <v>8.9040889990327304E-2</v>
      </c>
      <c r="H71" s="62">
        <f t="shared" ref="H71" si="23">_xlfn.RANK.AVG(G71,G$51:G$80,1)</f>
        <v>15</v>
      </c>
    </row>
    <row r="72" spans="2:8">
      <c r="B72" t="s">
        <v>47</v>
      </c>
      <c r="C72" s="3">
        <f>Results!J9</f>
        <v>2.4718452691074198E-3</v>
      </c>
      <c r="D72" s="62">
        <f t="shared" si="3"/>
        <v>8</v>
      </c>
      <c r="E72" s="12">
        <f>Results!I9</f>
        <v>0.64397128536103299</v>
      </c>
      <c r="F72" s="62">
        <f t="shared" si="3"/>
        <v>11</v>
      </c>
      <c r="G72" s="3">
        <f>Results!K9</f>
        <v>9.0854205346498698E-2</v>
      </c>
      <c r="H72" s="62">
        <f t="shared" ref="H72" si="24">_xlfn.RANK.AVG(G72,G$51:G$80,1)</f>
        <v>18</v>
      </c>
    </row>
    <row r="73" spans="2:8">
      <c r="B73" t="s">
        <v>47</v>
      </c>
      <c r="C73" s="3">
        <f>Results!J10</f>
        <v>2.47937931842098E-3</v>
      </c>
      <c r="D73" s="62">
        <f t="shared" si="3"/>
        <v>15</v>
      </c>
      <c r="E73" s="12">
        <f>Results!I10</f>
        <v>0.64328112064110599</v>
      </c>
      <c r="F73" s="62">
        <f t="shared" si="3"/>
        <v>9</v>
      </c>
      <c r="G73" s="3">
        <f>Results!K10</f>
        <v>8.8882186902744298E-2</v>
      </c>
      <c r="H73" s="62">
        <f t="shared" ref="H73" si="25">_xlfn.RANK.AVG(G73,G$51:G$80,1)</f>
        <v>14</v>
      </c>
    </row>
    <row r="74" spans="2:8">
      <c r="B74" t="s">
        <v>47</v>
      </c>
      <c r="C74" s="3">
        <f>Results!J11</f>
        <v>2.4853478318907999E-3</v>
      </c>
      <c r="D74" s="62">
        <f t="shared" si="3"/>
        <v>17</v>
      </c>
      <c r="E74" s="12">
        <f>Results!I11</f>
        <v>0.65551453468556109</v>
      </c>
      <c r="F74" s="62">
        <f t="shared" si="3"/>
        <v>23</v>
      </c>
      <c r="G74" s="3">
        <f>Results!K11</f>
        <v>8.8050402243506395E-2</v>
      </c>
      <c r="H74" s="62">
        <f t="shared" ref="H74" si="26">_xlfn.RANK.AVG(G74,G$51:G$80,1)</f>
        <v>10</v>
      </c>
    </row>
    <row r="75" spans="2:8">
      <c r="B75" t="s">
        <v>47</v>
      </c>
      <c r="C75" s="3">
        <f>Results!J12</f>
        <v>2.5141357619320498E-3</v>
      </c>
      <c r="D75" s="62">
        <f t="shared" si="3"/>
        <v>25</v>
      </c>
      <c r="E75" s="12">
        <f>Results!I12</f>
        <v>0.64591640014767704</v>
      </c>
      <c r="F75" s="62">
        <f t="shared" si="3"/>
        <v>15</v>
      </c>
      <c r="G75" s="3">
        <f>Results!K12</f>
        <v>9.0479175201197498E-2</v>
      </c>
      <c r="H75" s="62">
        <f t="shared" ref="H75" si="27">_xlfn.RANK.AVG(G75,G$51:G$80,1)</f>
        <v>17</v>
      </c>
    </row>
    <row r="76" spans="2:8">
      <c r="B76" t="s">
        <v>47</v>
      </c>
      <c r="C76" s="3">
        <f>Results!J13</f>
        <v>2.4681898642713901E-3</v>
      </c>
      <c r="D76" s="62">
        <f t="shared" si="3"/>
        <v>7</v>
      </c>
      <c r="E76" s="12">
        <f>Results!I13</f>
        <v>0.64588417435666101</v>
      </c>
      <c r="F76" s="62">
        <f t="shared" si="3"/>
        <v>14</v>
      </c>
      <c r="G76" s="3">
        <f>Results!K13</f>
        <v>8.78039491723311E-2</v>
      </c>
      <c r="H76" s="62">
        <f t="shared" ref="H76" si="28">_xlfn.RANK.AVG(G76,G$51:G$80,1)</f>
        <v>8</v>
      </c>
    </row>
    <row r="77" spans="2:8">
      <c r="B77" t="s">
        <v>47</v>
      </c>
      <c r="C77" s="3">
        <f>Results!J14</f>
        <v>2.4967555864834801E-3</v>
      </c>
      <c r="D77" s="62">
        <f t="shared" si="3"/>
        <v>18</v>
      </c>
      <c r="E77" s="12">
        <f>Results!I14</f>
        <v>0.64370083272058998</v>
      </c>
      <c r="F77" s="62">
        <f t="shared" si="3"/>
        <v>10</v>
      </c>
      <c r="G77" s="3">
        <f>Results!K14</f>
        <v>9.5873105485142898E-2</v>
      </c>
      <c r="H77" s="62">
        <f t="shared" ref="H77" si="29">_xlfn.RANK.AVG(G77,G$51:G$80,1)</f>
        <v>26</v>
      </c>
    </row>
    <row r="78" spans="2:8">
      <c r="B78" t="s">
        <v>47</v>
      </c>
      <c r="C78" s="3">
        <f>Results!J15</f>
        <v>2.5069514431016499E-3</v>
      </c>
      <c r="D78" s="62">
        <f t="shared" si="3"/>
        <v>23</v>
      </c>
      <c r="E78" s="12">
        <f>Results!I15</f>
        <v>0.63961498827230101</v>
      </c>
      <c r="F78" s="62">
        <f t="shared" si="3"/>
        <v>5</v>
      </c>
      <c r="G78" s="3">
        <f>Results!K15</f>
        <v>9.1750246548129799E-2</v>
      </c>
      <c r="H78" s="62">
        <f t="shared" ref="H78" si="30">_xlfn.RANK.AVG(G78,G$51:G$80,1)</f>
        <v>20</v>
      </c>
    </row>
    <row r="79" spans="2:8">
      <c r="B79" t="s">
        <v>47</v>
      </c>
      <c r="C79" s="3">
        <f>Results!J16</f>
        <v>2.5157646376539602E-3</v>
      </c>
      <c r="D79" s="62">
        <f t="shared" si="3"/>
        <v>26</v>
      </c>
      <c r="E79" s="12">
        <f>Results!I16</f>
        <v>0.64571715052533696</v>
      </c>
      <c r="F79" s="62">
        <f t="shared" si="3"/>
        <v>13</v>
      </c>
      <c r="G79" s="3">
        <f>Results!K16</f>
        <v>9.1789183333309807E-2</v>
      </c>
      <c r="H79" s="62">
        <f t="shared" ref="H79" si="31">_xlfn.RANK.AVG(G79,G$51:G$80,1)</f>
        <v>22</v>
      </c>
    </row>
    <row r="80" spans="2:8">
      <c r="B80" t="s">
        <v>47</v>
      </c>
      <c r="C80" s="3">
        <f>Results!J17</f>
        <v>2.4996801694914601E-3</v>
      </c>
      <c r="D80" s="62">
        <f t="shared" si="3"/>
        <v>20</v>
      </c>
      <c r="E80" s="12">
        <f>Results!I17</f>
        <v>0.64654960440225695</v>
      </c>
      <c r="F80" s="62">
        <f t="shared" si="3"/>
        <v>16</v>
      </c>
      <c r="G80" s="3">
        <f>Results!K17</f>
        <v>9.1769939163486594E-2</v>
      </c>
      <c r="H80" s="62">
        <f t="shared" ref="H80" si="32">_xlfn.RANK.AVG(G80,G$51:G$80,1)</f>
        <v>21</v>
      </c>
    </row>
    <row r="82" spans="3:8">
      <c r="C82" t="s">
        <v>42</v>
      </c>
      <c r="D82">
        <f>SUMIF($B$51:$B$80,"Model 1",D51:D80)</f>
        <v>202</v>
      </c>
      <c r="E82" t="s">
        <v>42</v>
      </c>
      <c r="F82">
        <f>SUMIF($B$51:$B$80,"Model 1",F51:F80)</f>
        <v>263</v>
      </c>
      <c r="G82" t="s">
        <v>42</v>
      </c>
      <c r="H82">
        <f>SUMIF($B$51:$B$80,"Model 1",H51:H80)</f>
        <v>212</v>
      </c>
    </row>
    <row r="83" spans="3:8">
      <c r="C83" t="s">
        <v>51</v>
      </c>
      <c r="D83">
        <f>SUMIF($B$51:$B$80,"Model 3",D51:D80)</f>
        <v>263</v>
      </c>
      <c r="E83" t="s">
        <v>51</v>
      </c>
      <c r="F83">
        <f>SUMIF($B$51:$B$80,"Model 3",F51:F80)</f>
        <v>202</v>
      </c>
      <c r="G83" t="s">
        <v>51</v>
      </c>
      <c r="H83">
        <f>SUMIF($B$51:$B$80,"Model 3",H51:H80)</f>
        <v>253</v>
      </c>
    </row>
    <row r="85" spans="3:8">
      <c r="C85" t="s">
        <v>25</v>
      </c>
      <c r="D85" s="15">
        <f>D82+D83</f>
        <v>465</v>
      </c>
      <c r="F85" s="15">
        <f>F82+F83</f>
        <v>465</v>
      </c>
      <c r="H85" s="15">
        <f>H82+H83</f>
        <v>465</v>
      </c>
    </row>
    <row r="86" spans="3:8">
      <c r="C86" t="s">
        <v>44</v>
      </c>
      <c r="D86">
        <v>15</v>
      </c>
      <c r="F86">
        <v>15</v>
      </c>
      <c r="H86">
        <v>15</v>
      </c>
    </row>
    <row r="87" spans="3:8">
      <c r="C87" t="s">
        <v>45</v>
      </c>
      <c r="D87" s="15">
        <f>D$39*D$39+(D$39*(D$39+1))/2-D82</f>
        <v>143</v>
      </c>
      <c r="F87" s="15">
        <f>F$39*F$39+(F$39*(F$39+1))/2-F82</f>
        <v>82</v>
      </c>
      <c r="H87" s="15">
        <f>H$39*H$39+(H$39*(H$39+1))/2-H82</f>
        <v>133</v>
      </c>
    </row>
    <row r="88" spans="3:8">
      <c r="C88" t="s">
        <v>46</v>
      </c>
      <c r="D88" s="15">
        <f>D$39*D$39+(D$39*(D$39+1))/2-D83</f>
        <v>82</v>
      </c>
      <c r="F88" s="15">
        <f>F$39*F$39+(F$39*(F$39+1))/2-F83</f>
        <v>143</v>
      </c>
      <c r="H88" s="15">
        <f>H$39*H$39+(H$39*(H$39+1))/2-H83</f>
        <v>92</v>
      </c>
    </row>
    <row r="89" spans="3:8">
      <c r="C89" t="s">
        <v>26</v>
      </c>
      <c r="D89" s="15">
        <f>MIN(D87:D88)</f>
        <v>82</v>
      </c>
      <c r="F89" s="15">
        <f>MIN(F87:F88)</f>
        <v>82</v>
      </c>
      <c r="H89" s="15">
        <f>MIN(H87:H88)</f>
        <v>92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5">
        <f>(D89-D91)/D92</f>
        <v>-1.2650810675711188</v>
      </c>
      <c r="F94" s="15">
        <f>(F89-F91)/F92</f>
        <v>-1.2650810675711188</v>
      </c>
      <c r="H94" s="15">
        <f>(H89-H91)/H92</f>
        <v>-0.85030038967894872</v>
      </c>
    </row>
    <row r="95" spans="3:8">
      <c r="C95" t="s">
        <v>30</v>
      </c>
      <c r="D95" s="3">
        <f>_xlfn.NORM.S.DIST(D94,TRUE)*2</f>
        <v>0.20584226887955648</v>
      </c>
      <c r="E95" s="3"/>
      <c r="F95" s="3">
        <f>_xlfn.NORM.S.DIST(F94,TRUE)*2</f>
        <v>0.20584226887955648</v>
      </c>
      <c r="G95" s="3"/>
      <c r="H95" s="3">
        <f>_xlfn.NORM.S.DIST(H94,TRUE)*2</f>
        <v>0.39515809998581164</v>
      </c>
    </row>
    <row r="97" spans="2:8" ht="28.8">
      <c r="B97" t="s">
        <v>52</v>
      </c>
      <c r="C97" s="61" t="s">
        <v>2</v>
      </c>
      <c r="D97" s="33" t="s">
        <v>38</v>
      </c>
      <c r="E97" s="33" t="s">
        <v>1</v>
      </c>
      <c r="F97" s="33" t="s">
        <v>39</v>
      </c>
      <c r="G97" s="33" t="s">
        <v>48</v>
      </c>
      <c r="H97" s="64" t="s">
        <v>49</v>
      </c>
    </row>
    <row r="98" spans="2:8">
      <c r="B98" t="s">
        <v>41</v>
      </c>
      <c r="C98" s="3">
        <f>C19</f>
        <v>2.55065952495186E-3</v>
      </c>
      <c r="D98" s="62">
        <f>_xlfn.RANK.AVG(C98,C$98:C$127,1)</f>
        <v>17</v>
      </c>
      <c r="E98" s="3">
        <f>E19</f>
        <v>0.63950843212720399</v>
      </c>
      <c r="F98" s="62">
        <f>_xlfn.RANK.AVG(E98,E$98:E$127,1)</f>
        <v>15</v>
      </c>
      <c r="G98" s="3">
        <f>G19</f>
        <v>9.3251987495913999E-2</v>
      </c>
      <c r="H98" s="62">
        <f>_xlfn.RANK.AVG(G98,G$98:G$127,1)</f>
        <v>15</v>
      </c>
    </row>
    <row r="99" spans="2:8">
      <c r="B99" t="s">
        <v>41</v>
      </c>
      <c r="C99" s="3">
        <f t="shared" ref="C99:E112" si="33">C20</f>
        <v>2.71099267036134E-3</v>
      </c>
      <c r="D99" s="62">
        <f t="shared" ref="D99:F127" si="34">_xlfn.RANK.AVG(C99,C$98:C$127,1)</f>
        <v>29</v>
      </c>
      <c r="E99" s="3">
        <f t="shared" si="33"/>
        <v>0.539192872703537</v>
      </c>
      <c r="F99" s="62">
        <f t="shared" si="34"/>
        <v>2</v>
      </c>
      <c r="G99" s="3">
        <f t="shared" ref="G99" si="35">G20</f>
        <v>0.12987974967477001</v>
      </c>
      <c r="H99" s="62">
        <f t="shared" ref="H99" si="36">_xlfn.RANK.AVG(G99,G$98:G$127,1)</f>
        <v>29</v>
      </c>
    </row>
    <row r="100" spans="2:8">
      <c r="B100" t="s">
        <v>41</v>
      </c>
      <c r="C100" s="3">
        <f t="shared" si="33"/>
        <v>2.6336538283366702E-3</v>
      </c>
      <c r="D100" s="62">
        <f t="shared" si="34"/>
        <v>22</v>
      </c>
      <c r="E100" s="3">
        <f t="shared" si="33"/>
        <v>0.58449632339106206</v>
      </c>
      <c r="F100" s="62">
        <f t="shared" si="34"/>
        <v>3</v>
      </c>
      <c r="G100" s="3">
        <f t="shared" ref="G100" si="37">G21</f>
        <v>0.11137978732572</v>
      </c>
      <c r="H100" s="62">
        <f t="shared" ref="H100" si="38">_xlfn.RANK.AVG(G100,G$98:G$127,1)</f>
        <v>26</v>
      </c>
    </row>
    <row r="101" spans="2:8">
      <c r="B101" t="s">
        <v>41</v>
      </c>
      <c r="C101" s="3">
        <f t="shared" si="33"/>
        <v>2.6540292931473801E-3</v>
      </c>
      <c r="D101" s="62">
        <f t="shared" si="34"/>
        <v>25</v>
      </c>
      <c r="E101" s="3">
        <f t="shared" si="33"/>
        <v>0.6075768444131</v>
      </c>
      <c r="F101" s="62">
        <f t="shared" si="34"/>
        <v>9</v>
      </c>
      <c r="G101" s="3">
        <f t="shared" ref="G101" si="39">G22</f>
        <v>0.104445076904894</v>
      </c>
      <c r="H101" s="62">
        <f t="shared" ref="H101" si="40">_xlfn.RANK.AVG(G101,G$98:G$127,1)</f>
        <v>21</v>
      </c>
    </row>
    <row r="102" spans="2:8">
      <c r="B102" t="s">
        <v>41</v>
      </c>
      <c r="C102" s="3">
        <f t="shared" si="33"/>
        <v>2.70352328779801E-3</v>
      </c>
      <c r="D102" s="62">
        <f t="shared" si="34"/>
        <v>28</v>
      </c>
      <c r="E102" s="3">
        <f t="shared" si="33"/>
        <v>0.59408963537377601</v>
      </c>
      <c r="F102" s="62">
        <f t="shared" si="34"/>
        <v>7</v>
      </c>
      <c r="G102" s="3">
        <f t="shared" ref="G102" si="41">G23</f>
        <v>0.11246434069410099</v>
      </c>
      <c r="H102" s="62">
        <f t="shared" ref="H102" si="42">_xlfn.RANK.AVG(G102,G$98:G$127,1)</f>
        <v>28</v>
      </c>
    </row>
    <row r="103" spans="2:8">
      <c r="B103" t="s">
        <v>41</v>
      </c>
      <c r="C103" s="3">
        <f t="shared" si="33"/>
        <v>2.56643678780933E-3</v>
      </c>
      <c r="D103" s="62">
        <f t="shared" si="34"/>
        <v>18</v>
      </c>
      <c r="E103" s="3">
        <f t="shared" si="33"/>
        <v>0.62255003171697199</v>
      </c>
      <c r="F103" s="62">
        <f t="shared" si="34"/>
        <v>14</v>
      </c>
      <c r="G103" s="3">
        <f t="shared" ref="G103" si="43">G24</f>
        <v>9.8117408263701203E-2</v>
      </c>
      <c r="H103" s="62">
        <f t="shared" ref="H103" si="44">_xlfn.RANK.AVG(G103,G$98:G$127,1)</f>
        <v>17</v>
      </c>
    </row>
    <row r="104" spans="2:8">
      <c r="B104" t="s">
        <v>41</v>
      </c>
      <c r="C104" s="3">
        <f t="shared" si="33"/>
        <v>2.6497366274384E-3</v>
      </c>
      <c r="D104" s="62">
        <f t="shared" si="34"/>
        <v>24</v>
      </c>
      <c r="E104" s="3">
        <f t="shared" si="33"/>
        <v>0.61247460272689602</v>
      </c>
      <c r="F104" s="62">
        <f t="shared" si="34"/>
        <v>11</v>
      </c>
      <c r="G104" s="3">
        <f t="shared" ref="G104" si="45">G25</f>
        <v>0.10432678176641801</v>
      </c>
      <c r="H104" s="62">
        <f t="shared" ref="H104" si="46">_xlfn.RANK.AVG(G104,G$98:G$127,1)</f>
        <v>20</v>
      </c>
    </row>
    <row r="105" spans="2:8">
      <c r="B105" t="s">
        <v>41</v>
      </c>
      <c r="C105" s="3">
        <f t="shared" si="33"/>
        <v>2.5275209311845198E-3</v>
      </c>
      <c r="D105" s="62">
        <f t="shared" si="34"/>
        <v>16</v>
      </c>
      <c r="E105" s="3">
        <f t="shared" si="33"/>
        <v>0.61935248520951403</v>
      </c>
      <c r="F105" s="62">
        <f t="shared" si="34"/>
        <v>13</v>
      </c>
      <c r="G105" s="3">
        <f t="shared" ref="G105" si="47">G26</f>
        <v>9.9179275086096003E-2</v>
      </c>
      <c r="H105" s="62">
        <f t="shared" ref="H105" si="48">_xlfn.RANK.AVG(G105,G$98:G$127,1)</f>
        <v>18</v>
      </c>
    </row>
    <row r="106" spans="2:8">
      <c r="B106" t="s">
        <v>41</v>
      </c>
      <c r="C106" s="3">
        <f t="shared" si="33"/>
        <v>2.6594846372264402E-3</v>
      </c>
      <c r="D106" s="62">
        <f t="shared" si="34"/>
        <v>26</v>
      </c>
      <c r="E106" s="3">
        <f t="shared" si="33"/>
        <v>0.61048257902383496</v>
      </c>
      <c r="F106" s="62">
        <f t="shared" si="34"/>
        <v>10</v>
      </c>
      <c r="G106" s="3">
        <f t="shared" ref="G106" si="49">G27</f>
        <v>0.104754354827159</v>
      </c>
      <c r="H106" s="62">
        <f t="shared" ref="H106" si="50">_xlfn.RANK.AVG(G106,G$98:G$127,1)</f>
        <v>22</v>
      </c>
    </row>
    <row r="107" spans="2:8">
      <c r="B107" t="s">
        <v>41</v>
      </c>
      <c r="C107" s="3">
        <f t="shared" si="33"/>
        <v>2.6120805802004902E-3</v>
      </c>
      <c r="D107" s="62">
        <f t="shared" si="34"/>
        <v>21</v>
      </c>
      <c r="E107" s="3">
        <f t="shared" si="33"/>
        <v>0.59087820040608396</v>
      </c>
      <c r="F107" s="62">
        <f t="shared" si="34"/>
        <v>6</v>
      </c>
      <c r="G107" s="3">
        <f t="shared" ref="G107" si="51">G28</f>
        <v>0.11145902330423001</v>
      </c>
      <c r="H107" s="62">
        <f t="shared" ref="H107" si="52">_xlfn.RANK.AVG(G107,G$98:G$127,1)</f>
        <v>27</v>
      </c>
    </row>
    <row r="108" spans="2:8">
      <c r="B108" t="s">
        <v>41</v>
      </c>
      <c r="C108" s="3">
        <f t="shared" si="33"/>
        <v>2.672550558929E-3</v>
      </c>
      <c r="D108" s="62">
        <f t="shared" si="34"/>
        <v>27</v>
      </c>
      <c r="E108" s="3">
        <f t="shared" si="33"/>
        <v>0.58875574329726998</v>
      </c>
      <c r="F108" s="62">
        <f t="shared" si="34"/>
        <v>4</v>
      </c>
      <c r="G108" s="3">
        <f t="shared" ref="G108" si="53">G29</f>
        <v>0.110251229255105</v>
      </c>
      <c r="H108" s="62">
        <f t="shared" ref="H108" si="54">_xlfn.RANK.AVG(G108,G$98:G$127,1)</f>
        <v>24</v>
      </c>
    </row>
    <row r="109" spans="2:8">
      <c r="B109" t="s">
        <v>41</v>
      </c>
      <c r="C109" s="3">
        <f t="shared" si="33"/>
        <v>2.63784937424256E-3</v>
      </c>
      <c r="D109" s="62">
        <f t="shared" si="34"/>
        <v>23</v>
      </c>
      <c r="E109" s="3">
        <f t="shared" si="33"/>
        <v>0.58976365133346598</v>
      </c>
      <c r="F109" s="62">
        <f t="shared" si="34"/>
        <v>5</v>
      </c>
      <c r="G109" s="3">
        <f t="shared" ref="G109" si="55">G30</f>
        <v>0.110257255062221</v>
      </c>
      <c r="H109" s="62">
        <f t="shared" ref="H109" si="56">_xlfn.RANK.AVG(G109,G$98:G$127,1)</f>
        <v>25</v>
      </c>
    </row>
    <row r="110" spans="2:8">
      <c r="B110" t="s">
        <v>41</v>
      </c>
      <c r="C110" s="3">
        <f t="shared" si="33"/>
        <v>2.57789337350476E-3</v>
      </c>
      <c r="D110" s="62">
        <f t="shared" si="34"/>
        <v>19</v>
      </c>
      <c r="E110" s="3">
        <f t="shared" si="33"/>
        <v>0.61341964768688695</v>
      </c>
      <c r="F110" s="62">
        <f t="shared" si="34"/>
        <v>12</v>
      </c>
      <c r="G110" s="3">
        <f t="shared" ref="G110" si="57">G31</f>
        <v>0.103472182751242</v>
      </c>
      <c r="H110" s="62">
        <f t="shared" ref="H110" si="58">_xlfn.RANK.AVG(G110,G$98:G$127,1)</f>
        <v>19</v>
      </c>
    </row>
    <row r="111" spans="2:8">
      <c r="B111" t="s">
        <v>41</v>
      </c>
      <c r="C111" s="3">
        <f t="shared" si="33"/>
        <v>2.85666140958071E-3</v>
      </c>
      <c r="D111" s="62">
        <f t="shared" si="34"/>
        <v>30</v>
      </c>
      <c r="E111" s="3">
        <f t="shared" si="33"/>
        <v>0.49690627251807201</v>
      </c>
      <c r="F111" s="62">
        <f t="shared" si="34"/>
        <v>1</v>
      </c>
      <c r="G111" s="3">
        <f t="shared" ref="G111" si="59">G32</f>
        <v>0.145950258767617</v>
      </c>
      <c r="H111" s="62">
        <f t="shared" ref="H111" si="60">_xlfn.RANK.AVG(G111,G$98:G$127,1)</f>
        <v>30</v>
      </c>
    </row>
    <row r="112" spans="2:8">
      <c r="B112" t="s">
        <v>41</v>
      </c>
      <c r="C112" s="3">
        <f t="shared" si="33"/>
        <v>2.5891135718607902E-3</v>
      </c>
      <c r="D112" s="62">
        <f t="shared" si="34"/>
        <v>20</v>
      </c>
      <c r="E112" s="3">
        <f t="shared" si="33"/>
        <v>0.59524723438009097</v>
      </c>
      <c r="F112" s="62">
        <f t="shared" si="34"/>
        <v>8</v>
      </c>
      <c r="G112" s="3">
        <f t="shared" ref="G112" si="61">G33</f>
        <v>0.108016826231548</v>
      </c>
      <c r="H112" s="62">
        <f t="shared" ref="H112" si="62">_xlfn.RANK.AVG(G112,G$98:G$127,1)</f>
        <v>23</v>
      </c>
    </row>
    <row r="113" spans="2:8">
      <c r="B113" t="s">
        <v>47</v>
      </c>
      <c r="C113" s="3">
        <f>C66</f>
        <v>2.5052995254504899E-3</v>
      </c>
      <c r="D113" s="62">
        <f t="shared" si="34"/>
        <v>11</v>
      </c>
      <c r="E113" s="3">
        <f>E66</f>
        <v>0.64107377262866805</v>
      </c>
      <c r="F113" s="62">
        <f t="shared" si="34"/>
        <v>17</v>
      </c>
      <c r="G113" s="3">
        <f>G66</f>
        <v>9.2515249578231401E-2</v>
      </c>
      <c r="H113" s="62">
        <f t="shared" ref="H113" si="63">_xlfn.RANK.AVG(G113,G$98:G$127,1)</f>
        <v>14</v>
      </c>
    </row>
    <row r="114" spans="2:8">
      <c r="B114" t="s">
        <v>47</v>
      </c>
      <c r="C114" s="3">
        <f t="shared" ref="C114:E127" si="64">C67</f>
        <v>2.50323660211637E-3</v>
      </c>
      <c r="D114" s="62">
        <f t="shared" si="34"/>
        <v>10</v>
      </c>
      <c r="E114" s="3">
        <f t="shared" si="64"/>
        <v>0.64926142763294703</v>
      </c>
      <c r="F114" s="62">
        <f t="shared" si="34"/>
        <v>28</v>
      </c>
      <c r="G114" s="3">
        <f t="shared" ref="G114" si="65">G67</f>
        <v>8.9754444156232599E-2</v>
      </c>
      <c r="H114" s="62">
        <f t="shared" ref="H114" si="66">_xlfn.RANK.AVG(G114,G$98:G$127,1)</f>
        <v>7</v>
      </c>
    </row>
    <row r="115" spans="2:8">
      <c r="B115" t="s">
        <v>47</v>
      </c>
      <c r="C115" s="3">
        <f t="shared" si="64"/>
        <v>2.4728545557797499E-3</v>
      </c>
      <c r="D115" s="62">
        <f t="shared" si="34"/>
        <v>3</v>
      </c>
      <c r="E115" s="3">
        <f t="shared" si="64"/>
        <v>0.64224839915907495</v>
      </c>
      <c r="F115" s="62">
        <f t="shared" si="34"/>
        <v>18</v>
      </c>
      <c r="G115" s="3">
        <f t="shared" ref="G115" si="67">G68</f>
        <v>8.8366389565027098E-2</v>
      </c>
      <c r="H115" s="62">
        <f t="shared" ref="H115" si="68">_xlfn.RANK.AVG(G115,G$98:G$127,1)</f>
        <v>3</v>
      </c>
    </row>
    <row r="116" spans="2:8">
      <c r="B116" t="s">
        <v>47</v>
      </c>
      <c r="C116" s="3">
        <f t="shared" si="64"/>
        <v>2.5100894766926802E-3</v>
      </c>
      <c r="D116" s="62">
        <f t="shared" si="34"/>
        <v>13</v>
      </c>
      <c r="E116" s="3">
        <f t="shared" si="64"/>
        <v>0.65047874326770994</v>
      </c>
      <c r="F116" s="62">
        <f t="shared" si="34"/>
        <v>29</v>
      </c>
      <c r="G116" s="3">
        <f t="shared" ref="G116" si="69">G69</f>
        <v>8.8422468806525503E-2</v>
      </c>
      <c r="H116" s="62">
        <f t="shared" ref="H116" si="70">_xlfn.RANK.AVG(G116,G$98:G$127,1)</f>
        <v>4</v>
      </c>
    </row>
    <row r="117" spans="2:8">
      <c r="B117" t="s">
        <v>47</v>
      </c>
      <c r="C117" s="3">
        <f t="shared" si="64"/>
        <v>2.47892937450907E-3</v>
      </c>
      <c r="D117" s="62">
        <f t="shared" si="34"/>
        <v>5</v>
      </c>
      <c r="E117" s="3">
        <f t="shared" si="64"/>
        <v>0.64565691450017093</v>
      </c>
      <c r="F117" s="62">
        <f t="shared" si="34"/>
        <v>22</v>
      </c>
      <c r="G117" s="3">
        <f t="shared" ref="G117" si="71">G70</f>
        <v>9.0900785962001407E-2</v>
      </c>
      <c r="H117" s="62">
        <f t="shared" ref="H117" si="72">_xlfn.RANK.AVG(G117,G$98:G$127,1)</f>
        <v>10</v>
      </c>
    </row>
    <row r="118" spans="2:8">
      <c r="B118" t="s">
        <v>47</v>
      </c>
      <c r="C118" s="3">
        <f t="shared" si="64"/>
        <v>2.4787454786862201E-3</v>
      </c>
      <c r="D118" s="62">
        <f t="shared" si="34"/>
        <v>4</v>
      </c>
      <c r="E118" s="3">
        <f t="shared" si="64"/>
        <v>0.64803543530046992</v>
      </c>
      <c r="F118" s="62">
        <f t="shared" si="34"/>
        <v>27</v>
      </c>
      <c r="G118" s="3">
        <f t="shared" ref="G118" si="73">G71</f>
        <v>8.9040889990327304E-2</v>
      </c>
      <c r="H118" s="62">
        <f t="shared" ref="H118" si="74">_xlfn.RANK.AVG(G118,G$98:G$127,1)</f>
        <v>6</v>
      </c>
    </row>
    <row r="119" spans="2:8">
      <c r="B119" t="s">
        <v>47</v>
      </c>
      <c r="C119" s="3">
        <f t="shared" si="64"/>
        <v>2.4718452691074198E-3</v>
      </c>
      <c r="D119" s="62">
        <f t="shared" si="34"/>
        <v>2</v>
      </c>
      <c r="E119" s="3">
        <f t="shared" si="64"/>
        <v>0.64397128536103299</v>
      </c>
      <c r="F119" s="62">
        <f t="shared" si="34"/>
        <v>21</v>
      </c>
      <c r="G119" s="3">
        <f t="shared" ref="G119" si="75">G72</f>
        <v>9.0854205346498698E-2</v>
      </c>
      <c r="H119" s="62">
        <f t="shared" ref="H119" si="76">_xlfn.RANK.AVG(G119,G$98:G$127,1)</f>
        <v>9</v>
      </c>
    </row>
    <row r="120" spans="2:8">
      <c r="B120" t="s">
        <v>47</v>
      </c>
      <c r="C120" s="3">
        <f t="shared" si="64"/>
        <v>2.47937931842098E-3</v>
      </c>
      <c r="D120" s="62">
        <f t="shared" si="34"/>
        <v>6</v>
      </c>
      <c r="E120" s="3">
        <f t="shared" si="64"/>
        <v>0.64328112064110599</v>
      </c>
      <c r="F120" s="62">
        <f t="shared" si="34"/>
        <v>19</v>
      </c>
      <c r="G120" s="3">
        <f t="shared" ref="G120" si="77">G73</f>
        <v>8.8882186902744298E-2</v>
      </c>
      <c r="H120" s="62">
        <f t="shared" ref="H120" si="78">_xlfn.RANK.AVG(G120,G$98:G$127,1)</f>
        <v>5</v>
      </c>
    </row>
    <row r="121" spans="2:8">
      <c r="B121" t="s">
        <v>47</v>
      </c>
      <c r="C121" s="3">
        <f t="shared" si="64"/>
        <v>2.4853478318907999E-3</v>
      </c>
      <c r="D121" s="62">
        <f t="shared" si="34"/>
        <v>7</v>
      </c>
      <c r="E121" s="3">
        <f t="shared" si="64"/>
        <v>0.65551453468556109</v>
      </c>
      <c r="F121" s="62">
        <f t="shared" si="34"/>
        <v>30</v>
      </c>
      <c r="G121" s="3">
        <f t="shared" ref="G121" si="79">G74</f>
        <v>8.8050402243506395E-2</v>
      </c>
      <c r="H121" s="62">
        <f t="shared" ref="H121" si="80">_xlfn.RANK.AVG(G121,G$98:G$127,1)</f>
        <v>2</v>
      </c>
    </row>
    <row r="122" spans="2:8">
      <c r="B122" t="s">
        <v>47</v>
      </c>
      <c r="C122" s="3">
        <f t="shared" si="64"/>
        <v>2.5141357619320498E-3</v>
      </c>
      <c r="D122" s="62">
        <f t="shared" si="34"/>
        <v>14</v>
      </c>
      <c r="E122" s="3">
        <f t="shared" si="64"/>
        <v>0.64591640014767704</v>
      </c>
      <c r="F122" s="62">
        <f t="shared" si="34"/>
        <v>25</v>
      </c>
      <c r="G122" s="3">
        <f t="shared" ref="G122" si="81">G75</f>
        <v>9.0479175201197498E-2</v>
      </c>
      <c r="H122" s="62">
        <f t="shared" ref="H122" si="82">_xlfn.RANK.AVG(G122,G$98:G$127,1)</f>
        <v>8</v>
      </c>
    </row>
    <row r="123" spans="2:8">
      <c r="B123" t="s">
        <v>47</v>
      </c>
      <c r="C123" s="3">
        <f t="shared" si="64"/>
        <v>2.4681898642713901E-3</v>
      </c>
      <c r="D123" s="62">
        <f t="shared" si="34"/>
        <v>1</v>
      </c>
      <c r="E123" s="3">
        <f t="shared" si="64"/>
        <v>0.64588417435666101</v>
      </c>
      <c r="F123" s="62">
        <f t="shared" si="34"/>
        <v>24</v>
      </c>
      <c r="G123" s="3">
        <f t="shared" ref="G123" si="83">G76</f>
        <v>8.78039491723311E-2</v>
      </c>
      <c r="H123" s="62">
        <f t="shared" ref="H123" si="84">_xlfn.RANK.AVG(G123,G$98:G$127,1)</f>
        <v>1</v>
      </c>
    </row>
    <row r="124" spans="2:8">
      <c r="B124" t="s">
        <v>47</v>
      </c>
      <c r="C124" s="3">
        <f t="shared" si="64"/>
        <v>2.4967555864834801E-3</v>
      </c>
      <c r="D124" s="62">
        <f t="shared" si="34"/>
        <v>8</v>
      </c>
      <c r="E124" s="3">
        <f t="shared" si="64"/>
        <v>0.64370083272058998</v>
      </c>
      <c r="F124" s="62">
        <f t="shared" si="34"/>
        <v>20</v>
      </c>
      <c r="G124" s="3">
        <f t="shared" ref="G124" si="85">G77</f>
        <v>9.5873105485142898E-2</v>
      </c>
      <c r="H124" s="62">
        <f t="shared" ref="H124" si="86">_xlfn.RANK.AVG(G124,G$98:G$127,1)</f>
        <v>16</v>
      </c>
    </row>
    <row r="125" spans="2:8">
      <c r="B125" t="s">
        <v>47</v>
      </c>
      <c r="C125" s="3">
        <f t="shared" si="64"/>
        <v>2.5069514431016499E-3</v>
      </c>
      <c r="D125" s="62">
        <f t="shared" si="34"/>
        <v>12</v>
      </c>
      <c r="E125" s="3">
        <f t="shared" si="64"/>
        <v>0.63961498827230101</v>
      </c>
      <c r="F125" s="62">
        <f t="shared" si="34"/>
        <v>16</v>
      </c>
      <c r="G125" s="3">
        <f t="shared" ref="G125" si="87">G78</f>
        <v>9.1750246548129799E-2</v>
      </c>
      <c r="H125" s="62">
        <f t="shared" ref="H125" si="88">_xlfn.RANK.AVG(G125,G$98:G$127,1)</f>
        <v>11</v>
      </c>
    </row>
    <row r="126" spans="2:8">
      <c r="B126" t="s">
        <v>47</v>
      </c>
      <c r="C126" s="3">
        <f t="shared" si="64"/>
        <v>2.5157646376539602E-3</v>
      </c>
      <c r="D126" s="62">
        <f t="shared" si="34"/>
        <v>15</v>
      </c>
      <c r="E126" s="3">
        <f t="shared" si="64"/>
        <v>0.64571715052533696</v>
      </c>
      <c r="F126" s="62">
        <f t="shared" si="34"/>
        <v>23</v>
      </c>
      <c r="G126" s="3">
        <f t="shared" ref="G126" si="89">G79</f>
        <v>9.1789183333309807E-2</v>
      </c>
      <c r="H126" s="62">
        <f t="shared" ref="H126" si="90">_xlfn.RANK.AVG(G126,G$98:G$127,1)</f>
        <v>13</v>
      </c>
    </row>
    <row r="127" spans="2:8">
      <c r="B127" t="s">
        <v>47</v>
      </c>
      <c r="C127" s="3">
        <f t="shared" si="64"/>
        <v>2.4996801694914601E-3</v>
      </c>
      <c r="D127" s="62">
        <f t="shared" si="34"/>
        <v>9</v>
      </c>
      <c r="E127" s="3">
        <f t="shared" si="64"/>
        <v>0.64654960440225695</v>
      </c>
      <c r="F127" s="62">
        <f t="shared" si="34"/>
        <v>26</v>
      </c>
      <c r="G127" s="3">
        <f t="shared" ref="G127" si="91">G80</f>
        <v>9.1769939163486594E-2</v>
      </c>
      <c r="H127" s="62">
        <f t="shared" ref="H127" si="92">_xlfn.RANK.AVG(G127,G$98:G$127,1)</f>
        <v>12</v>
      </c>
    </row>
    <row r="129" spans="3:8">
      <c r="C129" t="s">
        <v>43</v>
      </c>
      <c r="D129">
        <f>SUMIF($B$98:$B$127,"Model 2",D98:D127)</f>
        <v>345</v>
      </c>
      <c r="E129" t="s">
        <v>43</v>
      </c>
      <c r="F129">
        <f>SUMIF($B$98:$B$127,"Model 2",F98:F127)</f>
        <v>120</v>
      </c>
      <c r="G129" t="s">
        <v>43</v>
      </c>
      <c r="H129">
        <f>SUMIF($B$98:$B$127,"Model 2",H98:H127)</f>
        <v>344</v>
      </c>
    </row>
    <row r="130" spans="3:8">
      <c r="C130" t="s">
        <v>51</v>
      </c>
      <c r="D130">
        <f>SUMIF($B$98:$B$127,"Model 3",D98:D127)</f>
        <v>120</v>
      </c>
      <c r="E130" t="s">
        <v>51</v>
      </c>
      <c r="F130">
        <f>SUMIF($B$98:$B$127,"Model 3",F98:F127)</f>
        <v>345</v>
      </c>
      <c r="G130" t="s">
        <v>51</v>
      </c>
      <c r="H130">
        <f>SUMIF($B$98:$B$127,"Model 3",H98:H127)</f>
        <v>121</v>
      </c>
    </row>
    <row r="132" spans="3:8">
      <c r="C132" t="s">
        <v>25</v>
      </c>
      <c r="D132" s="15">
        <f>D129+D130</f>
        <v>465</v>
      </c>
      <c r="F132" s="15">
        <f>F129+F130</f>
        <v>465</v>
      </c>
      <c r="H132" s="15">
        <f>H129+H130</f>
        <v>465</v>
      </c>
    </row>
    <row r="133" spans="3:8">
      <c r="C133" t="s">
        <v>44</v>
      </c>
      <c r="D133">
        <v>15</v>
      </c>
      <c r="F133">
        <v>15</v>
      </c>
      <c r="H133">
        <v>15</v>
      </c>
    </row>
    <row r="134" spans="3:8">
      <c r="C134" t="s">
        <v>45</v>
      </c>
      <c r="D134" s="15">
        <f>D$39*D$39+(D$39*(D$39+1))/2-D129</f>
        <v>0</v>
      </c>
      <c r="F134" s="15">
        <f>F$39*F$39+(F$39*(F$39+1))/2-F129</f>
        <v>225</v>
      </c>
      <c r="H134" s="15">
        <f>H$39*H$39+(H$39*(H$39+1))/2-H129</f>
        <v>1</v>
      </c>
    </row>
    <row r="135" spans="3:8">
      <c r="C135" t="s">
        <v>46</v>
      </c>
      <c r="D135" s="15">
        <f>D$39*D$39+(D$39*(D$39+1))/2-D130</f>
        <v>225</v>
      </c>
      <c r="F135" s="15">
        <f>F$39*F$39+(F$39*(F$39+1))/2-F130</f>
        <v>0</v>
      </c>
      <c r="H135" s="15">
        <f>H$39*H$39+(H$39*(H$39+1))/2-H130</f>
        <v>224</v>
      </c>
    </row>
    <row r="136" spans="3:8">
      <c r="C136" t="s">
        <v>26</v>
      </c>
      <c r="D136" s="15">
        <f>MIN(D134:D135)</f>
        <v>0</v>
      </c>
      <c r="F136" s="15">
        <f>MIN(F134:F135)</f>
        <v>0</v>
      </c>
      <c r="H136" s="15">
        <f>MIN(H134:H135)</f>
        <v>1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5">
        <f>(D136-D138)/D139</f>
        <v>-4.6662826262869137</v>
      </c>
      <c r="F141" s="15">
        <f>(F136-F138)/F139</f>
        <v>-4.6662826262869137</v>
      </c>
      <c r="H141" s="15">
        <f>(H136-H138)/H139</f>
        <v>-4.6248045584976971</v>
      </c>
    </row>
    <row r="142" spans="3:8">
      <c r="C142" t="s">
        <v>30</v>
      </c>
      <c r="D142" s="16">
        <f>_xlfn.NORM.S.DIST(D141,TRUE)*2</f>
        <v>3.0669777654622675E-6</v>
      </c>
      <c r="E142" s="16"/>
      <c r="F142" s="16">
        <f>_xlfn.NORM.S.DIST(F141,TRUE)*2</f>
        <v>3.0669777654622675E-6</v>
      </c>
      <c r="G142" s="16"/>
      <c r="H142" s="16">
        <f>_xlfn.NORM.S.DIST(H141,TRUE)*2</f>
        <v>3.7495177784152479E-6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Statistical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2023-05-14T12:35:40Z</dcterms:modified>
</cp:coreProperties>
</file>