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lumaes/Desktop/Boursiere/"/>
    </mc:Choice>
  </mc:AlternateContent>
  <xr:revisionPtr revIDLastSave="0" documentId="13_ncr:1_{CE5201E0-A3E4-1C48-BF92-C2119C532083}" xr6:coauthVersionLast="45" xr6:coauthVersionMax="45" xr10:uidLastSave="{00000000-0000-0000-0000-000000000000}"/>
  <bookViews>
    <workbookView xWindow="0" yWindow="460" windowWidth="28800" windowHeight="16460" activeTab="1" xr2:uid="{00000000-000D-0000-FFFF-FFFF00000000}"/>
  </bookViews>
  <sheets>
    <sheet name="Remarque" sheetId="1" r:id="rId1"/>
    <sheet name="Récap" sheetId="2" r:id="rId2"/>
    <sheet name="Listing del bar" sheetId="3" r:id="rId3"/>
    <sheet name="FUT" sheetId="4" r:id="rId4"/>
    <sheet name="Somersby" sheetId="5" r:id="rId5"/>
    <sheet name="Besos " sheetId="6" r:id="rId6"/>
    <sheet name="Bertinchamp Pamplemouse" sheetId="7" r:id="rId7"/>
    <sheet name="Pecheresse" sheetId="8" r:id="rId8"/>
    <sheet name="Kasteel" sheetId="9" r:id="rId9"/>
    <sheet name="Houppe Jb en l'air" sheetId="10" r:id="rId10"/>
    <sheet name="Chimay Bleu" sheetId="11" r:id="rId11"/>
    <sheet name="Trappe Quadruple" sheetId="12" r:id="rId12"/>
    <sheet name="Orval" sheetId="13" r:id="rId13"/>
    <sheet name="Kwak" sheetId="14" r:id="rId14"/>
    <sheet name="Bush" sheetId="15" r:id="rId15"/>
    <sheet name="Westmalle Triple &amp; Rochefort 8" sheetId="16" r:id="rId16"/>
    <sheet name="Vaurien" sheetId="17" r:id="rId17"/>
    <sheet name="TK" sheetId="18" r:id="rId18"/>
    <sheet name="Rasta Troll" sheetId="19" r:id="rId19"/>
    <sheet name="Lupulus Hopera &amp; Organicus" sheetId="20" r:id="rId20"/>
    <sheet name="Houppe &amp; St Feuillen Gd Cru" sheetId="21" r:id="rId21"/>
    <sheet name="Cuvée des trolls" sheetId="22" r:id="rId22"/>
    <sheet name="Corne Triple" sheetId="23" r:id="rId23"/>
    <sheet name="Chouffe" sheetId="24" r:id="rId24"/>
    <sheet name="Bertinchamps triple &amp; Brune" sheetId="25" r:id="rId25"/>
    <sheet name="Barbar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" l="1"/>
  <c r="E15" i="2"/>
  <c r="N33" i="26" l="1"/>
  <c r="K33" i="26"/>
  <c r="J33" i="26"/>
  <c r="C23" i="26"/>
  <c r="C18" i="26"/>
  <c r="H14" i="26"/>
  <c r="H13" i="26"/>
  <c r="H12" i="26"/>
  <c r="H11" i="26"/>
  <c r="H10" i="26"/>
  <c r="H9" i="26"/>
  <c r="H8" i="26"/>
  <c r="H7" i="26"/>
  <c r="H6" i="26"/>
  <c r="H5" i="26"/>
  <c r="H4" i="26"/>
  <c r="D4" i="26"/>
  <c r="F4" i="26" s="1"/>
  <c r="H3" i="26"/>
  <c r="D3" i="26"/>
  <c r="F3" i="26" s="1"/>
  <c r="B3" i="26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C24" i="26" s="1"/>
  <c r="I2" i="26"/>
  <c r="H2" i="26"/>
  <c r="F2" i="26"/>
  <c r="G2" i="26" s="1"/>
  <c r="E2" i="26"/>
  <c r="N33" i="25"/>
  <c r="K33" i="25"/>
  <c r="J33" i="25"/>
  <c r="C23" i="25"/>
  <c r="C18" i="25"/>
  <c r="H14" i="25"/>
  <c r="H13" i="25"/>
  <c r="H12" i="25"/>
  <c r="H11" i="25"/>
  <c r="H10" i="25"/>
  <c r="H9" i="25"/>
  <c r="H8" i="25"/>
  <c r="H7" i="25"/>
  <c r="H6" i="25"/>
  <c r="H5" i="25"/>
  <c r="H4" i="25"/>
  <c r="H3" i="25"/>
  <c r="F3" i="25"/>
  <c r="I3" i="25" s="1"/>
  <c r="E3" i="25"/>
  <c r="D3" i="25"/>
  <c r="D4" i="25" s="1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C24" i="25" s="1"/>
  <c r="H2" i="25"/>
  <c r="F2" i="25"/>
  <c r="I2" i="25" s="1"/>
  <c r="E2" i="25"/>
  <c r="N33" i="24"/>
  <c r="K33" i="24"/>
  <c r="J33" i="24"/>
  <c r="C23" i="24"/>
  <c r="C18" i="24"/>
  <c r="H14" i="24"/>
  <c r="H13" i="24"/>
  <c r="H12" i="24"/>
  <c r="H11" i="24"/>
  <c r="H10" i="24"/>
  <c r="H9" i="24"/>
  <c r="H8" i="24"/>
  <c r="H7" i="24"/>
  <c r="H6" i="24"/>
  <c r="H5" i="24"/>
  <c r="B5" i="24"/>
  <c r="B6" i="24" s="1"/>
  <c r="B7" i="24" s="1"/>
  <c r="B8" i="24" s="1"/>
  <c r="B9" i="24" s="1"/>
  <c r="B10" i="24" s="1"/>
  <c r="B11" i="24" s="1"/>
  <c r="B12" i="24" s="1"/>
  <c r="B13" i="24" s="1"/>
  <c r="B14" i="24" s="1"/>
  <c r="C24" i="24" s="1"/>
  <c r="H4" i="24"/>
  <c r="B4" i="24"/>
  <c r="H3" i="24"/>
  <c r="D3" i="24"/>
  <c r="F3" i="24" s="1"/>
  <c r="B3" i="24"/>
  <c r="I2" i="24"/>
  <c r="H2" i="24"/>
  <c r="G2" i="24"/>
  <c r="F2" i="24"/>
  <c r="E2" i="24"/>
  <c r="N33" i="23"/>
  <c r="K33" i="23"/>
  <c r="J33" i="23"/>
  <c r="C23" i="23"/>
  <c r="C18" i="23"/>
  <c r="H14" i="23"/>
  <c r="H13" i="23"/>
  <c r="H12" i="23"/>
  <c r="H11" i="23"/>
  <c r="B11" i="23"/>
  <c r="B12" i="23" s="1"/>
  <c r="B13" i="23" s="1"/>
  <c r="B14" i="23" s="1"/>
  <c r="C24" i="23" s="1"/>
  <c r="H10" i="23"/>
  <c r="H9" i="23"/>
  <c r="H8" i="23"/>
  <c r="H7" i="23"/>
  <c r="H6" i="23"/>
  <c r="H5" i="23"/>
  <c r="H4" i="23"/>
  <c r="H3" i="23"/>
  <c r="D3" i="23"/>
  <c r="B3" i="23"/>
  <c r="B4" i="23" s="1"/>
  <c r="B5" i="23" s="1"/>
  <c r="B6" i="23" s="1"/>
  <c r="B7" i="23" s="1"/>
  <c r="B8" i="23" s="1"/>
  <c r="B9" i="23" s="1"/>
  <c r="B10" i="23" s="1"/>
  <c r="I2" i="23"/>
  <c r="H2" i="23"/>
  <c r="F2" i="23"/>
  <c r="G2" i="23" s="1"/>
  <c r="E2" i="23"/>
  <c r="N33" i="22"/>
  <c r="K33" i="22"/>
  <c r="J33" i="22"/>
  <c r="C23" i="22"/>
  <c r="C18" i="22"/>
  <c r="H14" i="22"/>
  <c r="H13" i="22"/>
  <c r="H12" i="22"/>
  <c r="H11" i="22"/>
  <c r="H10" i="22"/>
  <c r="H9" i="22"/>
  <c r="H8" i="22"/>
  <c r="H7" i="22"/>
  <c r="H6" i="22"/>
  <c r="B6" i="22"/>
  <c r="B7" i="22" s="1"/>
  <c r="B8" i="22" s="1"/>
  <c r="B9" i="22" s="1"/>
  <c r="B10" i="22" s="1"/>
  <c r="B11" i="22" s="1"/>
  <c r="B12" i="22" s="1"/>
  <c r="B13" i="22" s="1"/>
  <c r="B14" i="22" s="1"/>
  <c r="C24" i="22" s="1"/>
  <c r="H5" i="22"/>
  <c r="H4" i="22"/>
  <c r="F4" i="22"/>
  <c r="I4" i="22" s="1"/>
  <c r="B4" i="22"/>
  <c r="B5" i="22" s="1"/>
  <c r="H3" i="22"/>
  <c r="G3" i="22"/>
  <c r="F3" i="22"/>
  <c r="I3" i="22" s="1"/>
  <c r="E3" i="22"/>
  <c r="D3" i="22"/>
  <c r="D4" i="22" s="1"/>
  <c r="B3" i="22"/>
  <c r="H2" i="22"/>
  <c r="F2" i="22"/>
  <c r="E2" i="22"/>
  <c r="N33" i="21"/>
  <c r="K33" i="21"/>
  <c r="J33" i="21"/>
  <c r="C23" i="21"/>
  <c r="C18" i="21"/>
  <c r="H14" i="21"/>
  <c r="H13" i="21"/>
  <c r="H12" i="21"/>
  <c r="H11" i="21"/>
  <c r="H10" i="21"/>
  <c r="H9" i="21"/>
  <c r="H8" i="21"/>
  <c r="H7" i="21"/>
  <c r="H6" i="21"/>
  <c r="H5" i="21"/>
  <c r="D5" i="21"/>
  <c r="B5" i="21"/>
  <c r="B6" i="21" s="1"/>
  <c r="B7" i="21" s="1"/>
  <c r="B8" i="21" s="1"/>
  <c r="B9" i="21" s="1"/>
  <c r="B10" i="21" s="1"/>
  <c r="B11" i="21" s="1"/>
  <c r="B12" i="21" s="1"/>
  <c r="B13" i="21" s="1"/>
  <c r="B14" i="21" s="1"/>
  <c r="C24" i="21" s="1"/>
  <c r="H4" i="21"/>
  <c r="D4" i="21"/>
  <c r="I3" i="21"/>
  <c r="H3" i="21"/>
  <c r="D3" i="21"/>
  <c r="F3" i="21" s="1"/>
  <c r="G3" i="21" s="1"/>
  <c r="B3" i="21"/>
  <c r="B4" i="21" s="1"/>
  <c r="I2" i="21"/>
  <c r="H2" i="21"/>
  <c r="G2" i="21"/>
  <c r="F2" i="21"/>
  <c r="E2" i="21"/>
  <c r="N33" i="20"/>
  <c r="K33" i="20"/>
  <c r="J33" i="20"/>
  <c r="C23" i="20"/>
  <c r="C18" i="20"/>
  <c r="H14" i="20"/>
  <c r="H13" i="20"/>
  <c r="H12" i="20"/>
  <c r="H11" i="20"/>
  <c r="H10" i="20"/>
  <c r="H9" i="20"/>
  <c r="H8" i="20"/>
  <c r="H7" i="20"/>
  <c r="H6" i="20"/>
  <c r="H5" i="20"/>
  <c r="H4" i="20"/>
  <c r="H3" i="20"/>
  <c r="D3" i="20"/>
  <c r="B3" i="20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C24" i="20" s="1"/>
  <c r="H2" i="20"/>
  <c r="F2" i="20"/>
  <c r="I2" i="20" s="1"/>
  <c r="E2" i="20"/>
  <c r="N33" i="19"/>
  <c r="K33" i="19"/>
  <c r="J33" i="19"/>
  <c r="C23" i="19"/>
  <c r="C18" i="19"/>
  <c r="H14" i="19"/>
  <c r="H13" i="19"/>
  <c r="H12" i="19"/>
  <c r="H11" i="19"/>
  <c r="H10" i="19"/>
  <c r="H9" i="19"/>
  <c r="H8" i="19"/>
  <c r="H7" i="19"/>
  <c r="H6" i="19"/>
  <c r="H5" i="19"/>
  <c r="B5" i="19"/>
  <c r="B6" i="19" s="1"/>
  <c r="B7" i="19" s="1"/>
  <c r="B8" i="19" s="1"/>
  <c r="B9" i="19" s="1"/>
  <c r="B10" i="19" s="1"/>
  <c r="B11" i="19" s="1"/>
  <c r="B12" i="19" s="1"/>
  <c r="B13" i="19" s="1"/>
  <c r="B14" i="19" s="1"/>
  <c r="C24" i="19" s="1"/>
  <c r="I4" i="19"/>
  <c r="H4" i="19"/>
  <c r="D4" i="19"/>
  <c r="F4" i="19" s="1"/>
  <c r="G4" i="19" s="1"/>
  <c r="H3" i="19"/>
  <c r="F3" i="19"/>
  <c r="D3" i="19"/>
  <c r="E3" i="19" s="1"/>
  <c r="B3" i="19"/>
  <c r="B4" i="19" s="1"/>
  <c r="H2" i="19"/>
  <c r="F2" i="19"/>
  <c r="E2" i="19"/>
  <c r="N33" i="18"/>
  <c r="K33" i="18"/>
  <c r="J33" i="18"/>
  <c r="C23" i="18"/>
  <c r="C18" i="18"/>
  <c r="H14" i="18"/>
  <c r="H13" i="18"/>
  <c r="H12" i="18"/>
  <c r="H11" i="18"/>
  <c r="H10" i="18"/>
  <c r="B10" i="18"/>
  <c r="B11" i="18" s="1"/>
  <c r="B12" i="18" s="1"/>
  <c r="B13" i="18" s="1"/>
  <c r="B14" i="18" s="1"/>
  <c r="C24" i="18" s="1"/>
  <c r="H9" i="18"/>
  <c r="H8" i="18"/>
  <c r="H7" i="18"/>
  <c r="H6" i="18"/>
  <c r="H5" i="18"/>
  <c r="D5" i="18"/>
  <c r="H4" i="18"/>
  <c r="D4" i="18"/>
  <c r="B4" i="18"/>
  <c r="B5" i="18" s="1"/>
  <c r="B6" i="18" s="1"/>
  <c r="B7" i="18" s="1"/>
  <c r="B8" i="18" s="1"/>
  <c r="B9" i="18" s="1"/>
  <c r="H3" i="18"/>
  <c r="F3" i="18"/>
  <c r="D3" i="18"/>
  <c r="E3" i="18" s="1"/>
  <c r="B3" i="18"/>
  <c r="I2" i="18"/>
  <c r="H2" i="18"/>
  <c r="G2" i="18"/>
  <c r="F2" i="18"/>
  <c r="E2" i="18"/>
  <c r="N33" i="17"/>
  <c r="K33" i="17"/>
  <c r="J33" i="17"/>
  <c r="C23" i="17"/>
  <c r="C18" i="17"/>
  <c r="H14" i="17"/>
  <c r="H13" i="17"/>
  <c r="H12" i="17"/>
  <c r="H11" i="17"/>
  <c r="H10" i="17"/>
  <c r="H9" i="17"/>
  <c r="H8" i="17"/>
  <c r="H7" i="17"/>
  <c r="H6" i="17"/>
  <c r="H5" i="17"/>
  <c r="H4" i="17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C24" i="17" s="1"/>
  <c r="H3" i="17"/>
  <c r="D3" i="17"/>
  <c r="D4" i="17" s="1"/>
  <c r="B3" i="17"/>
  <c r="I2" i="17"/>
  <c r="H2" i="17"/>
  <c r="F2" i="17"/>
  <c r="G2" i="17" s="1"/>
  <c r="E2" i="17"/>
  <c r="N33" i="16"/>
  <c r="K33" i="16"/>
  <c r="J33" i="16"/>
  <c r="C23" i="16"/>
  <c r="C18" i="16"/>
  <c r="H14" i="16"/>
  <c r="H13" i="16"/>
  <c r="H12" i="16"/>
  <c r="H11" i="16"/>
  <c r="H10" i="16"/>
  <c r="H9" i="16"/>
  <c r="H8" i="16"/>
  <c r="H7" i="16"/>
  <c r="H6" i="16"/>
  <c r="D6" i="16"/>
  <c r="H5" i="16"/>
  <c r="H4" i="16"/>
  <c r="F4" i="16"/>
  <c r="I4" i="16" s="1"/>
  <c r="E4" i="16"/>
  <c r="H3" i="16"/>
  <c r="D3" i="16"/>
  <c r="D4" i="16" s="1"/>
  <c r="D5" i="16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C24" i="16" s="1"/>
  <c r="H2" i="16"/>
  <c r="F2" i="16"/>
  <c r="E2" i="16"/>
  <c r="N33" i="15"/>
  <c r="K33" i="15"/>
  <c r="J33" i="15"/>
  <c r="C23" i="15"/>
  <c r="C18" i="15"/>
  <c r="H14" i="15"/>
  <c r="H13" i="15"/>
  <c r="H12" i="15"/>
  <c r="H11" i="15"/>
  <c r="H10" i="15"/>
  <c r="H9" i="15"/>
  <c r="H8" i="15"/>
  <c r="H7" i="15"/>
  <c r="H6" i="15"/>
  <c r="H5" i="15"/>
  <c r="H4" i="15"/>
  <c r="E4" i="15"/>
  <c r="D4" i="15"/>
  <c r="H3" i="15"/>
  <c r="D3" i="15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C24" i="15" s="1"/>
  <c r="I2" i="15"/>
  <c r="H2" i="15"/>
  <c r="F2" i="15"/>
  <c r="G2" i="15" s="1"/>
  <c r="E2" i="15"/>
  <c r="N33" i="14"/>
  <c r="K33" i="14"/>
  <c r="J33" i="14"/>
  <c r="C23" i="14"/>
  <c r="C18" i="14"/>
  <c r="I2" i="14" s="1"/>
  <c r="H14" i="14"/>
  <c r="H13" i="14"/>
  <c r="H12" i="14"/>
  <c r="H11" i="14"/>
  <c r="B11" i="14"/>
  <c r="B12" i="14" s="1"/>
  <c r="B13" i="14" s="1"/>
  <c r="B14" i="14" s="1"/>
  <c r="C24" i="14" s="1"/>
  <c r="H10" i="14"/>
  <c r="H9" i="14"/>
  <c r="H8" i="14"/>
  <c r="H7" i="14"/>
  <c r="H6" i="14"/>
  <c r="H5" i="14"/>
  <c r="H4" i="14"/>
  <c r="D4" i="14"/>
  <c r="H3" i="14"/>
  <c r="G3" i="14"/>
  <c r="F3" i="14"/>
  <c r="D3" i="14"/>
  <c r="E3" i="14" s="1"/>
  <c r="B3" i="14"/>
  <c r="B4" i="14" s="1"/>
  <c r="B5" i="14" s="1"/>
  <c r="B6" i="14" s="1"/>
  <c r="B7" i="14" s="1"/>
  <c r="B8" i="14" s="1"/>
  <c r="B9" i="14" s="1"/>
  <c r="B10" i="14" s="1"/>
  <c r="H2" i="14"/>
  <c r="F2" i="14"/>
  <c r="G2" i="14" s="1"/>
  <c r="E2" i="14"/>
  <c r="N33" i="13"/>
  <c r="K33" i="13"/>
  <c r="J33" i="13"/>
  <c r="C23" i="13"/>
  <c r="C18" i="13"/>
  <c r="I2" i="13" s="1"/>
  <c r="H14" i="13"/>
  <c r="H13" i="13"/>
  <c r="H12" i="13"/>
  <c r="H11" i="13"/>
  <c r="H10" i="13"/>
  <c r="H9" i="13"/>
  <c r="H8" i="13"/>
  <c r="H7" i="13"/>
  <c r="H6" i="13"/>
  <c r="B6" i="13"/>
  <c r="B7" i="13" s="1"/>
  <c r="B8" i="13" s="1"/>
  <c r="B9" i="13" s="1"/>
  <c r="B10" i="13" s="1"/>
  <c r="B11" i="13" s="1"/>
  <c r="B12" i="13" s="1"/>
  <c r="B13" i="13" s="1"/>
  <c r="B14" i="13" s="1"/>
  <c r="C24" i="13" s="1"/>
  <c r="H5" i="13"/>
  <c r="H4" i="13"/>
  <c r="G4" i="13"/>
  <c r="F4" i="13"/>
  <c r="B4" i="13"/>
  <c r="B5" i="13" s="1"/>
  <c r="I3" i="13"/>
  <c r="H3" i="13"/>
  <c r="F3" i="13"/>
  <c r="G3" i="13" s="1"/>
  <c r="E3" i="13"/>
  <c r="D3" i="13"/>
  <c r="D4" i="13" s="1"/>
  <c r="E4" i="13" s="1"/>
  <c r="B3" i="13"/>
  <c r="H2" i="13"/>
  <c r="G2" i="13"/>
  <c r="F2" i="13"/>
  <c r="E2" i="13"/>
  <c r="N33" i="12"/>
  <c r="K33" i="12"/>
  <c r="J33" i="12"/>
  <c r="C23" i="12"/>
  <c r="C18" i="12"/>
  <c r="H14" i="12"/>
  <c r="H13" i="12"/>
  <c r="H12" i="12"/>
  <c r="H11" i="12"/>
  <c r="H10" i="12"/>
  <c r="H9" i="12"/>
  <c r="H8" i="12"/>
  <c r="H7" i="12"/>
  <c r="H6" i="12"/>
  <c r="B6" i="12"/>
  <c r="B7" i="12" s="1"/>
  <c r="B8" i="12" s="1"/>
  <c r="B9" i="12" s="1"/>
  <c r="B10" i="12" s="1"/>
  <c r="B11" i="12" s="1"/>
  <c r="B12" i="12" s="1"/>
  <c r="B13" i="12" s="1"/>
  <c r="B14" i="12" s="1"/>
  <c r="C24" i="12" s="1"/>
  <c r="H5" i="12"/>
  <c r="H4" i="12"/>
  <c r="D4" i="12"/>
  <c r="D5" i="12" s="1"/>
  <c r="H3" i="12"/>
  <c r="D3" i="12"/>
  <c r="B3" i="12"/>
  <c r="B4" i="12" s="1"/>
  <c r="B5" i="12" s="1"/>
  <c r="H2" i="12"/>
  <c r="G2" i="12"/>
  <c r="F2" i="12"/>
  <c r="I2" i="12" s="1"/>
  <c r="E2" i="12"/>
  <c r="N33" i="11"/>
  <c r="K33" i="11"/>
  <c r="J33" i="11"/>
  <c r="C23" i="11"/>
  <c r="C18" i="11"/>
  <c r="H14" i="11"/>
  <c r="H13" i="11"/>
  <c r="H12" i="11"/>
  <c r="H11" i="11"/>
  <c r="H10" i="11"/>
  <c r="H9" i="11"/>
  <c r="H8" i="11"/>
  <c r="B8" i="11"/>
  <c r="B9" i="11" s="1"/>
  <c r="B10" i="11" s="1"/>
  <c r="B11" i="11" s="1"/>
  <c r="B12" i="11" s="1"/>
  <c r="B13" i="11" s="1"/>
  <c r="B14" i="11" s="1"/>
  <c r="C24" i="11" s="1"/>
  <c r="H7" i="11"/>
  <c r="B7" i="11"/>
  <c r="H6" i="11"/>
  <c r="H5" i="11"/>
  <c r="E5" i="11"/>
  <c r="D5" i="11"/>
  <c r="H4" i="11"/>
  <c r="D4" i="11"/>
  <c r="B4" i="11"/>
  <c r="B5" i="11" s="1"/>
  <c r="B6" i="11" s="1"/>
  <c r="I3" i="11"/>
  <c r="H3" i="11"/>
  <c r="G3" i="11"/>
  <c r="F3" i="11"/>
  <c r="D3" i="11"/>
  <c r="E3" i="11" s="1"/>
  <c r="B3" i="11"/>
  <c r="H2" i="11"/>
  <c r="G2" i="11"/>
  <c r="F2" i="11"/>
  <c r="I2" i="11" s="1"/>
  <c r="E2" i="11"/>
  <c r="N33" i="10"/>
  <c r="K33" i="10"/>
  <c r="J33" i="10"/>
  <c r="C23" i="10"/>
  <c r="C18" i="10"/>
  <c r="H14" i="10"/>
  <c r="H13" i="10"/>
  <c r="H12" i="10"/>
  <c r="H11" i="10"/>
  <c r="H10" i="10"/>
  <c r="H9" i="10"/>
  <c r="H8" i="10"/>
  <c r="H7" i="10"/>
  <c r="H6" i="10"/>
  <c r="H5" i="10"/>
  <c r="H4" i="10"/>
  <c r="H3" i="10"/>
  <c r="D3" i="10"/>
  <c r="F3" i="10" s="1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C24" i="10" s="1"/>
  <c r="I2" i="10"/>
  <c r="H2" i="10"/>
  <c r="F2" i="10"/>
  <c r="G2" i="10" s="1"/>
  <c r="E2" i="10"/>
  <c r="N33" i="9"/>
  <c r="K33" i="9"/>
  <c r="J33" i="9"/>
  <c r="C23" i="9"/>
  <c r="C18" i="9"/>
  <c r="H14" i="9"/>
  <c r="H13" i="9"/>
  <c r="H12" i="9"/>
  <c r="H11" i="9"/>
  <c r="H10" i="9"/>
  <c r="H9" i="9"/>
  <c r="H8" i="9"/>
  <c r="H7" i="9"/>
  <c r="B7" i="9"/>
  <c r="B8" i="9" s="1"/>
  <c r="B9" i="9" s="1"/>
  <c r="B10" i="9" s="1"/>
  <c r="B11" i="9" s="1"/>
  <c r="B12" i="9" s="1"/>
  <c r="B13" i="9" s="1"/>
  <c r="B14" i="9" s="1"/>
  <c r="C24" i="9" s="1"/>
  <c r="H6" i="9"/>
  <c r="B6" i="9"/>
  <c r="H5" i="9"/>
  <c r="B5" i="9"/>
  <c r="H4" i="9"/>
  <c r="B4" i="9"/>
  <c r="H3" i="9"/>
  <c r="G3" i="9"/>
  <c r="F3" i="9"/>
  <c r="I3" i="9" s="1"/>
  <c r="E3" i="9"/>
  <c r="D3" i="9"/>
  <c r="D4" i="9" s="1"/>
  <c r="F4" i="9" s="1"/>
  <c r="B3" i="9"/>
  <c r="H2" i="9"/>
  <c r="F2" i="9"/>
  <c r="I2" i="9" s="1"/>
  <c r="E2" i="9"/>
  <c r="N33" i="8"/>
  <c r="K33" i="8"/>
  <c r="J33" i="8"/>
  <c r="C23" i="8"/>
  <c r="C18" i="8"/>
  <c r="H14" i="8"/>
  <c r="H13" i="8"/>
  <c r="H12" i="8"/>
  <c r="H11" i="8"/>
  <c r="H10" i="8"/>
  <c r="H9" i="8"/>
  <c r="H8" i="8"/>
  <c r="H7" i="8"/>
  <c r="H6" i="8"/>
  <c r="H5" i="8"/>
  <c r="H4" i="8"/>
  <c r="D4" i="8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C24" i="8" s="1"/>
  <c r="H3" i="8"/>
  <c r="D3" i="8"/>
  <c r="F3" i="8" s="1"/>
  <c r="G3" i="8" s="1"/>
  <c r="B3" i="8"/>
  <c r="I2" i="8"/>
  <c r="H2" i="8"/>
  <c r="G2" i="8"/>
  <c r="F2" i="8"/>
  <c r="E2" i="8"/>
  <c r="N33" i="7"/>
  <c r="K33" i="7"/>
  <c r="J33" i="7"/>
  <c r="C23" i="7"/>
  <c r="C18" i="7"/>
  <c r="H14" i="7"/>
  <c r="H13" i="7"/>
  <c r="H12" i="7"/>
  <c r="H11" i="7"/>
  <c r="H10" i="7"/>
  <c r="H9" i="7"/>
  <c r="H8" i="7"/>
  <c r="B8" i="7"/>
  <c r="B9" i="7" s="1"/>
  <c r="B10" i="7" s="1"/>
  <c r="B11" i="7" s="1"/>
  <c r="B12" i="7" s="1"/>
  <c r="B13" i="7" s="1"/>
  <c r="B14" i="7" s="1"/>
  <c r="C24" i="7" s="1"/>
  <c r="H7" i="7"/>
  <c r="H6" i="7"/>
  <c r="H5" i="7"/>
  <c r="H4" i="7"/>
  <c r="D4" i="7"/>
  <c r="D5" i="7" s="1"/>
  <c r="D6" i="7" s="1"/>
  <c r="H3" i="7"/>
  <c r="F3" i="7"/>
  <c r="D3" i="7"/>
  <c r="E3" i="7" s="1"/>
  <c r="B3" i="7"/>
  <c r="B4" i="7" s="1"/>
  <c r="B5" i="7" s="1"/>
  <c r="B6" i="7" s="1"/>
  <c r="B7" i="7" s="1"/>
  <c r="H2" i="7"/>
  <c r="F2" i="7"/>
  <c r="I2" i="7" s="1"/>
  <c r="E2" i="7"/>
  <c r="N33" i="6"/>
  <c r="K33" i="6"/>
  <c r="J33" i="6"/>
  <c r="C23" i="6"/>
  <c r="C18" i="6"/>
  <c r="H14" i="6"/>
  <c r="H13" i="6"/>
  <c r="H12" i="6"/>
  <c r="H11" i="6"/>
  <c r="H10" i="6"/>
  <c r="H9" i="6"/>
  <c r="H8" i="6"/>
  <c r="H7" i="6"/>
  <c r="H6" i="6"/>
  <c r="H5" i="6"/>
  <c r="D5" i="6"/>
  <c r="H4" i="6"/>
  <c r="F4" i="6"/>
  <c r="I4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C24" i="6" s="1"/>
  <c r="I3" i="6"/>
  <c r="H3" i="6"/>
  <c r="F3" i="6"/>
  <c r="G3" i="6" s="1"/>
  <c r="E3" i="6"/>
  <c r="D3" i="6"/>
  <c r="D4" i="6" s="1"/>
  <c r="E4" i="6" s="1"/>
  <c r="B3" i="6"/>
  <c r="I2" i="6"/>
  <c r="H2" i="6"/>
  <c r="G2" i="6"/>
  <c r="F2" i="6"/>
  <c r="E2" i="6"/>
  <c r="N33" i="5"/>
  <c r="K33" i="5"/>
  <c r="J33" i="5"/>
  <c r="C23" i="5"/>
  <c r="C18" i="5"/>
  <c r="H14" i="5"/>
  <c r="H13" i="5"/>
  <c r="H12" i="5"/>
  <c r="H11" i="5"/>
  <c r="H10" i="5"/>
  <c r="H9" i="5"/>
  <c r="H8" i="5"/>
  <c r="H7" i="5"/>
  <c r="H6" i="5"/>
  <c r="H5" i="5"/>
  <c r="H4" i="5"/>
  <c r="H3" i="5"/>
  <c r="D3" i="5"/>
  <c r="F3" i="5" s="1"/>
  <c r="G3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C24" i="5" s="1"/>
  <c r="I2" i="5"/>
  <c r="H2" i="5"/>
  <c r="G2" i="5"/>
  <c r="F2" i="5"/>
  <c r="E2" i="5"/>
  <c r="N33" i="4"/>
  <c r="K33" i="4"/>
  <c r="J33" i="4"/>
  <c r="C23" i="4"/>
  <c r="C18" i="4"/>
  <c r="H14" i="4"/>
  <c r="H13" i="4"/>
  <c r="H12" i="4"/>
  <c r="H11" i="4"/>
  <c r="H10" i="4"/>
  <c r="H9" i="4"/>
  <c r="H8" i="4"/>
  <c r="H7" i="4"/>
  <c r="H6" i="4"/>
  <c r="H5" i="4"/>
  <c r="H4" i="4"/>
  <c r="H3" i="4"/>
  <c r="E3" i="4"/>
  <c r="D3" i="4"/>
  <c r="F3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C24" i="4" s="1"/>
  <c r="H2" i="4"/>
  <c r="F2" i="4"/>
  <c r="I2" i="4" s="1"/>
  <c r="E2" i="4"/>
  <c r="F38" i="3"/>
  <c r="L37" i="3"/>
  <c r="N37" i="3" s="1"/>
  <c r="I37" i="3"/>
  <c r="H37" i="3"/>
  <c r="E37" i="3"/>
  <c r="G37" i="3" s="1"/>
  <c r="J37" i="3" s="1"/>
  <c r="L36" i="3"/>
  <c r="N36" i="3" s="1"/>
  <c r="I36" i="3"/>
  <c r="H36" i="3"/>
  <c r="E36" i="3"/>
  <c r="G36" i="3" s="1"/>
  <c r="J36" i="3" s="1"/>
  <c r="L35" i="3"/>
  <c r="N35" i="3" s="1"/>
  <c r="I35" i="3"/>
  <c r="H35" i="3"/>
  <c r="G35" i="3"/>
  <c r="J35" i="3" s="1"/>
  <c r="E35" i="3"/>
  <c r="L34" i="3"/>
  <c r="L33" i="3"/>
  <c r="N33" i="3" s="1"/>
  <c r="I33" i="3"/>
  <c r="H33" i="3"/>
  <c r="D33" i="2" s="1"/>
  <c r="G33" i="3"/>
  <c r="J33" i="3" s="1"/>
  <c r="E33" i="3"/>
  <c r="B33" i="3"/>
  <c r="L32" i="3"/>
  <c r="N32" i="3" s="1"/>
  <c r="I32" i="3"/>
  <c r="H32" i="3"/>
  <c r="G32" i="3"/>
  <c r="J32" i="3" s="1"/>
  <c r="E32" i="3"/>
  <c r="B32" i="3"/>
  <c r="L31" i="3"/>
  <c r="N31" i="3" s="1"/>
  <c r="I31" i="3"/>
  <c r="H31" i="3"/>
  <c r="D31" i="2" s="1"/>
  <c r="G31" i="3"/>
  <c r="J31" i="3" s="1"/>
  <c r="E31" i="3"/>
  <c r="L30" i="3"/>
  <c r="L29" i="3"/>
  <c r="N29" i="3" s="1"/>
  <c r="I29" i="3"/>
  <c r="H29" i="3"/>
  <c r="G29" i="3"/>
  <c r="J29" i="3" s="1"/>
  <c r="E29" i="3"/>
  <c r="B29" i="3"/>
  <c r="L28" i="3"/>
  <c r="N28" i="3" s="1"/>
  <c r="I28" i="3"/>
  <c r="H28" i="3"/>
  <c r="G28" i="3"/>
  <c r="J28" i="3" s="1"/>
  <c r="E28" i="3"/>
  <c r="B28" i="3"/>
  <c r="L27" i="3"/>
  <c r="N27" i="3" s="1"/>
  <c r="I27" i="3"/>
  <c r="H27" i="3"/>
  <c r="D27" i="2" s="1"/>
  <c r="G27" i="3"/>
  <c r="J27" i="3" s="1"/>
  <c r="E27" i="3"/>
  <c r="B27" i="3"/>
  <c r="L26" i="3"/>
  <c r="N26" i="3" s="1"/>
  <c r="I26" i="3"/>
  <c r="H26" i="3"/>
  <c r="D26" i="2" s="1"/>
  <c r="G26" i="3"/>
  <c r="J26" i="3" s="1"/>
  <c r="E26" i="3"/>
  <c r="L25" i="3"/>
  <c r="N25" i="3" s="1"/>
  <c r="I25" i="3"/>
  <c r="H25" i="3"/>
  <c r="D25" i="2" s="1"/>
  <c r="G25" i="3"/>
  <c r="J25" i="3" s="1"/>
  <c r="E25" i="3"/>
  <c r="E25" i="2" s="1"/>
  <c r="B25" i="3"/>
  <c r="L24" i="3"/>
  <c r="L23" i="3"/>
  <c r="N23" i="3" s="1"/>
  <c r="I23" i="3"/>
  <c r="H23" i="3"/>
  <c r="G23" i="3"/>
  <c r="J23" i="3" s="1"/>
  <c r="E23" i="3"/>
  <c r="B23" i="3"/>
  <c r="L22" i="3"/>
  <c r="N22" i="3" s="1"/>
  <c r="I22" i="3"/>
  <c r="H22" i="3"/>
  <c r="D22" i="2" s="1"/>
  <c r="G22" i="3"/>
  <c r="J22" i="3" s="1"/>
  <c r="E22" i="3"/>
  <c r="B22" i="3"/>
  <c r="L21" i="3"/>
  <c r="N21" i="3" s="1"/>
  <c r="I21" i="3"/>
  <c r="H21" i="3"/>
  <c r="D21" i="2" s="1"/>
  <c r="G21" i="3"/>
  <c r="J21" i="3" s="1"/>
  <c r="E21" i="3"/>
  <c r="B21" i="3"/>
  <c r="L20" i="3"/>
  <c r="L19" i="3"/>
  <c r="N19" i="3" s="1"/>
  <c r="I19" i="3"/>
  <c r="H19" i="3"/>
  <c r="D19" i="2" s="1"/>
  <c r="E19" i="3"/>
  <c r="G19" i="3" s="1"/>
  <c r="J19" i="3" s="1"/>
  <c r="B19" i="3"/>
  <c r="L18" i="3"/>
  <c r="N18" i="3" s="1"/>
  <c r="I18" i="3"/>
  <c r="H18" i="3"/>
  <c r="D18" i="2" s="1"/>
  <c r="E18" i="3"/>
  <c r="G18" i="3" s="1"/>
  <c r="J18" i="3" s="1"/>
  <c r="B18" i="3"/>
  <c r="L17" i="3"/>
  <c r="N17" i="3" s="1"/>
  <c r="I17" i="3"/>
  <c r="H17" i="3"/>
  <c r="D17" i="2" s="1"/>
  <c r="E17" i="3"/>
  <c r="G17" i="3" s="1"/>
  <c r="J17" i="3" s="1"/>
  <c r="B17" i="3"/>
  <c r="C17" i="2" s="1"/>
  <c r="L16" i="3"/>
  <c r="N16" i="3" s="1"/>
  <c r="I16" i="3"/>
  <c r="H16" i="3"/>
  <c r="E16" i="3"/>
  <c r="G16" i="3" s="1"/>
  <c r="J16" i="3" s="1"/>
  <c r="B16" i="3"/>
  <c r="C16" i="2" s="1"/>
  <c r="L15" i="3"/>
  <c r="L14" i="3"/>
  <c r="N14" i="3" s="1"/>
  <c r="I14" i="3"/>
  <c r="E14" i="3"/>
  <c r="E14" i="2" s="1"/>
  <c r="B14" i="3"/>
  <c r="H14" i="3" s="1"/>
  <c r="D14" i="2" s="1"/>
  <c r="L13" i="3"/>
  <c r="N13" i="3" s="1"/>
  <c r="I13" i="3"/>
  <c r="E13" i="3"/>
  <c r="G13" i="3" s="1"/>
  <c r="B13" i="3"/>
  <c r="H13" i="3" s="1"/>
  <c r="D13" i="2" s="1"/>
  <c r="L12" i="3"/>
  <c r="N12" i="3" s="1"/>
  <c r="I12" i="3"/>
  <c r="E12" i="3"/>
  <c r="G12" i="3" s="1"/>
  <c r="J12" i="3" s="1"/>
  <c r="B12" i="3"/>
  <c r="H12" i="3" s="1"/>
  <c r="D12" i="2" s="1"/>
  <c r="L11" i="3"/>
  <c r="N11" i="3" s="1"/>
  <c r="I11" i="3"/>
  <c r="E11" i="3"/>
  <c r="G11" i="3" s="1"/>
  <c r="B11" i="3"/>
  <c r="H11" i="3" s="1"/>
  <c r="D11" i="2" s="1"/>
  <c r="L10" i="3"/>
  <c r="N10" i="3" s="1"/>
  <c r="I10" i="3"/>
  <c r="E10" i="3"/>
  <c r="G10" i="3" s="1"/>
  <c r="J10" i="3" s="1"/>
  <c r="B10" i="3"/>
  <c r="H10" i="3" s="1"/>
  <c r="D10" i="2" s="1"/>
  <c r="L9" i="3"/>
  <c r="N9" i="3" s="1"/>
  <c r="I9" i="3"/>
  <c r="E9" i="3"/>
  <c r="G9" i="3" s="1"/>
  <c r="B9" i="3"/>
  <c r="H9" i="3" s="1"/>
  <c r="D9" i="2" s="1"/>
  <c r="L8" i="3"/>
  <c r="N8" i="3" s="1"/>
  <c r="I8" i="3"/>
  <c r="E8" i="3"/>
  <c r="E8" i="2" s="1"/>
  <c r="B8" i="3"/>
  <c r="H8" i="3" s="1"/>
  <c r="D8" i="2" s="1"/>
  <c r="L7" i="3"/>
  <c r="N7" i="3" s="1"/>
  <c r="I7" i="3"/>
  <c r="H7" i="3"/>
  <c r="E7" i="3"/>
  <c r="G7" i="3" s="1"/>
  <c r="J7" i="3" s="1"/>
  <c r="L6" i="3"/>
  <c r="N6" i="3" s="1"/>
  <c r="I6" i="3"/>
  <c r="H6" i="3"/>
  <c r="E6" i="3"/>
  <c r="G6" i="3" s="1"/>
  <c r="J6" i="3" s="1"/>
  <c r="B6" i="3"/>
  <c r="L5" i="3"/>
  <c r="N5" i="3" s="1"/>
  <c r="I5" i="3"/>
  <c r="H5" i="3"/>
  <c r="D5" i="2" s="1"/>
  <c r="E5" i="3"/>
  <c r="G5" i="3" s="1"/>
  <c r="J5" i="3" s="1"/>
  <c r="L4" i="3"/>
  <c r="N4" i="3" s="1"/>
  <c r="I4" i="3"/>
  <c r="H4" i="3"/>
  <c r="D4" i="2" s="1"/>
  <c r="G4" i="3"/>
  <c r="J4" i="3" s="1"/>
  <c r="E4" i="3"/>
  <c r="B4" i="3"/>
  <c r="L3" i="3"/>
  <c r="N3" i="3" s="1"/>
  <c r="I3" i="3"/>
  <c r="H3" i="3"/>
  <c r="D3" i="2" s="1"/>
  <c r="G3" i="3"/>
  <c r="J3" i="3" s="1"/>
  <c r="E3" i="3"/>
  <c r="B3" i="3"/>
  <c r="L2" i="3"/>
  <c r="N2" i="3" s="1"/>
  <c r="I2" i="3"/>
  <c r="I38" i="3" s="1"/>
  <c r="H2" i="3"/>
  <c r="G2" i="3"/>
  <c r="J2" i="3" s="1"/>
  <c r="E2" i="3"/>
  <c r="B2" i="3"/>
  <c r="J38" i="2"/>
  <c r="M37" i="2"/>
  <c r="L37" i="2"/>
  <c r="E37" i="2"/>
  <c r="D37" i="2"/>
  <c r="C37" i="2"/>
  <c r="B37" i="2"/>
  <c r="A37" i="2"/>
  <c r="L36" i="2"/>
  <c r="E36" i="2"/>
  <c r="D36" i="2"/>
  <c r="B36" i="2" s="1"/>
  <c r="C36" i="2"/>
  <c r="A36" i="2"/>
  <c r="M35" i="2"/>
  <c r="E35" i="2"/>
  <c r="D35" i="2"/>
  <c r="L35" i="2" s="1"/>
  <c r="C35" i="2"/>
  <c r="A35" i="2"/>
  <c r="E34" i="2"/>
  <c r="D34" i="2"/>
  <c r="C34" i="2"/>
  <c r="A34" i="2"/>
  <c r="E33" i="2"/>
  <c r="C33" i="2"/>
  <c r="A33" i="2"/>
  <c r="E32" i="2"/>
  <c r="D32" i="2"/>
  <c r="L32" i="2" s="1"/>
  <c r="C32" i="2"/>
  <c r="A32" i="2"/>
  <c r="E31" i="2"/>
  <c r="C31" i="2"/>
  <c r="A31" i="2"/>
  <c r="E30" i="2"/>
  <c r="D30" i="2"/>
  <c r="C30" i="2"/>
  <c r="A30" i="2"/>
  <c r="L29" i="2"/>
  <c r="E29" i="2"/>
  <c r="D29" i="2"/>
  <c r="M29" i="2" s="1"/>
  <c r="C29" i="2"/>
  <c r="A29" i="2"/>
  <c r="E28" i="2"/>
  <c r="D28" i="2"/>
  <c r="M28" i="2" s="1"/>
  <c r="C28" i="2"/>
  <c r="A28" i="2"/>
  <c r="E27" i="2"/>
  <c r="C27" i="2"/>
  <c r="A27" i="2"/>
  <c r="E26" i="2"/>
  <c r="C26" i="2"/>
  <c r="A26" i="2"/>
  <c r="C25" i="2"/>
  <c r="A25" i="2"/>
  <c r="E24" i="2"/>
  <c r="D24" i="2"/>
  <c r="C24" i="2"/>
  <c r="A24" i="2"/>
  <c r="E23" i="2"/>
  <c r="D23" i="2"/>
  <c r="M23" i="2" s="1"/>
  <c r="C23" i="2"/>
  <c r="A23" i="2"/>
  <c r="E22" i="2"/>
  <c r="C22" i="2"/>
  <c r="A22" i="2"/>
  <c r="E21" i="2"/>
  <c r="C21" i="2"/>
  <c r="A21" i="2"/>
  <c r="D20" i="2"/>
  <c r="C20" i="2"/>
  <c r="A20" i="2"/>
  <c r="E19" i="2"/>
  <c r="C19" i="2"/>
  <c r="A19" i="2"/>
  <c r="C18" i="2"/>
  <c r="A18" i="2"/>
  <c r="E17" i="2"/>
  <c r="A17" i="2"/>
  <c r="E16" i="2"/>
  <c r="D16" i="2"/>
  <c r="L16" i="2" s="1"/>
  <c r="A16" i="2"/>
  <c r="D15" i="2"/>
  <c r="C15" i="2"/>
  <c r="A15" i="2"/>
  <c r="C14" i="2"/>
  <c r="A14" i="2"/>
  <c r="E13" i="2"/>
  <c r="A13" i="2"/>
  <c r="E12" i="2"/>
  <c r="C12" i="2"/>
  <c r="A12" i="2"/>
  <c r="E11" i="2"/>
  <c r="C11" i="2"/>
  <c r="A11" i="2"/>
  <c r="E10" i="2"/>
  <c r="C10" i="2"/>
  <c r="A10" i="2"/>
  <c r="C9" i="2"/>
  <c r="A9" i="2"/>
  <c r="C8" i="2"/>
  <c r="A8" i="2"/>
  <c r="E7" i="2"/>
  <c r="D7" i="2"/>
  <c r="L7" i="2" s="1"/>
  <c r="C7" i="2"/>
  <c r="A7" i="2"/>
  <c r="E6" i="2"/>
  <c r="D6" i="2"/>
  <c r="M6" i="2" s="1"/>
  <c r="C6" i="2"/>
  <c r="A6" i="2"/>
  <c r="E5" i="2"/>
  <c r="C5" i="2"/>
  <c r="A5" i="2"/>
  <c r="E4" i="2"/>
  <c r="C4" i="2"/>
  <c r="A4" i="2"/>
  <c r="E3" i="2"/>
  <c r="C3" i="2"/>
  <c r="A3" i="2"/>
  <c r="E2" i="2"/>
  <c r="D2" i="2"/>
  <c r="M2" i="2" s="1"/>
  <c r="C2" i="2"/>
  <c r="A2" i="2"/>
  <c r="E1" i="2"/>
  <c r="D1" i="2"/>
  <c r="C1" i="2"/>
  <c r="A1" i="2"/>
  <c r="L18" i="2" l="1"/>
  <c r="B18" i="2"/>
  <c r="M18" i="2"/>
  <c r="M22" i="2"/>
  <c r="L22" i="2"/>
  <c r="M11" i="2"/>
  <c r="L11" i="2"/>
  <c r="M33" i="2"/>
  <c r="L33" i="2"/>
  <c r="L9" i="2"/>
  <c r="B9" i="2"/>
  <c r="M9" i="2"/>
  <c r="M5" i="2"/>
  <c r="L5" i="2"/>
  <c r="B5" i="2"/>
  <c r="M13" i="2"/>
  <c r="B13" i="2"/>
  <c r="L13" i="2"/>
  <c r="E38" i="2"/>
  <c r="J9" i="3"/>
  <c r="J13" i="3"/>
  <c r="M19" i="2"/>
  <c r="B19" i="2"/>
  <c r="L19" i="2"/>
  <c r="I3" i="4"/>
  <c r="G3" i="4"/>
  <c r="I4" i="9"/>
  <c r="G4" i="9"/>
  <c r="M3" i="2"/>
  <c r="L3" i="2"/>
  <c r="L27" i="2"/>
  <c r="M27" i="2"/>
  <c r="B27" i="2"/>
  <c r="M17" i="2"/>
  <c r="B17" i="2"/>
  <c r="L17" i="2"/>
  <c r="J11" i="3"/>
  <c r="M21" i="2"/>
  <c r="L21" i="2"/>
  <c r="M26" i="2"/>
  <c r="B26" i="2"/>
  <c r="L26" i="2"/>
  <c r="M31" i="2"/>
  <c r="L31" i="2"/>
  <c r="B31" i="2"/>
  <c r="L4" i="2"/>
  <c r="B4" i="2"/>
  <c r="M4" i="2"/>
  <c r="M8" i="2"/>
  <c r="L8" i="2"/>
  <c r="M10" i="2"/>
  <c r="L10" i="2"/>
  <c r="B10" i="2"/>
  <c r="B12" i="2"/>
  <c r="L12" i="2"/>
  <c r="M12" i="2"/>
  <c r="M14" i="2"/>
  <c r="L14" i="2"/>
  <c r="L25" i="2"/>
  <c r="B25" i="2"/>
  <c r="M25" i="2"/>
  <c r="D4" i="4"/>
  <c r="F5" i="6"/>
  <c r="E5" i="6"/>
  <c r="I3" i="7"/>
  <c r="G3" i="7"/>
  <c r="F5" i="7"/>
  <c r="F3" i="12"/>
  <c r="E3" i="12"/>
  <c r="F4" i="8"/>
  <c r="E4" i="8"/>
  <c r="F5" i="11"/>
  <c r="D6" i="11"/>
  <c r="E4" i="17"/>
  <c r="D5" i="17"/>
  <c r="F4" i="17"/>
  <c r="E6" i="7"/>
  <c r="D7" i="7"/>
  <c r="E4" i="9"/>
  <c r="D5" i="9"/>
  <c r="G3" i="10"/>
  <c r="I3" i="10"/>
  <c r="D6" i="12"/>
  <c r="F5" i="12"/>
  <c r="E5" i="12"/>
  <c r="G4" i="16"/>
  <c r="F5" i="18"/>
  <c r="E5" i="18"/>
  <c r="D6" i="18"/>
  <c r="L28" i="2"/>
  <c r="M36" i="2"/>
  <c r="E3" i="5"/>
  <c r="E4" i="7"/>
  <c r="F6" i="7"/>
  <c r="E3" i="10"/>
  <c r="E4" i="12"/>
  <c r="D5" i="14"/>
  <c r="F4" i="14"/>
  <c r="M16" i="2"/>
  <c r="M32" i="2"/>
  <c r="E38" i="3"/>
  <c r="E39" i="3" s="1"/>
  <c r="G39" i="3" s="1"/>
  <c r="G4" i="6"/>
  <c r="F4" i="7"/>
  <c r="F4" i="12"/>
  <c r="E4" i="14"/>
  <c r="D38" i="2"/>
  <c r="L6" i="2"/>
  <c r="D6" i="6"/>
  <c r="D5" i="8"/>
  <c r="D4" i="10"/>
  <c r="I3" i="18"/>
  <c r="G3" i="18"/>
  <c r="M7" i="2"/>
  <c r="G2" i="4"/>
  <c r="E9" i="2"/>
  <c r="B29" i="2"/>
  <c r="G8" i="3"/>
  <c r="J8" i="3" s="1"/>
  <c r="J38" i="3" s="1"/>
  <c r="K38" i="3" s="1"/>
  <c r="G14" i="3"/>
  <c r="J14" i="3" s="1"/>
  <c r="F4" i="15"/>
  <c r="D5" i="15"/>
  <c r="L2" i="2"/>
  <c r="L23" i="2"/>
  <c r="I3" i="5"/>
  <c r="C13" i="2"/>
  <c r="D4" i="5"/>
  <c r="E5" i="7"/>
  <c r="I3" i="8"/>
  <c r="G2" i="9"/>
  <c r="F4" i="11"/>
  <c r="E4" i="11"/>
  <c r="I4" i="13"/>
  <c r="F6" i="16"/>
  <c r="E6" i="16"/>
  <c r="D7" i="16"/>
  <c r="F3" i="23"/>
  <c r="D4" i="23"/>
  <c r="E3" i="23"/>
  <c r="I2" i="22"/>
  <c r="G2" i="22"/>
  <c r="E5" i="16"/>
  <c r="F5" i="16"/>
  <c r="E3" i="17"/>
  <c r="F4" i="18"/>
  <c r="E4" i="18"/>
  <c r="G2" i="7"/>
  <c r="E3" i="8"/>
  <c r="D5" i="13"/>
  <c r="F3" i="15"/>
  <c r="E3" i="15"/>
  <c r="E3" i="16"/>
  <c r="F3" i="17"/>
  <c r="I3" i="19"/>
  <c r="F3" i="16"/>
  <c r="I3" i="14"/>
  <c r="D4" i="20"/>
  <c r="F3" i="20"/>
  <c r="F5" i="21"/>
  <c r="D6" i="21"/>
  <c r="G3" i="19"/>
  <c r="E3" i="20"/>
  <c r="E5" i="21"/>
  <c r="I2" i="16"/>
  <c r="G2" i="16"/>
  <c r="I2" i="19"/>
  <c r="I3" i="24"/>
  <c r="G3" i="24"/>
  <c r="D5" i="25"/>
  <c r="F4" i="25"/>
  <c r="E4" i="25"/>
  <c r="G2" i="19"/>
  <c r="F4" i="21"/>
  <c r="E4" i="21"/>
  <c r="G4" i="22"/>
  <c r="G3" i="26"/>
  <c r="I3" i="26"/>
  <c r="E4" i="22"/>
  <c r="D5" i="22"/>
  <c r="I4" i="26"/>
  <c r="G4" i="26"/>
  <c r="D5" i="26"/>
  <c r="G3" i="25"/>
  <c r="E4" i="26"/>
  <c r="D5" i="19"/>
  <c r="D4" i="24"/>
  <c r="G2" i="25"/>
  <c r="E3" i="26"/>
  <c r="G2" i="20"/>
  <c r="E3" i="21"/>
  <c r="E4" i="19"/>
  <c r="E3" i="24"/>
  <c r="F5" i="13" l="1"/>
  <c r="E5" i="13"/>
  <c r="D6" i="13"/>
  <c r="I3" i="23"/>
  <c r="G3" i="23"/>
  <c r="F6" i="21"/>
  <c r="E6" i="21"/>
  <c r="D7" i="21"/>
  <c r="D5" i="4"/>
  <c r="F4" i="4"/>
  <c r="E4" i="4"/>
  <c r="F5" i="19"/>
  <c r="E5" i="19"/>
  <c r="D6" i="19"/>
  <c r="I3" i="20"/>
  <c r="G3" i="20"/>
  <c r="G3" i="17"/>
  <c r="I3" i="17"/>
  <c r="I4" i="18"/>
  <c r="G4" i="18"/>
  <c r="I6" i="16"/>
  <c r="G6" i="16"/>
  <c r="D5" i="10"/>
  <c r="F4" i="10"/>
  <c r="E4" i="10"/>
  <c r="I4" i="12"/>
  <c r="G4" i="12"/>
  <c r="D7" i="18"/>
  <c r="F6" i="18"/>
  <c r="E6" i="18"/>
  <c r="E6" i="12"/>
  <c r="F6" i="12"/>
  <c r="D7" i="12"/>
  <c r="I4" i="17"/>
  <c r="G4" i="17"/>
  <c r="I3" i="12"/>
  <c r="G3" i="12"/>
  <c r="F5" i="15"/>
  <c r="E5" i="15"/>
  <c r="D6" i="15"/>
  <c r="F7" i="7"/>
  <c r="E7" i="7"/>
  <c r="D8" i="7"/>
  <c r="F7" i="16"/>
  <c r="E7" i="16"/>
  <c r="D8" i="16"/>
  <c r="D5" i="5"/>
  <c r="F4" i="5"/>
  <c r="E4" i="5"/>
  <c r="G5" i="12"/>
  <c r="I5" i="12"/>
  <c r="D5" i="20"/>
  <c r="E4" i="20"/>
  <c r="F4" i="20"/>
  <c r="I4" i="7"/>
  <c r="G4" i="7"/>
  <c r="F5" i="17"/>
  <c r="E5" i="17"/>
  <c r="D6" i="17"/>
  <c r="I5" i="7"/>
  <c r="G5" i="7"/>
  <c r="G5" i="11"/>
  <c r="I5" i="11"/>
  <c r="I3" i="16"/>
  <c r="G3" i="16"/>
  <c r="G4" i="15"/>
  <c r="I4" i="15"/>
  <c r="I5" i="6"/>
  <c r="G5" i="6"/>
  <c r="G4" i="21"/>
  <c r="I4" i="21"/>
  <c r="G4" i="8"/>
  <c r="I4" i="8"/>
  <c r="F4" i="24"/>
  <c r="E4" i="24"/>
  <c r="D5" i="24"/>
  <c r="I5" i="21"/>
  <c r="G5" i="21"/>
  <c r="E5" i="25"/>
  <c r="D6" i="25"/>
  <c r="F5" i="25"/>
  <c r="F5" i="8"/>
  <c r="E5" i="8"/>
  <c r="D6" i="8"/>
  <c r="I5" i="18"/>
  <c r="G5" i="18"/>
  <c r="F5" i="22"/>
  <c r="E5" i="22"/>
  <c r="D6" i="22"/>
  <c r="I4" i="14"/>
  <c r="G4" i="14"/>
  <c r="D6" i="14"/>
  <c r="F5" i="14"/>
  <c r="E5" i="14"/>
  <c r="I4" i="25"/>
  <c r="G4" i="25"/>
  <c r="G5" i="16"/>
  <c r="I5" i="16"/>
  <c r="F5" i="26"/>
  <c r="E5" i="26"/>
  <c r="D6" i="26"/>
  <c r="I3" i="15"/>
  <c r="G3" i="15"/>
  <c r="D5" i="23"/>
  <c r="F4" i="23"/>
  <c r="E4" i="23"/>
  <c r="I4" i="11"/>
  <c r="G4" i="11"/>
  <c r="F6" i="6"/>
  <c r="E6" i="6"/>
  <c r="D7" i="6"/>
  <c r="I6" i="7"/>
  <c r="G6" i="7"/>
  <c r="F5" i="9"/>
  <c r="E5" i="9"/>
  <c r="D6" i="9"/>
  <c r="F6" i="11"/>
  <c r="E6" i="11"/>
  <c r="D7" i="11"/>
  <c r="F6" i="22" l="1"/>
  <c r="E6" i="22"/>
  <c r="D7" i="22"/>
  <c r="G5" i="15"/>
  <c r="I5" i="15"/>
  <c r="G6" i="6"/>
  <c r="I6" i="6"/>
  <c r="I6" i="18"/>
  <c r="G6" i="18"/>
  <c r="D7" i="26"/>
  <c r="F6" i="26"/>
  <c r="E6" i="26"/>
  <c r="D8" i="18"/>
  <c r="F7" i="18"/>
  <c r="E7" i="18"/>
  <c r="G5" i="19"/>
  <c r="I5" i="19"/>
  <c r="I5" i="8"/>
  <c r="G5" i="8"/>
  <c r="F8" i="7"/>
  <c r="E8" i="7"/>
  <c r="D9" i="7"/>
  <c r="G6" i="11"/>
  <c r="I6" i="11"/>
  <c r="D7" i="8"/>
  <c r="F6" i="8"/>
  <c r="E6" i="8"/>
  <c r="G7" i="16"/>
  <c r="I7" i="16"/>
  <c r="F6" i="9"/>
  <c r="E6" i="9"/>
  <c r="D7" i="9"/>
  <c r="G5" i="22"/>
  <c r="I5" i="22"/>
  <c r="I5" i="17"/>
  <c r="G5" i="17"/>
  <c r="I5" i="9"/>
  <c r="G5" i="9"/>
  <c r="I5" i="26"/>
  <c r="G5" i="26"/>
  <c r="G5" i="14"/>
  <c r="I5" i="14"/>
  <c r="F5" i="24"/>
  <c r="E5" i="24"/>
  <c r="D6" i="24"/>
  <c r="G4" i="5"/>
  <c r="I4" i="5"/>
  <c r="I4" i="4"/>
  <c r="G4" i="4"/>
  <c r="D7" i="17"/>
  <c r="E6" i="17"/>
  <c r="F6" i="17"/>
  <c r="I6" i="21"/>
  <c r="G6" i="21"/>
  <c r="D7" i="14"/>
  <c r="F6" i="14"/>
  <c r="E6" i="14"/>
  <c r="I4" i="20"/>
  <c r="G4" i="20"/>
  <c r="F7" i="12"/>
  <c r="E7" i="12"/>
  <c r="D8" i="12"/>
  <c r="D6" i="4"/>
  <c r="F5" i="4"/>
  <c r="E5" i="4"/>
  <c r="I4" i="23"/>
  <c r="G4" i="23"/>
  <c r="G4" i="24"/>
  <c r="I4" i="24"/>
  <c r="D7" i="15"/>
  <c r="F6" i="15"/>
  <c r="E6" i="15"/>
  <c r="I6" i="12"/>
  <c r="G6" i="12"/>
  <c r="I4" i="10"/>
  <c r="G4" i="10"/>
  <c r="D8" i="21"/>
  <c r="F7" i="21"/>
  <c r="E7" i="21"/>
  <c r="F6" i="25"/>
  <c r="E6" i="25"/>
  <c r="D7" i="25"/>
  <c r="F6" i="19"/>
  <c r="E6" i="19"/>
  <c r="D7" i="19"/>
  <c r="F5" i="5"/>
  <c r="E5" i="5"/>
  <c r="D6" i="5"/>
  <c r="G7" i="7"/>
  <c r="I7" i="7"/>
  <c r="F6" i="13"/>
  <c r="E6" i="13"/>
  <c r="D7" i="13"/>
  <c r="F7" i="11"/>
  <c r="E7" i="11"/>
  <c r="D8" i="11"/>
  <c r="D8" i="6"/>
  <c r="F7" i="6"/>
  <c r="E7" i="6"/>
  <c r="D6" i="23"/>
  <c r="E5" i="23"/>
  <c r="F5" i="23"/>
  <c r="I5" i="25"/>
  <c r="G5" i="25"/>
  <c r="D6" i="20"/>
  <c r="F5" i="20"/>
  <c r="E5" i="20"/>
  <c r="F8" i="16"/>
  <c r="E8" i="16"/>
  <c r="D9" i="16"/>
  <c r="E5" i="10"/>
  <c r="D6" i="10"/>
  <c r="F5" i="10"/>
  <c r="G5" i="13"/>
  <c r="I5" i="13"/>
  <c r="I6" i="8" l="1"/>
  <c r="G6" i="8"/>
  <c r="I5" i="5"/>
  <c r="G5" i="5"/>
  <c r="F7" i="22"/>
  <c r="E7" i="22"/>
  <c r="D8" i="22"/>
  <c r="E7" i="13"/>
  <c r="F7" i="13"/>
  <c r="D8" i="13"/>
  <c r="D8" i="15"/>
  <c r="E7" i="15"/>
  <c r="F7" i="15"/>
  <c r="G6" i="13"/>
  <c r="I6" i="13"/>
  <c r="F8" i="12"/>
  <c r="E8" i="12"/>
  <c r="D9" i="12"/>
  <c r="F7" i="9"/>
  <c r="D8" i="9"/>
  <c r="E7" i="9"/>
  <c r="G7" i="18"/>
  <c r="I7" i="18"/>
  <c r="I5" i="4"/>
  <c r="G5" i="4"/>
  <c r="F7" i="19"/>
  <c r="D8" i="19"/>
  <c r="E7" i="19"/>
  <c r="D8" i="8"/>
  <c r="F7" i="8"/>
  <c r="E7" i="8"/>
  <c r="G6" i="19"/>
  <c r="I6" i="19"/>
  <c r="E8" i="18"/>
  <c r="D9" i="18"/>
  <c r="F8" i="18"/>
  <c r="G6" i="22"/>
  <c r="I6" i="22"/>
  <c r="E7" i="14"/>
  <c r="D8" i="14"/>
  <c r="F7" i="14"/>
  <c r="I5" i="10"/>
  <c r="G5" i="10"/>
  <c r="I7" i="12"/>
  <c r="G7" i="12"/>
  <c r="G6" i="9"/>
  <c r="I6" i="9"/>
  <c r="I6" i="15"/>
  <c r="G6" i="15"/>
  <c r="D7" i="23"/>
  <c r="E6" i="23"/>
  <c r="F6" i="23"/>
  <c r="I7" i="6"/>
  <c r="G7" i="6"/>
  <c r="D9" i="6"/>
  <c r="F8" i="6"/>
  <c r="E8" i="6"/>
  <c r="I6" i="17"/>
  <c r="G6" i="17"/>
  <c r="I6" i="26"/>
  <c r="G6" i="26"/>
  <c r="I7" i="21"/>
  <c r="G7" i="21"/>
  <c r="G8" i="7"/>
  <c r="I8" i="7"/>
  <c r="I5" i="20"/>
  <c r="G5" i="20"/>
  <c r="D7" i="10"/>
  <c r="F6" i="10"/>
  <c r="E6" i="10"/>
  <c r="F7" i="25"/>
  <c r="E7" i="25"/>
  <c r="D8" i="25"/>
  <c r="D9" i="11"/>
  <c r="F8" i="11"/>
  <c r="E8" i="11"/>
  <c r="F6" i="24"/>
  <c r="E6" i="24"/>
  <c r="D7" i="24"/>
  <c r="F6" i="5"/>
  <c r="E6" i="5"/>
  <c r="D7" i="5"/>
  <c r="I6" i="25"/>
  <c r="G6" i="25"/>
  <c r="D8" i="26"/>
  <c r="F7" i="26"/>
  <c r="E7" i="26"/>
  <c r="I6" i="14"/>
  <c r="G6" i="14"/>
  <c r="G8" i="16"/>
  <c r="I8" i="16"/>
  <c r="E6" i="4"/>
  <c r="F6" i="4"/>
  <c r="D7" i="4"/>
  <c r="D9" i="21"/>
  <c r="F8" i="21"/>
  <c r="E8" i="21"/>
  <c r="E6" i="20"/>
  <c r="D7" i="20"/>
  <c r="F6" i="20"/>
  <c r="E9" i="16"/>
  <c r="F9" i="16"/>
  <c r="D10" i="16"/>
  <c r="I5" i="23"/>
  <c r="G5" i="23"/>
  <c r="I7" i="11"/>
  <c r="G7" i="11"/>
  <c r="D8" i="17"/>
  <c r="E7" i="17"/>
  <c r="F7" i="17"/>
  <c r="G5" i="24"/>
  <c r="I5" i="24"/>
  <c r="F9" i="7"/>
  <c r="E9" i="7"/>
  <c r="D10" i="7"/>
  <c r="D10" i="11" l="1"/>
  <c r="E9" i="11"/>
  <c r="F9" i="11"/>
  <c r="D11" i="16"/>
  <c r="F10" i="16"/>
  <c r="E10" i="16"/>
  <c r="I6" i="5"/>
  <c r="G6" i="5"/>
  <c r="E9" i="12"/>
  <c r="F9" i="12"/>
  <c r="D10" i="12"/>
  <c r="D9" i="15"/>
  <c r="E8" i="15"/>
  <c r="F8" i="15"/>
  <c r="F8" i="19"/>
  <c r="E8" i="19"/>
  <c r="D9" i="19"/>
  <c r="I9" i="16"/>
  <c r="G9" i="16"/>
  <c r="F7" i="24"/>
  <c r="E7" i="24"/>
  <c r="D8" i="24"/>
  <c r="G7" i="25"/>
  <c r="I7" i="25"/>
  <c r="E7" i="23"/>
  <c r="D8" i="23"/>
  <c r="F7" i="23"/>
  <c r="G7" i="17"/>
  <c r="I7" i="17"/>
  <c r="G7" i="9"/>
  <c r="I7" i="9"/>
  <c r="G7" i="22"/>
  <c r="I7" i="22"/>
  <c r="F10" i="7"/>
  <c r="D11" i="7"/>
  <c r="E10" i="7"/>
  <c r="I8" i="6"/>
  <c r="G8" i="6"/>
  <c r="I8" i="18"/>
  <c r="G8" i="18"/>
  <c r="G8" i="12"/>
  <c r="I8" i="12"/>
  <c r="D9" i="13"/>
  <c r="F8" i="13"/>
  <c r="E8" i="13"/>
  <c r="D8" i="5"/>
  <c r="F7" i="5"/>
  <c r="E7" i="5"/>
  <c r="I7" i="15"/>
  <c r="G7" i="15"/>
  <c r="F8" i="25"/>
  <c r="E8" i="25"/>
  <c r="D9" i="25"/>
  <c r="I7" i="19"/>
  <c r="G7" i="19"/>
  <c r="E8" i="17"/>
  <c r="D9" i="17"/>
  <c r="F8" i="17"/>
  <c r="F7" i="4"/>
  <c r="E7" i="4"/>
  <c r="D8" i="4"/>
  <c r="D10" i="6"/>
  <c r="F9" i="6"/>
  <c r="E9" i="6"/>
  <c r="I7" i="8"/>
  <c r="G7" i="8"/>
  <c r="G7" i="13"/>
  <c r="I7" i="13"/>
  <c r="F8" i="14"/>
  <c r="E8" i="14"/>
  <c r="D9" i="14"/>
  <c r="I6" i="23"/>
  <c r="G6" i="23"/>
  <c r="I8" i="21"/>
  <c r="G8" i="21"/>
  <c r="I7" i="26"/>
  <c r="G7" i="26"/>
  <c r="I6" i="4"/>
  <c r="G6" i="4"/>
  <c r="I6" i="24"/>
  <c r="G6" i="24"/>
  <c r="F9" i="18"/>
  <c r="E9" i="18"/>
  <c r="D10" i="18"/>
  <c r="I6" i="20"/>
  <c r="G6" i="20"/>
  <c r="D8" i="10"/>
  <c r="F7" i="10"/>
  <c r="E7" i="10"/>
  <c r="D9" i="8"/>
  <c r="F8" i="8"/>
  <c r="E8" i="8"/>
  <c r="E9" i="21"/>
  <c r="D10" i="21"/>
  <c r="F9" i="21"/>
  <c r="G9" i="7"/>
  <c r="I9" i="7"/>
  <c r="E8" i="26"/>
  <c r="D9" i="26"/>
  <c r="F8" i="26"/>
  <c r="G6" i="10"/>
  <c r="I6" i="10"/>
  <c r="F7" i="20"/>
  <c r="E7" i="20"/>
  <c r="D8" i="20"/>
  <c r="I8" i="11"/>
  <c r="G8" i="11"/>
  <c r="I7" i="14"/>
  <c r="G7" i="14"/>
  <c r="D9" i="9"/>
  <c r="E8" i="9"/>
  <c r="F8" i="9"/>
  <c r="F8" i="22"/>
  <c r="D9" i="22"/>
  <c r="E8" i="22"/>
  <c r="E8" i="10" l="1"/>
  <c r="F8" i="10"/>
  <c r="D9" i="10"/>
  <c r="I8" i="22"/>
  <c r="G8" i="22"/>
  <c r="I7" i="20"/>
  <c r="G7" i="20"/>
  <c r="I9" i="21"/>
  <c r="G9" i="21"/>
  <c r="I9" i="18"/>
  <c r="G9" i="18"/>
  <c r="G8" i="17"/>
  <c r="I8" i="17"/>
  <c r="E11" i="7"/>
  <c r="D12" i="7"/>
  <c r="F11" i="7"/>
  <c r="I7" i="24"/>
  <c r="G7" i="24"/>
  <c r="I8" i="15"/>
  <c r="G8" i="15"/>
  <c r="F10" i="21"/>
  <c r="E10" i="21"/>
  <c r="D11" i="21"/>
  <c r="I7" i="10"/>
  <c r="G7" i="10"/>
  <c r="F9" i="17"/>
  <c r="E9" i="17"/>
  <c r="D10" i="17"/>
  <c r="I10" i="7"/>
  <c r="G10" i="7"/>
  <c r="I7" i="23"/>
  <c r="G7" i="23"/>
  <c r="I10" i="16"/>
  <c r="G10" i="16"/>
  <c r="F8" i="23"/>
  <c r="E8" i="23"/>
  <c r="D9" i="23"/>
  <c r="D10" i="15"/>
  <c r="E9" i="15"/>
  <c r="F9" i="15"/>
  <c r="D12" i="16"/>
  <c r="E11" i="16"/>
  <c r="F11" i="16"/>
  <c r="F9" i="9"/>
  <c r="E9" i="9"/>
  <c r="D10" i="9"/>
  <c r="F9" i="14"/>
  <c r="D10" i="14"/>
  <c r="E9" i="14"/>
  <c r="I9" i="6"/>
  <c r="G9" i="6"/>
  <c r="I7" i="5"/>
  <c r="G7" i="5"/>
  <c r="F10" i="12"/>
  <c r="E10" i="12"/>
  <c r="D11" i="12"/>
  <c r="I9" i="11"/>
  <c r="G9" i="11"/>
  <c r="D11" i="6"/>
  <c r="F10" i="6"/>
  <c r="E10" i="6"/>
  <c r="D9" i="5"/>
  <c r="F8" i="5"/>
  <c r="E8" i="5"/>
  <c r="D10" i="19"/>
  <c r="F9" i="19"/>
  <c r="E9" i="19"/>
  <c r="I9" i="12"/>
  <c r="G9" i="12"/>
  <c r="F8" i="4"/>
  <c r="E8" i="4"/>
  <c r="D9" i="4"/>
  <c r="F9" i="25"/>
  <c r="E9" i="25"/>
  <c r="D10" i="25"/>
  <c r="D11" i="11"/>
  <c r="F10" i="11"/>
  <c r="E10" i="11"/>
  <c r="F9" i="26"/>
  <c r="E9" i="26"/>
  <c r="D10" i="26"/>
  <c r="I8" i="8"/>
  <c r="G8" i="8"/>
  <c r="F10" i="18"/>
  <c r="E10" i="18"/>
  <c r="D11" i="18"/>
  <c r="D9" i="24"/>
  <c r="F8" i="24"/>
  <c r="E8" i="24"/>
  <c r="I8" i="26"/>
  <c r="G8" i="26"/>
  <c r="D10" i="22"/>
  <c r="F9" i="22"/>
  <c r="E9" i="22"/>
  <c r="G8" i="14"/>
  <c r="I8" i="14"/>
  <c r="F8" i="20"/>
  <c r="E8" i="20"/>
  <c r="D9" i="20"/>
  <c r="E9" i="8"/>
  <c r="D10" i="8"/>
  <c r="F9" i="8"/>
  <c r="I8" i="13"/>
  <c r="G8" i="13"/>
  <c r="I8" i="19"/>
  <c r="G8" i="19"/>
  <c r="G8" i="9"/>
  <c r="I8" i="9"/>
  <c r="I7" i="4"/>
  <c r="G7" i="4"/>
  <c r="G8" i="25"/>
  <c r="I8" i="25"/>
  <c r="E9" i="13"/>
  <c r="D10" i="13"/>
  <c r="F9" i="13"/>
  <c r="D11" i="13" l="1"/>
  <c r="F10" i="13"/>
  <c r="E10" i="13"/>
  <c r="F10" i="9"/>
  <c r="E10" i="9"/>
  <c r="D11" i="9"/>
  <c r="F9" i="23"/>
  <c r="E9" i="23"/>
  <c r="D10" i="23"/>
  <c r="E11" i="11"/>
  <c r="D12" i="11"/>
  <c r="F11" i="11"/>
  <c r="D13" i="7"/>
  <c r="F12" i="7"/>
  <c r="E12" i="7"/>
  <c r="I10" i="6"/>
  <c r="G10" i="6"/>
  <c r="D11" i="22"/>
  <c r="F10" i="22"/>
  <c r="E10" i="22"/>
  <c r="F11" i="21"/>
  <c r="E11" i="21"/>
  <c r="D12" i="21"/>
  <c r="I9" i="9"/>
  <c r="G9" i="9"/>
  <c r="I9" i="19"/>
  <c r="G9" i="19"/>
  <c r="I9" i="25"/>
  <c r="G9" i="25"/>
  <c r="D11" i="19"/>
  <c r="F10" i="19"/>
  <c r="E10" i="19"/>
  <c r="G9" i="17"/>
  <c r="I9" i="17"/>
  <c r="F10" i="25"/>
  <c r="E10" i="25"/>
  <c r="D11" i="25"/>
  <c r="F10" i="17"/>
  <c r="D11" i="17"/>
  <c r="E10" i="17"/>
  <c r="G8" i="20"/>
  <c r="I8" i="20"/>
  <c r="I8" i="24"/>
  <c r="G8" i="24"/>
  <c r="F9" i="4"/>
  <c r="E9" i="4"/>
  <c r="D10" i="4"/>
  <c r="D13" i="16"/>
  <c r="F12" i="16"/>
  <c r="E12" i="16"/>
  <c r="F9" i="10"/>
  <c r="E9" i="10"/>
  <c r="D10" i="10"/>
  <c r="G10" i="18"/>
  <c r="I10" i="18"/>
  <c r="E10" i="15"/>
  <c r="D11" i="15"/>
  <c r="F10" i="15"/>
  <c r="F9" i="20"/>
  <c r="E9" i="20"/>
  <c r="D10" i="20"/>
  <c r="F10" i="26"/>
  <c r="E10" i="26"/>
  <c r="D11" i="26"/>
  <c r="I11" i="16"/>
  <c r="G11" i="16"/>
  <c r="D10" i="24"/>
  <c r="F9" i="24"/>
  <c r="E9" i="24"/>
  <c r="F11" i="18"/>
  <c r="E11" i="18"/>
  <c r="D12" i="18"/>
  <c r="I8" i="5"/>
  <c r="G8" i="5"/>
  <c r="D11" i="14"/>
  <c r="F10" i="14"/>
  <c r="E10" i="14"/>
  <c r="I8" i="10"/>
  <c r="G8" i="10"/>
  <c r="G10" i="12"/>
  <c r="I10" i="12"/>
  <c r="E11" i="6"/>
  <c r="D12" i="6"/>
  <c r="F11" i="6"/>
  <c r="G10" i="21"/>
  <c r="I10" i="21"/>
  <c r="G8" i="23"/>
  <c r="I8" i="23"/>
  <c r="I9" i="26"/>
  <c r="G9" i="26"/>
  <c r="G9" i="8"/>
  <c r="I9" i="8"/>
  <c r="F11" i="12"/>
  <c r="E11" i="12"/>
  <c r="D12" i="12"/>
  <c r="G9" i="15"/>
  <c r="I9" i="15"/>
  <c r="I9" i="13"/>
  <c r="G9" i="13"/>
  <c r="F10" i="8"/>
  <c r="E10" i="8"/>
  <c r="D11" i="8"/>
  <c r="I9" i="22"/>
  <c r="G9" i="22"/>
  <c r="G10" i="11"/>
  <c r="I10" i="11"/>
  <c r="G8" i="4"/>
  <c r="I8" i="4"/>
  <c r="E9" i="5"/>
  <c r="F9" i="5"/>
  <c r="D10" i="5"/>
  <c r="G9" i="14"/>
  <c r="I9" i="14"/>
  <c r="I11" i="7"/>
  <c r="G11" i="7"/>
  <c r="F11" i="26" l="1"/>
  <c r="E11" i="26"/>
  <c r="D12" i="26"/>
  <c r="E13" i="16"/>
  <c r="D14" i="16"/>
  <c r="F13" i="16"/>
  <c r="F10" i="5"/>
  <c r="E10" i="5"/>
  <c r="D11" i="5"/>
  <c r="D13" i="12"/>
  <c r="F12" i="12"/>
  <c r="E12" i="12"/>
  <c r="D11" i="4"/>
  <c r="F10" i="4"/>
  <c r="E10" i="4"/>
  <c r="F11" i="17"/>
  <c r="E11" i="17"/>
  <c r="D12" i="17"/>
  <c r="I10" i="19"/>
  <c r="G10" i="19"/>
  <c r="F12" i="21"/>
  <c r="E12" i="21"/>
  <c r="D13" i="21"/>
  <c r="G9" i="23"/>
  <c r="I9" i="23"/>
  <c r="F11" i="8"/>
  <c r="E11" i="8"/>
  <c r="D12" i="8"/>
  <c r="G11" i="18"/>
  <c r="I11" i="18"/>
  <c r="G10" i="26"/>
  <c r="I10" i="26"/>
  <c r="G10" i="17"/>
  <c r="I10" i="17"/>
  <c r="E11" i="19"/>
  <c r="D12" i="19"/>
  <c r="F11" i="19"/>
  <c r="I12" i="7"/>
  <c r="G12" i="7"/>
  <c r="D12" i="9"/>
  <c r="F11" i="9"/>
  <c r="E11" i="9"/>
  <c r="F12" i="18"/>
  <c r="E12" i="18"/>
  <c r="D13" i="18"/>
  <c r="I9" i="5"/>
  <c r="G9" i="5"/>
  <c r="G11" i="12"/>
  <c r="I11" i="12"/>
  <c r="F10" i="20"/>
  <c r="E10" i="20"/>
  <c r="D11" i="20"/>
  <c r="F10" i="10"/>
  <c r="D11" i="10"/>
  <c r="E10" i="10"/>
  <c r="G9" i="4"/>
  <c r="I9" i="4"/>
  <c r="D12" i="25"/>
  <c r="F11" i="25"/>
  <c r="E11" i="25"/>
  <c r="G11" i="21"/>
  <c r="I11" i="21"/>
  <c r="D14" i="7"/>
  <c r="E13" i="7"/>
  <c r="F13" i="7"/>
  <c r="I10" i="9"/>
  <c r="G10" i="9"/>
  <c r="I10" i="8"/>
  <c r="G10" i="8"/>
  <c r="I9" i="24"/>
  <c r="G9" i="24"/>
  <c r="E11" i="14"/>
  <c r="D12" i="14"/>
  <c r="F11" i="14"/>
  <c r="E10" i="24"/>
  <c r="D11" i="24"/>
  <c r="F10" i="24"/>
  <c r="G9" i="20"/>
  <c r="I9" i="20"/>
  <c r="I9" i="10"/>
  <c r="G9" i="10"/>
  <c r="I10" i="25"/>
  <c r="G10" i="25"/>
  <c r="I10" i="22"/>
  <c r="G10" i="22"/>
  <c r="F12" i="11"/>
  <c r="E12" i="11"/>
  <c r="D13" i="11"/>
  <c r="G11" i="6"/>
  <c r="I11" i="6"/>
  <c r="I11" i="11"/>
  <c r="G11" i="11"/>
  <c r="F12" i="6"/>
  <c r="E12" i="6"/>
  <c r="D13" i="6"/>
  <c r="I10" i="15"/>
  <c r="G10" i="15"/>
  <c r="D12" i="22"/>
  <c r="F11" i="22"/>
  <c r="E11" i="22"/>
  <c r="G10" i="13"/>
  <c r="I10" i="13"/>
  <c r="G10" i="14"/>
  <c r="I10" i="14"/>
  <c r="F11" i="15"/>
  <c r="E11" i="15"/>
  <c r="D12" i="15"/>
  <c r="G12" i="16"/>
  <c r="I12" i="16"/>
  <c r="F10" i="23"/>
  <c r="E10" i="23"/>
  <c r="D11" i="23"/>
  <c r="D12" i="13"/>
  <c r="F11" i="13"/>
  <c r="E11" i="13"/>
  <c r="D13" i="9" l="1"/>
  <c r="F12" i="9"/>
  <c r="E12" i="9"/>
  <c r="E14" i="7"/>
  <c r="C25" i="7" s="1"/>
  <c r="C27" i="7" s="1"/>
  <c r="F14" i="7"/>
  <c r="I12" i="11"/>
  <c r="G12" i="11"/>
  <c r="E11" i="10"/>
  <c r="D12" i="10"/>
  <c r="F11" i="10"/>
  <c r="I10" i="4"/>
  <c r="G10" i="4"/>
  <c r="I13" i="16"/>
  <c r="G13" i="16"/>
  <c r="I10" i="24"/>
  <c r="G10" i="24"/>
  <c r="G10" i="10"/>
  <c r="I10" i="10"/>
  <c r="D14" i="18"/>
  <c r="F13" i="18"/>
  <c r="E13" i="18"/>
  <c r="I11" i="19"/>
  <c r="G11" i="19"/>
  <c r="G12" i="21"/>
  <c r="I12" i="21"/>
  <c r="D12" i="4"/>
  <c r="F11" i="4"/>
  <c r="E11" i="4"/>
  <c r="F14" i="16"/>
  <c r="E14" i="16"/>
  <c r="C25" i="16" s="1"/>
  <c r="C27" i="16" s="1"/>
  <c r="F11" i="23"/>
  <c r="E11" i="23"/>
  <c r="D12" i="23"/>
  <c r="G10" i="23"/>
  <c r="I10" i="23"/>
  <c r="F11" i="24"/>
  <c r="E11" i="24"/>
  <c r="D12" i="24"/>
  <c r="D12" i="20"/>
  <c r="F11" i="20"/>
  <c r="E11" i="20"/>
  <c r="F12" i="19"/>
  <c r="E12" i="19"/>
  <c r="D13" i="19"/>
  <c r="F12" i="8"/>
  <c r="E12" i="8"/>
  <c r="D13" i="8"/>
  <c r="G11" i="17"/>
  <c r="I11" i="17"/>
  <c r="F13" i="21"/>
  <c r="D14" i="21"/>
  <c r="E13" i="21"/>
  <c r="I12" i="6"/>
  <c r="G12" i="6"/>
  <c r="F12" i="15"/>
  <c r="E12" i="15"/>
  <c r="D13" i="15"/>
  <c r="I11" i="25"/>
  <c r="G11" i="25"/>
  <c r="I12" i="18"/>
  <c r="G12" i="18"/>
  <c r="G12" i="12"/>
  <c r="I12" i="12"/>
  <c r="F12" i="26"/>
  <c r="E12" i="26"/>
  <c r="D13" i="26"/>
  <c r="F13" i="11"/>
  <c r="E13" i="11"/>
  <c r="D14" i="11"/>
  <c r="F13" i="6"/>
  <c r="E13" i="6"/>
  <c r="D14" i="6"/>
  <c r="I10" i="5"/>
  <c r="G10" i="5"/>
  <c r="I11" i="22"/>
  <c r="G11" i="22"/>
  <c r="E12" i="22"/>
  <c r="D13" i="22"/>
  <c r="F12" i="22"/>
  <c r="I11" i="14"/>
  <c r="G11" i="14"/>
  <c r="D13" i="25"/>
  <c r="F12" i="25"/>
  <c r="E12" i="25"/>
  <c r="I10" i="20"/>
  <c r="G10" i="20"/>
  <c r="G11" i="8"/>
  <c r="I11" i="8"/>
  <c r="F12" i="17"/>
  <c r="E12" i="17"/>
  <c r="D13" i="17"/>
  <c r="D14" i="12"/>
  <c r="F13" i="12"/>
  <c r="E13" i="12"/>
  <c r="I11" i="13"/>
  <c r="G11" i="13"/>
  <c r="E12" i="13"/>
  <c r="F12" i="13"/>
  <c r="D13" i="13"/>
  <c r="I11" i="15"/>
  <c r="G11" i="15"/>
  <c r="F12" i="14"/>
  <c r="E12" i="14"/>
  <c r="D13" i="14"/>
  <c r="I13" i="7"/>
  <c r="G13" i="7"/>
  <c r="I11" i="9"/>
  <c r="G11" i="9"/>
  <c r="F11" i="5"/>
  <c r="E11" i="5"/>
  <c r="D12" i="5"/>
  <c r="G11" i="26"/>
  <c r="I11" i="26"/>
  <c r="I12" i="26" l="1"/>
  <c r="G12" i="26"/>
  <c r="I11" i="20"/>
  <c r="G11" i="20"/>
  <c r="D13" i="20"/>
  <c r="E12" i="20"/>
  <c r="F12" i="20"/>
  <c r="I12" i="14"/>
  <c r="G12" i="14"/>
  <c r="F13" i="22"/>
  <c r="E13" i="22"/>
  <c r="D14" i="22"/>
  <c r="I13" i="12"/>
  <c r="G13" i="12"/>
  <c r="F14" i="11"/>
  <c r="E14" i="11"/>
  <c r="C25" i="11" s="1"/>
  <c r="C27" i="11" s="1"/>
  <c r="G12" i="8"/>
  <c r="I12" i="8"/>
  <c r="I14" i="16"/>
  <c r="G14" i="16"/>
  <c r="C26" i="16" s="1"/>
  <c r="C28" i="16" s="1"/>
  <c r="I14" i="7"/>
  <c r="G14" i="7"/>
  <c r="C26" i="7" s="1"/>
  <c r="C28" i="7" s="1"/>
  <c r="I12" i="13"/>
  <c r="G12" i="13"/>
  <c r="D14" i="14"/>
  <c r="F13" i="14"/>
  <c r="E13" i="14"/>
  <c r="F14" i="6"/>
  <c r="E14" i="6"/>
  <c r="C25" i="6" s="1"/>
  <c r="C27" i="6" s="1"/>
  <c r="F12" i="5"/>
  <c r="E12" i="5"/>
  <c r="D13" i="5"/>
  <c r="I12" i="22"/>
  <c r="G12" i="22"/>
  <c r="F13" i="8"/>
  <c r="E13" i="8"/>
  <c r="D14" i="8"/>
  <c r="I11" i="23"/>
  <c r="G11" i="23"/>
  <c r="G13" i="6"/>
  <c r="I13" i="6"/>
  <c r="F12" i="24"/>
  <c r="E12" i="24"/>
  <c r="D13" i="24"/>
  <c r="G11" i="5"/>
  <c r="I11" i="5"/>
  <c r="F14" i="12"/>
  <c r="E14" i="12"/>
  <c r="C25" i="12" s="1"/>
  <c r="C27" i="12" s="1"/>
  <c r="F13" i="19"/>
  <c r="E13" i="19"/>
  <c r="D14" i="19"/>
  <c r="I11" i="24"/>
  <c r="G11" i="24"/>
  <c r="I13" i="18"/>
  <c r="G13" i="18"/>
  <c r="E13" i="25"/>
  <c r="D14" i="25"/>
  <c r="F13" i="25"/>
  <c r="G12" i="15"/>
  <c r="I12" i="15"/>
  <c r="F13" i="13"/>
  <c r="E13" i="13"/>
  <c r="D14" i="13"/>
  <c r="D14" i="17"/>
  <c r="E13" i="17"/>
  <c r="F13" i="17"/>
  <c r="I12" i="25"/>
  <c r="G12" i="25"/>
  <c r="G13" i="11"/>
  <c r="I13" i="11"/>
  <c r="F14" i="21"/>
  <c r="E14" i="21"/>
  <c r="C25" i="21" s="1"/>
  <c r="C27" i="21" s="1"/>
  <c r="I11" i="4"/>
  <c r="G11" i="4"/>
  <c r="F14" i="18"/>
  <c r="E14" i="18"/>
  <c r="C25" i="18" s="1"/>
  <c r="C27" i="18" s="1"/>
  <c r="I12" i="9"/>
  <c r="G12" i="9"/>
  <c r="F13" i="26"/>
  <c r="E13" i="26"/>
  <c r="D14" i="26"/>
  <c r="I13" i="21"/>
  <c r="G13" i="21"/>
  <c r="G12" i="19"/>
  <c r="I12" i="19"/>
  <c r="D13" i="4"/>
  <c r="E12" i="4"/>
  <c r="F12" i="4"/>
  <c r="G11" i="10"/>
  <c r="I11" i="10"/>
  <c r="I12" i="17"/>
  <c r="G12" i="17"/>
  <c r="D14" i="15"/>
  <c r="F13" i="15"/>
  <c r="E13" i="15"/>
  <c r="F12" i="23"/>
  <c r="D13" i="23"/>
  <c r="E12" i="23"/>
  <c r="F12" i="10"/>
  <c r="E12" i="10"/>
  <c r="D13" i="10"/>
  <c r="E13" i="9"/>
  <c r="F13" i="9"/>
  <c r="D14" i="9"/>
  <c r="F14" i="9" l="1"/>
  <c r="E14" i="9"/>
  <c r="C25" i="9" s="1"/>
  <c r="C27" i="9" s="1"/>
  <c r="D14" i="5"/>
  <c r="F13" i="5"/>
  <c r="E13" i="5"/>
  <c r="I13" i="9"/>
  <c r="G13" i="9"/>
  <c r="I13" i="26"/>
  <c r="G13" i="26"/>
  <c r="I14" i="21"/>
  <c r="G14" i="21"/>
  <c r="C26" i="21" s="1"/>
  <c r="C28" i="21" s="1"/>
  <c r="F14" i="13"/>
  <c r="E14" i="13"/>
  <c r="C25" i="13" s="1"/>
  <c r="C27" i="13" s="1"/>
  <c r="I14" i="12"/>
  <c r="G14" i="12"/>
  <c r="C26" i="12" s="1"/>
  <c r="C28" i="12" s="1"/>
  <c r="G14" i="11"/>
  <c r="C26" i="11" s="1"/>
  <c r="C28" i="11" s="1"/>
  <c r="I14" i="11"/>
  <c r="I12" i="20"/>
  <c r="G12" i="20"/>
  <c r="D14" i="4"/>
  <c r="F13" i="4"/>
  <c r="E13" i="4"/>
  <c r="G12" i="5"/>
  <c r="I12" i="5"/>
  <c r="G12" i="4"/>
  <c r="I12" i="4"/>
  <c r="D14" i="10"/>
  <c r="F13" i="10"/>
  <c r="E13" i="10"/>
  <c r="F14" i="15"/>
  <c r="E14" i="15"/>
  <c r="C25" i="15" s="1"/>
  <c r="C27" i="15" s="1"/>
  <c r="I13" i="13"/>
  <c r="G13" i="13"/>
  <c r="F14" i="8"/>
  <c r="E14" i="8"/>
  <c r="C25" i="8" s="1"/>
  <c r="C27" i="8" s="1"/>
  <c r="D14" i="20"/>
  <c r="F13" i="20"/>
  <c r="E13" i="20"/>
  <c r="I12" i="23"/>
  <c r="G12" i="23"/>
  <c r="F13" i="24"/>
  <c r="E13" i="24"/>
  <c r="D14" i="24"/>
  <c r="G14" i="6"/>
  <c r="C26" i="6" s="1"/>
  <c r="C28" i="6" s="1"/>
  <c r="I14" i="6"/>
  <c r="F14" i="22"/>
  <c r="E14" i="22"/>
  <c r="C25" i="22" s="1"/>
  <c r="C27" i="22" s="1"/>
  <c r="I14" i="18"/>
  <c r="G14" i="18"/>
  <c r="C26" i="18" s="1"/>
  <c r="C28" i="18" s="1"/>
  <c r="F14" i="19"/>
  <c r="E14" i="19"/>
  <c r="C25" i="19" s="1"/>
  <c r="C27" i="19" s="1"/>
  <c r="I13" i="8"/>
  <c r="G13" i="8"/>
  <c r="I13" i="17"/>
  <c r="G13" i="17"/>
  <c r="I13" i="25"/>
  <c r="G13" i="25"/>
  <c r="G12" i="24"/>
  <c r="I12" i="24"/>
  <c r="I13" i="14"/>
  <c r="G13" i="14"/>
  <c r="I13" i="22"/>
  <c r="G13" i="22"/>
  <c r="F14" i="17"/>
  <c r="E14" i="17"/>
  <c r="C25" i="17" s="1"/>
  <c r="C27" i="17" s="1"/>
  <c r="G13" i="15"/>
  <c r="I13" i="15"/>
  <c r="I12" i="10"/>
  <c r="G12" i="10"/>
  <c r="D14" i="23"/>
  <c r="E13" i="23"/>
  <c r="F13" i="23"/>
  <c r="F14" i="26"/>
  <c r="E14" i="26"/>
  <c r="C25" i="26" s="1"/>
  <c r="C27" i="26" s="1"/>
  <c r="F14" i="25"/>
  <c r="E14" i="25"/>
  <c r="C25" i="25" s="1"/>
  <c r="C27" i="25" s="1"/>
  <c r="G13" i="19"/>
  <c r="I13" i="19"/>
  <c r="E14" i="14"/>
  <c r="C25" i="14" s="1"/>
  <c r="C27" i="14" s="1"/>
  <c r="F14" i="14"/>
  <c r="G14" i="22" l="1"/>
  <c r="C26" i="22" s="1"/>
  <c r="C28" i="22" s="1"/>
  <c r="I14" i="22"/>
  <c r="I14" i="15"/>
  <c r="G14" i="15"/>
  <c r="C26" i="15" s="1"/>
  <c r="C28" i="15" s="1"/>
  <c r="G14" i="14"/>
  <c r="C26" i="14" s="1"/>
  <c r="C28" i="14" s="1"/>
  <c r="I14" i="14"/>
  <c r="I13" i="20"/>
  <c r="G13" i="20"/>
  <c r="I13" i="4"/>
  <c r="G13" i="4"/>
  <c r="E14" i="20"/>
  <c r="C25" i="20" s="1"/>
  <c r="C27" i="20" s="1"/>
  <c r="F14" i="20"/>
  <c r="I13" i="10"/>
  <c r="G13" i="10"/>
  <c r="E14" i="4"/>
  <c r="C25" i="4" s="1"/>
  <c r="C27" i="4" s="1"/>
  <c r="F14" i="4"/>
  <c r="G14" i="13"/>
  <c r="C26" i="13" s="1"/>
  <c r="C28" i="13" s="1"/>
  <c r="I14" i="13"/>
  <c r="I13" i="5"/>
  <c r="G13" i="5"/>
  <c r="F14" i="5"/>
  <c r="E14" i="5"/>
  <c r="C25" i="5" s="1"/>
  <c r="C27" i="5" s="1"/>
  <c r="I13" i="23"/>
  <c r="G13" i="23"/>
  <c r="F14" i="24"/>
  <c r="E14" i="24"/>
  <c r="C25" i="24" s="1"/>
  <c r="C27" i="24" s="1"/>
  <c r="G14" i="19"/>
  <c r="C26" i="19" s="1"/>
  <c r="C28" i="19" s="1"/>
  <c r="I14" i="19"/>
  <c r="I14" i="8"/>
  <c r="G14" i="8"/>
  <c r="C26" i="8" s="1"/>
  <c r="C28" i="8" s="1"/>
  <c r="G14" i="17"/>
  <c r="C26" i="17" s="1"/>
  <c r="C28" i="17" s="1"/>
  <c r="I14" i="17"/>
  <c r="F14" i="23"/>
  <c r="E14" i="23"/>
  <c r="C25" i="23" s="1"/>
  <c r="C27" i="23" s="1"/>
  <c r="I14" i="25"/>
  <c r="G14" i="25"/>
  <c r="C26" i="25" s="1"/>
  <c r="C28" i="25" s="1"/>
  <c r="F14" i="10"/>
  <c r="E14" i="10"/>
  <c r="C25" i="10" s="1"/>
  <c r="C27" i="10" s="1"/>
  <c r="I14" i="26"/>
  <c r="G14" i="26"/>
  <c r="C26" i="26" s="1"/>
  <c r="C28" i="26" s="1"/>
  <c r="G13" i="24"/>
  <c r="I13" i="24"/>
  <c r="I14" i="9"/>
  <c r="G14" i="9"/>
  <c r="C26" i="9" s="1"/>
  <c r="C28" i="9" s="1"/>
  <c r="I14" i="4" l="1"/>
  <c r="G14" i="4"/>
  <c r="C26" i="4" s="1"/>
  <c r="C28" i="4" s="1"/>
  <c r="I14" i="10"/>
  <c r="G14" i="10"/>
  <c r="C26" i="10" s="1"/>
  <c r="C28" i="10" s="1"/>
  <c r="I14" i="5"/>
  <c r="G14" i="5"/>
  <c r="C26" i="5" s="1"/>
  <c r="C28" i="5" s="1"/>
  <c r="G14" i="20"/>
  <c r="C26" i="20" s="1"/>
  <c r="C28" i="20" s="1"/>
  <c r="I14" i="20"/>
  <c r="I14" i="23"/>
  <c r="G14" i="23"/>
  <c r="C26" i="23" s="1"/>
  <c r="C28" i="23" s="1"/>
  <c r="I14" i="24"/>
  <c r="G14" i="24"/>
  <c r="C26" i="24" s="1"/>
  <c r="C28" i="24" s="1"/>
</calcChain>
</file>

<file path=xl/sharedStrings.xml><?xml version="1.0" encoding="utf-8"?>
<sst xmlns="http://schemas.openxmlformats.org/spreadsheetml/2006/main" count="938" uniqueCount="105">
  <si>
    <t>Les 50cl seront servies en 2x25cl</t>
  </si>
  <si>
    <t>On a acheté pour 3 384,15 € de bières ALAID !!!</t>
  </si>
  <si>
    <t>Coef. up</t>
  </si>
  <si>
    <t>Coef. dow</t>
  </si>
  <si>
    <t>Coef. max</t>
  </si>
  <si>
    <t>Coef. min</t>
  </si>
  <si>
    <t xml:space="preserve">Prix </t>
  </si>
  <si>
    <t>% alcool</t>
  </si>
  <si>
    <t>Nb bouteilles / bac</t>
  </si>
  <si>
    <t>Nb de bac</t>
  </si>
  <si>
    <t>Prix max</t>
  </si>
  <si>
    <t>Prix min</t>
  </si>
  <si>
    <t>Q départ</t>
  </si>
  <si>
    <t>Q fin</t>
  </si>
  <si>
    <t>Vendu</t>
  </si>
  <si>
    <t>Prix/b.</t>
  </si>
  <si>
    <t>Prix TOTAL</t>
  </si>
  <si>
    <t>Prix final</t>
  </si>
  <si>
    <t>Q FIN réel</t>
  </si>
  <si>
    <t>Q FIN prog</t>
  </si>
  <si>
    <t>Diff</t>
  </si>
  <si>
    <t>Barbar (20x33cl)</t>
  </si>
  <si>
    <t>Dans le récap les cellules en bleu sont les cellules utiles pour un encodage sur le site</t>
  </si>
  <si>
    <t>Bertinchamps triple (20x50cl soit 40x25cl)</t>
  </si>
  <si>
    <t>Chouffe blonde</t>
  </si>
  <si>
    <t>Corne triple</t>
  </si>
  <si>
    <t>0.12</t>
  </si>
  <si>
    <t>0.05</t>
  </si>
  <si>
    <t>Heure</t>
  </si>
  <si>
    <t>Cuvée des trolls (24x25cl)</t>
  </si>
  <si>
    <t>Stock actuel</t>
  </si>
  <si>
    <t>Simulation de vente par quart d'heure</t>
  </si>
  <si>
    <t>Prix</t>
  </si>
  <si>
    <t>Total</t>
  </si>
  <si>
    <t>Prix arrondi</t>
  </si>
  <si>
    <t>Total arrondi</t>
  </si>
  <si>
    <t>Qtt vendue</t>
  </si>
  <si>
    <t>Worth</t>
  </si>
  <si>
    <t>Houppe</t>
  </si>
  <si>
    <t>20h - 20h15</t>
  </si>
  <si>
    <t>Lupulus Hopera</t>
  </si>
  <si>
    <t>Lupulus organicus (33cl)</t>
  </si>
  <si>
    <t>20h15 - 20h30</t>
  </si>
  <si>
    <t>Troll Rasta</t>
  </si>
  <si>
    <t>20h30 - 20h45</t>
  </si>
  <si>
    <t>St feuillien grand cru</t>
  </si>
  <si>
    <t>20h45 - 21h</t>
  </si>
  <si>
    <t>Triple Karmeliet</t>
  </si>
  <si>
    <t>21h - 21h15</t>
  </si>
  <si>
    <t>Bar</t>
  </si>
  <si>
    <t>Vaurien (12x33cl)</t>
  </si>
  <si>
    <t>21h15 - 22h</t>
  </si>
  <si>
    <t>Westmalle Triple</t>
  </si>
  <si>
    <t>22h - 22h15</t>
  </si>
  <si>
    <t>22h15 - 22h30</t>
  </si>
  <si>
    <t>Bush ambrée</t>
  </si>
  <si>
    <t>22h30 - 22h45</t>
  </si>
  <si>
    <t>22h45 - 23h</t>
  </si>
  <si>
    <t>Kwak</t>
  </si>
  <si>
    <t>23h15 - 23h30</t>
  </si>
  <si>
    <t>23h30 - 23h45</t>
  </si>
  <si>
    <t>Orval</t>
  </si>
  <si>
    <t>23h45 - 00h</t>
  </si>
  <si>
    <t>Trappe Quadruple</t>
  </si>
  <si>
    <t>Taux d'alcool</t>
  </si>
  <si>
    <t>Chimay Bleu</t>
  </si>
  <si>
    <t>Taux d'alcool max</t>
  </si>
  <si>
    <t>Temps total en heure</t>
  </si>
  <si>
    <t>Rochefort 8</t>
  </si>
  <si>
    <t>Prix total achat</t>
  </si>
  <si>
    <t>Coef baisse</t>
  </si>
  <si>
    <t>Bertinchamps brune 50cl</t>
  </si>
  <si>
    <t>Prix total vente</t>
  </si>
  <si>
    <t>Coef montant</t>
  </si>
  <si>
    <t>Prix total vente avec arrondi</t>
  </si>
  <si>
    <t>Coef prix max</t>
  </si>
  <si>
    <t>Benef</t>
  </si>
  <si>
    <t>Benef avec arrondi</t>
  </si>
  <si>
    <t>Houppe Jambe en l’air</t>
  </si>
  <si>
    <t>Kasteel Rouge</t>
  </si>
  <si>
    <t>Lindemans Pecheresse (24x25cl)</t>
  </si>
  <si>
    <t>Lupulus blanche</t>
  </si>
  <si>
    <t>Bertinchamps pamplemousse</t>
  </si>
  <si>
    <t>Besos</t>
  </si>
  <si>
    <t>Somerbsy Blackberry</t>
  </si>
  <si>
    <t>Somerbsy pomme</t>
  </si>
  <si>
    <t>MAES</t>
  </si>
  <si>
    <t>Lupulus (20L)</t>
  </si>
  <si>
    <t>Bertinchamp Hiver (20L)</t>
  </si>
  <si>
    <t>Difff</t>
  </si>
  <si>
    <t xml:space="preserve">notes pécheresse : un tocard a ramené des casiers de je sais pas où parce qu'on a plus de vidanges que ce que l'on devrait avoir </t>
  </si>
  <si>
    <t>#Blondes</t>
  </si>
  <si>
    <t>#Ambrées</t>
  </si>
  <si>
    <t>#Brunes/noirs</t>
  </si>
  <si>
    <t>#Blanches/fruitées/lambic</t>
  </si>
  <si>
    <t>#Autres</t>
  </si>
  <si>
    <t>#Fût</t>
  </si>
  <si>
    <t>price</t>
  </si>
  <si>
    <t>coef_down</t>
  </si>
  <si>
    <t>coef_up</t>
  </si>
  <si>
    <t>stock</t>
  </si>
  <si>
    <t>coef_max</t>
  </si>
  <si>
    <t>coef_min</t>
  </si>
  <si>
    <t>alcohol_percentage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</si>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</sst>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0.0%"/>
  </numFmts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0"/>
      <color rgb="FFCC0000"/>
      <name val="Arial"/>
      <family val="2"/>
    </font>
    <font>
      <sz val="12"/>
      <color rgb="FF00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B8CEAE"/>
        <bgColor rgb="FFB8CEAE"/>
      </patternFill>
    </fill>
    <fill>
      <patternFill patternType="solid">
        <fgColor rgb="FFA4C198"/>
        <bgColor rgb="FFA4C198"/>
      </patternFill>
    </fill>
    <fill>
      <patternFill patternType="solid">
        <fgColor rgb="FFC8D9C1"/>
        <bgColor rgb="FFC8D9C1"/>
      </patternFill>
    </fill>
    <fill>
      <patternFill patternType="solid">
        <fgColor rgb="FFDCE7D7"/>
        <bgColor rgb="FFDCE7D7"/>
      </patternFill>
    </fill>
    <fill>
      <patternFill patternType="solid">
        <fgColor rgb="FF38761D"/>
        <bgColor rgb="FF38761D"/>
      </patternFill>
    </fill>
    <fill>
      <patternFill patternType="solid">
        <fgColor rgb="FF5C8F46"/>
        <bgColor rgb="FF5C8F46"/>
      </patternFill>
    </fill>
    <fill>
      <patternFill patternType="solid">
        <fgColor rgb="FF709D5C"/>
        <bgColor rgb="FF709D5C"/>
      </patternFill>
    </fill>
    <fill>
      <patternFill patternType="solid">
        <fgColor rgb="FF4C8433"/>
        <bgColor rgb="FF4C8433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10" fontId="7" fillId="6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5" xfId="0" applyFont="1" applyBorder="1" applyAlignment="1"/>
    <xf numFmtId="0" fontId="1" fillId="0" borderId="0" xfId="0" applyFont="1" applyAlignment="1"/>
    <xf numFmtId="0" fontId="1" fillId="0" borderId="5" xfId="0" applyFont="1" applyBorder="1" applyAlignment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right"/>
    </xf>
    <xf numFmtId="0" fontId="1" fillId="9" borderId="7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center"/>
    </xf>
    <xf numFmtId="0" fontId="1" fillId="7" borderId="7" xfId="0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1" fillId="0" borderId="7" xfId="0" applyFont="1" applyBorder="1" applyAlignment="1"/>
    <xf numFmtId="0" fontId="11" fillId="0" borderId="6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right"/>
    </xf>
    <xf numFmtId="0" fontId="1" fillId="11" borderId="7" xfId="0" applyFont="1" applyFill="1" applyBorder="1" applyAlignment="1">
      <alignment horizontal="right"/>
    </xf>
    <xf numFmtId="0" fontId="1" fillId="12" borderId="7" xfId="0" applyFont="1" applyFill="1" applyBorder="1" applyAlignment="1">
      <alignment horizontal="right"/>
    </xf>
    <xf numFmtId="0" fontId="1" fillId="13" borderId="7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right"/>
    </xf>
    <xf numFmtId="0" fontId="1" fillId="15" borderId="7" xfId="0" applyFont="1" applyFill="1" applyBorder="1" applyAlignment="1">
      <alignment horizontal="right"/>
    </xf>
    <xf numFmtId="0" fontId="1" fillId="16" borderId="7" xfId="0" applyFont="1" applyFill="1" applyBorder="1" applyAlignment="1">
      <alignment horizontal="right"/>
    </xf>
    <xf numFmtId="0" fontId="11" fillId="14" borderId="7" xfId="0" applyFont="1" applyFill="1" applyBorder="1" applyAlignment="1">
      <alignment horizontal="center"/>
    </xf>
    <xf numFmtId="0" fontId="1" fillId="17" borderId="7" xfId="0" applyFont="1" applyFill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164" fontId="1" fillId="18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19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1" fillId="0" borderId="0" xfId="0" applyNumberFormat="1" applyFont="1"/>
    <xf numFmtId="0" fontId="10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7"/>
  <sheetViews>
    <sheetView workbookViewId="0"/>
  </sheetViews>
  <sheetFormatPr baseColWidth="10" defaultColWidth="14.5" defaultRowHeight="15.75" customHeight="1" x14ac:dyDescent="0.15"/>
  <cols>
    <col min="1" max="1" width="74.5" customWidth="1"/>
  </cols>
  <sheetData>
    <row r="1" spans="1:26" ht="40.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0.5" customHeight="1" x14ac:dyDescent="0.15">
      <c r="A2" s="11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0.5" customHeight="1" x14ac:dyDescent="0.15">
      <c r="A3" s="1" t="s">
        <v>22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0.5" customHeight="1" x14ac:dyDescent="0.1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0.5" customHeight="1" x14ac:dyDescent="0.1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0.5" customHeight="1" x14ac:dyDescent="0.15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0.5" customHeight="1" x14ac:dyDescent="0.1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0.5" customHeight="1" x14ac:dyDescent="0.1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0.5" customHeight="1" x14ac:dyDescent="0.1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0.5" customHeight="1" x14ac:dyDescent="0.1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40.5" customHeight="1" x14ac:dyDescent="0.1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40.5" customHeight="1" x14ac:dyDescent="0.1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40.5" customHeight="1" x14ac:dyDescent="0.1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40.5" customHeight="1" x14ac:dyDescent="0.1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0.5" customHeight="1" x14ac:dyDescent="0.1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0.5" customHeight="1" x14ac:dyDescent="0.1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40.5" customHeight="1" x14ac:dyDescent="0.1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72</v>
      </c>
      <c r="C2" s="34">
        <v>0</v>
      </c>
      <c r="D2" s="35">
        <v>1.52</v>
      </c>
      <c r="E2" s="36">
        <f t="shared" ref="E2:E14" si="0">C2*D2</f>
        <v>0</v>
      </c>
      <c r="F2" s="37">
        <f t="shared" ref="F2:F14" si="1">ROUNDDOWN(D2, 1)</f>
        <v>1.5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0.44500000000000001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72</v>
      </c>
      <c r="C3" s="33">
        <v>0</v>
      </c>
      <c r="D3" s="34">
        <f t="shared" ref="D3:D14" si="6">IF(IF(C3 &gt; C2, D2+J$25*(C3-C2), D2+J$24*(C3-C2)) &gt; D$2*J$26, D$2*J$26,IF(C3 &gt; C2, D2+J$25*(C3-C2), D2+J$24*(C3-C2)))</f>
        <v>1.52</v>
      </c>
      <c r="E3" s="36">
        <f t="shared" si="0"/>
        <v>0</v>
      </c>
      <c r="F3" s="37">
        <f t="shared" si="1"/>
        <v>1.5</v>
      </c>
      <c r="G3" s="38">
        <f t="shared" si="2"/>
        <v>0</v>
      </c>
      <c r="H3" s="39">
        <f t="shared" si="3"/>
        <v>0</v>
      </c>
      <c r="I3" s="45">
        <f t="shared" si="4"/>
        <v>0.44500000000000001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71</v>
      </c>
      <c r="C4" s="33">
        <v>1</v>
      </c>
      <c r="D4" s="34">
        <f t="shared" si="6"/>
        <v>1.59</v>
      </c>
      <c r="E4" s="36">
        <f t="shared" si="0"/>
        <v>1.59</v>
      </c>
      <c r="F4" s="37">
        <f t="shared" si="1"/>
        <v>1.5</v>
      </c>
      <c r="G4" s="38">
        <f t="shared" si="2"/>
        <v>1.5</v>
      </c>
      <c r="H4" s="39">
        <f t="shared" si="3"/>
        <v>0.1</v>
      </c>
      <c r="I4" s="46">
        <f t="shared" si="4"/>
        <v>0.44500000000000001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68</v>
      </c>
      <c r="C5" s="33">
        <v>3</v>
      </c>
      <c r="D5" s="34">
        <f t="shared" si="6"/>
        <v>1.73</v>
      </c>
      <c r="E5" s="36">
        <f t="shared" si="0"/>
        <v>5.1899999999999995</v>
      </c>
      <c r="F5" s="37">
        <f t="shared" si="1"/>
        <v>1.7</v>
      </c>
      <c r="G5" s="38">
        <f t="shared" si="2"/>
        <v>5.0999999999999996</v>
      </c>
      <c r="H5" s="39">
        <f t="shared" si="3"/>
        <v>0.3</v>
      </c>
      <c r="I5" s="45">
        <f t="shared" si="4"/>
        <v>0.45900000000000002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66</v>
      </c>
      <c r="C6" s="33">
        <v>2</v>
      </c>
      <c r="D6" s="34">
        <f t="shared" si="6"/>
        <v>1.64</v>
      </c>
      <c r="E6" s="36">
        <f t="shared" si="0"/>
        <v>3.28</v>
      </c>
      <c r="F6" s="37">
        <f t="shared" si="1"/>
        <v>1.6</v>
      </c>
      <c r="G6" s="38">
        <f t="shared" si="2"/>
        <v>3.2</v>
      </c>
      <c r="H6" s="39">
        <f t="shared" si="3"/>
        <v>0.2</v>
      </c>
      <c r="I6" s="47">
        <f t="shared" si="4"/>
        <v>0.45200000000000001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61</v>
      </c>
      <c r="C7" s="33">
        <v>5</v>
      </c>
      <c r="D7" s="34">
        <f t="shared" si="6"/>
        <v>1.8499999999999999</v>
      </c>
      <c r="E7" s="36">
        <f t="shared" si="0"/>
        <v>9.25</v>
      </c>
      <c r="F7" s="37">
        <f t="shared" si="1"/>
        <v>1.8</v>
      </c>
      <c r="G7" s="38">
        <f t="shared" si="2"/>
        <v>9</v>
      </c>
      <c r="H7" s="39">
        <f t="shared" si="3"/>
        <v>0.5</v>
      </c>
      <c r="I7" s="48">
        <f t="shared" si="4"/>
        <v>0.46500000000000002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59</v>
      </c>
      <c r="C8" s="33">
        <v>2</v>
      </c>
      <c r="D8" s="34">
        <f t="shared" si="6"/>
        <v>1.5799999999999998</v>
      </c>
      <c r="E8" s="36">
        <f t="shared" si="0"/>
        <v>3.1599999999999997</v>
      </c>
      <c r="F8" s="37">
        <f t="shared" si="1"/>
        <v>1.5</v>
      </c>
      <c r="G8" s="38">
        <f t="shared" si="2"/>
        <v>3</v>
      </c>
      <c r="H8" s="39">
        <f t="shared" si="3"/>
        <v>0.2</v>
      </c>
      <c r="I8" s="50">
        <f t="shared" si="4"/>
        <v>0.44500000000000001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51</v>
      </c>
      <c r="C9" s="33">
        <v>8</v>
      </c>
      <c r="D9" s="34">
        <f t="shared" si="6"/>
        <v>2</v>
      </c>
      <c r="E9" s="36">
        <f t="shared" si="0"/>
        <v>16</v>
      </c>
      <c r="F9" s="37">
        <f t="shared" si="1"/>
        <v>2</v>
      </c>
      <c r="G9" s="38">
        <f t="shared" si="2"/>
        <v>16</v>
      </c>
      <c r="H9" s="39">
        <f t="shared" si="3"/>
        <v>0.8</v>
      </c>
      <c r="I9" s="46">
        <f t="shared" si="4"/>
        <v>0.47899999999999998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50</v>
      </c>
      <c r="C10" s="33">
        <v>1</v>
      </c>
      <c r="D10" s="34">
        <f t="shared" si="6"/>
        <v>1.37</v>
      </c>
      <c r="E10" s="36">
        <f t="shared" si="0"/>
        <v>1.37</v>
      </c>
      <c r="F10" s="37">
        <f t="shared" si="1"/>
        <v>1.3</v>
      </c>
      <c r="G10" s="38">
        <f t="shared" si="2"/>
        <v>1.3</v>
      </c>
      <c r="H10" s="39">
        <f t="shared" si="3"/>
        <v>0.1</v>
      </c>
      <c r="I10" s="51">
        <f t="shared" si="4"/>
        <v>0.432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36</v>
      </c>
      <c r="C11" s="33">
        <v>14</v>
      </c>
      <c r="D11" s="34">
        <f t="shared" si="6"/>
        <v>2.2800000000000002</v>
      </c>
      <c r="E11" s="36">
        <f t="shared" si="0"/>
        <v>31.92</v>
      </c>
      <c r="F11" s="37">
        <f t="shared" si="1"/>
        <v>2.2000000000000002</v>
      </c>
      <c r="G11" s="38">
        <f t="shared" si="2"/>
        <v>30.800000000000004</v>
      </c>
      <c r="H11" s="39">
        <f t="shared" si="3"/>
        <v>1.4</v>
      </c>
      <c r="I11" s="51">
        <f t="shared" si="4"/>
        <v>0.49199999999999999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34</v>
      </c>
      <c r="C12" s="33">
        <v>2</v>
      </c>
      <c r="D12" s="34">
        <f t="shared" si="6"/>
        <v>1.2000000000000002</v>
      </c>
      <c r="E12" s="36">
        <f t="shared" si="0"/>
        <v>2.4000000000000004</v>
      </c>
      <c r="F12" s="37">
        <f t="shared" si="1"/>
        <v>1.2</v>
      </c>
      <c r="G12" s="38">
        <f t="shared" si="2"/>
        <v>2.4</v>
      </c>
      <c r="H12" s="39">
        <f t="shared" si="3"/>
        <v>0.2</v>
      </c>
      <c r="I12" s="50">
        <f t="shared" si="4"/>
        <v>0.42599999999999999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19</v>
      </c>
      <c r="C13" s="33">
        <v>15</v>
      </c>
      <c r="D13" s="34">
        <f t="shared" si="6"/>
        <v>2.1100000000000003</v>
      </c>
      <c r="E13" s="36">
        <f t="shared" si="0"/>
        <v>31.650000000000006</v>
      </c>
      <c r="F13" s="37">
        <f t="shared" si="1"/>
        <v>2.1</v>
      </c>
      <c r="G13" s="38">
        <f t="shared" si="2"/>
        <v>31.5</v>
      </c>
      <c r="H13" s="39">
        <f t="shared" si="3"/>
        <v>1.5</v>
      </c>
      <c r="I13" s="52">
        <f t="shared" si="4"/>
        <v>0.48499999999999999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17</v>
      </c>
      <c r="C14" s="33">
        <v>2</v>
      </c>
      <c r="D14" s="34">
        <f t="shared" si="6"/>
        <v>0.94000000000000039</v>
      </c>
      <c r="E14" s="36">
        <f t="shared" si="0"/>
        <v>1.8800000000000008</v>
      </c>
      <c r="F14" s="37">
        <f t="shared" si="1"/>
        <v>0.9</v>
      </c>
      <c r="G14" s="38">
        <f t="shared" si="2"/>
        <v>1.8</v>
      </c>
      <c r="H14" s="39">
        <f t="shared" si="3"/>
        <v>0.2</v>
      </c>
      <c r="I14" s="54">
        <f t="shared" si="4"/>
        <v>0.40600000000000003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3.04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83.6</v>
      </c>
      <c r="D24" s="30"/>
      <c r="E24" s="30"/>
      <c r="F24" s="30"/>
      <c r="G24" s="30"/>
      <c r="H24" s="30"/>
      <c r="I24" s="30" t="s">
        <v>70</v>
      </c>
      <c r="J24" s="58">
        <v>0.09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107.69</v>
      </c>
      <c r="D25" s="30"/>
      <c r="E25" s="30"/>
      <c r="F25" s="30"/>
      <c r="G25" s="30"/>
      <c r="H25" s="30"/>
      <c r="I25" s="30" t="s">
        <v>73</v>
      </c>
      <c r="J25" s="58">
        <v>7.0000000000000007E-2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105.60000000000001</v>
      </c>
      <c r="D26" s="30"/>
      <c r="E26" s="30"/>
      <c r="F26" s="30"/>
      <c r="G26" s="30"/>
      <c r="H26" s="30"/>
      <c r="I26" s="30" t="s">
        <v>75</v>
      </c>
      <c r="J26" s="58">
        <v>2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24.090000000000003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22.000000000000014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60</v>
      </c>
      <c r="C2" s="34">
        <v>0</v>
      </c>
      <c r="D2" s="35">
        <v>1.79</v>
      </c>
      <c r="E2" s="36">
        <f t="shared" ref="E2:E14" si="0">C2*D2</f>
        <v>0</v>
      </c>
      <c r="F2" s="37">
        <f t="shared" ref="F2:F14" si="1">ROUNDDOWN(D2, 1)</f>
        <v>1.7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0.443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57</v>
      </c>
      <c r="C3" s="33">
        <v>3</v>
      </c>
      <c r="D3" s="34">
        <f t="shared" ref="D3:D14" si="6">IF(IF(C3 &gt; C2, D2+J$25*(C3-C2), D2+J$24*(C3-C2)) &gt; D$2*J$26, D$2*J$26,IF(C3 &gt; C2, D2+J$25*(C3-C2), D2+J$24*(C3-C2)))</f>
        <v>2.0300000000000002</v>
      </c>
      <c r="E3" s="36">
        <f t="shared" si="0"/>
        <v>6.0900000000000007</v>
      </c>
      <c r="F3" s="37">
        <f t="shared" si="1"/>
        <v>2</v>
      </c>
      <c r="G3" s="38">
        <f t="shared" si="2"/>
        <v>6</v>
      </c>
      <c r="H3" s="39">
        <f t="shared" si="3"/>
        <v>0.3</v>
      </c>
      <c r="I3" s="45">
        <f t="shared" si="4"/>
        <v>0.46200000000000002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56</v>
      </c>
      <c r="C4" s="33">
        <v>1</v>
      </c>
      <c r="D4" s="34">
        <f t="shared" si="6"/>
        <v>1.7900000000000003</v>
      </c>
      <c r="E4" s="36">
        <f t="shared" si="0"/>
        <v>1.7900000000000003</v>
      </c>
      <c r="F4" s="37">
        <f t="shared" si="1"/>
        <v>1.7</v>
      </c>
      <c r="G4" s="38">
        <f t="shared" si="2"/>
        <v>1.7</v>
      </c>
      <c r="H4" s="39">
        <f t="shared" si="3"/>
        <v>0.1</v>
      </c>
      <c r="I4" s="46">
        <f t="shared" si="4"/>
        <v>0.443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51</v>
      </c>
      <c r="C5" s="33">
        <v>5</v>
      </c>
      <c r="D5" s="34">
        <f t="shared" si="6"/>
        <v>2.1100000000000003</v>
      </c>
      <c r="E5" s="36">
        <f t="shared" si="0"/>
        <v>10.55</v>
      </c>
      <c r="F5" s="37">
        <f t="shared" si="1"/>
        <v>2.1</v>
      </c>
      <c r="G5" s="38">
        <f t="shared" si="2"/>
        <v>10.5</v>
      </c>
      <c r="H5" s="39">
        <f t="shared" si="3"/>
        <v>0.5</v>
      </c>
      <c r="I5" s="45">
        <f t="shared" si="4"/>
        <v>0.46899999999999997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49</v>
      </c>
      <c r="C6" s="33">
        <v>2</v>
      </c>
      <c r="D6" s="34">
        <f t="shared" si="6"/>
        <v>1.7500000000000004</v>
      </c>
      <c r="E6" s="36">
        <f t="shared" si="0"/>
        <v>3.5000000000000009</v>
      </c>
      <c r="F6" s="37">
        <f t="shared" si="1"/>
        <v>1.7</v>
      </c>
      <c r="G6" s="38">
        <f t="shared" si="2"/>
        <v>3.4</v>
      </c>
      <c r="H6" s="39">
        <f t="shared" si="3"/>
        <v>0.2</v>
      </c>
      <c r="I6" s="47">
        <f t="shared" si="4"/>
        <v>0.443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42</v>
      </c>
      <c r="C7" s="33">
        <v>7</v>
      </c>
      <c r="D7" s="34">
        <f t="shared" si="6"/>
        <v>2.1500000000000004</v>
      </c>
      <c r="E7" s="36">
        <f t="shared" si="0"/>
        <v>15.050000000000002</v>
      </c>
      <c r="F7" s="37">
        <f t="shared" si="1"/>
        <v>2.1</v>
      </c>
      <c r="G7" s="38">
        <f t="shared" si="2"/>
        <v>14.700000000000001</v>
      </c>
      <c r="H7" s="39">
        <f t="shared" si="3"/>
        <v>0.7</v>
      </c>
      <c r="I7" s="48">
        <f t="shared" si="4"/>
        <v>0.46899999999999997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41</v>
      </c>
      <c r="C8" s="33">
        <v>1</v>
      </c>
      <c r="D8" s="34">
        <f t="shared" si="6"/>
        <v>1.4300000000000004</v>
      </c>
      <c r="E8" s="36">
        <f t="shared" si="0"/>
        <v>1.4300000000000004</v>
      </c>
      <c r="F8" s="37">
        <f t="shared" si="1"/>
        <v>1.4</v>
      </c>
      <c r="G8" s="38">
        <f t="shared" si="2"/>
        <v>1.4</v>
      </c>
      <c r="H8" s="39">
        <f t="shared" si="3"/>
        <v>0.1</v>
      </c>
      <c r="I8" s="50">
        <f t="shared" si="4"/>
        <v>0.42399999999999999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26</v>
      </c>
      <c r="C9" s="33">
        <v>15</v>
      </c>
      <c r="D9" s="34">
        <f t="shared" si="6"/>
        <v>2.5500000000000007</v>
      </c>
      <c r="E9" s="36">
        <f t="shared" si="0"/>
        <v>38.250000000000014</v>
      </c>
      <c r="F9" s="37">
        <f t="shared" si="1"/>
        <v>2.5</v>
      </c>
      <c r="G9" s="38">
        <f t="shared" si="2"/>
        <v>37.5</v>
      </c>
      <c r="H9" s="39">
        <f t="shared" si="3"/>
        <v>1.5</v>
      </c>
      <c r="I9" s="46">
        <f t="shared" si="4"/>
        <v>0.49399999999999999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25</v>
      </c>
      <c r="C10" s="33">
        <v>1</v>
      </c>
      <c r="D10" s="34">
        <f t="shared" si="6"/>
        <v>0.87000000000000077</v>
      </c>
      <c r="E10" s="36">
        <f t="shared" si="0"/>
        <v>0.87000000000000077</v>
      </c>
      <c r="F10" s="37">
        <f t="shared" si="1"/>
        <v>0.8</v>
      </c>
      <c r="G10" s="38">
        <f t="shared" si="2"/>
        <v>0.8</v>
      </c>
      <c r="H10" s="39">
        <f t="shared" si="3"/>
        <v>0.1</v>
      </c>
      <c r="I10" s="51">
        <f t="shared" si="4"/>
        <v>0.38500000000000001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5</v>
      </c>
      <c r="C11" s="33">
        <v>20</v>
      </c>
      <c r="D11" s="34">
        <f t="shared" si="6"/>
        <v>2.3900000000000006</v>
      </c>
      <c r="E11" s="36">
        <f t="shared" si="0"/>
        <v>47.800000000000011</v>
      </c>
      <c r="F11" s="37">
        <f t="shared" si="1"/>
        <v>2.2999999999999998</v>
      </c>
      <c r="G11" s="38">
        <f t="shared" si="2"/>
        <v>46</v>
      </c>
      <c r="H11" s="39">
        <f t="shared" si="3"/>
        <v>2</v>
      </c>
      <c r="I11" s="51">
        <f t="shared" si="4"/>
        <v>0.48099999999999998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0</v>
      </c>
      <c r="C12" s="33">
        <v>5</v>
      </c>
      <c r="D12" s="34">
        <f t="shared" si="6"/>
        <v>0.59000000000000075</v>
      </c>
      <c r="E12" s="36">
        <f t="shared" si="0"/>
        <v>2.9500000000000037</v>
      </c>
      <c r="F12" s="37">
        <f t="shared" si="1"/>
        <v>0.5</v>
      </c>
      <c r="G12" s="38">
        <f t="shared" si="2"/>
        <v>2.5</v>
      </c>
      <c r="H12" s="39">
        <f t="shared" si="3"/>
        <v>0.5</v>
      </c>
      <c r="I12" s="50">
        <f t="shared" si="4"/>
        <v>0.36599999999999999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0</v>
      </c>
      <c r="C13" s="33">
        <v>0</v>
      </c>
      <c r="D13" s="34">
        <f t="shared" si="6"/>
        <v>-9.9999999999992317E-3</v>
      </c>
      <c r="E13" s="36">
        <f t="shared" si="0"/>
        <v>0</v>
      </c>
      <c r="F13" s="37">
        <f t="shared" si="1"/>
        <v>0</v>
      </c>
      <c r="G13" s="38">
        <f t="shared" si="2"/>
        <v>0</v>
      </c>
      <c r="H13" s="39">
        <f t="shared" si="3"/>
        <v>0</v>
      </c>
      <c r="I13" s="52">
        <f t="shared" si="4"/>
        <v>0.33400000000000002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0</v>
      </c>
      <c r="C14" s="33">
        <v>0</v>
      </c>
      <c r="D14" s="34">
        <f t="shared" si="6"/>
        <v>-9.9999999999992317E-3</v>
      </c>
      <c r="E14" s="36">
        <f t="shared" si="0"/>
        <v>0</v>
      </c>
      <c r="F14" s="37">
        <f t="shared" si="1"/>
        <v>0</v>
      </c>
      <c r="G14" s="38">
        <f t="shared" si="2"/>
        <v>0</v>
      </c>
      <c r="H14" s="39">
        <f t="shared" si="3"/>
        <v>0</v>
      </c>
      <c r="I14" s="54">
        <f t="shared" si="4"/>
        <v>0.33400000000000002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3.58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107.4</v>
      </c>
      <c r="D24" s="30"/>
      <c r="E24" s="30"/>
      <c r="F24" s="30"/>
      <c r="G24" s="30"/>
      <c r="H24" s="30"/>
      <c r="I24" s="30" t="s">
        <v>70</v>
      </c>
      <c r="J24" s="58">
        <v>0.12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128.28000000000006</v>
      </c>
      <c r="D25" s="30"/>
      <c r="E25" s="30"/>
      <c r="F25" s="30"/>
      <c r="G25" s="30"/>
      <c r="H25" s="30"/>
      <c r="I25" s="30" t="s">
        <v>73</v>
      </c>
      <c r="J25" s="58">
        <v>0.08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124.49999999999999</v>
      </c>
      <c r="D26" s="30"/>
      <c r="E26" s="30"/>
      <c r="F26" s="30"/>
      <c r="G26" s="30"/>
      <c r="H26" s="30"/>
      <c r="I26" s="30" t="s">
        <v>75</v>
      </c>
      <c r="J26" s="58">
        <v>2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20.880000000000052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17.09999999999998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48</v>
      </c>
      <c r="C2" s="34">
        <v>0</v>
      </c>
      <c r="D2" s="35">
        <v>1.53</v>
      </c>
      <c r="E2" s="36">
        <f t="shared" ref="E2:E14" si="0">C2*D2</f>
        <v>0</v>
      </c>
      <c r="F2" s="37">
        <f t="shared" ref="F2:F14" si="1">ROUNDDOWN(D2, 1)</f>
        <v>1.5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0.42299999999999999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45</v>
      </c>
      <c r="C3" s="33">
        <v>3</v>
      </c>
      <c r="D3" s="34">
        <f t="shared" ref="D3:D14" si="6">IF(IF(C3 &gt; C2, D2+J$25*(C3-C2), D2+J$24*(C3-C2)) &gt; D$2*J$26, D$2*J$26,IF(C3 &gt; C2, D2+J$25*(C3-C2), D2+J$24*(C3-C2)))</f>
        <v>1.74</v>
      </c>
      <c r="E3" s="36">
        <f t="shared" si="0"/>
        <v>5.22</v>
      </c>
      <c r="F3" s="37">
        <f t="shared" si="1"/>
        <v>1.7</v>
      </c>
      <c r="G3" s="38">
        <f t="shared" si="2"/>
        <v>5.0999999999999996</v>
      </c>
      <c r="H3" s="39">
        <f t="shared" si="3"/>
        <v>0.3</v>
      </c>
      <c r="I3" s="45">
        <f t="shared" si="4"/>
        <v>0.436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43</v>
      </c>
      <c r="C4" s="33">
        <v>2</v>
      </c>
      <c r="D4" s="34">
        <f t="shared" si="6"/>
        <v>1.65</v>
      </c>
      <c r="E4" s="36">
        <f t="shared" si="0"/>
        <v>3.3</v>
      </c>
      <c r="F4" s="37">
        <f t="shared" si="1"/>
        <v>1.6</v>
      </c>
      <c r="G4" s="38">
        <f t="shared" si="2"/>
        <v>3.2</v>
      </c>
      <c r="H4" s="39">
        <f t="shared" si="3"/>
        <v>0.2</v>
      </c>
      <c r="I4" s="46">
        <f t="shared" si="4"/>
        <v>0.43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40</v>
      </c>
      <c r="C5" s="33">
        <v>3</v>
      </c>
      <c r="D5" s="34">
        <f t="shared" si="6"/>
        <v>1.72</v>
      </c>
      <c r="E5" s="36">
        <f t="shared" si="0"/>
        <v>5.16</v>
      </c>
      <c r="F5" s="37">
        <f t="shared" si="1"/>
        <v>1.7</v>
      </c>
      <c r="G5" s="38">
        <f t="shared" si="2"/>
        <v>5.0999999999999996</v>
      </c>
      <c r="H5" s="39">
        <f t="shared" si="3"/>
        <v>0.3</v>
      </c>
      <c r="I5" s="45">
        <f t="shared" si="4"/>
        <v>0.436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37</v>
      </c>
      <c r="C6" s="33">
        <v>3</v>
      </c>
      <c r="D6" s="34">
        <f t="shared" si="6"/>
        <v>1.72</v>
      </c>
      <c r="E6" s="36">
        <f t="shared" si="0"/>
        <v>5.16</v>
      </c>
      <c r="F6" s="37">
        <f t="shared" si="1"/>
        <v>1.7</v>
      </c>
      <c r="G6" s="38">
        <f t="shared" si="2"/>
        <v>5.0999999999999996</v>
      </c>
      <c r="H6" s="39">
        <f t="shared" si="3"/>
        <v>0.3</v>
      </c>
      <c r="I6" s="47">
        <f t="shared" si="4"/>
        <v>0.436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32</v>
      </c>
      <c r="C7" s="33">
        <v>5</v>
      </c>
      <c r="D7" s="34">
        <f t="shared" si="6"/>
        <v>1.8599999999999999</v>
      </c>
      <c r="E7" s="36">
        <f t="shared" si="0"/>
        <v>9.2999999999999989</v>
      </c>
      <c r="F7" s="37">
        <f t="shared" si="1"/>
        <v>1.8</v>
      </c>
      <c r="G7" s="38">
        <f t="shared" si="2"/>
        <v>9</v>
      </c>
      <c r="H7" s="39">
        <f t="shared" si="3"/>
        <v>0.5</v>
      </c>
      <c r="I7" s="48">
        <f t="shared" si="4"/>
        <v>0.442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31</v>
      </c>
      <c r="C8" s="33">
        <v>1</v>
      </c>
      <c r="D8" s="34">
        <f t="shared" si="6"/>
        <v>1.5</v>
      </c>
      <c r="E8" s="36">
        <f t="shared" si="0"/>
        <v>1.5</v>
      </c>
      <c r="F8" s="37">
        <f t="shared" si="1"/>
        <v>1.5</v>
      </c>
      <c r="G8" s="38">
        <f t="shared" si="2"/>
        <v>1.5</v>
      </c>
      <c r="H8" s="39">
        <f t="shared" si="3"/>
        <v>0.1</v>
      </c>
      <c r="I8" s="50">
        <f t="shared" si="4"/>
        <v>0.42299999999999999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25</v>
      </c>
      <c r="C9" s="33">
        <v>6</v>
      </c>
      <c r="D9" s="34">
        <f t="shared" si="6"/>
        <v>1.85</v>
      </c>
      <c r="E9" s="36">
        <f t="shared" si="0"/>
        <v>11.100000000000001</v>
      </c>
      <c r="F9" s="37">
        <f t="shared" si="1"/>
        <v>1.8</v>
      </c>
      <c r="G9" s="38">
        <f t="shared" si="2"/>
        <v>10.8</v>
      </c>
      <c r="H9" s="39">
        <f t="shared" si="3"/>
        <v>0.6</v>
      </c>
      <c r="I9" s="46">
        <f t="shared" si="4"/>
        <v>0.442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22</v>
      </c>
      <c r="C10" s="33">
        <v>3</v>
      </c>
      <c r="D10" s="34">
        <f t="shared" si="6"/>
        <v>1.58</v>
      </c>
      <c r="E10" s="36">
        <f t="shared" si="0"/>
        <v>4.74</v>
      </c>
      <c r="F10" s="37">
        <f t="shared" si="1"/>
        <v>1.5</v>
      </c>
      <c r="G10" s="38">
        <f t="shared" si="2"/>
        <v>4.5</v>
      </c>
      <c r="H10" s="39">
        <f t="shared" si="3"/>
        <v>0.3</v>
      </c>
      <c r="I10" s="51">
        <f t="shared" si="4"/>
        <v>0.42299999999999999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15</v>
      </c>
      <c r="C11" s="33">
        <v>7</v>
      </c>
      <c r="D11" s="34">
        <f t="shared" si="6"/>
        <v>1.86</v>
      </c>
      <c r="E11" s="36">
        <f t="shared" si="0"/>
        <v>13.020000000000001</v>
      </c>
      <c r="F11" s="37">
        <f t="shared" si="1"/>
        <v>1.8</v>
      </c>
      <c r="G11" s="38">
        <f t="shared" si="2"/>
        <v>12.6</v>
      </c>
      <c r="H11" s="39">
        <f t="shared" si="3"/>
        <v>0.7</v>
      </c>
      <c r="I11" s="51">
        <f t="shared" si="4"/>
        <v>0.442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11</v>
      </c>
      <c r="C12" s="33">
        <v>4</v>
      </c>
      <c r="D12" s="34">
        <f t="shared" si="6"/>
        <v>1.59</v>
      </c>
      <c r="E12" s="36">
        <f t="shared" si="0"/>
        <v>6.36</v>
      </c>
      <c r="F12" s="37">
        <f t="shared" si="1"/>
        <v>1.5</v>
      </c>
      <c r="G12" s="38">
        <f t="shared" si="2"/>
        <v>6</v>
      </c>
      <c r="H12" s="39">
        <f t="shared" si="3"/>
        <v>0.4</v>
      </c>
      <c r="I12" s="50">
        <f t="shared" si="4"/>
        <v>0.42299999999999999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3</v>
      </c>
      <c r="C13" s="33">
        <v>8</v>
      </c>
      <c r="D13" s="34">
        <f t="shared" si="6"/>
        <v>1.87</v>
      </c>
      <c r="E13" s="36">
        <f t="shared" si="0"/>
        <v>14.96</v>
      </c>
      <c r="F13" s="37">
        <f t="shared" si="1"/>
        <v>1.8</v>
      </c>
      <c r="G13" s="38">
        <f t="shared" si="2"/>
        <v>14.4</v>
      </c>
      <c r="H13" s="39">
        <f t="shared" si="3"/>
        <v>0.8</v>
      </c>
      <c r="I13" s="52">
        <f t="shared" si="4"/>
        <v>0.442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0</v>
      </c>
      <c r="C14" s="33">
        <v>3</v>
      </c>
      <c r="D14" s="34">
        <f t="shared" si="6"/>
        <v>1.4200000000000002</v>
      </c>
      <c r="E14" s="36">
        <f t="shared" si="0"/>
        <v>4.2600000000000007</v>
      </c>
      <c r="F14" s="37">
        <f t="shared" si="1"/>
        <v>1.4</v>
      </c>
      <c r="G14" s="38">
        <f t="shared" si="2"/>
        <v>4.1999999999999993</v>
      </c>
      <c r="H14" s="39">
        <f t="shared" si="3"/>
        <v>0.3</v>
      </c>
      <c r="I14" s="54">
        <f t="shared" si="4"/>
        <v>0.41699999999999998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3.8250000000000002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73.44</v>
      </c>
      <c r="D24" s="30"/>
      <c r="E24" s="30"/>
      <c r="F24" s="30"/>
      <c r="G24" s="30"/>
      <c r="H24" s="30"/>
      <c r="I24" s="30" t="s">
        <v>70</v>
      </c>
      <c r="J24" s="58">
        <v>0.09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84.080000000000027</v>
      </c>
      <c r="D25" s="30"/>
      <c r="E25" s="30"/>
      <c r="F25" s="30"/>
      <c r="G25" s="30"/>
      <c r="H25" s="30"/>
      <c r="I25" s="30" t="s">
        <v>73</v>
      </c>
      <c r="J25" s="58">
        <v>7.0000000000000007E-2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81.5</v>
      </c>
      <c r="D26" s="30"/>
      <c r="E26" s="30"/>
      <c r="F26" s="30"/>
      <c r="G26" s="30"/>
      <c r="H26" s="30"/>
      <c r="I26" s="30" t="s">
        <v>75</v>
      </c>
      <c r="J26" s="58">
        <v>2.5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10.640000000000029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8.0600000000000023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48</v>
      </c>
      <c r="C2" s="34">
        <v>0</v>
      </c>
      <c r="D2" s="35">
        <v>1.43</v>
      </c>
      <c r="E2" s="36">
        <f t="shared" ref="E2:E14" si="0">C2*D2</f>
        <v>0</v>
      </c>
      <c r="F2" s="37">
        <f t="shared" ref="F2:F14" si="1">ROUNDDOWN(D2, 1)</f>
        <v>1.4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0.40500000000000003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41</v>
      </c>
      <c r="C3" s="33">
        <v>7</v>
      </c>
      <c r="D3" s="34">
        <f t="shared" ref="D3:D14" si="6">IF(IF(C3 &gt; C2, D2+J$25*(C3-C2), D2+J$24*(C3-C2)) &gt; D$2*J$26, D$2*J$26,IF(C3 &gt; C2, D2+J$25*(C3-C2), D2+J$24*(C3-C2)))</f>
        <v>2.06</v>
      </c>
      <c r="E3" s="36">
        <f t="shared" si="0"/>
        <v>14.42</v>
      </c>
      <c r="F3" s="37">
        <f t="shared" si="1"/>
        <v>2</v>
      </c>
      <c r="G3" s="38">
        <f t="shared" si="2"/>
        <v>14</v>
      </c>
      <c r="H3" s="39">
        <f t="shared" si="3"/>
        <v>0.7</v>
      </c>
      <c r="I3" s="45">
        <f t="shared" si="4"/>
        <v>0.442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39</v>
      </c>
      <c r="C4" s="33">
        <v>2</v>
      </c>
      <c r="D4" s="34">
        <f t="shared" si="6"/>
        <v>1.56</v>
      </c>
      <c r="E4" s="36">
        <f t="shared" si="0"/>
        <v>3.12</v>
      </c>
      <c r="F4" s="37">
        <f t="shared" si="1"/>
        <v>1.5</v>
      </c>
      <c r="G4" s="38">
        <f t="shared" si="2"/>
        <v>3</v>
      </c>
      <c r="H4" s="39">
        <f t="shared" si="3"/>
        <v>0.2</v>
      </c>
      <c r="I4" s="46">
        <f t="shared" si="4"/>
        <v>0.41099999999999998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36</v>
      </c>
      <c r="C5" s="33">
        <v>3</v>
      </c>
      <c r="D5" s="34">
        <f t="shared" si="6"/>
        <v>1.6500000000000001</v>
      </c>
      <c r="E5" s="36">
        <f t="shared" si="0"/>
        <v>4.95</v>
      </c>
      <c r="F5" s="37">
        <f t="shared" si="1"/>
        <v>1.6</v>
      </c>
      <c r="G5" s="38">
        <f t="shared" si="2"/>
        <v>4.8000000000000007</v>
      </c>
      <c r="H5" s="39">
        <f t="shared" si="3"/>
        <v>0.3</v>
      </c>
      <c r="I5" s="45">
        <f t="shared" si="4"/>
        <v>0.41699999999999998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33</v>
      </c>
      <c r="C6" s="33">
        <v>3</v>
      </c>
      <c r="D6" s="34">
        <f t="shared" si="6"/>
        <v>1.6500000000000001</v>
      </c>
      <c r="E6" s="36">
        <f t="shared" si="0"/>
        <v>4.95</v>
      </c>
      <c r="F6" s="37">
        <f t="shared" si="1"/>
        <v>1.6</v>
      </c>
      <c r="G6" s="38">
        <f t="shared" si="2"/>
        <v>4.8000000000000007</v>
      </c>
      <c r="H6" s="39">
        <f t="shared" si="3"/>
        <v>0.3</v>
      </c>
      <c r="I6" s="47">
        <f t="shared" si="4"/>
        <v>0.41699999999999998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24</v>
      </c>
      <c r="C7" s="33">
        <v>9</v>
      </c>
      <c r="D7" s="34">
        <f t="shared" si="6"/>
        <v>2.1900000000000004</v>
      </c>
      <c r="E7" s="36">
        <f t="shared" si="0"/>
        <v>19.710000000000004</v>
      </c>
      <c r="F7" s="37">
        <f t="shared" si="1"/>
        <v>2.1</v>
      </c>
      <c r="G7" s="38">
        <f t="shared" si="2"/>
        <v>18.900000000000002</v>
      </c>
      <c r="H7" s="39">
        <f t="shared" si="3"/>
        <v>0.9</v>
      </c>
      <c r="I7" s="48">
        <f t="shared" si="4"/>
        <v>0.44800000000000001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23</v>
      </c>
      <c r="C8" s="33">
        <v>1</v>
      </c>
      <c r="D8" s="34">
        <f t="shared" si="6"/>
        <v>1.3900000000000003</v>
      </c>
      <c r="E8" s="36">
        <f t="shared" si="0"/>
        <v>1.3900000000000003</v>
      </c>
      <c r="F8" s="37">
        <f t="shared" si="1"/>
        <v>1.3</v>
      </c>
      <c r="G8" s="38">
        <f t="shared" si="2"/>
        <v>1.3</v>
      </c>
      <c r="H8" s="39">
        <f t="shared" si="3"/>
        <v>0.1</v>
      </c>
      <c r="I8" s="50">
        <f t="shared" si="4"/>
        <v>0.39900000000000002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8</v>
      </c>
      <c r="C9" s="33">
        <v>15</v>
      </c>
      <c r="D9" s="34">
        <f t="shared" si="6"/>
        <v>2.6500000000000004</v>
      </c>
      <c r="E9" s="36">
        <f t="shared" si="0"/>
        <v>39.750000000000007</v>
      </c>
      <c r="F9" s="37">
        <f t="shared" si="1"/>
        <v>2.6</v>
      </c>
      <c r="G9" s="38">
        <f t="shared" si="2"/>
        <v>39</v>
      </c>
      <c r="H9" s="39">
        <f t="shared" si="3"/>
        <v>1.5</v>
      </c>
      <c r="I9" s="46">
        <f t="shared" si="4"/>
        <v>0.47899999999999998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5</v>
      </c>
      <c r="C10" s="33">
        <v>3</v>
      </c>
      <c r="D10" s="34">
        <f t="shared" si="6"/>
        <v>1.4500000000000002</v>
      </c>
      <c r="E10" s="36">
        <f t="shared" si="0"/>
        <v>4.3500000000000005</v>
      </c>
      <c r="F10" s="37">
        <f t="shared" si="1"/>
        <v>1.4</v>
      </c>
      <c r="G10" s="38">
        <f t="shared" si="2"/>
        <v>4.1999999999999993</v>
      </c>
      <c r="H10" s="39">
        <f t="shared" si="3"/>
        <v>0.3</v>
      </c>
      <c r="I10" s="51">
        <f t="shared" si="4"/>
        <v>0.40500000000000003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-2</v>
      </c>
      <c r="C11" s="33">
        <v>7</v>
      </c>
      <c r="D11" s="34">
        <f t="shared" si="6"/>
        <v>1.81</v>
      </c>
      <c r="E11" s="36">
        <f t="shared" si="0"/>
        <v>12.67</v>
      </c>
      <c r="F11" s="37">
        <f t="shared" si="1"/>
        <v>1.8</v>
      </c>
      <c r="G11" s="38">
        <f t="shared" si="2"/>
        <v>12.6</v>
      </c>
      <c r="H11" s="39">
        <f t="shared" si="3"/>
        <v>0.7</v>
      </c>
      <c r="I11" s="51">
        <f t="shared" si="4"/>
        <v>0.43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-2</v>
      </c>
      <c r="C12" s="33">
        <v>0</v>
      </c>
      <c r="D12" s="34">
        <f t="shared" si="6"/>
        <v>1.1099999999999999</v>
      </c>
      <c r="E12" s="36">
        <f t="shared" si="0"/>
        <v>0</v>
      </c>
      <c r="F12" s="37">
        <f t="shared" si="1"/>
        <v>1.1000000000000001</v>
      </c>
      <c r="G12" s="38">
        <f t="shared" si="2"/>
        <v>0</v>
      </c>
      <c r="H12" s="39">
        <f t="shared" si="3"/>
        <v>0</v>
      </c>
      <c r="I12" s="50">
        <f t="shared" si="4"/>
        <v>0.38700000000000001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-2</v>
      </c>
      <c r="C13" s="33">
        <v>0</v>
      </c>
      <c r="D13" s="34">
        <f t="shared" si="6"/>
        <v>1.1099999999999999</v>
      </c>
      <c r="E13" s="36">
        <f t="shared" si="0"/>
        <v>0</v>
      </c>
      <c r="F13" s="37">
        <f t="shared" si="1"/>
        <v>1.1000000000000001</v>
      </c>
      <c r="G13" s="38">
        <f t="shared" si="2"/>
        <v>0</v>
      </c>
      <c r="H13" s="39">
        <f t="shared" si="3"/>
        <v>0</v>
      </c>
      <c r="I13" s="52">
        <f t="shared" si="4"/>
        <v>0.38700000000000001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-2</v>
      </c>
      <c r="C14" s="33">
        <v>0</v>
      </c>
      <c r="D14" s="34">
        <f t="shared" si="6"/>
        <v>1.1099999999999999</v>
      </c>
      <c r="E14" s="36">
        <f t="shared" si="0"/>
        <v>0</v>
      </c>
      <c r="F14" s="37">
        <f t="shared" si="1"/>
        <v>1.1000000000000001</v>
      </c>
      <c r="G14" s="38">
        <f t="shared" si="2"/>
        <v>0</v>
      </c>
      <c r="H14" s="39">
        <f t="shared" si="3"/>
        <v>0</v>
      </c>
      <c r="I14" s="54">
        <f t="shared" si="4"/>
        <v>0.38700000000000001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4.29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71.5</v>
      </c>
      <c r="D24" s="30"/>
      <c r="E24" s="30"/>
      <c r="F24" s="30"/>
      <c r="G24" s="30"/>
      <c r="H24" s="30"/>
      <c r="I24" s="30" t="s">
        <v>70</v>
      </c>
      <c r="J24" s="58">
        <v>0.1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105.31000000000002</v>
      </c>
      <c r="D25" s="30"/>
      <c r="E25" s="30"/>
      <c r="F25" s="30"/>
      <c r="G25" s="30"/>
      <c r="H25" s="30"/>
      <c r="I25" s="30" t="s">
        <v>73</v>
      </c>
      <c r="J25" s="58">
        <v>0.09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102.6</v>
      </c>
      <c r="D26" s="30"/>
      <c r="E26" s="30"/>
      <c r="F26" s="30"/>
      <c r="G26" s="30"/>
      <c r="H26" s="30"/>
      <c r="I26" s="30" t="s">
        <v>75</v>
      </c>
      <c r="J26" s="58">
        <v>3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33.810000000000016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31.099999999999994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48</v>
      </c>
      <c r="C2" s="34">
        <v>0</v>
      </c>
      <c r="D2" s="35">
        <v>1.21</v>
      </c>
      <c r="E2" s="36">
        <f t="shared" ref="E2:E14" si="0">C2*D2</f>
        <v>0</v>
      </c>
      <c r="F2" s="37">
        <f t="shared" ref="F2:F14" si="1">ROUNDDOWN(D2, 1)</f>
        <v>1.2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0.44400000000000001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45</v>
      </c>
      <c r="C3" s="33">
        <v>3</v>
      </c>
      <c r="D3" s="34">
        <f t="shared" ref="D3:D14" si="6">IF(IF(C3 &gt; C2, D2+J$25*(C3-C2), D2+J$24*(C3-C2)) &gt; D$2*J$26, D$2*J$26,IF(C3 &gt; C2, D2+J$25*(C3-C2), D2+J$24*(C3-C2)))</f>
        <v>1.54</v>
      </c>
      <c r="E3" s="36">
        <f t="shared" si="0"/>
        <v>4.62</v>
      </c>
      <c r="F3" s="37">
        <f t="shared" si="1"/>
        <v>1.5</v>
      </c>
      <c r="G3" s="38">
        <f t="shared" si="2"/>
        <v>4.5</v>
      </c>
      <c r="H3" s="39">
        <f t="shared" si="3"/>
        <v>0.3</v>
      </c>
      <c r="I3" s="45">
        <f t="shared" si="4"/>
        <v>0.46500000000000002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43</v>
      </c>
      <c r="C4" s="33">
        <v>2</v>
      </c>
      <c r="D4" s="34">
        <f t="shared" si="6"/>
        <v>1.44</v>
      </c>
      <c r="E4" s="36">
        <f t="shared" si="0"/>
        <v>2.88</v>
      </c>
      <c r="F4" s="37">
        <f t="shared" si="1"/>
        <v>1.4</v>
      </c>
      <c r="G4" s="38">
        <f t="shared" si="2"/>
        <v>2.8</v>
      </c>
      <c r="H4" s="39">
        <f t="shared" si="3"/>
        <v>0.2</v>
      </c>
      <c r="I4" s="46">
        <f t="shared" si="4"/>
        <v>0.45800000000000002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38</v>
      </c>
      <c r="C5" s="33">
        <v>5</v>
      </c>
      <c r="D5" s="34">
        <f t="shared" si="6"/>
        <v>1.77</v>
      </c>
      <c r="E5" s="36">
        <f t="shared" si="0"/>
        <v>8.85</v>
      </c>
      <c r="F5" s="37">
        <f t="shared" si="1"/>
        <v>1.7</v>
      </c>
      <c r="G5" s="38">
        <f t="shared" si="2"/>
        <v>8.5</v>
      </c>
      <c r="H5" s="39">
        <f t="shared" si="3"/>
        <v>0.5</v>
      </c>
      <c r="I5" s="45">
        <f t="shared" si="4"/>
        <v>0.47899999999999998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37</v>
      </c>
      <c r="C6" s="33">
        <v>1</v>
      </c>
      <c r="D6" s="34">
        <f t="shared" si="6"/>
        <v>1.37</v>
      </c>
      <c r="E6" s="36">
        <f t="shared" si="0"/>
        <v>1.37</v>
      </c>
      <c r="F6" s="37">
        <f t="shared" si="1"/>
        <v>1.3</v>
      </c>
      <c r="G6" s="38">
        <f t="shared" si="2"/>
        <v>1.3</v>
      </c>
      <c r="H6" s="39">
        <f t="shared" si="3"/>
        <v>0.1</v>
      </c>
      <c r="I6" s="47">
        <f t="shared" si="4"/>
        <v>0.45100000000000001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32</v>
      </c>
      <c r="C7" s="33">
        <v>5</v>
      </c>
      <c r="D7" s="34">
        <f t="shared" si="6"/>
        <v>1.81</v>
      </c>
      <c r="E7" s="36">
        <f t="shared" si="0"/>
        <v>9.0500000000000007</v>
      </c>
      <c r="F7" s="37">
        <f t="shared" si="1"/>
        <v>1.8</v>
      </c>
      <c r="G7" s="38">
        <f t="shared" si="2"/>
        <v>9</v>
      </c>
      <c r="H7" s="39">
        <f t="shared" si="3"/>
        <v>0.5</v>
      </c>
      <c r="I7" s="48">
        <f t="shared" si="4"/>
        <v>0.48499999999999999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31</v>
      </c>
      <c r="C8" s="33">
        <v>1</v>
      </c>
      <c r="D8" s="34">
        <f t="shared" si="6"/>
        <v>1.4100000000000001</v>
      </c>
      <c r="E8" s="36">
        <f t="shared" si="0"/>
        <v>1.4100000000000001</v>
      </c>
      <c r="F8" s="37">
        <f t="shared" si="1"/>
        <v>1.4</v>
      </c>
      <c r="G8" s="38">
        <f t="shared" si="2"/>
        <v>1.4</v>
      </c>
      <c r="H8" s="39">
        <f t="shared" si="3"/>
        <v>0.1</v>
      </c>
      <c r="I8" s="50">
        <f t="shared" si="4"/>
        <v>0.45800000000000002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24</v>
      </c>
      <c r="C9" s="33">
        <v>7</v>
      </c>
      <c r="D9" s="34">
        <f t="shared" si="6"/>
        <v>2.0700000000000003</v>
      </c>
      <c r="E9" s="36">
        <f t="shared" si="0"/>
        <v>14.490000000000002</v>
      </c>
      <c r="F9" s="37">
        <f t="shared" si="1"/>
        <v>2</v>
      </c>
      <c r="G9" s="38">
        <f t="shared" si="2"/>
        <v>14</v>
      </c>
      <c r="H9" s="39">
        <f t="shared" si="3"/>
        <v>0.7</v>
      </c>
      <c r="I9" s="46">
        <f t="shared" si="4"/>
        <v>0.499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22</v>
      </c>
      <c r="C10" s="33">
        <v>2</v>
      </c>
      <c r="D10" s="34">
        <f t="shared" si="6"/>
        <v>1.5700000000000003</v>
      </c>
      <c r="E10" s="36">
        <f t="shared" si="0"/>
        <v>3.1400000000000006</v>
      </c>
      <c r="F10" s="37">
        <f t="shared" si="1"/>
        <v>1.5</v>
      </c>
      <c r="G10" s="38">
        <f t="shared" si="2"/>
        <v>3</v>
      </c>
      <c r="H10" s="39">
        <f t="shared" si="3"/>
        <v>0.2</v>
      </c>
      <c r="I10" s="51">
        <f t="shared" si="4"/>
        <v>0.46500000000000002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17</v>
      </c>
      <c r="C11" s="33">
        <v>5</v>
      </c>
      <c r="D11" s="34">
        <f t="shared" si="6"/>
        <v>1.9000000000000004</v>
      </c>
      <c r="E11" s="36">
        <f t="shared" si="0"/>
        <v>9.5000000000000018</v>
      </c>
      <c r="F11" s="37">
        <f t="shared" si="1"/>
        <v>1.9</v>
      </c>
      <c r="G11" s="38">
        <f t="shared" si="2"/>
        <v>9.5</v>
      </c>
      <c r="H11" s="39">
        <f t="shared" si="3"/>
        <v>0.5</v>
      </c>
      <c r="I11" s="51">
        <f t="shared" si="4"/>
        <v>0.49199999999999999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16</v>
      </c>
      <c r="C12" s="33">
        <v>1</v>
      </c>
      <c r="D12" s="34">
        <f t="shared" si="6"/>
        <v>1.5000000000000004</v>
      </c>
      <c r="E12" s="36">
        <f t="shared" si="0"/>
        <v>1.5000000000000004</v>
      </c>
      <c r="F12" s="37">
        <f t="shared" si="1"/>
        <v>1.5</v>
      </c>
      <c r="G12" s="38">
        <f t="shared" si="2"/>
        <v>1.5</v>
      </c>
      <c r="H12" s="39">
        <f t="shared" si="3"/>
        <v>0.1</v>
      </c>
      <c r="I12" s="50">
        <f t="shared" si="4"/>
        <v>0.46500000000000002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14</v>
      </c>
      <c r="C13" s="33">
        <v>2</v>
      </c>
      <c r="D13" s="34">
        <f t="shared" si="6"/>
        <v>1.6100000000000005</v>
      </c>
      <c r="E13" s="36">
        <f t="shared" si="0"/>
        <v>3.2200000000000011</v>
      </c>
      <c r="F13" s="37">
        <f t="shared" si="1"/>
        <v>1.6</v>
      </c>
      <c r="G13" s="38">
        <f t="shared" si="2"/>
        <v>3.2</v>
      </c>
      <c r="H13" s="39">
        <f t="shared" si="3"/>
        <v>0.2</v>
      </c>
      <c r="I13" s="52">
        <f t="shared" si="4"/>
        <v>0.47199999999999998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9</v>
      </c>
      <c r="C14" s="33">
        <v>5</v>
      </c>
      <c r="D14" s="34">
        <f t="shared" si="6"/>
        <v>1.9400000000000006</v>
      </c>
      <c r="E14" s="36">
        <f t="shared" si="0"/>
        <v>9.7000000000000028</v>
      </c>
      <c r="F14" s="37">
        <f t="shared" si="1"/>
        <v>1.9</v>
      </c>
      <c r="G14" s="38">
        <f t="shared" si="2"/>
        <v>9.5</v>
      </c>
      <c r="H14" s="39">
        <f t="shared" si="3"/>
        <v>0.5</v>
      </c>
      <c r="I14" s="54">
        <f t="shared" si="4"/>
        <v>0.49199999999999999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2.42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47.19</v>
      </c>
      <c r="D24" s="30"/>
      <c r="E24" s="30"/>
      <c r="F24" s="30"/>
      <c r="G24" s="30"/>
      <c r="H24" s="30"/>
      <c r="I24" s="30" t="s">
        <v>70</v>
      </c>
      <c r="J24" s="58">
        <v>0.1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69.73</v>
      </c>
      <c r="D25" s="30"/>
      <c r="E25" s="30"/>
      <c r="F25" s="30"/>
      <c r="G25" s="30"/>
      <c r="H25" s="30"/>
      <c r="I25" s="30" t="s">
        <v>73</v>
      </c>
      <c r="J25" s="58">
        <v>0.11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68.2</v>
      </c>
      <c r="D26" s="30"/>
      <c r="E26" s="30"/>
      <c r="F26" s="30"/>
      <c r="G26" s="30"/>
      <c r="H26" s="30"/>
      <c r="I26" s="30" t="s">
        <v>75</v>
      </c>
      <c r="J26" s="58">
        <v>2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22.540000000000006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21.010000000000005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96</v>
      </c>
      <c r="C2" s="34">
        <v>0</v>
      </c>
      <c r="D2" s="35">
        <v>1.37</v>
      </c>
      <c r="E2" s="36">
        <f t="shared" ref="E2:E14" si="0">C2*D2</f>
        <v>0</v>
      </c>
      <c r="F2" s="37">
        <f t="shared" ref="F2:F14" si="1">ROUNDDOWN(D2, 1)</f>
        <v>1.3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0.42099999999999999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91</v>
      </c>
      <c r="C3" s="33">
        <v>5</v>
      </c>
      <c r="D3" s="34">
        <f t="shared" ref="D3:D14" si="6">IF(IF(C3 &gt; C2, D2+J$25*(C3-C2), D2+J$24*(C3-C2)) &gt; D$2*J$26, D$2*J$26,IF(C3 &gt; C2, D2+J$25*(C3-C2), D2+J$24*(C3-C2)))</f>
        <v>1.77</v>
      </c>
      <c r="E3" s="36">
        <f t="shared" si="0"/>
        <v>8.85</v>
      </c>
      <c r="F3" s="37">
        <f t="shared" si="1"/>
        <v>1.7</v>
      </c>
      <c r="G3" s="38">
        <f t="shared" si="2"/>
        <v>8.5</v>
      </c>
      <c r="H3" s="39">
        <f t="shared" si="3"/>
        <v>0.5</v>
      </c>
      <c r="I3" s="45">
        <f t="shared" si="4"/>
        <v>0.44700000000000001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88</v>
      </c>
      <c r="C4" s="33">
        <v>3</v>
      </c>
      <c r="D4" s="34">
        <f t="shared" si="6"/>
        <v>1.63</v>
      </c>
      <c r="E4" s="36">
        <f t="shared" si="0"/>
        <v>4.8899999999999997</v>
      </c>
      <c r="F4" s="37">
        <f t="shared" si="1"/>
        <v>1.6</v>
      </c>
      <c r="G4" s="38">
        <f t="shared" si="2"/>
        <v>4.8000000000000007</v>
      </c>
      <c r="H4" s="39">
        <f t="shared" si="3"/>
        <v>0.3</v>
      </c>
      <c r="I4" s="46">
        <f t="shared" si="4"/>
        <v>0.441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84</v>
      </c>
      <c r="C5" s="33">
        <v>4</v>
      </c>
      <c r="D5" s="34">
        <f t="shared" si="6"/>
        <v>1.71</v>
      </c>
      <c r="E5" s="36">
        <f t="shared" si="0"/>
        <v>6.84</v>
      </c>
      <c r="F5" s="37">
        <f t="shared" si="1"/>
        <v>1.7</v>
      </c>
      <c r="G5" s="38">
        <f t="shared" si="2"/>
        <v>6.8</v>
      </c>
      <c r="H5" s="39">
        <f t="shared" si="3"/>
        <v>0.4</v>
      </c>
      <c r="I5" s="45">
        <f t="shared" si="4"/>
        <v>0.44700000000000001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83</v>
      </c>
      <c r="C6" s="33">
        <v>1</v>
      </c>
      <c r="D6" s="34">
        <f t="shared" si="6"/>
        <v>1.5</v>
      </c>
      <c r="E6" s="36">
        <f t="shared" si="0"/>
        <v>1.5</v>
      </c>
      <c r="F6" s="37">
        <f t="shared" si="1"/>
        <v>1.5</v>
      </c>
      <c r="G6" s="38">
        <f t="shared" si="2"/>
        <v>1.5</v>
      </c>
      <c r="H6" s="39">
        <f t="shared" si="3"/>
        <v>0.1</v>
      </c>
      <c r="I6" s="47">
        <f t="shared" si="4"/>
        <v>0.434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78</v>
      </c>
      <c r="C7" s="33">
        <v>5</v>
      </c>
      <c r="D7" s="34">
        <f t="shared" si="6"/>
        <v>1.82</v>
      </c>
      <c r="E7" s="36">
        <f t="shared" si="0"/>
        <v>9.1</v>
      </c>
      <c r="F7" s="37">
        <f t="shared" si="1"/>
        <v>1.8</v>
      </c>
      <c r="G7" s="38">
        <f t="shared" si="2"/>
        <v>9</v>
      </c>
      <c r="H7" s="39">
        <f t="shared" si="3"/>
        <v>0.5</v>
      </c>
      <c r="I7" s="48">
        <f t="shared" si="4"/>
        <v>0.45400000000000001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77</v>
      </c>
      <c r="C8" s="33">
        <v>1</v>
      </c>
      <c r="D8" s="34">
        <f t="shared" si="6"/>
        <v>1.54</v>
      </c>
      <c r="E8" s="36">
        <f t="shared" si="0"/>
        <v>1.54</v>
      </c>
      <c r="F8" s="37">
        <f t="shared" si="1"/>
        <v>1.5</v>
      </c>
      <c r="G8" s="38">
        <f t="shared" si="2"/>
        <v>1.5</v>
      </c>
      <c r="H8" s="39">
        <f t="shared" si="3"/>
        <v>0.1</v>
      </c>
      <c r="I8" s="50">
        <f t="shared" si="4"/>
        <v>0.434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70</v>
      </c>
      <c r="C9" s="33">
        <v>7</v>
      </c>
      <c r="D9" s="34">
        <f t="shared" si="6"/>
        <v>2.02</v>
      </c>
      <c r="E9" s="36">
        <f t="shared" si="0"/>
        <v>14.14</v>
      </c>
      <c r="F9" s="37">
        <f t="shared" si="1"/>
        <v>2</v>
      </c>
      <c r="G9" s="38">
        <f t="shared" si="2"/>
        <v>14</v>
      </c>
      <c r="H9" s="39">
        <f t="shared" si="3"/>
        <v>0.7</v>
      </c>
      <c r="I9" s="46">
        <f t="shared" si="4"/>
        <v>0.46700000000000003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68</v>
      </c>
      <c r="C10" s="33">
        <v>2</v>
      </c>
      <c r="D10" s="34">
        <f t="shared" si="6"/>
        <v>1.67</v>
      </c>
      <c r="E10" s="36">
        <f t="shared" si="0"/>
        <v>3.34</v>
      </c>
      <c r="F10" s="37">
        <f t="shared" si="1"/>
        <v>1.6</v>
      </c>
      <c r="G10" s="38">
        <f t="shared" si="2"/>
        <v>3.2</v>
      </c>
      <c r="H10" s="39">
        <f t="shared" si="3"/>
        <v>0.2</v>
      </c>
      <c r="I10" s="51">
        <f t="shared" si="4"/>
        <v>0.441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66</v>
      </c>
      <c r="C11" s="33">
        <v>2</v>
      </c>
      <c r="D11" s="34">
        <f t="shared" si="6"/>
        <v>1.67</v>
      </c>
      <c r="E11" s="36">
        <f t="shared" si="0"/>
        <v>3.34</v>
      </c>
      <c r="F11" s="37">
        <f t="shared" si="1"/>
        <v>1.6</v>
      </c>
      <c r="G11" s="38">
        <f t="shared" si="2"/>
        <v>3.2</v>
      </c>
      <c r="H11" s="39">
        <f t="shared" si="3"/>
        <v>0.2</v>
      </c>
      <c r="I11" s="51">
        <f t="shared" si="4"/>
        <v>0.441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65</v>
      </c>
      <c r="C12" s="33">
        <v>1</v>
      </c>
      <c r="D12" s="34">
        <f t="shared" si="6"/>
        <v>1.5999999999999999</v>
      </c>
      <c r="E12" s="36">
        <f t="shared" si="0"/>
        <v>1.5999999999999999</v>
      </c>
      <c r="F12" s="37">
        <f t="shared" si="1"/>
        <v>1.6</v>
      </c>
      <c r="G12" s="38">
        <f t="shared" si="2"/>
        <v>1.6</v>
      </c>
      <c r="H12" s="39">
        <f t="shared" si="3"/>
        <v>0.1</v>
      </c>
      <c r="I12" s="50">
        <f t="shared" si="4"/>
        <v>0.441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63</v>
      </c>
      <c r="C13" s="33">
        <v>2</v>
      </c>
      <c r="D13" s="34">
        <f t="shared" si="6"/>
        <v>1.68</v>
      </c>
      <c r="E13" s="36">
        <f t="shared" si="0"/>
        <v>3.36</v>
      </c>
      <c r="F13" s="37">
        <f t="shared" si="1"/>
        <v>1.6</v>
      </c>
      <c r="G13" s="38">
        <f t="shared" si="2"/>
        <v>3.2</v>
      </c>
      <c r="H13" s="39">
        <f t="shared" si="3"/>
        <v>0.2</v>
      </c>
      <c r="I13" s="52">
        <f t="shared" si="4"/>
        <v>0.441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52</v>
      </c>
      <c r="C14" s="33">
        <v>11</v>
      </c>
      <c r="D14" s="34">
        <f t="shared" si="6"/>
        <v>2.4</v>
      </c>
      <c r="E14" s="36">
        <f t="shared" si="0"/>
        <v>26.4</v>
      </c>
      <c r="F14" s="37">
        <f t="shared" si="1"/>
        <v>2.4</v>
      </c>
      <c r="G14" s="38">
        <f t="shared" si="2"/>
        <v>26.4</v>
      </c>
      <c r="H14" s="39">
        <f t="shared" si="3"/>
        <v>1.1000000000000001</v>
      </c>
      <c r="I14" s="54">
        <f t="shared" si="4"/>
        <v>0.49299999999999999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3.4250000000000003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60.28</v>
      </c>
      <c r="D24" s="30"/>
      <c r="E24" s="30"/>
      <c r="F24" s="30"/>
      <c r="G24" s="30"/>
      <c r="H24" s="30"/>
      <c r="I24" s="30" t="s">
        <v>70</v>
      </c>
      <c r="J24" s="58">
        <v>7.0000000000000007E-2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84.9</v>
      </c>
      <c r="D25" s="30"/>
      <c r="E25" s="30"/>
      <c r="F25" s="30"/>
      <c r="G25" s="30"/>
      <c r="H25" s="30"/>
      <c r="I25" s="30" t="s">
        <v>73</v>
      </c>
      <c r="J25" s="58">
        <v>0.08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83.700000000000017</v>
      </c>
      <c r="D26" s="30"/>
      <c r="E26" s="30"/>
      <c r="F26" s="30"/>
      <c r="G26" s="30"/>
      <c r="H26" s="30"/>
      <c r="I26" s="30" t="s">
        <v>75</v>
      </c>
      <c r="J26" s="58">
        <v>2.5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24.620000000000005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23.420000000000016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72</v>
      </c>
      <c r="C2" s="34">
        <v>0</v>
      </c>
      <c r="D2" s="35">
        <v>1.36</v>
      </c>
      <c r="E2" s="36">
        <f t="shared" ref="E2:E14" si="0">C2*D2</f>
        <v>0</v>
      </c>
      <c r="F2" s="37">
        <f t="shared" ref="F2:F14" si="1">ROUNDDOWN(D2, 1)</f>
        <v>1.3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0.42199999999999999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67</v>
      </c>
      <c r="C3" s="33">
        <v>5</v>
      </c>
      <c r="D3" s="34">
        <f t="shared" ref="D3:D14" si="6">IF(IF(C3 &gt; C2, D2+J$25*(C3-C2), D2+J$24*(C3-C2)) &gt; D$2*J$26, D$2*J$26,IF(C3 &gt; C2, D2+J$25*(C3-C2), D2+J$24*(C3-C2)))</f>
        <v>1.7100000000000002</v>
      </c>
      <c r="E3" s="36">
        <f t="shared" si="0"/>
        <v>8.5500000000000007</v>
      </c>
      <c r="F3" s="37">
        <f t="shared" si="1"/>
        <v>1.7</v>
      </c>
      <c r="G3" s="38">
        <f t="shared" si="2"/>
        <v>8.5</v>
      </c>
      <c r="H3" s="39">
        <f t="shared" si="3"/>
        <v>0.5</v>
      </c>
      <c r="I3" s="45">
        <f t="shared" si="4"/>
        <v>0.44800000000000001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64</v>
      </c>
      <c r="C4" s="33">
        <v>3</v>
      </c>
      <c r="D4" s="34">
        <f t="shared" si="6"/>
        <v>1.5500000000000003</v>
      </c>
      <c r="E4" s="36">
        <f t="shared" si="0"/>
        <v>4.6500000000000004</v>
      </c>
      <c r="F4" s="37">
        <f t="shared" si="1"/>
        <v>1.5</v>
      </c>
      <c r="G4" s="38">
        <f t="shared" si="2"/>
        <v>4.5</v>
      </c>
      <c r="H4" s="39">
        <f t="shared" si="3"/>
        <v>0.3</v>
      </c>
      <c r="I4" s="46">
        <f t="shared" si="4"/>
        <v>0.435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60</v>
      </c>
      <c r="C5" s="33">
        <v>4</v>
      </c>
      <c r="D5" s="34">
        <f t="shared" si="6"/>
        <v>1.6200000000000003</v>
      </c>
      <c r="E5" s="36">
        <f t="shared" si="0"/>
        <v>6.4800000000000013</v>
      </c>
      <c r="F5" s="37">
        <f t="shared" si="1"/>
        <v>1.6</v>
      </c>
      <c r="G5" s="38">
        <f t="shared" si="2"/>
        <v>6.4</v>
      </c>
      <c r="H5" s="39">
        <f t="shared" si="3"/>
        <v>0.4</v>
      </c>
      <c r="I5" s="45">
        <f t="shared" si="4"/>
        <v>0.442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59</v>
      </c>
      <c r="C6" s="33">
        <v>1</v>
      </c>
      <c r="D6" s="34">
        <f t="shared" si="6"/>
        <v>1.3800000000000003</v>
      </c>
      <c r="E6" s="36">
        <f t="shared" si="0"/>
        <v>1.3800000000000003</v>
      </c>
      <c r="F6" s="37">
        <f t="shared" si="1"/>
        <v>1.3</v>
      </c>
      <c r="G6" s="38">
        <f t="shared" si="2"/>
        <v>1.3</v>
      </c>
      <c r="H6" s="39">
        <f t="shared" si="3"/>
        <v>0.1</v>
      </c>
      <c r="I6" s="47">
        <f t="shared" si="4"/>
        <v>0.42199999999999999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54</v>
      </c>
      <c r="C7" s="33">
        <v>5</v>
      </c>
      <c r="D7" s="34">
        <f t="shared" si="6"/>
        <v>1.6600000000000004</v>
      </c>
      <c r="E7" s="36">
        <f t="shared" si="0"/>
        <v>8.3000000000000025</v>
      </c>
      <c r="F7" s="37">
        <f t="shared" si="1"/>
        <v>1.6</v>
      </c>
      <c r="G7" s="38">
        <f t="shared" si="2"/>
        <v>8</v>
      </c>
      <c r="H7" s="39">
        <f t="shared" si="3"/>
        <v>0.5</v>
      </c>
      <c r="I7" s="48">
        <f t="shared" si="4"/>
        <v>0.442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50</v>
      </c>
      <c r="C8" s="33">
        <v>4</v>
      </c>
      <c r="D8" s="34">
        <f t="shared" si="6"/>
        <v>1.5800000000000003</v>
      </c>
      <c r="E8" s="36">
        <f t="shared" si="0"/>
        <v>6.3200000000000012</v>
      </c>
      <c r="F8" s="37">
        <f t="shared" si="1"/>
        <v>1.5</v>
      </c>
      <c r="G8" s="38">
        <f t="shared" si="2"/>
        <v>6</v>
      </c>
      <c r="H8" s="39">
        <f t="shared" si="3"/>
        <v>0.4</v>
      </c>
      <c r="I8" s="50">
        <f t="shared" si="4"/>
        <v>0.435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48</v>
      </c>
      <c r="C9" s="33">
        <v>2</v>
      </c>
      <c r="D9" s="34">
        <f t="shared" si="6"/>
        <v>1.4200000000000004</v>
      </c>
      <c r="E9" s="36">
        <f t="shared" si="0"/>
        <v>2.8400000000000007</v>
      </c>
      <c r="F9" s="37">
        <f t="shared" si="1"/>
        <v>1.4</v>
      </c>
      <c r="G9" s="38">
        <f t="shared" si="2"/>
        <v>2.8</v>
      </c>
      <c r="H9" s="39">
        <f t="shared" si="3"/>
        <v>0.2</v>
      </c>
      <c r="I9" s="46">
        <f t="shared" si="4"/>
        <v>0.42899999999999999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41</v>
      </c>
      <c r="C10" s="33">
        <v>7</v>
      </c>
      <c r="D10" s="34">
        <f t="shared" si="6"/>
        <v>1.7700000000000005</v>
      </c>
      <c r="E10" s="36">
        <f t="shared" si="0"/>
        <v>12.390000000000004</v>
      </c>
      <c r="F10" s="37">
        <f t="shared" si="1"/>
        <v>1.7</v>
      </c>
      <c r="G10" s="38">
        <f t="shared" si="2"/>
        <v>11.9</v>
      </c>
      <c r="H10" s="39">
        <f t="shared" si="3"/>
        <v>0.7</v>
      </c>
      <c r="I10" s="51">
        <f t="shared" si="4"/>
        <v>0.44800000000000001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36</v>
      </c>
      <c r="C11" s="33">
        <v>5</v>
      </c>
      <c r="D11" s="34">
        <f t="shared" si="6"/>
        <v>1.6100000000000005</v>
      </c>
      <c r="E11" s="36">
        <f t="shared" si="0"/>
        <v>8.0500000000000025</v>
      </c>
      <c r="F11" s="37">
        <f t="shared" si="1"/>
        <v>1.6</v>
      </c>
      <c r="G11" s="38">
        <f t="shared" si="2"/>
        <v>8</v>
      </c>
      <c r="H11" s="39">
        <f t="shared" si="3"/>
        <v>0.5</v>
      </c>
      <c r="I11" s="51">
        <f t="shared" si="4"/>
        <v>0.442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29</v>
      </c>
      <c r="C12" s="33">
        <v>7</v>
      </c>
      <c r="D12" s="34">
        <f t="shared" si="6"/>
        <v>1.7500000000000004</v>
      </c>
      <c r="E12" s="36">
        <f t="shared" si="0"/>
        <v>12.250000000000004</v>
      </c>
      <c r="F12" s="37">
        <f t="shared" si="1"/>
        <v>1.7</v>
      </c>
      <c r="G12" s="38">
        <f t="shared" si="2"/>
        <v>11.9</v>
      </c>
      <c r="H12" s="39">
        <f t="shared" si="3"/>
        <v>0.7</v>
      </c>
      <c r="I12" s="50">
        <f t="shared" si="4"/>
        <v>0.44800000000000001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27</v>
      </c>
      <c r="C13" s="33">
        <v>2</v>
      </c>
      <c r="D13" s="34">
        <f t="shared" si="6"/>
        <v>1.3500000000000005</v>
      </c>
      <c r="E13" s="36">
        <f t="shared" si="0"/>
        <v>2.7000000000000011</v>
      </c>
      <c r="F13" s="37">
        <f t="shared" si="1"/>
        <v>1.3</v>
      </c>
      <c r="G13" s="38">
        <f t="shared" si="2"/>
        <v>2.6</v>
      </c>
      <c r="H13" s="39">
        <f t="shared" si="3"/>
        <v>0.2</v>
      </c>
      <c r="I13" s="52">
        <f t="shared" si="4"/>
        <v>0.42199999999999999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16</v>
      </c>
      <c r="C14" s="33">
        <v>11</v>
      </c>
      <c r="D14" s="34">
        <f t="shared" si="6"/>
        <v>1.9800000000000006</v>
      </c>
      <c r="E14" s="36">
        <f t="shared" si="0"/>
        <v>21.780000000000008</v>
      </c>
      <c r="F14" s="37">
        <f t="shared" si="1"/>
        <v>1.9</v>
      </c>
      <c r="G14" s="38">
        <f t="shared" si="2"/>
        <v>20.9</v>
      </c>
      <c r="H14" s="39">
        <f t="shared" si="3"/>
        <v>1.1000000000000001</v>
      </c>
      <c r="I14" s="54">
        <f t="shared" si="4"/>
        <v>0.46100000000000002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3.4000000000000004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76.16</v>
      </c>
      <c r="D24" s="30"/>
      <c r="E24" s="30"/>
      <c r="F24" s="30"/>
      <c r="G24" s="30"/>
      <c r="H24" s="30"/>
      <c r="I24" s="30" t="s">
        <v>70</v>
      </c>
      <c r="J24" s="58">
        <v>0.08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95.690000000000026</v>
      </c>
      <c r="D25" s="30"/>
      <c r="E25" s="30"/>
      <c r="F25" s="30"/>
      <c r="G25" s="30"/>
      <c r="H25" s="30"/>
      <c r="I25" s="30" t="s">
        <v>73</v>
      </c>
      <c r="J25" s="58">
        <v>7.0000000000000007E-2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92.799999999999983</v>
      </c>
      <c r="D26" s="30"/>
      <c r="E26" s="30"/>
      <c r="F26" s="30"/>
      <c r="G26" s="30"/>
      <c r="H26" s="30"/>
      <c r="I26" s="30" t="s">
        <v>75</v>
      </c>
      <c r="J26" s="58">
        <v>2.5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19.53000000000003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16.639999999999986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24</v>
      </c>
      <c r="C2" s="34">
        <v>0</v>
      </c>
      <c r="D2" s="35">
        <v>1.43</v>
      </c>
      <c r="E2" s="36">
        <f t="shared" ref="E2:E14" si="0">C2*D2</f>
        <v>0</v>
      </c>
      <c r="F2" s="37">
        <f t="shared" ref="F2:F14" si="1">ROUNDDOWN(D2, 1)</f>
        <v>1.4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0.42399999999999999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22</v>
      </c>
      <c r="C3" s="33">
        <v>2</v>
      </c>
      <c r="D3" s="34">
        <f t="shared" ref="D3:D14" si="6">IF(IF(C3 &gt; C2, D2+J$25*(C3-C2), D2+J$24*(C3-C2)) &gt; D$2*J$26, D$2*J$26,IF(C3 &gt; C2, D2+J$25*(C3-C2), D2+J$24*(C3-C2)))</f>
        <v>1.5699999999999998</v>
      </c>
      <c r="E3" s="36">
        <f t="shared" si="0"/>
        <v>3.1399999999999997</v>
      </c>
      <c r="F3" s="37">
        <f t="shared" si="1"/>
        <v>1.5</v>
      </c>
      <c r="G3" s="38">
        <f t="shared" si="2"/>
        <v>3</v>
      </c>
      <c r="H3" s="39">
        <f t="shared" si="3"/>
        <v>0.2</v>
      </c>
      <c r="I3" s="45">
        <f t="shared" si="4"/>
        <v>0.43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20</v>
      </c>
      <c r="C4" s="33">
        <v>2</v>
      </c>
      <c r="D4" s="34">
        <f t="shared" si="6"/>
        <v>1.5699999999999998</v>
      </c>
      <c r="E4" s="36">
        <f t="shared" si="0"/>
        <v>3.1399999999999997</v>
      </c>
      <c r="F4" s="37">
        <f t="shared" si="1"/>
        <v>1.5</v>
      </c>
      <c r="G4" s="38">
        <f t="shared" si="2"/>
        <v>3</v>
      </c>
      <c r="H4" s="39">
        <f t="shared" si="3"/>
        <v>0.2</v>
      </c>
      <c r="I4" s="46">
        <f t="shared" si="4"/>
        <v>0.43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20</v>
      </c>
      <c r="C5" s="33">
        <v>0</v>
      </c>
      <c r="D5" s="34">
        <f t="shared" si="6"/>
        <v>1.41</v>
      </c>
      <c r="E5" s="36">
        <f t="shared" si="0"/>
        <v>0</v>
      </c>
      <c r="F5" s="37">
        <f t="shared" si="1"/>
        <v>1.4</v>
      </c>
      <c r="G5" s="38">
        <f t="shared" si="2"/>
        <v>0</v>
      </c>
      <c r="H5" s="39">
        <f t="shared" si="3"/>
        <v>0</v>
      </c>
      <c r="I5" s="45">
        <f t="shared" si="4"/>
        <v>0.42399999999999999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20</v>
      </c>
      <c r="C6" s="33">
        <v>0</v>
      </c>
      <c r="D6" s="34">
        <f t="shared" si="6"/>
        <v>1.41</v>
      </c>
      <c r="E6" s="36">
        <f t="shared" si="0"/>
        <v>0</v>
      </c>
      <c r="F6" s="37">
        <f t="shared" si="1"/>
        <v>1.4</v>
      </c>
      <c r="G6" s="38">
        <f t="shared" si="2"/>
        <v>0</v>
      </c>
      <c r="H6" s="39">
        <f t="shared" si="3"/>
        <v>0</v>
      </c>
      <c r="I6" s="47">
        <f t="shared" si="4"/>
        <v>0.42399999999999999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12</v>
      </c>
      <c r="C7" s="33">
        <v>8</v>
      </c>
      <c r="D7" s="34">
        <f t="shared" si="6"/>
        <v>1.97</v>
      </c>
      <c r="E7" s="36">
        <f t="shared" si="0"/>
        <v>15.76</v>
      </c>
      <c r="F7" s="37">
        <f t="shared" si="1"/>
        <v>1.9</v>
      </c>
      <c r="G7" s="38">
        <f t="shared" si="2"/>
        <v>15.2</v>
      </c>
      <c r="H7" s="39">
        <f t="shared" si="3"/>
        <v>0.8</v>
      </c>
      <c r="I7" s="48">
        <f t="shared" si="4"/>
        <v>0.45600000000000002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12</v>
      </c>
      <c r="C8" s="33">
        <v>0</v>
      </c>
      <c r="D8" s="34">
        <f t="shared" si="6"/>
        <v>1.33</v>
      </c>
      <c r="E8" s="36">
        <f t="shared" si="0"/>
        <v>0</v>
      </c>
      <c r="F8" s="37">
        <f t="shared" si="1"/>
        <v>1.3</v>
      </c>
      <c r="G8" s="38">
        <f t="shared" si="2"/>
        <v>0</v>
      </c>
      <c r="H8" s="39">
        <f t="shared" si="3"/>
        <v>0</v>
      </c>
      <c r="I8" s="50">
        <f t="shared" si="4"/>
        <v>0.41699999999999998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9</v>
      </c>
      <c r="C9" s="33">
        <v>3</v>
      </c>
      <c r="D9" s="34">
        <f t="shared" si="6"/>
        <v>1.54</v>
      </c>
      <c r="E9" s="36">
        <f t="shared" si="0"/>
        <v>4.62</v>
      </c>
      <c r="F9" s="37">
        <f t="shared" si="1"/>
        <v>1.5</v>
      </c>
      <c r="G9" s="38">
        <f t="shared" si="2"/>
        <v>4.5</v>
      </c>
      <c r="H9" s="39">
        <f t="shared" si="3"/>
        <v>0.3</v>
      </c>
      <c r="I9" s="46">
        <f t="shared" si="4"/>
        <v>0.43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7</v>
      </c>
      <c r="C10" s="33">
        <v>2</v>
      </c>
      <c r="D10" s="34">
        <f t="shared" si="6"/>
        <v>1.46</v>
      </c>
      <c r="E10" s="36">
        <f t="shared" si="0"/>
        <v>2.92</v>
      </c>
      <c r="F10" s="37">
        <f t="shared" si="1"/>
        <v>1.4</v>
      </c>
      <c r="G10" s="38">
        <f t="shared" si="2"/>
        <v>2.8</v>
      </c>
      <c r="H10" s="39">
        <f t="shared" si="3"/>
        <v>0.2</v>
      </c>
      <c r="I10" s="51">
        <f t="shared" si="4"/>
        <v>0.42399999999999999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3</v>
      </c>
      <c r="C11" s="33">
        <v>4</v>
      </c>
      <c r="D11" s="34">
        <f t="shared" si="6"/>
        <v>1.6</v>
      </c>
      <c r="E11" s="36">
        <f t="shared" si="0"/>
        <v>6.4</v>
      </c>
      <c r="F11" s="37">
        <f t="shared" si="1"/>
        <v>1.6</v>
      </c>
      <c r="G11" s="38">
        <f t="shared" si="2"/>
        <v>6.4</v>
      </c>
      <c r="H11" s="39">
        <f t="shared" si="3"/>
        <v>0.4</v>
      </c>
      <c r="I11" s="51">
        <f t="shared" si="4"/>
        <v>0.437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2</v>
      </c>
      <c r="C12" s="33">
        <v>1</v>
      </c>
      <c r="D12" s="34">
        <f t="shared" si="6"/>
        <v>1.36</v>
      </c>
      <c r="E12" s="36">
        <f t="shared" si="0"/>
        <v>1.36</v>
      </c>
      <c r="F12" s="37">
        <f t="shared" si="1"/>
        <v>1.3</v>
      </c>
      <c r="G12" s="38">
        <f t="shared" si="2"/>
        <v>1.3</v>
      </c>
      <c r="H12" s="39">
        <f t="shared" si="3"/>
        <v>0.1</v>
      </c>
      <c r="I12" s="50">
        <f t="shared" si="4"/>
        <v>0.41699999999999998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0</v>
      </c>
      <c r="C13" s="33">
        <v>2</v>
      </c>
      <c r="D13" s="34">
        <f t="shared" si="6"/>
        <v>1.4300000000000002</v>
      </c>
      <c r="E13" s="36">
        <f t="shared" si="0"/>
        <v>2.8600000000000003</v>
      </c>
      <c r="F13" s="37">
        <f t="shared" si="1"/>
        <v>1.4</v>
      </c>
      <c r="G13" s="38">
        <f t="shared" si="2"/>
        <v>2.8</v>
      </c>
      <c r="H13" s="39">
        <f t="shared" si="3"/>
        <v>0.2</v>
      </c>
      <c r="I13" s="52">
        <f t="shared" si="4"/>
        <v>0.42399999999999999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0</v>
      </c>
      <c r="C14" s="33">
        <v>0</v>
      </c>
      <c r="D14" s="34">
        <f t="shared" si="6"/>
        <v>1.2700000000000002</v>
      </c>
      <c r="E14" s="36">
        <f t="shared" si="0"/>
        <v>0</v>
      </c>
      <c r="F14" s="37">
        <f t="shared" si="1"/>
        <v>1.2</v>
      </c>
      <c r="G14" s="38">
        <f t="shared" si="2"/>
        <v>0</v>
      </c>
      <c r="H14" s="39">
        <f t="shared" si="3"/>
        <v>0</v>
      </c>
      <c r="I14" s="54">
        <f t="shared" si="4"/>
        <v>0.41099999999999998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3.5749999999999997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34.32</v>
      </c>
      <c r="D24" s="30"/>
      <c r="E24" s="30"/>
      <c r="F24" s="30"/>
      <c r="G24" s="30"/>
      <c r="H24" s="30"/>
      <c r="I24" s="30" t="s">
        <v>70</v>
      </c>
      <c r="J24" s="58">
        <v>0.08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40.199999999999996</v>
      </c>
      <c r="D25" s="30"/>
      <c r="E25" s="30"/>
      <c r="F25" s="30"/>
      <c r="G25" s="30"/>
      <c r="H25" s="30"/>
      <c r="I25" s="30" t="s">
        <v>73</v>
      </c>
      <c r="J25" s="58">
        <v>7.0000000000000007E-2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38.999999999999993</v>
      </c>
      <c r="D26" s="30"/>
      <c r="E26" s="30"/>
      <c r="F26" s="30"/>
      <c r="G26" s="30"/>
      <c r="H26" s="30"/>
      <c r="I26" s="30" t="s">
        <v>75</v>
      </c>
      <c r="J26" s="58">
        <v>2.5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5.8799999999999955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4.6799999999999926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96</v>
      </c>
      <c r="C2" s="34">
        <v>0</v>
      </c>
      <c r="D2" s="35">
        <v>1.45</v>
      </c>
      <c r="E2" s="36">
        <f t="shared" ref="E2:E14" si="0">C2*D2</f>
        <v>0</v>
      </c>
      <c r="F2" s="37">
        <f t="shared" ref="F2:F14" si="1">ROUNDDOWN(D2, 1)</f>
        <v>1.4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0.42199999999999999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88</v>
      </c>
      <c r="C3" s="33">
        <v>8</v>
      </c>
      <c r="D3" s="34">
        <f t="shared" ref="D3:D14" si="6">IF(IF(C3 &gt; C2, D2+J$25*(C3-C2), D2+J$24*(C3-C2)) &gt; D$2*J$26, D$2*J$26,IF(C3 &gt; C2, D2+J$25*(C3-C2), D2+J$24*(C3-C2)))</f>
        <v>2.17</v>
      </c>
      <c r="E3" s="36">
        <f t="shared" si="0"/>
        <v>17.36</v>
      </c>
      <c r="F3" s="37">
        <f t="shared" si="1"/>
        <v>2.1</v>
      </c>
      <c r="G3" s="38">
        <f t="shared" si="2"/>
        <v>16.8</v>
      </c>
      <c r="H3" s="39">
        <f t="shared" si="3"/>
        <v>0.8</v>
      </c>
      <c r="I3" s="45">
        <f t="shared" si="4"/>
        <v>0.46700000000000003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86</v>
      </c>
      <c r="C4" s="33">
        <v>2</v>
      </c>
      <c r="D4" s="34">
        <f t="shared" si="6"/>
        <v>1.5699999999999998</v>
      </c>
      <c r="E4" s="36">
        <f t="shared" si="0"/>
        <v>3.1399999999999997</v>
      </c>
      <c r="F4" s="37">
        <f t="shared" si="1"/>
        <v>1.5</v>
      </c>
      <c r="G4" s="38">
        <f t="shared" si="2"/>
        <v>3</v>
      </c>
      <c r="H4" s="39">
        <f t="shared" si="3"/>
        <v>0.2</v>
      </c>
      <c r="I4" s="46">
        <f t="shared" si="4"/>
        <v>0.42899999999999999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79</v>
      </c>
      <c r="C5" s="33">
        <v>7</v>
      </c>
      <c r="D5" s="34">
        <f t="shared" si="6"/>
        <v>2.0199999999999996</v>
      </c>
      <c r="E5" s="36">
        <f t="shared" si="0"/>
        <v>14.139999999999997</v>
      </c>
      <c r="F5" s="37">
        <f t="shared" si="1"/>
        <v>2</v>
      </c>
      <c r="G5" s="38">
        <f t="shared" si="2"/>
        <v>14</v>
      </c>
      <c r="H5" s="39">
        <f t="shared" si="3"/>
        <v>0.7</v>
      </c>
      <c r="I5" s="45">
        <f t="shared" si="4"/>
        <v>0.46100000000000002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78</v>
      </c>
      <c r="C6" s="33">
        <v>1</v>
      </c>
      <c r="D6" s="34">
        <f t="shared" si="6"/>
        <v>1.4199999999999995</v>
      </c>
      <c r="E6" s="36">
        <f t="shared" si="0"/>
        <v>1.4199999999999995</v>
      </c>
      <c r="F6" s="37">
        <f t="shared" si="1"/>
        <v>1.4</v>
      </c>
      <c r="G6" s="38">
        <f t="shared" si="2"/>
        <v>1.4</v>
      </c>
      <c r="H6" s="39">
        <f t="shared" si="3"/>
        <v>0.1</v>
      </c>
      <c r="I6" s="47">
        <f t="shared" si="4"/>
        <v>0.42199999999999999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63</v>
      </c>
      <c r="C7" s="33">
        <v>15</v>
      </c>
      <c r="D7" s="34">
        <f t="shared" si="6"/>
        <v>2.6799999999999997</v>
      </c>
      <c r="E7" s="36">
        <f t="shared" si="0"/>
        <v>40.199999999999996</v>
      </c>
      <c r="F7" s="37">
        <f t="shared" si="1"/>
        <v>2.6</v>
      </c>
      <c r="G7" s="38">
        <f t="shared" si="2"/>
        <v>39</v>
      </c>
      <c r="H7" s="39">
        <f t="shared" si="3"/>
        <v>1.5</v>
      </c>
      <c r="I7" s="48">
        <f t="shared" si="4"/>
        <v>0.499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63</v>
      </c>
      <c r="C8" s="33">
        <v>0</v>
      </c>
      <c r="D8" s="34">
        <f t="shared" si="6"/>
        <v>1.1799999999999997</v>
      </c>
      <c r="E8" s="36">
        <f t="shared" si="0"/>
        <v>0</v>
      </c>
      <c r="F8" s="37">
        <f t="shared" si="1"/>
        <v>1.1000000000000001</v>
      </c>
      <c r="G8" s="38">
        <f t="shared" si="2"/>
        <v>0</v>
      </c>
      <c r="H8" s="39">
        <f t="shared" si="3"/>
        <v>0</v>
      </c>
      <c r="I8" s="50">
        <f t="shared" si="4"/>
        <v>0.40300000000000002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37</v>
      </c>
      <c r="C9" s="33">
        <v>26</v>
      </c>
      <c r="D9" s="34">
        <f t="shared" si="6"/>
        <v>3.5199999999999996</v>
      </c>
      <c r="E9" s="36">
        <f t="shared" si="0"/>
        <v>91.519999999999982</v>
      </c>
      <c r="F9" s="37">
        <f t="shared" si="1"/>
        <v>3.5</v>
      </c>
      <c r="G9" s="38">
        <f t="shared" si="2"/>
        <v>91</v>
      </c>
      <c r="H9" s="39">
        <f t="shared" si="3"/>
        <v>2.6</v>
      </c>
      <c r="I9" s="46">
        <f t="shared" si="4"/>
        <v>0.55700000000000005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36</v>
      </c>
      <c r="C10" s="33">
        <v>1</v>
      </c>
      <c r="D10" s="34">
        <f t="shared" si="6"/>
        <v>1.0199999999999996</v>
      </c>
      <c r="E10" s="36">
        <f t="shared" si="0"/>
        <v>1.0199999999999996</v>
      </c>
      <c r="F10" s="37">
        <f t="shared" si="1"/>
        <v>1</v>
      </c>
      <c r="G10" s="38">
        <f t="shared" si="2"/>
        <v>1</v>
      </c>
      <c r="H10" s="39">
        <f t="shared" si="3"/>
        <v>0.1</v>
      </c>
      <c r="I10" s="51">
        <f t="shared" si="4"/>
        <v>0.39700000000000002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21</v>
      </c>
      <c r="C11" s="33">
        <v>15</v>
      </c>
      <c r="D11" s="34">
        <f t="shared" si="6"/>
        <v>2.2799999999999994</v>
      </c>
      <c r="E11" s="36">
        <f t="shared" si="0"/>
        <v>34.199999999999989</v>
      </c>
      <c r="F11" s="37">
        <f t="shared" si="1"/>
        <v>2.2000000000000002</v>
      </c>
      <c r="G11" s="38">
        <f t="shared" si="2"/>
        <v>33</v>
      </c>
      <c r="H11" s="39">
        <f t="shared" si="3"/>
        <v>1.5</v>
      </c>
      <c r="I11" s="51">
        <f t="shared" si="4"/>
        <v>0.47399999999999998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17</v>
      </c>
      <c r="C12" s="33">
        <v>4</v>
      </c>
      <c r="D12" s="34">
        <f t="shared" si="6"/>
        <v>1.1799999999999993</v>
      </c>
      <c r="E12" s="36">
        <f t="shared" si="0"/>
        <v>4.7199999999999971</v>
      </c>
      <c r="F12" s="37">
        <f t="shared" si="1"/>
        <v>1.1000000000000001</v>
      </c>
      <c r="G12" s="38">
        <f t="shared" si="2"/>
        <v>4.4000000000000004</v>
      </c>
      <c r="H12" s="39">
        <f t="shared" si="3"/>
        <v>0.4</v>
      </c>
      <c r="I12" s="50">
        <f t="shared" si="4"/>
        <v>0.40300000000000002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7</v>
      </c>
      <c r="C13" s="33">
        <v>10</v>
      </c>
      <c r="D13" s="34">
        <f t="shared" si="6"/>
        <v>1.7199999999999993</v>
      </c>
      <c r="E13" s="36">
        <f t="shared" si="0"/>
        <v>17.199999999999992</v>
      </c>
      <c r="F13" s="37">
        <f t="shared" si="1"/>
        <v>1.7</v>
      </c>
      <c r="G13" s="38">
        <f t="shared" si="2"/>
        <v>17</v>
      </c>
      <c r="H13" s="39">
        <f t="shared" si="3"/>
        <v>1</v>
      </c>
      <c r="I13" s="52">
        <f t="shared" si="4"/>
        <v>0.442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2</v>
      </c>
      <c r="C14" s="33">
        <v>5</v>
      </c>
      <c r="D14" s="34">
        <f t="shared" si="6"/>
        <v>1.2199999999999993</v>
      </c>
      <c r="E14" s="36">
        <f t="shared" si="0"/>
        <v>6.0999999999999961</v>
      </c>
      <c r="F14" s="37">
        <f t="shared" si="1"/>
        <v>1.2</v>
      </c>
      <c r="G14" s="38">
        <f t="shared" si="2"/>
        <v>6</v>
      </c>
      <c r="H14" s="39">
        <f t="shared" si="3"/>
        <v>0.5</v>
      </c>
      <c r="I14" s="54">
        <f t="shared" si="4"/>
        <v>0.41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3.625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136.29999999999998</v>
      </c>
      <c r="D24" s="30"/>
      <c r="E24" s="30"/>
      <c r="F24" s="30"/>
      <c r="G24" s="30"/>
      <c r="H24" s="30"/>
      <c r="I24" s="30" t="s">
        <v>70</v>
      </c>
      <c r="J24" s="58">
        <v>0.1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231.01999999999995</v>
      </c>
      <c r="D25" s="30"/>
      <c r="E25" s="30"/>
      <c r="F25" s="30"/>
      <c r="G25" s="30"/>
      <c r="H25" s="30"/>
      <c r="I25" s="30" t="s">
        <v>73</v>
      </c>
      <c r="J25" s="58">
        <v>0.09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226.6</v>
      </c>
      <c r="D26" s="30"/>
      <c r="E26" s="30"/>
      <c r="F26" s="30"/>
      <c r="G26" s="30"/>
      <c r="H26" s="30"/>
      <c r="I26" s="30" t="s">
        <v>75</v>
      </c>
      <c r="J26" s="58">
        <v>2.5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94.71999999999997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90.300000000000011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72</v>
      </c>
      <c r="C2" s="34">
        <v>0</v>
      </c>
      <c r="D2" s="35">
        <v>1.61</v>
      </c>
      <c r="E2" s="36">
        <f t="shared" ref="E2:E14" si="0">C2*D2</f>
        <v>0</v>
      </c>
      <c r="F2" s="37">
        <f t="shared" ref="F2:F14" si="1">ROUNDDOWN(D2, 1)</f>
        <v>1.6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0.42399999999999999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68</v>
      </c>
      <c r="C3" s="33">
        <v>4</v>
      </c>
      <c r="D3" s="34">
        <f t="shared" ref="D3:D14" si="6">IF(IF(C3 &gt; C2, D2+J$25*(C3-C2), D2+J$24*(C3-C2)) &gt; D$2*J$26, D$2*J$26,IF(C3 &gt; C2, D2+J$25*(C3-C2), D2+J$24*(C3-C2)))</f>
        <v>1.85</v>
      </c>
      <c r="E3" s="36">
        <f t="shared" si="0"/>
        <v>7.4</v>
      </c>
      <c r="F3" s="37">
        <f t="shared" si="1"/>
        <v>1.8</v>
      </c>
      <c r="G3" s="38">
        <f t="shared" si="2"/>
        <v>7.2</v>
      </c>
      <c r="H3" s="39">
        <f t="shared" si="3"/>
        <v>0.4</v>
      </c>
      <c r="I3" s="45">
        <f t="shared" si="4"/>
        <v>0.437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66</v>
      </c>
      <c r="C4" s="33">
        <v>2</v>
      </c>
      <c r="D4" s="34">
        <f t="shared" si="6"/>
        <v>1.6500000000000001</v>
      </c>
      <c r="E4" s="36">
        <f t="shared" si="0"/>
        <v>3.3000000000000003</v>
      </c>
      <c r="F4" s="37">
        <f t="shared" si="1"/>
        <v>1.6</v>
      </c>
      <c r="G4" s="38">
        <f t="shared" si="2"/>
        <v>3.2</v>
      </c>
      <c r="H4" s="39">
        <f t="shared" si="3"/>
        <v>0.2</v>
      </c>
      <c r="I4" s="46">
        <f t="shared" si="4"/>
        <v>0.42399999999999999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64</v>
      </c>
      <c r="C5" s="33">
        <v>2</v>
      </c>
      <c r="D5" s="34">
        <f t="shared" si="6"/>
        <v>1.6500000000000001</v>
      </c>
      <c r="E5" s="36">
        <f t="shared" si="0"/>
        <v>3.3000000000000003</v>
      </c>
      <c r="F5" s="37">
        <f t="shared" si="1"/>
        <v>1.6</v>
      </c>
      <c r="G5" s="38">
        <f t="shared" si="2"/>
        <v>3.2</v>
      </c>
      <c r="H5" s="39">
        <f t="shared" si="3"/>
        <v>0.2</v>
      </c>
      <c r="I5" s="45">
        <f t="shared" si="4"/>
        <v>0.42399999999999999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59</v>
      </c>
      <c r="C6" s="33">
        <v>5</v>
      </c>
      <c r="D6" s="34">
        <f t="shared" si="6"/>
        <v>1.83</v>
      </c>
      <c r="E6" s="36">
        <f t="shared" si="0"/>
        <v>9.15</v>
      </c>
      <c r="F6" s="37">
        <f t="shared" si="1"/>
        <v>1.8</v>
      </c>
      <c r="G6" s="38">
        <f t="shared" si="2"/>
        <v>9</v>
      </c>
      <c r="H6" s="39">
        <f t="shared" si="3"/>
        <v>0.5</v>
      </c>
      <c r="I6" s="47">
        <f t="shared" si="4"/>
        <v>0.437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54</v>
      </c>
      <c r="C7" s="33">
        <v>5</v>
      </c>
      <c r="D7" s="34">
        <f t="shared" si="6"/>
        <v>1.83</v>
      </c>
      <c r="E7" s="36">
        <f t="shared" si="0"/>
        <v>9.15</v>
      </c>
      <c r="F7" s="37">
        <f t="shared" si="1"/>
        <v>1.8</v>
      </c>
      <c r="G7" s="38">
        <f t="shared" si="2"/>
        <v>9</v>
      </c>
      <c r="H7" s="39">
        <f t="shared" si="3"/>
        <v>0.5</v>
      </c>
      <c r="I7" s="48">
        <f t="shared" si="4"/>
        <v>0.437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44</v>
      </c>
      <c r="C8" s="33">
        <v>10</v>
      </c>
      <c r="D8" s="34">
        <f t="shared" si="6"/>
        <v>2.13</v>
      </c>
      <c r="E8" s="36">
        <f t="shared" si="0"/>
        <v>21.299999999999997</v>
      </c>
      <c r="F8" s="37">
        <f t="shared" si="1"/>
        <v>2.1</v>
      </c>
      <c r="G8" s="38">
        <f t="shared" si="2"/>
        <v>21</v>
      </c>
      <c r="H8" s="39">
        <f t="shared" si="3"/>
        <v>1</v>
      </c>
      <c r="I8" s="50">
        <f t="shared" si="4"/>
        <v>0.45600000000000002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43</v>
      </c>
      <c r="C9" s="33">
        <v>1</v>
      </c>
      <c r="D9" s="34">
        <f t="shared" si="6"/>
        <v>1.23</v>
      </c>
      <c r="E9" s="36">
        <f t="shared" si="0"/>
        <v>1.23</v>
      </c>
      <c r="F9" s="37">
        <f t="shared" si="1"/>
        <v>1.2</v>
      </c>
      <c r="G9" s="38">
        <f t="shared" si="2"/>
        <v>1.2</v>
      </c>
      <c r="H9" s="39">
        <f t="shared" si="3"/>
        <v>0.1</v>
      </c>
      <c r="I9" s="46">
        <f t="shared" si="4"/>
        <v>0.39900000000000002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31</v>
      </c>
      <c r="C10" s="33">
        <v>12</v>
      </c>
      <c r="D10" s="34">
        <f t="shared" si="6"/>
        <v>1.89</v>
      </c>
      <c r="E10" s="36">
        <f t="shared" si="0"/>
        <v>22.68</v>
      </c>
      <c r="F10" s="37">
        <f t="shared" si="1"/>
        <v>1.8</v>
      </c>
      <c r="G10" s="38">
        <f t="shared" si="2"/>
        <v>21.6</v>
      </c>
      <c r="H10" s="39">
        <f t="shared" si="3"/>
        <v>1.2</v>
      </c>
      <c r="I10" s="51">
        <f t="shared" si="4"/>
        <v>0.437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26</v>
      </c>
      <c r="C11" s="33">
        <v>5</v>
      </c>
      <c r="D11" s="34">
        <f t="shared" si="6"/>
        <v>1.19</v>
      </c>
      <c r="E11" s="36">
        <f t="shared" si="0"/>
        <v>5.9499999999999993</v>
      </c>
      <c r="F11" s="37">
        <f t="shared" si="1"/>
        <v>1.1000000000000001</v>
      </c>
      <c r="G11" s="38">
        <f t="shared" si="2"/>
        <v>5.5</v>
      </c>
      <c r="H11" s="39">
        <f t="shared" si="3"/>
        <v>0.5</v>
      </c>
      <c r="I11" s="51">
        <f t="shared" si="4"/>
        <v>0.39300000000000002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11</v>
      </c>
      <c r="C12" s="33">
        <v>15</v>
      </c>
      <c r="D12" s="34">
        <f t="shared" si="6"/>
        <v>1.79</v>
      </c>
      <c r="E12" s="36">
        <f t="shared" si="0"/>
        <v>26.85</v>
      </c>
      <c r="F12" s="37">
        <f t="shared" si="1"/>
        <v>1.7</v>
      </c>
      <c r="G12" s="38">
        <f t="shared" si="2"/>
        <v>25.5</v>
      </c>
      <c r="H12" s="39">
        <f t="shared" si="3"/>
        <v>1.5</v>
      </c>
      <c r="I12" s="50">
        <f t="shared" si="4"/>
        <v>0.43099999999999999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5</v>
      </c>
      <c r="C13" s="33">
        <v>6</v>
      </c>
      <c r="D13" s="34">
        <f t="shared" si="6"/>
        <v>0.89</v>
      </c>
      <c r="E13" s="36">
        <f t="shared" si="0"/>
        <v>5.34</v>
      </c>
      <c r="F13" s="37">
        <f t="shared" si="1"/>
        <v>0.8</v>
      </c>
      <c r="G13" s="38">
        <f t="shared" si="2"/>
        <v>4.8000000000000007</v>
      </c>
      <c r="H13" s="39">
        <f t="shared" si="3"/>
        <v>0.6</v>
      </c>
      <c r="I13" s="52">
        <f t="shared" si="4"/>
        <v>0.374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0</v>
      </c>
      <c r="C14" s="33">
        <v>5</v>
      </c>
      <c r="D14" s="34">
        <f t="shared" si="6"/>
        <v>0.79</v>
      </c>
      <c r="E14" s="36">
        <f t="shared" si="0"/>
        <v>3.95</v>
      </c>
      <c r="F14" s="37">
        <f t="shared" si="1"/>
        <v>0.7</v>
      </c>
      <c r="G14" s="38">
        <f t="shared" si="2"/>
        <v>3.5</v>
      </c>
      <c r="H14" s="39">
        <f t="shared" si="3"/>
        <v>0.5</v>
      </c>
      <c r="I14" s="54">
        <f t="shared" si="4"/>
        <v>0.36799999999999999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4.0250000000000004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115.92</v>
      </c>
      <c r="D24" s="30"/>
      <c r="E24" s="30"/>
      <c r="F24" s="30"/>
      <c r="G24" s="30"/>
      <c r="H24" s="30"/>
      <c r="I24" s="30" t="s">
        <v>70</v>
      </c>
      <c r="J24" s="58">
        <v>0.1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119.60000000000001</v>
      </c>
      <c r="D25" s="30"/>
      <c r="E25" s="30"/>
      <c r="F25" s="30"/>
      <c r="G25" s="30"/>
      <c r="H25" s="30"/>
      <c r="I25" s="30" t="s">
        <v>73</v>
      </c>
      <c r="J25" s="58">
        <v>0.06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114.7</v>
      </c>
      <c r="D26" s="30"/>
      <c r="E26" s="30"/>
      <c r="F26" s="30"/>
      <c r="G26" s="30"/>
      <c r="H26" s="30"/>
      <c r="I26" s="30" t="s">
        <v>75</v>
      </c>
      <c r="J26" s="58">
        <v>2.5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3.6800000000000068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-1.2199999999999989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Y38"/>
  <sheetViews>
    <sheetView tabSelected="1" workbookViewId="0">
      <pane xSplit="1" topLeftCell="B1" activePane="topRight" state="frozen"/>
      <selection pane="topRight" activeCell="B13" sqref="B13"/>
    </sheetView>
  </sheetViews>
  <sheetFormatPr baseColWidth="10" defaultColWidth="14.5" defaultRowHeight="15.75" customHeight="1" x14ac:dyDescent="0.15"/>
  <cols>
    <col min="1" max="1" width="39" customWidth="1"/>
  </cols>
  <sheetData>
    <row r="1" spans="1:25" ht="25.5" customHeight="1" x14ac:dyDescent="0.15">
      <c r="A1" s="2" t="str">
        <f>'Listing del bar'!A1</f>
        <v>#Blondes</v>
      </c>
      <c r="B1" s="2" t="s">
        <v>97</v>
      </c>
      <c r="C1" s="2" t="str">
        <f>'Listing del bar'!B1</f>
        <v xml:space="preserve">Prix </v>
      </c>
      <c r="D1" s="2" t="str">
        <f>'Listing del bar'!H1</f>
        <v>Prix/b.</v>
      </c>
      <c r="E1" s="2" t="str">
        <f>'Listing del bar'!E1</f>
        <v>stock</v>
      </c>
      <c r="F1" s="2" t="s">
        <v>99</v>
      </c>
      <c r="G1" s="2" t="s">
        <v>98</v>
      </c>
      <c r="H1" s="2" t="s">
        <v>101</v>
      </c>
      <c r="I1" s="5" t="s">
        <v>102</v>
      </c>
      <c r="J1" s="7" t="s">
        <v>103</v>
      </c>
      <c r="K1" s="5" t="s">
        <v>104</v>
      </c>
      <c r="L1" s="5" t="s">
        <v>10</v>
      </c>
      <c r="M1" s="5" t="s">
        <v>11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3" x14ac:dyDescent="0.15">
      <c r="A2" s="13" t="str">
        <f>'Listing del bar'!A2</f>
        <v>Barbar (20x33cl)</v>
      </c>
      <c r="B2" s="14">
        <v>1.2</v>
      </c>
      <c r="C2" s="16">
        <f>'Listing del bar'!B2</f>
        <v>23.6555</v>
      </c>
      <c r="D2" s="18">
        <f>'Listing del bar'!H2</f>
        <v>1.1827749999999999</v>
      </c>
      <c r="E2" s="20">
        <f>'Listing del bar'!E2</f>
        <v>60</v>
      </c>
      <c r="F2" s="13">
        <v>7.0000000000000007E-2</v>
      </c>
      <c r="G2" s="13">
        <v>0.09</v>
      </c>
      <c r="H2" s="13">
        <v>2.5</v>
      </c>
      <c r="I2" s="13">
        <v>0.85</v>
      </c>
      <c r="J2" s="21">
        <v>0.08</v>
      </c>
      <c r="K2" s="13">
        <v>2</v>
      </c>
      <c r="L2" s="23">
        <f t="shared" ref="L2:L14" si="0">D2*H2</f>
        <v>2.9569374999999996</v>
      </c>
      <c r="M2" s="23">
        <f t="shared" ref="M2:M14" si="1">D2*I2</f>
        <v>1.0053587499999999</v>
      </c>
    </row>
    <row r="3" spans="1:25" ht="13" x14ac:dyDescent="0.15">
      <c r="A3" s="13" t="str">
        <f>'Listing del bar'!A3</f>
        <v>Bertinchamps triple (20x50cl soit 40x25cl)</v>
      </c>
      <c r="B3" s="14">
        <v>1.2</v>
      </c>
      <c r="C3" s="16">
        <f>'Listing del bar'!B3</f>
        <v>49.392199999999995</v>
      </c>
      <c r="D3" s="18">
        <f>'Listing del bar'!H3</f>
        <v>1.2348049999999999</v>
      </c>
      <c r="E3" s="20">
        <f>'Listing del bar'!E3</f>
        <v>80</v>
      </c>
      <c r="F3" s="13">
        <v>0.08</v>
      </c>
      <c r="G3" s="13">
        <v>0.08</v>
      </c>
      <c r="H3" s="13">
        <v>2.5</v>
      </c>
      <c r="I3" s="13">
        <v>0.85</v>
      </c>
      <c r="J3" s="21">
        <v>0.08</v>
      </c>
      <c r="K3" s="13">
        <v>2</v>
      </c>
      <c r="L3" s="23">
        <f t="shared" si="0"/>
        <v>3.0870124999999997</v>
      </c>
      <c r="M3" s="23">
        <f t="shared" si="1"/>
        <v>1.0495842499999999</v>
      </c>
    </row>
    <row r="4" spans="1:25" ht="13" x14ac:dyDescent="0.15">
      <c r="A4" s="13" t="str">
        <f>'Listing del bar'!A4</f>
        <v>Chouffe blonde</v>
      </c>
      <c r="B4" s="24">
        <f t="shared" ref="B4:B5" si="2">ROUNDDOWN(D4, 1)</f>
        <v>1.3</v>
      </c>
      <c r="C4" s="16">
        <f>'Listing del bar'!B4</f>
        <v>32.294899999999998</v>
      </c>
      <c r="D4" s="18">
        <f>'Listing del bar'!H4</f>
        <v>1.3456208333333333</v>
      </c>
      <c r="E4" s="20">
        <f>'Listing del bar'!E4</f>
        <v>96</v>
      </c>
      <c r="F4" s="13">
        <v>7.0000000000000007E-2</v>
      </c>
      <c r="G4" s="13">
        <v>0.09</v>
      </c>
      <c r="H4" s="13">
        <v>2.5</v>
      </c>
      <c r="I4" s="13">
        <v>0.85</v>
      </c>
      <c r="J4" s="21">
        <v>0.08</v>
      </c>
      <c r="K4" s="13">
        <v>2</v>
      </c>
      <c r="L4" s="23">
        <f t="shared" si="0"/>
        <v>3.3640520833333332</v>
      </c>
      <c r="M4" s="23">
        <f t="shared" si="1"/>
        <v>1.1437777083333331</v>
      </c>
    </row>
    <row r="5" spans="1:25" ht="13" x14ac:dyDescent="0.15">
      <c r="A5" s="13" t="str">
        <f>'Listing del bar'!A5</f>
        <v>Corne triple</v>
      </c>
      <c r="B5" s="24">
        <f t="shared" si="2"/>
        <v>1.7</v>
      </c>
      <c r="C5" s="16">
        <f>'Listing del bar'!B5</f>
        <v>41.44</v>
      </c>
      <c r="D5" s="18">
        <f>'Listing del bar'!H5</f>
        <v>1.7266666666666666</v>
      </c>
      <c r="E5" s="20">
        <f>'Listing del bar'!E5</f>
        <v>48</v>
      </c>
      <c r="F5" s="13">
        <v>0.06</v>
      </c>
      <c r="G5" s="13">
        <v>0.12</v>
      </c>
      <c r="H5" s="13">
        <v>2</v>
      </c>
      <c r="I5" s="13">
        <v>0.6</v>
      </c>
      <c r="J5" s="21">
        <v>0.1</v>
      </c>
      <c r="K5" s="13">
        <v>2</v>
      </c>
      <c r="L5" s="23">
        <f t="shared" si="0"/>
        <v>3.4533333333333331</v>
      </c>
      <c r="M5" s="23">
        <f t="shared" si="1"/>
        <v>1.0359999999999998</v>
      </c>
    </row>
    <row r="6" spans="1:25" ht="13" x14ac:dyDescent="0.15">
      <c r="A6" s="13" t="str">
        <f>'Listing del bar'!A6</f>
        <v>Cuvée des trolls (24x25cl)</v>
      </c>
      <c r="B6" s="14">
        <v>0.8</v>
      </c>
      <c r="C6" s="16">
        <f>'Listing del bar'!B6</f>
        <v>19.033300000000001</v>
      </c>
      <c r="D6" s="18">
        <f>'Listing del bar'!H6</f>
        <v>0.79305416666666673</v>
      </c>
      <c r="E6" s="20">
        <f>'Listing del bar'!E6</f>
        <v>72</v>
      </c>
      <c r="F6" s="13" t="s">
        <v>26</v>
      </c>
      <c r="G6" s="13" t="s">
        <v>27</v>
      </c>
      <c r="H6" s="13">
        <v>2</v>
      </c>
      <c r="I6" s="13">
        <v>0.95</v>
      </c>
      <c r="J6" s="21">
        <v>7.0000000000000007E-2</v>
      </c>
      <c r="K6" s="13">
        <v>2</v>
      </c>
      <c r="L6" s="23">
        <f t="shared" si="0"/>
        <v>1.5861083333333335</v>
      </c>
      <c r="M6" s="23">
        <f t="shared" si="1"/>
        <v>0.75340145833333338</v>
      </c>
    </row>
    <row r="7" spans="1:25" ht="13" x14ac:dyDescent="0.15">
      <c r="A7" s="13" t="str">
        <f>'Listing del bar'!A7</f>
        <v>Houppe</v>
      </c>
      <c r="B7" s="14">
        <v>1.7</v>
      </c>
      <c r="C7" s="16">
        <f>'Listing del bar'!B7</f>
        <v>40.369999999999997</v>
      </c>
      <c r="D7" s="18">
        <f>'Listing del bar'!H7</f>
        <v>1.6820833333333332</v>
      </c>
      <c r="E7" s="20">
        <f>'Listing del bar'!E7</f>
        <v>72</v>
      </c>
      <c r="F7" s="13">
        <v>0.06</v>
      </c>
      <c r="G7" s="13">
        <v>0.09</v>
      </c>
      <c r="H7" s="13">
        <v>2.5</v>
      </c>
      <c r="I7" s="13">
        <v>0.7</v>
      </c>
      <c r="J7" s="21">
        <v>7.4999999999999997E-2</v>
      </c>
      <c r="K7" s="13">
        <v>2</v>
      </c>
      <c r="L7" s="23">
        <f t="shared" si="0"/>
        <v>4.2052083333333332</v>
      </c>
      <c r="M7" s="23">
        <f t="shared" si="1"/>
        <v>1.1774583333333331</v>
      </c>
    </row>
    <row r="8" spans="1:25" ht="13" x14ac:dyDescent="0.15">
      <c r="A8" s="13" t="str">
        <f>'Listing del bar'!A8</f>
        <v>Lupulus Hopera</v>
      </c>
      <c r="B8" s="14">
        <v>1.6</v>
      </c>
      <c r="C8" s="16">
        <f>'Listing del bar'!B8</f>
        <v>37.945599999999999</v>
      </c>
      <c r="D8" s="18">
        <f>'Listing del bar'!H8</f>
        <v>1.5810666666666666</v>
      </c>
      <c r="E8" s="20">
        <f>'Listing del bar'!E8</f>
        <v>72</v>
      </c>
      <c r="F8" s="13">
        <v>0.06</v>
      </c>
      <c r="G8" s="13">
        <v>7.0000000000000007E-2</v>
      </c>
      <c r="H8" s="13">
        <v>2</v>
      </c>
      <c r="I8" s="13">
        <v>0.7</v>
      </c>
      <c r="J8" s="21">
        <v>0.06</v>
      </c>
      <c r="K8" s="13">
        <v>2</v>
      </c>
      <c r="L8" s="23">
        <f t="shared" si="0"/>
        <v>3.1621333333333332</v>
      </c>
      <c r="M8" s="23">
        <f t="shared" si="1"/>
        <v>1.1067466666666665</v>
      </c>
    </row>
    <row r="9" spans="1:25" ht="13" x14ac:dyDescent="0.15">
      <c r="A9" s="13" t="str">
        <f>'Listing del bar'!A9</f>
        <v>Lupulus organicus (33cl)</v>
      </c>
      <c r="B9" s="24">
        <f t="shared" ref="B9:B10" si="3">ROUNDDOWN(D9, 1)</f>
        <v>1.5</v>
      </c>
      <c r="C9" s="16">
        <f>'Listing del bar'!B9</f>
        <v>36.638800000000003</v>
      </c>
      <c r="D9" s="18">
        <f>'Listing del bar'!H9</f>
        <v>1.5266166666666667</v>
      </c>
      <c r="E9" s="20">
        <f>'Listing del bar'!E9</f>
        <v>96</v>
      </c>
      <c r="F9" s="13">
        <v>0.06</v>
      </c>
      <c r="G9" s="13">
        <v>7.0000000000000007E-2</v>
      </c>
      <c r="H9" s="13">
        <v>2</v>
      </c>
      <c r="I9" s="13">
        <v>0.7</v>
      </c>
      <c r="J9" s="21">
        <v>8.5000000000000006E-2</v>
      </c>
      <c r="K9" s="13">
        <v>2</v>
      </c>
      <c r="L9" s="23">
        <f t="shared" si="0"/>
        <v>3.0532333333333335</v>
      </c>
      <c r="M9" s="23">
        <f t="shared" si="1"/>
        <v>1.0686316666666666</v>
      </c>
    </row>
    <row r="10" spans="1:25" ht="13" x14ac:dyDescent="0.15">
      <c r="A10" s="13" t="str">
        <f>'Listing del bar'!A10</f>
        <v>Troll Rasta</v>
      </c>
      <c r="B10" s="24">
        <f t="shared" si="3"/>
        <v>1.6</v>
      </c>
      <c r="C10" s="16">
        <f>'Listing del bar'!B10</f>
        <v>38.61</v>
      </c>
      <c r="D10" s="18">
        <f>'Listing del bar'!H10</f>
        <v>1.6087499999999999</v>
      </c>
      <c r="E10" s="20">
        <f>'Listing del bar'!E10</f>
        <v>72</v>
      </c>
      <c r="F10" s="13">
        <v>0.06</v>
      </c>
      <c r="G10" s="13">
        <v>0.1</v>
      </c>
      <c r="H10" s="13">
        <v>2.5</v>
      </c>
      <c r="I10" s="13">
        <v>0.8</v>
      </c>
      <c r="J10" s="21">
        <v>7.0000000000000007E-2</v>
      </c>
      <c r="K10" s="13">
        <v>1</v>
      </c>
      <c r="L10" s="23">
        <f t="shared" si="0"/>
        <v>4.0218749999999996</v>
      </c>
      <c r="M10" s="23">
        <f t="shared" si="1"/>
        <v>1.2869999999999999</v>
      </c>
    </row>
    <row r="11" spans="1:25" ht="13" x14ac:dyDescent="0.15">
      <c r="A11" s="13" t="str">
        <f>'Listing del bar'!A11</f>
        <v>St feuillien grand cru</v>
      </c>
      <c r="B11" s="14">
        <v>1.7</v>
      </c>
      <c r="C11" s="16">
        <f>'Listing del bar'!B11</f>
        <v>40.777000000000001</v>
      </c>
      <c r="D11" s="18">
        <f>'Listing del bar'!H11</f>
        <v>1.6990416666666668</v>
      </c>
      <c r="E11" s="20">
        <f>'Listing del bar'!E11</f>
        <v>96</v>
      </c>
      <c r="F11" s="13">
        <v>0.06</v>
      </c>
      <c r="G11" s="13">
        <v>0.09</v>
      </c>
      <c r="H11" s="13">
        <v>2.5</v>
      </c>
      <c r="I11" s="13">
        <v>0.8</v>
      </c>
      <c r="J11" s="21">
        <v>9.5000000000000001E-2</v>
      </c>
      <c r="K11" s="13">
        <v>2</v>
      </c>
      <c r="L11" s="23">
        <f t="shared" si="0"/>
        <v>4.2476041666666671</v>
      </c>
      <c r="M11" s="23">
        <f t="shared" si="1"/>
        <v>1.3592333333333335</v>
      </c>
    </row>
    <row r="12" spans="1:25" ht="13" x14ac:dyDescent="0.15">
      <c r="A12" s="13" t="str">
        <f>'Listing del bar'!A12</f>
        <v>Triple Karmeliet</v>
      </c>
      <c r="B12" s="24">
        <f t="shared" ref="B12:B13" si="4">ROUNDDOWN(D12, 1)</f>
        <v>1.4</v>
      </c>
      <c r="C12" s="16">
        <f>'Listing del bar'!B12</f>
        <v>34.7149</v>
      </c>
      <c r="D12" s="18">
        <f>'Listing del bar'!H12</f>
        <v>1.4464541666666666</v>
      </c>
      <c r="E12" s="20">
        <f>'Listing del bar'!E12</f>
        <v>120</v>
      </c>
      <c r="F12" s="13">
        <v>0.09</v>
      </c>
      <c r="G12" s="13">
        <v>0.1</v>
      </c>
      <c r="H12" s="13">
        <v>3</v>
      </c>
      <c r="I12" s="13">
        <v>0.85</v>
      </c>
      <c r="J12" s="21">
        <v>8.4000000000000005E-2</v>
      </c>
      <c r="K12" s="13">
        <v>2</v>
      </c>
      <c r="L12" s="23">
        <f t="shared" si="0"/>
        <v>4.3393625</v>
      </c>
      <c r="M12" s="23">
        <f t="shared" si="1"/>
        <v>1.2294860416666666</v>
      </c>
    </row>
    <row r="13" spans="1:25" ht="13" x14ac:dyDescent="0.15">
      <c r="A13" s="13" t="str">
        <f>'Listing del bar'!A13</f>
        <v>Vaurien (12x33cl)</v>
      </c>
      <c r="B13" s="24">
        <f t="shared" si="4"/>
        <v>1.4</v>
      </c>
      <c r="C13" s="16">
        <f>'Listing del bar'!B13</f>
        <v>17.109400000000001</v>
      </c>
      <c r="D13" s="18">
        <f>'Listing del bar'!H13</f>
        <v>1.4257833333333334</v>
      </c>
      <c r="E13" s="20">
        <f>'Listing del bar'!E13</f>
        <v>24</v>
      </c>
      <c r="F13" s="13">
        <v>7.0000000000000007E-2</v>
      </c>
      <c r="G13" s="13">
        <v>0.08</v>
      </c>
      <c r="H13" s="13">
        <v>2.5</v>
      </c>
      <c r="I13" s="13">
        <v>0.85</v>
      </c>
      <c r="J13" s="21">
        <v>5.7000000000000002E-2</v>
      </c>
      <c r="K13" s="13">
        <v>2</v>
      </c>
      <c r="L13" s="23">
        <f t="shared" si="0"/>
        <v>3.5644583333333335</v>
      </c>
      <c r="M13" s="23">
        <f t="shared" si="1"/>
        <v>1.2119158333333333</v>
      </c>
    </row>
    <row r="14" spans="1:25" ht="13" x14ac:dyDescent="0.15">
      <c r="A14" s="13" t="str">
        <f>'Listing del bar'!A14</f>
        <v>Westmalle Triple</v>
      </c>
      <c r="B14" s="14">
        <v>1.4</v>
      </c>
      <c r="C14" s="16">
        <f>'Listing del bar'!B14</f>
        <v>32.633699999999997</v>
      </c>
      <c r="D14" s="18">
        <f>'Listing del bar'!H14</f>
        <v>1.3597374999999998</v>
      </c>
      <c r="E14" s="20">
        <f>'Listing del bar'!E14</f>
        <v>72</v>
      </c>
      <c r="F14" s="13">
        <v>7.0000000000000007E-2</v>
      </c>
      <c r="G14" s="13">
        <v>0.08</v>
      </c>
      <c r="H14" s="13">
        <v>2.5</v>
      </c>
      <c r="I14" s="13">
        <v>0.85</v>
      </c>
      <c r="J14" s="21">
        <v>9.5000000000000001E-2</v>
      </c>
      <c r="K14" s="13">
        <v>2</v>
      </c>
      <c r="L14" s="23">
        <f t="shared" si="0"/>
        <v>3.3993437499999994</v>
      </c>
      <c r="M14" s="16">
        <f t="shared" si="1"/>
        <v>1.1557768749999999</v>
      </c>
    </row>
    <row r="15" spans="1:25" ht="25.5" customHeight="1" x14ac:dyDescent="0.15">
      <c r="A15" s="2" t="str">
        <f>'Listing del bar'!A15</f>
        <v>#Ambrées</v>
      </c>
      <c r="B15" s="5" t="s">
        <v>97</v>
      </c>
      <c r="C15" s="2" t="str">
        <f>'Listing del bar'!B15</f>
        <v xml:space="preserve">Prix </v>
      </c>
      <c r="D15" s="2" t="str">
        <f>'Listing del bar'!H15</f>
        <v>Prix/b.</v>
      </c>
      <c r="E15" s="5" t="str">
        <f>'Listing del bar'!E15</f>
        <v>Q départ</v>
      </c>
      <c r="F15" s="2" t="s">
        <v>2</v>
      </c>
      <c r="G15" s="2" t="s">
        <v>3</v>
      </c>
      <c r="H15" s="2" t="s">
        <v>4</v>
      </c>
      <c r="I15" s="5" t="s">
        <v>5</v>
      </c>
      <c r="J15" s="7" t="s">
        <v>7</v>
      </c>
      <c r="K15" s="2" t="s">
        <v>49</v>
      </c>
      <c r="L15" s="5" t="s">
        <v>10</v>
      </c>
      <c r="M15" s="5" t="s">
        <v>11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3" x14ac:dyDescent="0.15">
      <c r="A16" s="13" t="str">
        <f>'Listing del bar'!A16</f>
        <v>Bush ambrée</v>
      </c>
      <c r="B16" s="14">
        <v>1.4</v>
      </c>
      <c r="C16" s="16">
        <f>'Listing del bar'!B16</f>
        <v>32.875700000000002</v>
      </c>
      <c r="D16" s="18">
        <f>'Listing del bar'!H16</f>
        <v>1.3698208333333335</v>
      </c>
      <c r="E16" s="20">
        <f>'Listing del bar'!E16</f>
        <v>96</v>
      </c>
      <c r="F16" s="13">
        <v>0.08</v>
      </c>
      <c r="G16" s="13">
        <v>7.0000000000000007E-2</v>
      </c>
      <c r="H16" s="13">
        <v>2.5</v>
      </c>
      <c r="I16" s="13">
        <v>0.9</v>
      </c>
      <c r="J16" s="21">
        <v>0.12</v>
      </c>
      <c r="K16" s="13">
        <v>1</v>
      </c>
      <c r="L16" s="23">
        <f t="shared" ref="L16:L19" si="5">D16*H16</f>
        <v>3.4245520833333338</v>
      </c>
      <c r="M16" s="16">
        <f t="shared" ref="M16:M19" si="6">D16*I16</f>
        <v>1.2328387500000002</v>
      </c>
    </row>
    <row r="17" spans="1:25" ht="13" x14ac:dyDescent="0.15">
      <c r="A17" s="13" t="str">
        <f>'Listing del bar'!A17</f>
        <v>Kwak</v>
      </c>
      <c r="B17" s="24">
        <f t="shared" ref="B17:B19" si="7">ROUNDDOWN(D17, 1)</f>
        <v>1.2</v>
      </c>
      <c r="C17" s="16">
        <f>'Listing del bar'!B17</f>
        <v>28.979499999999998</v>
      </c>
      <c r="D17" s="18">
        <f>'Listing del bar'!H17</f>
        <v>1.2074791666666667</v>
      </c>
      <c r="E17" s="20">
        <f>'Listing del bar'!E17</f>
        <v>48</v>
      </c>
      <c r="F17" s="13">
        <v>0.11</v>
      </c>
      <c r="G17" s="13">
        <v>0.1</v>
      </c>
      <c r="H17" s="13">
        <v>2</v>
      </c>
      <c r="I17" s="13">
        <v>0.95</v>
      </c>
      <c r="J17" s="21">
        <v>0.08</v>
      </c>
      <c r="K17" s="13">
        <v>1</v>
      </c>
      <c r="L17" s="23">
        <f t="shared" si="5"/>
        <v>2.4149583333333333</v>
      </c>
      <c r="M17" s="16">
        <f t="shared" si="6"/>
        <v>1.1471052083333333</v>
      </c>
    </row>
    <row r="18" spans="1:25" ht="13" x14ac:dyDescent="0.15">
      <c r="A18" s="13" t="str">
        <f>'Listing del bar'!A18</f>
        <v>Orval</v>
      </c>
      <c r="B18" s="24">
        <f t="shared" si="7"/>
        <v>1.4</v>
      </c>
      <c r="C18" s="16">
        <f>'Listing del bar'!B18</f>
        <v>34.412399999999998</v>
      </c>
      <c r="D18" s="18">
        <f>'Listing del bar'!H18</f>
        <v>1.4338499999999998</v>
      </c>
      <c r="E18" s="13">
        <v>72</v>
      </c>
      <c r="F18" s="13">
        <v>0.09</v>
      </c>
      <c r="G18" s="13">
        <v>0.1</v>
      </c>
      <c r="H18" s="13">
        <v>4.5</v>
      </c>
      <c r="I18" s="13">
        <v>0.85</v>
      </c>
      <c r="J18" s="21">
        <v>6.2E-2</v>
      </c>
      <c r="K18" s="13">
        <v>1</v>
      </c>
      <c r="L18" s="23">
        <f t="shared" si="5"/>
        <v>6.4523249999999992</v>
      </c>
      <c r="M18" s="16">
        <f t="shared" si="6"/>
        <v>1.2187724999999998</v>
      </c>
    </row>
    <row r="19" spans="1:25" ht="13" x14ac:dyDescent="0.15">
      <c r="A19" s="13" t="str">
        <f>'Listing del bar'!A19</f>
        <v>Trappe Quadruple</v>
      </c>
      <c r="B19" s="24">
        <f t="shared" si="7"/>
        <v>1.5</v>
      </c>
      <c r="C19" s="16">
        <f>'Listing del bar'!B19</f>
        <v>36.759799999999998</v>
      </c>
      <c r="D19" s="18">
        <f>'Listing del bar'!H19</f>
        <v>1.5316583333333333</v>
      </c>
      <c r="E19" s="20">
        <f>'Listing del bar'!E19</f>
        <v>48</v>
      </c>
      <c r="F19" s="13">
        <v>7.0000000000000007E-2</v>
      </c>
      <c r="G19" s="13">
        <v>0.09</v>
      </c>
      <c r="H19" s="13">
        <v>2.5</v>
      </c>
      <c r="I19" s="13">
        <v>0.8</v>
      </c>
      <c r="J19" s="21">
        <v>0.1</v>
      </c>
      <c r="K19" s="13">
        <v>1</v>
      </c>
      <c r="L19" s="23">
        <f t="shared" si="5"/>
        <v>3.8291458333333335</v>
      </c>
      <c r="M19" s="16">
        <f t="shared" si="6"/>
        <v>1.2253266666666667</v>
      </c>
    </row>
    <row r="20" spans="1:25" ht="25.5" customHeight="1" x14ac:dyDescent="0.15">
      <c r="A20" s="2" t="str">
        <f>'Listing del bar'!A20</f>
        <v>#Brunes/noirs</v>
      </c>
      <c r="B20" s="5" t="s">
        <v>97</v>
      </c>
      <c r="C20" s="2" t="str">
        <f>'Listing del bar'!B20</f>
        <v xml:space="preserve">Prix </v>
      </c>
      <c r="D20" s="2" t="str">
        <f>'Listing del bar'!H20</f>
        <v>Prix/b.</v>
      </c>
      <c r="E20" s="5" t="str">
        <f>'Listing del bar'!E20</f>
        <v>Q départ</v>
      </c>
      <c r="F20" s="2" t="s">
        <v>2</v>
      </c>
      <c r="G20" s="2" t="s">
        <v>3</v>
      </c>
      <c r="H20" s="2" t="s">
        <v>4</v>
      </c>
      <c r="I20" s="5" t="s">
        <v>5</v>
      </c>
      <c r="J20" s="7" t="s">
        <v>7</v>
      </c>
      <c r="K20" s="2" t="s">
        <v>49</v>
      </c>
      <c r="L20" s="5" t="s">
        <v>10</v>
      </c>
      <c r="M20" s="5" t="s">
        <v>11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3" x14ac:dyDescent="0.15">
      <c r="A21" s="13" t="str">
        <f>'Listing del bar'!A21</f>
        <v>Chimay Bleu</v>
      </c>
      <c r="B21" s="14">
        <v>1.8</v>
      </c>
      <c r="C21" s="16">
        <f>'Listing del bar'!B21</f>
        <v>35.767599999999995</v>
      </c>
      <c r="D21" s="18">
        <f>'Listing del bar'!H21</f>
        <v>1.7883799999999996</v>
      </c>
      <c r="E21" s="20">
        <f>'Listing del bar'!E21</f>
        <v>60</v>
      </c>
      <c r="F21" s="13">
        <v>0.08</v>
      </c>
      <c r="G21" s="13">
        <v>0.12</v>
      </c>
      <c r="H21" s="13">
        <v>2</v>
      </c>
      <c r="I21" s="13">
        <v>0.7</v>
      </c>
      <c r="J21" s="21">
        <v>0.09</v>
      </c>
      <c r="K21" s="13">
        <v>1</v>
      </c>
      <c r="L21" s="23">
        <f t="shared" ref="L21:L23" si="8">D21*H21</f>
        <v>3.5767599999999993</v>
      </c>
      <c r="M21" s="16">
        <f t="shared" ref="M21:M23" si="9">D21*I21</f>
        <v>1.2518659999999997</v>
      </c>
    </row>
    <row r="22" spans="1:25" ht="13" x14ac:dyDescent="0.15">
      <c r="A22" s="13" t="str">
        <f>'Listing del bar'!A22</f>
        <v>Rochefort 8</v>
      </c>
      <c r="B22" s="14">
        <v>1.4</v>
      </c>
      <c r="C22" s="16">
        <f>'Listing del bar'!B22</f>
        <v>33.238699999999994</v>
      </c>
      <c r="D22" s="18">
        <f>'Listing del bar'!H22</f>
        <v>1.3849458333333331</v>
      </c>
      <c r="E22" s="20">
        <f>'Listing del bar'!E22</f>
        <v>72</v>
      </c>
      <c r="F22" s="13">
        <v>7.0000000000000007E-2</v>
      </c>
      <c r="G22" s="13">
        <v>0.08</v>
      </c>
      <c r="H22" s="13">
        <v>2.5</v>
      </c>
      <c r="I22" s="13">
        <v>0.9</v>
      </c>
      <c r="J22" s="21">
        <v>9.1999999999999998E-2</v>
      </c>
      <c r="K22" s="13">
        <v>1</v>
      </c>
      <c r="L22" s="23">
        <f t="shared" si="8"/>
        <v>3.4623645833333327</v>
      </c>
      <c r="M22" s="16">
        <f t="shared" si="9"/>
        <v>1.2464512499999998</v>
      </c>
    </row>
    <row r="23" spans="1:25" ht="13" x14ac:dyDescent="0.15">
      <c r="A23" s="13" t="str">
        <f>'Listing del bar'!A23</f>
        <v>Bertinchamps brune 50cl</v>
      </c>
      <c r="B23" s="14">
        <v>1.3</v>
      </c>
      <c r="C23" s="16">
        <f>'Listing del bar'!B23</f>
        <v>50.614299999999993</v>
      </c>
      <c r="D23" s="18">
        <f>'Listing del bar'!H23</f>
        <v>1.2653574999999999</v>
      </c>
      <c r="E23" s="20">
        <f>'Listing del bar'!E23</f>
        <v>40</v>
      </c>
      <c r="F23" s="13">
        <v>0.08</v>
      </c>
      <c r="G23" s="13">
        <v>0.08</v>
      </c>
      <c r="H23" s="13">
        <v>2.5</v>
      </c>
      <c r="I23" s="13">
        <v>0.85</v>
      </c>
      <c r="J23" s="21">
        <v>7.0000000000000007E-2</v>
      </c>
      <c r="K23" s="13">
        <v>1</v>
      </c>
      <c r="L23" s="23">
        <f t="shared" si="8"/>
        <v>3.16339375</v>
      </c>
      <c r="M23" s="16">
        <f t="shared" si="9"/>
        <v>1.075553875</v>
      </c>
    </row>
    <row r="24" spans="1:25" ht="25.5" customHeight="1" x14ac:dyDescent="0.15">
      <c r="A24" s="2" t="str">
        <f>'Listing del bar'!A24</f>
        <v>#Blanches/fruitées/lambic</v>
      </c>
      <c r="B24" s="5" t="s">
        <v>97</v>
      </c>
      <c r="C24" s="2" t="str">
        <f>'Listing del bar'!B24</f>
        <v xml:space="preserve">Prix </v>
      </c>
      <c r="D24" s="2" t="str">
        <f>'Listing del bar'!H24</f>
        <v>Prix/b.</v>
      </c>
      <c r="E24" s="2" t="str">
        <f>'Listing del bar'!E24</f>
        <v>Q départ</v>
      </c>
      <c r="F24" s="2" t="s">
        <v>2</v>
      </c>
      <c r="G24" s="2" t="s">
        <v>3</v>
      </c>
      <c r="H24" s="2" t="s">
        <v>4</v>
      </c>
      <c r="I24" s="5" t="s">
        <v>5</v>
      </c>
      <c r="J24" s="7" t="s">
        <v>7</v>
      </c>
      <c r="K24" s="2" t="s">
        <v>49</v>
      </c>
      <c r="L24" s="5" t="s">
        <v>10</v>
      </c>
      <c r="M24" s="5" t="s">
        <v>11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3" x14ac:dyDescent="0.15">
      <c r="A25" s="13" t="str">
        <f>'Listing del bar'!A25</f>
        <v>Houppe Jambe en l’air</v>
      </c>
      <c r="B25" s="24">
        <f t="shared" ref="B25:B27" si="10">ROUNDDOWN(D25, 1)</f>
        <v>1.5</v>
      </c>
      <c r="C25" s="16">
        <f>'Listing del bar'!B25</f>
        <v>36.360500000000002</v>
      </c>
      <c r="D25" s="18">
        <f>'Listing del bar'!H25</f>
        <v>1.5150208333333335</v>
      </c>
      <c r="E25" s="20">
        <f>'Listing del bar'!E25</f>
        <v>72</v>
      </c>
      <c r="F25" s="13">
        <v>0.09</v>
      </c>
      <c r="G25" s="13">
        <v>7.0000000000000007E-2</v>
      </c>
      <c r="H25" s="13">
        <v>2.5</v>
      </c>
      <c r="I25" s="13">
        <v>0.8</v>
      </c>
      <c r="J25" s="21">
        <v>4.8000000000000001E-2</v>
      </c>
      <c r="K25" s="13">
        <v>1</v>
      </c>
      <c r="L25" s="23">
        <f t="shared" ref="L25:L29" si="11">D25*H25</f>
        <v>3.7875520833333338</v>
      </c>
      <c r="M25" s="16">
        <f t="shared" ref="M25:M29" si="12">D25*I25</f>
        <v>1.212016666666667</v>
      </c>
    </row>
    <row r="26" spans="1:25" ht="13" x14ac:dyDescent="0.15">
      <c r="A26" s="13" t="str">
        <f>'Listing del bar'!A26</f>
        <v>Kasteel Rouge</v>
      </c>
      <c r="B26" s="24">
        <f t="shared" si="10"/>
        <v>1.3</v>
      </c>
      <c r="C26" s="16">
        <f>'Listing del bar'!B26</f>
        <v>31.37</v>
      </c>
      <c r="D26" s="18">
        <f>'Listing del bar'!H26</f>
        <v>1.3070833333333334</v>
      </c>
      <c r="E26" s="20">
        <f>'Listing del bar'!E26</f>
        <v>120</v>
      </c>
      <c r="F26" s="13">
        <v>0.11</v>
      </c>
      <c r="G26" s="13">
        <v>0.12</v>
      </c>
      <c r="H26" s="13">
        <v>4.5</v>
      </c>
      <c r="I26" s="13">
        <v>0.75</v>
      </c>
      <c r="J26" s="21">
        <v>0.08</v>
      </c>
      <c r="K26" s="13">
        <v>1</v>
      </c>
      <c r="L26" s="23">
        <f t="shared" si="11"/>
        <v>5.881875</v>
      </c>
      <c r="M26" s="16">
        <f t="shared" si="12"/>
        <v>0.98031250000000003</v>
      </c>
    </row>
    <row r="27" spans="1:25" ht="13" x14ac:dyDescent="0.15">
      <c r="A27" s="13" t="str">
        <f>'Listing del bar'!A27</f>
        <v>Lindemans Pecheresse (24x25cl)</v>
      </c>
      <c r="B27" s="24">
        <f t="shared" si="10"/>
        <v>1.1000000000000001</v>
      </c>
      <c r="C27" s="16">
        <f>'Listing del bar'!B27</f>
        <v>26.801499999999997</v>
      </c>
      <c r="D27" s="18">
        <f>'Listing del bar'!H27</f>
        <v>1.1167291666666666</v>
      </c>
      <c r="E27" s="20">
        <f>'Listing del bar'!E27</f>
        <v>120</v>
      </c>
      <c r="F27" s="13">
        <v>0.09</v>
      </c>
      <c r="G27" s="13">
        <v>0.08</v>
      </c>
      <c r="H27" s="13">
        <v>2.5</v>
      </c>
      <c r="I27" s="13">
        <v>0.9</v>
      </c>
      <c r="J27" s="21">
        <v>2.5000000000000001E-2</v>
      </c>
      <c r="K27" s="13">
        <v>1</v>
      </c>
      <c r="L27" s="23">
        <f t="shared" si="11"/>
        <v>2.7918229166666664</v>
      </c>
      <c r="M27" s="16">
        <f t="shared" si="12"/>
        <v>1.00505625</v>
      </c>
    </row>
    <row r="28" spans="1:25" ht="13" x14ac:dyDescent="0.15">
      <c r="A28" s="13" t="str">
        <f>'Listing del bar'!A28</f>
        <v>Lupulus blanche</v>
      </c>
      <c r="B28" s="14">
        <v>1.4</v>
      </c>
      <c r="C28" s="16">
        <f>'Listing del bar'!B28</f>
        <v>32.766799999999996</v>
      </c>
      <c r="D28" s="18">
        <f>'Listing del bar'!H28</f>
        <v>1.3652833333333332</v>
      </c>
      <c r="E28" s="20">
        <f>'Listing del bar'!E28</f>
        <v>96</v>
      </c>
      <c r="F28" s="13">
        <v>7.0000000000000007E-2</v>
      </c>
      <c r="G28" s="13">
        <v>0.08</v>
      </c>
      <c r="H28" s="13">
        <v>2.5</v>
      </c>
      <c r="I28" s="13">
        <v>0.85</v>
      </c>
      <c r="J28" s="21">
        <v>8.5000000000000006E-2</v>
      </c>
      <c r="K28" s="13">
        <v>1</v>
      </c>
      <c r="L28" s="23">
        <f t="shared" si="11"/>
        <v>3.413208333333333</v>
      </c>
      <c r="M28" s="16">
        <f t="shared" si="12"/>
        <v>1.1604908333333332</v>
      </c>
    </row>
    <row r="29" spans="1:25" ht="13" x14ac:dyDescent="0.15">
      <c r="A29" s="13" t="str">
        <f>'Listing del bar'!A29</f>
        <v>Bertinchamps pamplemousse</v>
      </c>
      <c r="B29" s="24">
        <f>ROUNDDOWN(D29, 1)</f>
        <v>1.5</v>
      </c>
      <c r="C29" s="16">
        <f>'Listing del bar'!B29</f>
        <v>36.808199999999999</v>
      </c>
      <c r="D29" s="18">
        <f>'Listing del bar'!H29</f>
        <v>1.5336749999999999</v>
      </c>
      <c r="E29" s="20">
        <f>'Listing del bar'!E29</f>
        <v>48</v>
      </c>
      <c r="F29" s="13">
        <v>7.0000000000000007E-2</v>
      </c>
      <c r="G29" s="13">
        <v>0.1</v>
      </c>
      <c r="H29" s="13">
        <v>2.5</v>
      </c>
      <c r="I29" s="13">
        <v>0.7</v>
      </c>
      <c r="J29" s="21">
        <v>0.05</v>
      </c>
      <c r="K29" s="13">
        <v>1</v>
      </c>
      <c r="L29" s="23">
        <f t="shared" si="11"/>
        <v>3.8341874999999996</v>
      </c>
      <c r="M29" s="16">
        <f t="shared" si="12"/>
        <v>1.0735724999999998</v>
      </c>
    </row>
    <row r="30" spans="1:25" ht="25.5" customHeight="1" x14ac:dyDescent="0.15">
      <c r="A30" s="2" t="str">
        <f>'Listing del bar'!A30</f>
        <v>#Autres</v>
      </c>
      <c r="B30" s="5" t="s">
        <v>97</v>
      </c>
      <c r="C30" s="2" t="str">
        <f>'Listing del bar'!B30</f>
        <v xml:space="preserve">Prix </v>
      </c>
      <c r="D30" s="2" t="str">
        <f>'Listing del bar'!H30</f>
        <v>Prix/b.</v>
      </c>
      <c r="E30" s="2" t="str">
        <f>'Listing del bar'!E30</f>
        <v>Q départ</v>
      </c>
      <c r="F30" s="2" t="s">
        <v>2</v>
      </c>
      <c r="G30" s="2" t="s">
        <v>3</v>
      </c>
      <c r="H30" s="2" t="s">
        <v>4</v>
      </c>
      <c r="I30" s="5" t="s">
        <v>5</v>
      </c>
      <c r="J30" s="7" t="s">
        <v>7</v>
      </c>
      <c r="K30" s="2" t="s">
        <v>49</v>
      </c>
      <c r="L30" s="5" t="s">
        <v>10</v>
      </c>
      <c r="M30" s="5" t="s">
        <v>11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3" x14ac:dyDescent="0.15">
      <c r="A31" s="13" t="str">
        <f>'Listing del bar'!A31</f>
        <v>Besos</v>
      </c>
      <c r="B31" s="24">
        <f>ROUNDDOWN(D31, 1)</f>
        <v>1.5</v>
      </c>
      <c r="C31" s="16">
        <f>'Listing del bar'!B31</f>
        <v>36.56</v>
      </c>
      <c r="D31" s="18">
        <f>'Listing del bar'!H31</f>
        <v>1.5233333333333334</v>
      </c>
      <c r="E31" s="20">
        <f>'Listing del bar'!E31</f>
        <v>96</v>
      </c>
      <c r="F31" s="13">
        <v>7.0000000000000007E-2</v>
      </c>
      <c r="G31" s="13">
        <v>0.08</v>
      </c>
      <c r="H31" s="13">
        <v>2.5</v>
      </c>
      <c r="I31" s="13">
        <v>0.8</v>
      </c>
      <c r="J31" s="21">
        <v>5.8999999999999997E-2</v>
      </c>
      <c r="K31" s="13">
        <v>1</v>
      </c>
      <c r="L31" s="23">
        <f t="shared" ref="L31:L33" si="13">D31*H31</f>
        <v>3.8083333333333336</v>
      </c>
      <c r="M31" s="16">
        <f t="shared" ref="M31:M33" si="14">D31*I31</f>
        <v>1.2186666666666668</v>
      </c>
    </row>
    <row r="32" spans="1:25" ht="13" x14ac:dyDescent="0.15">
      <c r="A32" s="20" t="str">
        <f>'Listing del bar'!A32</f>
        <v>Somerbsy Blackberry</v>
      </c>
      <c r="B32" s="14">
        <v>1.5</v>
      </c>
      <c r="C32" s="16">
        <f>'Listing del bar'!B32</f>
        <v>35.186799999999998</v>
      </c>
      <c r="D32" s="18">
        <f>'Listing del bar'!H32</f>
        <v>1.4661166666666665</v>
      </c>
      <c r="E32" s="20">
        <f>'Listing del bar'!E32</f>
        <v>96</v>
      </c>
      <c r="F32" s="13">
        <v>0.1</v>
      </c>
      <c r="G32" s="13">
        <v>0.12</v>
      </c>
      <c r="H32" s="13">
        <v>4</v>
      </c>
      <c r="I32" s="13">
        <v>0.85</v>
      </c>
      <c r="J32" s="21">
        <v>4.4999999999999998E-2</v>
      </c>
      <c r="K32" s="13">
        <v>1</v>
      </c>
      <c r="L32" s="23">
        <f t="shared" si="13"/>
        <v>5.8644666666666661</v>
      </c>
      <c r="M32" s="16">
        <f t="shared" si="14"/>
        <v>1.2461991666666665</v>
      </c>
    </row>
    <row r="33" spans="1:25" ht="13" x14ac:dyDescent="0.15">
      <c r="A33" s="20" t="str">
        <f>'Listing del bar'!A33</f>
        <v>Somerbsy pomme</v>
      </c>
      <c r="B33" s="14">
        <v>1.5</v>
      </c>
      <c r="C33" s="16">
        <f>'Listing del bar'!B33</f>
        <v>35.235199999999999</v>
      </c>
      <c r="D33" s="18">
        <f>'Listing del bar'!H33</f>
        <v>1.4681333333333333</v>
      </c>
      <c r="E33" s="20">
        <f>'Listing del bar'!E33</f>
        <v>96</v>
      </c>
      <c r="F33" s="13">
        <v>0.1</v>
      </c>
      <c r="G33" s="13">
        <v>0.12</v>
      </c>
      <c r="H33" s="13">
        <v>4</v>
      </c>
      <c r="I33" s="13">
        <v>0.85</v>
      </c>
      <c r="J33" s="21">
        <v>4.4999999999999998E-2</v>
      </c>
      <c r="K33" s="13">
        <v>1</v>
      </c>
      <c r="L33" s="23">
        <f t="shared" si="13"/>
        <v>5.8725333333333332</v>
      </c>
      <c r="M33" s="16">
        <f t="shared" si="14"/>
        <v>1.2479133333333332</v>
      </c>
    </row>
    <row r="34" spans="1:25" ht="25.5" customHeight="1" x14ac:dyDescent="0.15">
      <c r="A34" s="2" t="str">
        <f>'Listing del bar'!A34</f>
        <v>#Fût</v>
      </c>
      <c r="B34" s="5" t="s">
        <v>97</v>
      </c>
      <c r="C34" s="2" t="str">
        <f>'Listing del bar'!B34</f>
        <v xml:space="preserve">Prix </v>
      </c>
      <c r="D34" s="2" t="str">
        <f>'Listing del bar'!H34</f>
        <v>Prix/b.</v>
      </c>
      <c r="E34" s="2" t="str">
        <f>'Listing del bar'!E34</f>
        <v>Q départ</v>
      </c>
      <c r="F34" s="2" t="s">
        <v>2</v>
      </c>
      <c r="G34" s="2" t="s">
        <v>3</v>
      </c>
      <c r="H34" s="2" t="s">
        <v>4</v>
      </c>
      <c r="I34" s="5" t="s">
        <v>5</v>
      </c>
      <c r="J34" s="7" t="s">
        <v>7</v>
      </c>
      <c r="K34" s="2" t="s">
        <v>49</v>
      </c>
      <c r="L34" s="5" t="s">
        <v>10</v>
      </c>
      <c r="M34" s="5" t="s">
        <v>11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3" x14ac:dyDescent="0.15">
      <c r="A35" s="20" t="str">
        <f>'Listing del bar'!A35</f>
        <v>MAES</v>
      </c>
      <c r="B35" s="14">
        <v>1</v>
      </c>
      <c r="C35" s="16">
        <f>'Listing del bar'!B35</f>
        <v>96</v>
      </c>
      <c r="D35" s="18">
        <f>'Listing del bar'!H35</f>
        <v>0.64</v>
      </c>
      <c r="E35" s="20">
        <f>'Listing del bar'!E35</f>
        <v>150</v>
      </c>
      <c r="F35" s="13">
        <v>0.08</v>
      </c>
      <c r="G35" s="13">
        <v>0.1</v>
      </c>
      <c r="H35" s="13">
        <v>4</v>
      </c>
      <c r="I35" s="13">
        <v>0.9</v>
      </c>
      <c r="J35" s="21">
        <v>5.1999999999999998E-2</v>
      </c>
      <c r="K35" s="13">
        <v>3</v>
      </c>
      <c r="L35" s="23">
        <f t="shared" ref="L35:L37" si="15">D35*H35</f>
        <v>2.56</v>
      </c>
      <c r="M35" s="22">
        <f>1*I35</f>
        <v>0.9</v>
      </c>
    </row>
    <row r="36" spans="1:25" ht="13" x14ac:dyDescent="0.15">
      <c r="A36" s="20" t="str">
        <f>'Listing del bar'!A36</f>
        <v>Lupulus (20L)</v>
      </c>
      <c r="B36" s="24">
        <f t="shared" ref="B36:B37" si="16">ROUNDDOWN(D36, 1)</f>
        <v>1.7</v>
      </c>
      <c r="C36" s="16">
        <f>'Listing del bar'!B36</f>
        <v>85.56</v>
      </c>
      <c r="D36" s="18">
        <f>'Listing del bar'!H36</f>
        <v>1.7112000000000001</v>
      </c>
      <c r="E36" s="20">
        <f>'Listing del bar'!E36</f>
        <v>100</v>
      </c>
      <c r="F36" s="13">
        <v>0.08</v>
      </c>
      <c r="G36" s="13">
        <v>0.1</v>
      </c>
      <c r="H36" s="13">
        <v>2</v>
      </c>
      <c r="I36" s="13">
        <v>0.85</v>
      </c>
      <c r="J36" s="21">
        <v>8.5000000000000006E-2</v>
      </c>
      <c r="K36" s="13">
        <v>3</v>
      </c>
      <c r="L36" s="23">
        <f t="shared" si="15"/>
        <v>3.4224000000000001</v>
      </c>
      <c r="M36" s="16">
        <f t="shared" ref="M36:M37" si="17">D36*I36</f>
        <v>1.45452</v>
      </c>
    </row>
    <row r="37" spans="1:25" ht="13" x14ac:dyDescent="0.15">
      <c r="A37" s="20" t="str">
        <f>'Listing del bar'!A37</f>
        <v>Bertinchamp Hiver (20L)</v>
      </c>
      <c r="B37" s="24">
        <f t="shared" si="16"/>
        <v>1.8</v>
      </c>
      <c r="C37" s="16">
        <f>'Listing del bar'!B37</f>
        <v>90</v>
      </c>
      <c r="D37" s="18">
        <f>'Listing del bar'!H37</f>
        <v>1.8</v>
      </c>
      <c r="E37" s="20">
        <f>'Listing del bar'!E37</f>
        <v>50</v>
      </c>
      <c r="F37" s="13">
        <v>0.08</v>
      </c>
      <c r="G37" s="13">
        <v>0.1</v>
      </c>
      <c r="H37" s="13">
        <v>2</v>
      </c>
      <c r="I37" s="13">
        <v>0.85</v>
      </c>
      <c r="J37" s="21">
        <v>0.08</v>
      </c>
      <c r="K37" s="13">
        <v>3</v>
      </c>
      <c r="L37" s="23">
        <f t="shared" si="15"/>
        <v>3.6</v>
      </c>
      <c r="M37" s="16">
        <f t="shared" si="17"/>
        <v>1.53</v>
      </c>
    </row>
    <row r="38" spans="1:25" ht="25.5" customHeight="1" x14ac:dyDescent="0.15">
      <c r="A38" s="2"/>
      <c r="B38" s="5" t="s">
        <v>97</v>
      </c>
      <c r="C38" s="2"/>
      <c r="D38" s="61">
        <f>AVERAGE(D2:D37)</f>
        <v>1.4206619892473118</v>
      </c>
      <c r="E38" s="2">
        <f>SUM(E1:E37)</f>
        <v>2460</v>
      </c>
      <c r="F38" s="2"/>
      <c r="G38" s="2"/>
      <c r="H38" s="2"/>
      <c r="I38" s="5"/>
      <c r="J38" s="62">
        <f>AVERAGE(J2:J37)</f>
        <v>7.4161290322580661E-2</v>
      </c>
      <c r="K38" s="2"/>
      <c r="L38" s="5"/>
      <c r="M38" s="5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72</v>
      </c>
      <c r="C2" s="34">
        <v>0</v>
      </c>
      <c r="D2" s="35">
        <v>1.58</v>
      </c>
      <c r="E2" s="36">
        <f t="shared" ref="E2:E14" si="0">C2*D2</f>
        <v>0</v>
      </c>
      <c r="F2" s="37">
        <f t="shared" ref="F2:F14" si="1">ROUNDDOWN(D2, 1)</f>
        <v>1.5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0.442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67</v>
      </c>
      <c r="C3" s="33">
        <v>5</v>
      </c>
      <c r="D3" s="34">
        <f t="shared" ref="D3:D14" si="6">IF(IF(C3 &gt; C2, D2+J$25*(C3-C2), D2+J$24*(C3-C2)) &gt; D$2*J$26, D$2*J$26,IF(C3 &gt; C2, D2+J$25*(C3-C2), D2+J$24*(C3-C2)))</f>
        <v>1.8800000000000001</v>
      </c>
      <c r="E3" s="36">
        <f t="shared" si="0"/>
        <v>9.4</v>
      </c>
      <c r="F3" s="37">
        <f t="shared" si="1"/>
        <v>1.8</v>
      </c>
      <c r="G3" s="38">
        <f t="shared" si="2"/>
        <v>9</v>
      </c>
      <c r="H3" s="39">
        <f t="shared" si="3"/>
        <v>0.5</v>
      </c>
      <c r="I3" s="45">
        <f t="shared" si="4"/>
        <v>0.46200000000000002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64</v>
      </c>
      <c r="C4" s="33">
        <v>3</v>
      </c>
      <c r="D4" s="34">
        <f t="shared" si="6"/>
        <v>1.7000000000000002</v>
      </c>
      <c r="E4" s="36">
        <f t="shared" si="0"/>
        <v>5.1000000000000005</v>
      </c>
      <c r="F4" s="37">
        <f t="shared" si="1"/>
        <v>1.7</v>
      </c>
      <c r="G4" s="38">
        <f t="shared" si="2"/>
        <v>5.0999999999999996</v>
      </c>
      <c r="H4" s="39">
        <f t="shared" si="3"/>
        <v>0.3</v>
      </c>
      <c r="I4" s="46">
        <f t="shared" si="4"/>
        <v>0.45500000000000002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61</v>
      </c>
      <c r="C5" s="33">
        <v>3</v>
      </c>
      <c r="D5" s="34">
        <f t="shared" si="6"/>
        <v>1.7000000000000002</v>
      </c>
      <c r="E5" s="36">
        <f t="shared" si="0"/>
        <v>5.1000000000000005</v>
      </c>
      <c r="F5" s="37">
        <f t="shared" si="1"/>
        <v>1.7</v>
      </c>
      <c r="G5" s="38">
        <f t="shared" si="2"/>
        <v>5.0999999999999996</v>
      </c>
      <c r="H5" s="39">
        <f t="shared" si="3"/>
        <v>0.3</v>
      </c>
      <c r="I5" s="45">
        <f t="shared" si="4"/>
        <v>0.45500000000000002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58</v>
      </c>
      <c r="C6" s="33">
        <v>3</v>
      </c>
      <c r="D6" s="34">
        <f t="shared" si="6"/>
        <v>1.7000000000000002</v>
      </c>
      <c r="E6" s="36">
        <f t="shared" si="0"/>
        <v>5.1000000000000005</v>
      </c>
      <c r="F6" s="37">
        <f t="shared" si="1"/>
        <v>1.7</v>
      </c>
      <c r="G6" s="38">
        <f t="shared" si="2"/>
        <v>5.0999999999999996</v>
      </c>
      <c r="H6" s="39">
        <f t="shared" si="3"/>
        <v>0.3</v>
      </c>
      <c r="I6" s="47">
        <f t="shared" si="4"/>
        <v>0.45500000000000002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50</v>
      </c>
      <c r="C7" s="33">
        <v>8</v>
      </c>
      <c r="D7" s="34">
        <f t="shared" si="6"/>
        <v>2</v>
      </c>
      <c r="E7" s="36">
        <f t="shared" si="0"/>
        <v>16</v>
      </c>
      <c r="F7" s="37">
        <f t="shared" si="1"/>
        <v>2</v>
      </c>
      <c r="G7" s="38">
        <f t="shared" si="2"/>
        <v>16</v>
      </c>
      <c r="H7" s="39">
        <f t="shared" si="3"/>
        <v>0.8</v>
      </c>
      <c r="I7" s="48">
        <f t="shared" si="4"/>
        <v>0.47499999999999998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48</v>
      </c>
      <c r="C8" s="33">
        <v>2</v>
      </c>
      <c r="D8" s="34">
        <f t="shared" si="6"/>
        <v>1.46</v>
      </c>
      <c r="E8" s="36">
        <f t="shared" si="0"/>
        <v>2.92</v>
      </c>
      <c r="F8" s="37">
        <f t="shared" si="1"/>
        <v>1.4</v>
      </c>
      <c r="G8" s="38">
        <f t="shared" si="2"/>
        <v>2.8</v>
      </c>
      <c r="H8" s="39">
        <f t="shared" si="3"/>
        <v>0.2</v>
      </c>
      <c r="I8" s="50">
        <f t="shared" si="4"/>
        <v>0.435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38</v>
      </c>
      <c r="C9" s="33">
        <v>10</v>
      </c>
      <c r="D9" s="34">
        <f t="shared" si="6"/>
        <v>1.94</v>
      </c>
      <c r="E9" s="36">
        <f t="shared" si="0"/>
        <v>19.399999999999999</v>
      </c>
      <c r="F9" s="37">
        <f t="shared" si="1"/>
        <v>1.9</v>
      </c>
      <c r="G9" s="38">
        <f t="shared" si="2"/>
        <v>19</v>
      </c>
      <c r="H9" s="39">
        <f t="shared" si="3"/>
        <v>1</v>
      </c>
      <c r="I9" s="46">
        <f t="shared" si="4"/>
        <v>0.46800000000000003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36</v>
      </c>
      <c r="C10" s="33">
        <v>2</v>
      </c>
      <c r="D10" s="34">
        <f t="shared" si="6"/>
        <v>1.22</v>
      </c>
      <c r="E10" s="36">
        <f t="shared" si="0"/>
        <v>2.44</v>
      </c>
      <c r="F10" s="37">
        <f t="shared" si="1"/>
        <v>1.2</v>
      </c>
      <c r="G10" s="38">
        <f t="shared" si="2"/>
        <v>2.4</v>
      </c>
      <c r="H10" s="39">
        <f t="shared" si="3"/>
        <v>0.2</v>
      </c>
      <c r="I10" s="51">
        <f t="shared" si="4"/>
        <v>0.42199999999999999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21</v>
      </c>
      <c r="C11" s="33">
        <v>15</v>
      </c>
      <c r="D11" s="34">
        <f t="shared" si="6"/>
        <v>2</v>
      </c>
      <c r="E11" s="36">
        <f t="shared" si="0"/>
        <v>30</v>
      </c>
      <c r="F11" s="37">
        <f t="shared" si="1"/>
        <v>2</v>
      </c>
      <c r="G11" s="38">
        <f t="shared" si="2"/>
        <v>30</v>
      </c>
      <c r="H11" s="39">
        <f t="shared" si="3"/>
        <v>1.5</v>
      </c>
      <c r="I11" s="51">
        <f t="shared" si="4"/>
        <v>0.47499999999999998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15</v>
      </c>
      <c r="C12" s="33">
        <v>6</v>
      </c>
      <c r="D12" s="34">
        <f t="shared" si="6"/>
        <v>1.19</v>
      </c>
      <c r="E12" s="36">
        <f t="shared" si="0"/>
        <v>7.14</v>
      </c>
      <c r="F12" s="37">
        <f t="shared" si="1"/>
        <v>1.1000000000000001</v>
      </c>
      <c r="G12" s="38">
        <f t="shared" si="2"/>
        <v>6.6000000000000005</v>
      </c>
      <c r="H12" s="39">
        <f t="shared" si="3"/>
        <v>0.6</v>
      </c>
      <c r="I12" s="50">
        <f t="shared" si="4"/>
        <v>0.41599999999999998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5</v>
      </c>
      <c r="C13" s="33">
        <v>10</v>
      </c>
      <c r="D13" s="34">
        <f t="shared" si="6"/>
        <v>1.43</v>
      </c>
      <c r="E13" s="36">
        <f t="shared" si="0"/>
        <v>14.299999999999999</v>
      </c>
      <c r="F13" s="37">
        <f t="shared" si="1"/>
        <v>1.4</v>
      </c>
      <c r="G13" s="38">
        <f t="shared" si="2"/>
        <v>14</v>
      </c>
      <c r="H13" s="39">
        <f t="shared" si="3"/>
        <v>1</v>
      </c>
      <c r="I13" s="52">
        <f t="shared" si="4"/>
        <v>0.435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0</v>
      </c>
      <c r="C14" s="33">
        <v>5</v>
      </c>
      <c r="D14" s="34">
        <f t="shared" si="6"/>
        <v>0.98</v>
      </c>
      <c r="E14" s="36">
        <f t="shared" si="0"/>
        <v>4.9000000000000004</v>
      </c>
      <c r="F14" s="37">
        <f t="shared" si="1"/>
        <v>0.9</v>
      </c>
      <c r="G14" s="38">
        <f t="shared" si="2"/>
        <v>4.5</v>
      </c>
      <c r="H14" s="39">
        <f t="shared" si="3"/>
        <v>0.5</v>
      </c>
      <c r="I14" s="54">
        <f t="shared" si="4"/>
        <v>0.40200000000000002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3.16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113.76</v>
      </c>
      <c r="D24" s="30"/>
      <c r="E24" s="30"/>
      <c r="F24" s="30"/>
      <c r="G24" s="30"/>
      <c r="H24" s="30"/>
      <c r="I24" s="30" t="s">
        <v>70</v>
      </c>
      <c r="J24" s="58">
        <v>0.09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121.80000000000001</v>
      </c>
      <c r="D25" s="30"/>
      <c r="E25" s="30"/>
      <c r="F25" s="30"/>
      <c r="G25" s="30"/>
      <c r="H25" s="30"/>
      <c r="I25" s="30" t="s">
        <v>73</v>
      </c>
      <c r="J25" s="58">
        <v>0.06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119.6</v>
      </c>
      <c r="D26" s="30"/>
      <c r="E26" s="30"/>
      <c r="F26" s="30"/>
      <c r="G26" s="30"/>
      <c r="H26" s="30"/>
      <c r="I26" s="30" t="s">
        <v>75</v>
      </c>
      <c r="J26" s="58">
        <v>2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8.0400000000000063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5.8399999999999892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72</v>
      </c>
      <c r="C2" s="34">
        <v>0</v>
      </c>
      <c r="D2" s="35">
        <v>1.68</v>
      </c>
      <c r="E2" s="36">
        <f t="shared" ref="E2:E14" si="0">C2*D2</f>
        <v>0</v>
      </c>
      <c r="F2" s="37">
        <f t="shared" ref="F2:F14" si="1">ROUNDDOWN(D2, 1)</f>
        <v>1.6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0.42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67</v>
      </c>
      <c r="C3" s="33">
        <v>5</v>
      </c>
      <c r="D3" s="34">
        <f t="shared" ref="D3:D14" si="6">IF(IF(C3 &gt; C2, D2+J$25*(C3-C2), D2+J$24*(C3-C2)) &gt; D$2*J$26, D$2*J$26,IF(C3 &gt; C2, D2+J$25*(C3-C2), D2+J$24*(C3-C2)))</f>
        <v>1.98</v>
      </c>
      <c r="E3" s="36">
        <f t="shared" si="0"/>
        <v>9.9</v>
      </c>
      <c r="F3" s="37">
        <f t="shared" si="1"/>
        <v>1.9</v>
      </c>
      <c r="G3" s="38">
        <f t="shared" si="2"/>
        <v>9.5</v>
      </c>
      <c r="H3" s="39">
        <f t="shared" si="3"/>
        <v>0.5</v>
      </c>
      <c r="I3" s="45">
        <f t="shared" si="4"/>
        <v>0.438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64</v>
      </c>
      <c r="C4" s="33">
        <v>3</v>
      </c>
      <c r="D4" s="34">
        <f t="shared" si="6"/>
        <v>1.8</v>
      </c>
      <c r="E4" s="36">
        <f t="shared" si="0"/>
        <v>5.4</v>
      </c>
      <c r="F4" s="37">
        <f t="shared" si="1"/>
        <v>1.8</v>
      </c>
      <c r="G4" s="38">
        <f t="shared" si="2"/>
        <v>5.4</v>
      </c>
      <c r="H4" s="39">
        <f t="shared" si="3"/>
        <v>0.3</v>
      </c>
      <c r="I4" s="46">
        <f t="shared" si="4"/>
        <v>0.432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61</v>
      </c>
      <c r="C5" s="33">
        <v>3</v>
      </c>
      <c r="D5" s="34">
        <f t="shared" si="6"/>
        <v>1.8</v>
      </c>
      <c r="E5" s="36">
        <f t="shared" si="0"/>
        <v>5.4</v>
      </c>
      <c r="F5" s="37">
        <f t="shared" si="1"/>
        <v>1.8</v>
      </c>
      <c r="G5" s="38">
        <f t="shared" si="2"/>
        <v>5.4</v>
      </c>
      <c r="H5" s="39">
        <f t="shared" si="3"/>
        <v>0.3</v>
      </c>
      <c r="I5" s="45">
        <f t="shared" si="4"/>
        <v>0.432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58</v>
      </c>
      <c r="C6" s="33">
        <v>3</v>
      </c>
      <c r="D6" s="34">
        <f t="shared" si="6"/>
        <v>1.8</v>
      </c>
      <c r="E6" s="36">
        <f t="shared" si="0"/>
        <v>5.4</v>
      </c>
      <c r="F6" s="37">
        <f t="shared" si="1"/>
        <v>1.8</v>
      </c>
      <c r="G6" s="38">
        <f t="shared" si="2"/>
        <v>5.4</v>
      </c>
      <c r="H6" s="39">
        <f t="shared" si="3"/>
        <v>0.3</v>
      </c>
      <c r="I6" s="47">
        <f t="shared" si="4"/>
        <v>0.432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50</v>
      </c>
      <c r="C7" s="33">
        <v>8</v>
      </c>
      <c r="D7" s="34">
        <f t="shared" si="6"/>
        <v>2.1</v>
      </c>
      <c r="E7" s="36">
        <f t="shared" si="0"/>
        <v>16.8</v>
      </c>
      <c r="F7" s="37">
        <f t="shared" si="1"/>
        <v>2.1</v>
      </c>
      <c r="G7" s="38">
        <f t="shared" si="2"/>
        <v>16.8</v>
      </c>
      <c r="H7" s="39">
        <f t="shared" si="3"/>
        <v>0.8</v>
      </c>
      <c r="I7" s="48">
        <f t="shared" si="4"/>
        <v>0.45100000000000001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48</v>
      </c>
      <c r="C8" s="33">
        <v>2</v>
      </c>
      <c r="D8" s="34">
        <f t="shared" si="6"/>
        <v>1.56</v>
      </c>
      <c r="E8" s="36">
        <f t="shared" si="0"/>
        <v>3.12</v>
      </c>
      <c r="F8" s="37">
        <f t="shared" si="1"/>
        <v>1.5</v>
      </c>
      <c r="G8" s="38">
        <f t="shared" si="2"/>
        <v>3</v>
      </c>
      <c r="H8" s="39">
        <f t="shared" si="3"/>
        <v>0.2</v>
      </c>
      <c r="I8" s="50">
        <f t="shared" si="4"/>
        <v>0.41399999999999998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38</v>
      </c>
      <c r="C9" s="33">
        <v>10</v>
      </c>
      <c r="D9" s="34">
        <f t="shared" si="6"/>
        <v>2.04</v>
      </c>
      <c r="E9" s="36">
        <f t="shared" si="0"/>
        <v>20.399999999999999</v>
      </c>
      <c r="F9" s="37">
        <f t="shared" si="1"/>
        <v>2</v>
      </c>
      <c r="G9" s="38">
        <f t="shared" si="2"/>
        <v>20</v>
      </c>
      <c r="H9" s="39">
        <f t="shared" si="3"/>
        <v>1</v>
      </c>
      <c r="I9" s="46">
        <f t="shared" si="4"/>
        <v>0.44400000000000001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36</v>
      </c>
      <c r="C10" s="33">
        <v>2</v>
      </c>
      <c r="D10" s="34">
        <f t="shared" si="6"/>
        <v>1.32</v>
      </c>
      <c r="E10" s="36">
        <f t="shared" si="0"/>
        <v>2.64</v>
      </c>
      <c r="F10" s="37">
        <f t="shared" si="1"/>
        <v>1.3</v>
      </c>
      <c r="G10" s="38">
        <f t="shared" si="2"/>
        <v>2.6</v>
      </c>
      <c r="H10" s="39">
        <f t="shared" si="3"/>
        <v>0.2</v>
      </c>
      <c r="I10" s="51">
        <f t="shared" si="4"/>
        <v>0.40100000000000002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21</v>
      </c>
      <c r="C11" s="33">
        <v>15</v>
      </c>
      <c r="D11" s="34">
        <f t="shared" si="6"/>
        <v>2.1</v>
      </c>
      <c r="E11" s="36">
        <f t="shared" si="0"/>
        <v>31.5</v>
      </c>
      <c r="F11" s="37">
        <f t="shared" si="1"/>
        <v>2.1</v>
      </c>
      <c r="G11" s="38">
        <f t="shared" si="2"/>
        <v>31.5</v>
      </c>
      <c r="H11" s="39">
        <f t="shared" si="3"/>
        <v>1.5</v>
      </c>
      <c r="I11" s="51">
        <f t="shared" si="4"/>
        <v>0.45100000000000001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15</v>
      </c>
      <c r="C12" s="33">
        <v>6</v>
      </c>
      <c r="D12" s="34">
        <f t="shared" si="6"/>
        <v>1.29</v>
      </c>
      <c r="E12" s="36">
        <f t="shared" si="0"/>
        <v>7.74</v>
      </c>
      <c r="F12" s="37">
        <f t="shared" si="1"/>
        <v>1.2</v>
      </c>
      <c r="G12" s="38">
        <f t="shared" si="2"/>
        <v>7.1999999999999993</v>
      </c>
      <c r="H12" s="39">
        <f t="shared" si="3"/>
        <v>0.6</v>
      </c>
      <c r="I12" s="50">
        <f t="shared" si="4"/>
        <v>0.39500000000000002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5</v>
      </c>
      <c r="C13" s="33">
        <v>10</v>
      </c>
      <c r="D13" s="34">
        <f t="shared" si="6"/>
        <v>1.53</v>
      </c>
      <c r="E13" s="36">
        <f t="shared" si="0"/>
        <v>15.3</v>
      </c>
      <c r="F13" s="37">
        <f t="shared" si="1"/>
        <v>1.5</v>
      </c>
      <c r="G13" s="38">
        <f t="shared" si="2"/>
        <v>15</v>
      </c>
      <c r="H13" s="39">
        <f t="shared" si="3"/>
        <v>1</v>
      </c>
      <c r="I13" s="52">
        <f t="shared" si="4"/>
        <v>0.41399999999999998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0</v>
      </c>
      <c r="C14" s="33">
        <v>5</v>
      </c>
      <c r="D14" s="34">
        <f t="shared" si="6"/>
        <v>1.08</v>
      </c>
      <c r="E14" s="36">
        <f t="shared" si="0"/>
        <v>5.4</v>
      </c>
      <c r="F14" s="37">
        <f t="shared" si="1"/>
        <v>1</v>
      </c>
      <c r="G14" s="38">
        <f t="shared" si="2"/>
        <v>5</v>
      </c>
      <c r="H14" s="39">
        <f t="shared" si="3"/>
        <v>0.5</v>
      </c>
      <c r="I14" s="54">
        <f t="shared" si="4"/>
        <v>0.38300000000000001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4.2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120.96</v>
      </c>
      <c r="D24" s="30"/>
      <c r="E24" s="30"/>
      <c r="F24" s="30"/>
      <c r="G24" s="30"/>
      <c r="H24" s="30"/>
      <c r="I24" s="30" t="s">
        <v>70</v>
      </c>
      <c r="J24" s="58">
        <v>0.09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129</v>
      </c>
      <c r="D25" s="30"/>
      <c r="E25" s="30"/>
      <c r="F25" s="30"/>
      <c r="G25" s="30"/>
      <c r="H25" s="30"/>
      <c r="I25" s="30" t="s">
        <v>73</v>
      </c>
      <c r="J25" s="58">
        <v>0.06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126.8</v>
      </c>
      <c r="D26" s="30"/>
      <c r="E26" s="30"/>
      <c r="F26" s="30"/>
      <c r="G26" s="30"/>
      <c r="H26" s="30"/>
      <c r="I26" s="30" t="s">
        <v>75</v>
      </c>
      <c r="J26" s="58">
        <v>2.5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8.0400000000000063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5.8400000000000034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72</v>
      </c>
      <c r="C2" s="34">
        <v>0</v>
      </c>
      <c r="D2" s="35">
        <v>0.79</v>
      </c>
      <c r="E2" s="36">
        <f t="shared" ref="E2:E14" si="0">C2*D2</f>
        <v>0</v>
      </c>
      <c r="F2" s="37">
        <f t="shared" ref="F2:F14" si="1">ROUNDDOWN(D2, 1)</f>
        <v>0.7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0.434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62</v>
      </c>
      <c r="C3" s="33">
        <v>10</v>
      </c>
      <c r="D3" s="34">
        <f t="shared" ref="D3:D14" si="6">IF(IF(C3 &gt; C2, D2+J$25*(C3-C2), D2+J$24*(C3-C2)) &gt; D$2*J$26, D$2*J$26,IF(C3 &gt; C2, D2+J$25*(C3-C2), D2+J$24*(C3-C2)))</f>
        <v>1.58</v>
      </c>
      <c r="E3" s="36">
        <f t="shared" si="0"/>
        <v>15.8</v>
      </c>
      <c r="F3" s="37">
        <f t="shared" si="1"/>
        <v>1.5</v>
      </c>
      <c r="G3" s="38">
        <f t="shared" si="2"/>
        <v>15</v>
      </c>
      <c r="H3" s="39">
        <f t="shared" si="3"/>
        <v>1</v>
      </c>
      <c r="I3" s="45">
        <f t="shared" si="4"/>
        <v>0.49299999999999999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59</v>
      </c>
      <c r="C4" s="33">
        <v>3</v>
      </c>
      <c r="D4" s="34">
        <f t="shared" si="6"/>
        <v>1.23</v>
      </c>
      <c r="E4" s="36">
        <f t="shared" si="0"/>
        <v>3.69</v>
      </c>
      <c r="F4" s="37">
        <f t="shared" si="1"/>
        <v>1.2</v>
      </c>
      <c r="G4" s="38">
        <f t="shared" si="2"/>
        <v>3.5999999999999996</v>
      </c>
      <c r="H4" s="39">
        <f t="shared" si="3"/>
        <v>0.3</v>
      </c>
      <c r="I4" s="46">
        <f t="shared" si="4"/>
        <v>0.47099999999999997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50</v>
      </c>
      <c r="C5" s="33">
        <v>9</v>
      </c>
      <c r="D5" s="34">
        <f t="shared" si="6"/>
        <v>1.58</v>
      </c>
      <c r="E5" s="36">
        <f t="shared" si="0"/>
        <v>14.22</v>
      </c>
      <c r="F5" s="37">
        <f t="shared" si="1"/>
        <v>1.5</v>
      </c>
      <c r="G5" s="38">
        <f t="shared" si="2"/>
        <v>13.5</v>
      </c>
      <c r="H5" s="39">
        <f t="shared" si="3"/>
        <v>0.9</v>
      </c>
      <c r="I5" s="45">
        <f t="shared" si="4"/>
        <v>0.49299999999999999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47</v>
      </c>
      <c r="C6" s="33">
        <v>3</v>
      </c>
      <c r="D6" s="34">
        <f t="shared" si="6"/>
        <v>1.28</v>
      </c>
      <c r="E6" s="36">
        <f t="shared" si="0"/>
        <v>3.84</v>
      </c>
      <c r="F6" s="37">
        <f t="shared" si="1"/>
        <v>1.2</v>
      </c>
      <c r="G6" s="38">
        <f t="shared" si="2"/>
        <v>3.5999999999999996</v>
      </c>
      <c r="H6" s="39">
        <f t="shared" si="3"/>
        <v>0.3</v>
      </c>
      <c r="I6" s="47">
        <f t="shared" si="4"/>
        <v>0.47099999999999997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39</v>
      </c>
      <c r="C7" s="33">
        <v>8</v>
      </c>
      <c r="D7" s="34">
        <f t="shared" si="6"/>
        <v>1.58</v>
      </c>
      <c r="E7" s="36">
        <f t="shared" si="0"/>
        <v>12.64</v>
      </c>
      <c r="F7" s="37">
        <f t="shared" si="1"/>
        <v>1.5</v>
      </c>
      <c r="G7" s="38">
        <f t="shared" si="2"/>
        <v>12</v>
      </c>
      <c r="H7" s="39">
        <f t="shared" si="3"/>
        <v>0.8</v>
      </c>
      <c r="I7" s="48">
        <f t="shared" si="4"/>
        <v>0.49299999999999999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34</v>
      </c>
      <c r="C8" s="33">
        <v>5</v>
      </c>
      <c r="D8" s="34">
        <f t="shared" si="6"/>
        <v>1.4300000000000002</v>
      </c>
      <c r="E8" s="36">
        <f t="shared" si="0"/>
        <v>7.15</v>
      </c>
      <c r="F8" s="37">
        <f t="shared" si="1"/>
        <v>1.4</v>
      </c>
      <c r="G8" s="38">
        <f t="shared" si="2"/>
        <v>7</v>
      </c>
      <c r="H8" s="39">
        <f t="shared" si="3"/>
        <v>0.5</v>
      </c>
      <c r="I8" s="50">
        <f t="shared" si="4"/>
        <v>0.48599999999999999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31</v>
      </c>
      <c r="C9" s="33">
        <v>3</v>
      </c>
      <c r="D9" s="34">
        <f t="shared" si="6"/>
        <v>1.33</v>
      </c>
      <c r="E9" s="36">
        <f t="shared" si="0"/>
        <v>3.99</v>
      </c>
      <c r="F9" s="37">
        <f t="shared" si="1"/>
        <v>1.3</v>
      </c>
      <c r="G9" s="38">
        <f t="shared" si="2"/>
        <v>3.9000000000000004</v>
      </c>
      <c r="H9" s="39">
        <f t="shared" si="3"/>
        <v>0.3</v>
      </c>
      <c r="I9" s="46">
        <f t="shared" si="4"/>
        <v>0.47899999999999998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28</v>
      </c>
      <c r="C10" s="33">
        <v>3</v>
      </c>
      <c r="D10" s="34">
        <f t="shared" si="6"/>
        <v>1.33</v>
      </c>
      <c r="E10" s="36">
        <f t="shared" si="0"/>
        <v>3.99</v>
      </c>
      <c r="F10" s="37">
        <f t="shared" si="1"/>
        <v>1.3</v>
      </c>
      <c r="G10" s="38">
        <f t="shared" si="2"/>
        <v>3.9000000000000004</v>
      </c>
      <c r="H10" s="39">
        <f t="shared" si="3"/>
        <v>0.3</v>
      </c>
      <c r="I10" s="51">
        <f t="shared" si="4"/>
        <v>0.47899999999999998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22</v>
      </c>
      <c r="C11" s="33">
        <v>6</v>
      </c>
      <c r="D11" s="34">
        <f t="shared" si="6"/>
        <v>1.58</v>
      </c>
      <c r="E11" s="36">
        <f t="shared" si="0"/>
        <v>9.48</v>
      </c>
      <c r="F11" s="37">
        <f t="shared" si="1"/>
        <v>1.5</v>
      </c>
      <c r="G11" s="38">
        <f t="shared" si="2"/>
        <v>9</v>
      </c>
      <c r="H11" s="39">
        <f t="shared" si="3"/>
        <v>0.6</v>
      </c>
      <c r="I11" s="51">
        <f t="shared" si="4"/>
        <v>0.49299999999999999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16</v>
      </c>
      <c r="C12" s="33">
        <v>6</v>
      </c>
      <c r="D12" s="34">
        <f t="shared" si="6"/>
        <v>1.58</v>
      </c>
      <c r="E12" s="36">
        <f t="shared" si="0"/>
        <v>9.48</v>
      </c>
      <c r="F12" s="37">
        <f t="shared" si="1"/>
        <v>1.5</v>
      </c>
      <c r="G12" s="38">
        <f t="shared" si="2"/>
        <v>9</v>
      </c>
      <c r="H12" s="39">
        <f t="shared" si="3"/>
        <v>0.6</v>
      </c>
      <c r="I12" s="50">
        <f t="shared" si="4"/>
        <v>0.49299999999999999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8</v>
      </c>
      <c r="C13" s="33">
        <v>8</v>
      </c>
      <c r="D13" s="34">
        <f t="shared" si="6"/>
        <v>1.58</v>
      </c>
      <c r="E13" s="36">
        <f t="shared" si="0"/>
        <v>12.64</v>
      </c>
      <c r="F13" s="37">
        <f t="shared" si="1"/>
        <v>1.5</v>
      </c>
      <c r="G13" s="38">
        <f t="shared" si="2"/>
        <v>12</v>
      </c>
      <c r="H13" s="39">
        <f t="shared" si="3"/>
        <v>0.8</v>
      </c>
      <c r="I13" s="52">
        <f t="shared" si="4"/>
        <v>0.49299999999999999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3</v>
      </c>
      <c r="C14" s="33">
        <v>5</v>
      </c>
      <c r="D14" s="34">
        <f t="shared" si="6"/>
        <v>1.4300000000000002</v>
      </c>
      <c r="E14" s="36">
        <f t="shared" si="0"/>
        <v>7.15</v>
      </c>
      <c r="F14" s="37">
        <f t="shared" si="1"/>
        <v>1.4</v>
      </c>
      <c r="G14" s="38">
        <f t="shared" si="2"/>
        <v>7</v>
      </c>
      <c r="H14" s="39">
        <f t="shared" si="3"/>
        <v>0.5</v>
      </c>
      <c r="I14" s="54">
        <f t="shared" si="4"/>
        <v>0.48599999999999999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1.58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54.510000000000005</v>
      </c>
      <c r="D24" s="30"/>
      <c r="E24" s="30"/>
      <c r="F24" s="30"/>
      <c r="G24" s="30"/>
      <c r="H24" s="30"/>
      <c r="I24" s="30" t="s">
        <v>70</v>
      </c>
      <c r="J24" s="58">
        <v>0.05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104.07000000000001</v>
      </c>
      <c r="D25" s="30"/>
      <c r="E25" s="30"/>
      <c r="F25" s="30"/>
      <c r="G25" s="30"/>
      <c r="H25" s="30"/>
      <c r="I25" s="30" t="s">
        <v>73</v>
      </c>
      <c r="J25" s="58">
        <v>0.12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99.5</v>
      </c>
      <c r="D26" s="30"/>
      <c r="E26" s="30"/>
      <c r="F26" s="30"/>
      <c r="G26" s="30"/>
      <c r="H26" s="30"/>
      <c r="I26" s="30" t="s">
        <v>75</v>
      </c>
      <c r="J26" s="58">
        <v>2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49.56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44.989999999999995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48</v>
      </c>
      <c r="C2" s="34">
        <v>0</v>
      </c>
      <c r="D2" s="35">
        <v>1.73</v>
      </c>
      <c r="E2" s="36">
        <f t="shared" ref="E2:E14" si="0">C2*D2</f>
        <v>0</v>
      </c>
      <c r="F2" s="37">
        <f t="shared" ref="F2:F14" si="1">ROUNDDOWN(D2, 1)</f>
        <v>1.7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0.44600000000000001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47</v>
      </c>
      <c r="C3" s="33">
        <v>1</v>
      </c>
      <c r="D3" s="34">
        <f t="shared" ref="D3:D14" si="6">IF(IF(C3 &gt; C2, D2+J$25*(C3-C2), D2+J$24*(C3-C2)) &gt; D$2*J$26, D$2*J$26,IF(C3 &gt; C2, D2+J$25*(C3-C2), D2+J$24*(C3-C2)))</f>
        <v>1.79</v>
      </c>
      <c r="E3" s="36">
        <f t="shared" si="0"/>
        <v>1.79</v>
      </c>
      <c r="F3" s="37">
        <f t="shared" si="1"/>
        <v>1.7</v>
      </c>
      <c r="G3" s="38">
        <f t="shared" si="2"/>
        <v>1.7</v>
      </c>
      <c r="H3" s="39">
        <f t="shared" si="3"/>
        <v>0.1</v>
      </c>
      <c r="I3" s="45">
        <f t="shared" si="4"/>
        <v>0.44600000000000001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46</v>
      </c>
      <c r="C4" s="33">
        <v>1</v>
      </c>
      <c r="D4" s="34">
        <f t="shared" si="6"/>
        <v>1.79</v>
      </c>
      <c r="E4" s="36">
        <f t="shared" si="0"/>
        <v>1.79</v>
      </c>
      <c r="F4" s="37">
        <f t="shared" si="1"/>
        <v>1.7</v>
      </c>
      <c r="G4" s="38">
        <f t="shared" si="2"/>
        <v>1.7</v>
      </c>
      <c r="H4" s="39">
        <f t="shared" si="3"/>
        <v>0.1</v>
      </c>
      <c r="I4" s="46">
        <f t="shared" si="4"/>
        <v>0.44600000000000001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44</v>
      </c>
      <c r="C5" s="33">
        <v>2</v>
      </c>
      <c r="D5" s="34">
        <f t="shared" si="6"/>
        <v>1.85</v>
      </c>
      <c r="E5" s="36">
        <f t="shared" si="0"/>
        <v>3.7</v>
      </c>
      <c r="F5" s="37">
        <f t="shared" si="1"/>
        <v>1.8</v>
      </c>
      <c r="G5" s="38">
        <f t="shared" si="2"/>
        <v>3.6</v>
      </c>
      <c r="H5" s="39">
        <f t="shared" si="3"/>
        <v>0.2</v>
      </c>
      <c r="I5" s="45">
        <f t="shared" si="4"/>
        <v>0.45300000000000001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41</v>
      </c>
      <c r="C6" s="33">
        <v>3</v>
      </c>
      <c r="D6" s="34">
        <f t="shared" si="6"/>
        <v>1.9100000000000001</v>
      </c>
      <c r="E6" s="36">
        <f t="shared" si="0"/>
        <v>5.73</v>
      </c>
      <c r="F6" s="37">
        <f t="shared" si="1"/>
        <v>1.9</v>
      </c>
      <c r="G6" s="38">
        <f t="shared" si="2"/>
        <v>5.6999999999999993</v>
      </c>
      <c r="H6" s="39">
        <f t="shared" si="3"/>
        <v>0.3</v>
      </c>
      <c r="I6" s="47">
        <f t="shared" si="4"/>
        <v>0.45900000000000002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39</v>
      </c>
      <c r="C7" s="33">
        <v>2</v>
      </c>
      <c r="D7" s="34">
        <f t="shared" si="6"/>
        <v>1.79</v>
      </c>
      <c r="E7" s="36">
        <f t="shared" si="0"/>
        <v>3.58</v>
      </c>
      <c r="F7" s="37">
        <f t="shared" si="1"/>
        <v>1.7</v>
      </c>
      <c r="G7" s="38">
        <f t="shared" si="2"/>
        <v>3.4</v>
      </c>
      <c r="H7" s="39">
        <f t="shared" si="3"/>
        <v>0.2</v>
      </c>
      <c r="I7" s="48">
        <f t="shared" si="4"/>
        <v>0.44600000000000001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35</v>
      </c>
      <c r="C8" s="33">
        <v>4</v>
      </c>
      <c r="D8" s="34">
        <f t="shared" si="6"/>
        <v>1.9100000000000001</v>
      </c>
      <c r="E8" s="36">
        <f t="shared" si="0"/>
        <v>7.6400000000000006</v>
      </c>
      <c r="F8" s="37">
        <f t="shared" si="1"/>
        <v>1.9</v>
      </c>
      <c r="G8" s="38">
        <f t="shared" si="2"/>
        <v>7.6</v>
      </c>
      <c r="H8" s="39">
        <f t="shared" si="3"/>
        <v>0.4</v>
      </c>
      <c r="I8" s="50">
        <f t="shared" si="4"/>
        <v>0.45900000000000002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33</v>
      </c>
      <c r="C9" s="33">
        <v>2</v>
      </c>
      <c r="D9" s="34">
        <f t="shared" si="6"/>
        <v>1.6700000000000002</v>
      </c>
      <c r="E9" s="36">
        <f t="shared" si="0"/>
        <v>3.3400000000000003</v>
      </c>
      <c r="F9" s="37">
        <f t="shared" si="1"/>
        <v>1.6</v>
      </c>
      <c r="G9" s="38">
        <f t="shared" si="2"/>
        <v>3.2</v>
      </c>
      <c r="H9" s="39">
        <f t="shared" si="3"/>
        <v>0.2</v>
      </c>
      <c r="I9" s="46">
        <f t="shared" si="4"/>
        <v>0.44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27</v>
      </c>
      <c r="C10" s="33">
        <v>6</v>
      </c>
      <c r="D10" s="34">
        <f t="shared" si="6"/>
        <v>1.9100000000000001</v>
      </c>
      <c r="E10" s="36">
        <f t="shared" si="0"/>
        <v>11.46</v>
      </c>
      <c r="F10" s="37">
        <f t="shared" si="1"/>
        <v>1.9</v>
      </c>
      <c r="G10" s="38">
        <f t="shared" si="2"/>
        <v>11.399999999999999</v>
      </c>
      <c r="H10" s="39">
        <f t="shared" si="3"/>
        <v>0.6</v>
      </c>
      <c r="I10" s="51">
        <f t="shared" si="4"/>
        <v>0.45900000000000002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22</v>
      </c>
      <c r="C11" s="33">
        <v>5</v>
      </c>
      <c r="D11" s="34">
        <f t="shared" si="6"/>
        <v>1.79</v>
      </c>
      <c r="E11" s="36">
        <f t="shared" si="0"/>
        <v>8.9499999999999993</v>
      </c>
      <c r="F11" s="37">
        <f t="shared" si="1"/>
        <v>1.7</v>
      </c>
      <c r="G11" s="38">
        <f t="shared" si="2"/>
        <v>8.5</v>
      </c>
      <c r="H11" s="39">
        <f t="shared" si="3"/>
        <v>0.5</v>
      </c>
      <c r="I11" s="51">
        <f t="shared" si="4"/>
        <v>0.44600000000000001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14</v>
      </c>
      <c r="C12" s="33">
        <v>8</v>
      </c>
      <c r="D12" s="34">
        <f t="shared" si="6"/>
        <v>1.97</v>
      </c>
      <c r="E12" s="36">
        <f t="shared" si="0"/>
        <v>15.76</v>
      </c>
      <c r="F12" s="37">
        <f t="shared" si="1"/>
        <v>1.9</v>
      </c>
      <c r="G12" s="38">
        <f t="shared" si="2"/>
        <v>15.2</v>
      </c>
      <c r="H12" s="39">
        <f t="shared" si="3"/>
        <v>0.8</v>
      </c>
      <c r="I12" s="50">
        <f t="shared" si="4"/>
        <v>0.45900000000000002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10</v>
      </c>
      <c r="C13" s="33">
        <v>4</v>
      </c>
      <c r="D13" s="34">
        <f t="shared" si="6"/>
        <v>1.49</v>
      </c>
      <c r="E13" s="36">
        <f t="shared" si="0"/>
        <v>5.96</v>
      </c>
      <c r="F13" s="37">
        <f t="shared" si="1"/>
        <v>1.4</v>
      </c>
      <c r="G13" s="38">
        <f t="shared" si="2"/>
        <v>5.6</v>
      </c>
      <c r="H13" s="39">
        <f t="shared" si="3"/>
        <v>0.4</v>
      </c>
      <c r="I13" s="52">
        <f t="shared" si="4"/>
        <v>0.42699999999999999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3</v>
      </c>
      <c r="C14" s="33">
        <v>7</v>
      </c>
      <c r="D14" s="34">
        <f t="shared" si="6"/>
        <v>1.67</v>
      </c>
      <c r="E14" s="36">
        <f t="shared" si="0"/>
        <v>11.69</v>
      </c>
      <c r="F14" s="37">
        <f t="shared" si="1"/>
        <v>1.6</v>
      </c>
      <c r="G14" s="38">
        <f t="shared" si="2"/>
        <v>11.200000000000001</v>
      </c>
      <c r="H14" s="39">
        <f t="shared" si="3"/>
        <v>0.7</v>
      </c>
      <c r="I14" s="54">
        <f t="shared" si="4"/>
        <v>0.44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3.46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77.849999999999994</v>
      </c>
      <c r="D24" s="30"/>
      <c r="E24" s="30"/>
      <c r="F24" s="30"/>
      <c r="G24" s="30"/>
      <c r="H24" s="30"/>
      <c r="I24" s="30" t="s">
        <v>70</v>
      </c>
      <c r="J24" s="58">
        <v>0.12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81.39</v>
      </c>
      <c r="D25" s="30"/>
      <c r="E25" s="30"/>
      <c r="F25" s="30"/>
      <c r="G25" s="30"/>
      <c r="H25" s="30"/>
      <c r="I25" s="30" t="s">
        <v>73</v>
      </c>
      <c r="J25" s="58">
        <v>0.06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78.8</v>
      </c>
      <c r="D26" s="30"/>
      <c r="E26" s="30"/>
      <c r="F26" s="30"/>
      <c r="G26" s="30"/>
      <c r="H26" s="30"/>
      <c r="I26" s="30" t="s">
        <v>75</v>
      </c>
      <c r="J26" s="58">
        <v>2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3.5400000000000063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0.95000000000000284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96</v>
      </c>
      <c r="C2" s="34">
        <v>0</v>
      </c>
      <c r="D2" s="35">
        <v>1.35</v>
      </c>
      <c r="E2" s="36">
        <f t="shared" ref="E2:E14" si="0">C2*D2</f>
        <v>0</v>
      </c>
      <c r="F2" s="37">
        <f t="shared" ref="F2:F14" si="1">ROUNDDOWN(D2, 1)</f>
        <v>1.3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0.42299999999999999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91</v>
      </c>
      <c r="C3" s="33">
        <v>5</v>
      </c>
      <c r="D3" s="34">
        <f t="shared" ref="D3:D14" si="6">IF(IF(C3 &gt; C2, D2+J$25*(C3-C2), D2+J$24*(C3-C2)) &gt; D$2*J$26, D$2*J$26,IF(C3 &gt; C2, D2+J$25*(C3-C2), D2+J$24*(C3-C2)))</f>
        <v>1.7000000000000002</v>
      </c>
      <c r="E3" s="36">
        <f t="shared" si="0"/>
        <v>8.5</v>
      </c>
      <c r="F3" s="37">
        <f t="shared" si="1"/>
        <v>1.7</v>
      </c>
      <c r="G3" s="38">
        <f t="shared" si="2"/>
        <v>8.5</v>
      </c>
      <c r="H3" s="39">
        <f t="shared" si="3"/>
        <v>0.5</v>
      </c>
      <c r="I3" s="45">
        <f t="shared" si="4"/>
        <v>0.44900000000000001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89</v>
      </c>
      <c r="C4" s="33">
        <v>2</v>
      </c>
      <c r="D4" s="34">
        <f t="shared" si="6"/>
        <v>1.4300000000000002</v>
      </c>
      <c r="E4" s="36">
        <f t="shared" si="0"/>
        <v>2.8600000000000003</v>
      </c>
      <c r="F4" s="37">
        <f t="shared" si="1"/>
        <v>1.4</v>
      </c>
      <c r="G4" s="38">
        <f t="shared" si="2"/>
        <v>2.8</v>
      </c>
      <c r="H4" s="39">
        <f t="shared" si="3"/>
        <v>0.2</v>
      </c>
      <c r="I4" s="46">
        <f t="shared" si="4"/>
        <v>0.42899999999999999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83</v>
      </c>
      <c r="C5" s="33">
        <v>6</v>
      </c>
      <c r="D5" s="34">
        <f t="shared" si="6"/>
        <v>1.7100000000000002</v>
      </c>
      <c r="E5" s="36">
        <f t="shared" si="0"/>
        <v>10.260000000000002</v>
      </c>
      <c r="F5" s="37">
        <f t="shared" si="1"/>
        <v>1.7</v>
      </c>
      <c r="G5" s="38">
        <f t="shared" si="2"/>
        <v>10.199999999999999</v>
      </c>
      <c r="H5" s="39">
        <f t="shared" si="3"/>
        <v>0.6</v>
      </c>
      <c r="I5" s="45">
        <f t="shared" si="4"/>
        <v>0.44900000000000001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80</v>
      </c>
      <c r="C6" s="33">
        <v>3</v>
      </c>
      <c r="D6" s="34">
        <f t="shared" si="6"/>
        <v>1.4400000000000002</v>
      </c>
      <c r="E6" s="36">
        <f t="shared" si="0"/>
        <v>4.32</v>
      </c>
      <c r="F6" s="37">
        <f t="shared" si="1"/>
        <v>1.4</v>
      </c>
      <c r="G6" s="38">
        <f t="shared" si="2"/>
        <v>4.1999999999999993</v>
      </c>
      <c r="H6" s="39">
        <f t="shared" si="3"/>
        <v>0.3</v>
      </c>
      <c r="I6" s="47">
        <f t="shared" si="4"/>
        <v>0.42899999999999999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78</v>
      </c>
      <c r="C7" s="33">
        <v>2</v>
      </c>
      <c r="D7" s="34">
        <f t="shared" si="6"/>
        <v>1.35</v>
      </c>
      <c r="E7" s="36">
        <f t="shared" si="0"/>
        <v>2.7</v>
      </c>
      <c r="F7" s="37">
        <f t="shared" si="1"/>
        <v>1.3</v>
      </c>
      <c r="G7" s="38">
        <f t="shared" si="2"/>
        <v>2.6</v>
      </c>
      <c r="H7" s="39">
        <f t="shared" si="3"/>
        <v>0.2</v>
      </c>
      <c r="I7" s="48">
        <f t="shared" si="4"/>
        <v>0.42299999999999999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74</v>
      </c>
      <c r="C8" s="33">
        <v>4</v>
      </c>
      <c r="D8" s="34">
        <f t="shared" si="6"/>
        <v>1.4900000000000002</v>
      </c>
      <c r="E8" s="36">
        <f t="shared" si="0"/>
        <v>5.9600000000000009</v>
      </c>
      <c r="F8" s="37">
        <f t="shared" si="1"/>
        <v>1.4</v>
      </c>
      <c r="G8" s="38">
        <f t="shared" si="2"/>
        <v>5.6</v>
      </c>
      <c r="H8" s="39">
        <f t="shared" si="3"/>
        <v>0.4</v>
      </c>
      <c r="I8" s="50">
        <f t="shared" si="4"/>
        <v>0.42899999999999999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72</v>
      </c>
      <c r="C9" s="33">
        <v>2</v>
      </c>
      <c r="D9" s="34">
        <f t="shared" si="6"/>
        <v>1.3100000000000003</v>
      </c>
      <c r="E9" s="36">
        <f t="shared" si="0"/>
        <v>2.6200000000000006</v>
      </c>
      <c r="F9" s="37">
        <f t="shared" si="1"/>
        <v>1.3</v>
      </c>
      <c r="G9" s="38">
        <f t="shared" si="2"/>
        <v>2.6</v>
      </c>
      <c r="H9" s="39">
        <f t="shared" si="3"/>
        <v>0.2</v>
      </c>
      <c r="I9" s="46">
        <f t="shared" si="4"/>
        <v>0.42299999999999999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66</v>
      </c>
      <c r="C10" s="33">
        <v>6</v>
      </c>
      <c r="D10" s="34">
        <f t="shared" si="6"/>
        <v>1.5900000000000003</v>
      </c>
      <c r="E10" s="36">
        <f t="shared" si="0"/>
        <v>9.5400000000000027</v>
      </c>
      <c r="F10" s="37">
        <f t="shared" si="1"/>
        <v>1.5</v>
      </c>
      <c r="G10" s="38">
        <f t="shared" si="2"/>
        <v>9</v>
      </c>
      <c r="H10" s="39">
        <f t="shared" si="3"/>
        <v>0.6</v>
      </c>
      <c r="I10" s="51">
        <f t="shared" si="4"/>
        <v>0.436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61</v>
      </c>
      <c r="C11" s="33">
        <v>5</v>
      </c>
      <c r="D11" s="34">
        <f t="shared" si="6"/>
        <v>1.5000000000000002</v>
      </c>
      <c r="E11" s="36">
        <f t="shared" si="0"/>
        <v>7.5000000000000009</v>
      </c>
      <c r="F11" s="37">
        <f t="shared" si="1"/>
        <v>1.5</v>
      </c>
      <c r="G11" s="38">
        <f t="shared" si="2"/>
        <v>7.5</v>
      </c>
      <c r="H11" s="39">
        <f t="shared" si="3"/>
        <v>0.5</v>
      </c>
      <c r="I11" s="51">
        <f t="shared" si="4"/>
        <v>0.436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58</v>
      </c>
      <c r="C12" s="33">
        <v>3</v>
      </c>
      <c r="D12" s="34">
        <f t="shared" si="6"/>
        <v>1.3200000000000003</v>
      </c>
      <c r="E12" s="36">
        <f t="shared" si="0"/>
        <v>3.9600000000000009</v>
      </c>
      <c r="F12" s="37">
        <f t="shared" si="1"/>
        <v>1.3</v>
      </c>
      <c r="G12" s="38">
        <f t="shared" si="2"/>
        <v>3.9000000000000004</v>
      </c>
      <c r="H12" s="39">
        <f t="shared" si="3"/>
        <v>0.3</v>
      </c>
      <c r="I12" s="50">
        <f t="shared" si="4"/>
        <v>0.42299999999999999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51</v>
      </c>
      <c r="C13" s="33">
        <v>7</v>
      </c>
      <c r="D13" s="34">
        <f t="shared" si="6"/>
        <v>1.6000000000000003</v>
      </c>
      <c r="E13" s="36">
        <f t="shared" si="0"/>
        <v>11.200000000000003</v>
      </c>
      <c r="F13" s="37">
        <f t="shared" si="1"/>
        <v>1.6</v>
      </c>
      <c r="G13" s="38">
        <f t="shared" si="2"/>
        <v>11.200000000000001</v>
      </c>
      <c r="H13" s="39">
        <f t="shared" si="3"/>
        <v>0.7</v>
      </c>
      <c r="I13" s="52">
        <f t="shared" si="4"/>
        <v>0.442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49</v>
      </c>
      <c r="C14" s="33">
        <v>2</v>
      </c>
      <c r="D14" s="34">
        <f t="shared" si="6"/>
        <v>1.1500000000000004</v>
      </c>
      <c r="E14" s="36">
        <f t="shared" si="0"/>
        <v>2.3000000000000007</v>
      </c>
      <c r="F14" s="37">
        <f t="shared" si="1"/>
        <v>1.1000000000000001</v>
      </c>
      <c r="G14" s="38">
        <f t="shared" si="2"/>
        <v>2.2000000000000002</v>
      </c>
      <c r="H14" s="39">
        <f t="shared" si="3"/>
        <v>0.2</v>
      </c>
      <c r="I14" s="54">
        <f t="shared" si="4"/>
        <v>0.41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3.375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63.450000000000017</v>
      </c>
      <c r="D24" s="30"/>
      <c r="E24" s="30"/>
      <c r="F24" s="30"/>
      <c r="G24" s="30"/>
      <c r="H24" s="30"/>
      <c r="I24" s="30" t="s">
        <v>70</v>
      </c>
      <c r="J24" s="58">
        <v>0.09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71.720000000000013</v>
      </c>
      <c r="D25" s="30"/>
      <c r="E25" s="30"/>
      <c r="F25" s="30"/>
      <c r="G25" s="30"/>
      <c r="H25" s="30"/>
      <c r="I25" s="30" t="s">
        <v>73</v>
      </c>
      <c r="J25" s="58">
        <v>7.0000000000000007E-2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70.3</v>
      </c>
      <c r="D26" s="30"/>
      <c r="E26" s="30"/>
      <c r="F26" s="30"/>
      <c r="G26" s="30"/>
      <c r="H26" s="30"/>
      <c r="I26" s="30" t="s">
        <v>75</v>
      </c>
      <c r="J26" s="56">
        <v>2.5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8.269999999999996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6.8499999999999801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80</v>
      </c>
      <c r="C2" s="34">
        <v>0</v>
      </c>
      <c r="D2" s="35">
        <v>1.23</v>
      </c>
      <c r="E2" s="36">
        <f t="shared" ref="E2:E14" si="0">C2*D2</f>
        <v>0</v>
      </c>
      <c r="F2" s="37">
        <f t="shared" ref="F2:F14" si="1">ROUNDDOWN(D2, 1)</f>
        <v>1.2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0.42499999999999999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75</v>
      </c>
      <c r="C3" s="33">
        <v>5</v>
      </c>
      <c r="D3" s="34">
        <f t="shared" ref="D3:D14" si="6">IF(IF(C3 &gt; C2, D2+J$25*(C3-C2), D2+J$24*(C3-C2)) &gt; D$2*J$26, D$2*J$26,IF(C3 &gt; C2, D2+J$25*(C3-C2), D2+J$24*(C3-C2)))</f>
        <v>1.63</v>
      </c>
      <c r="E3" s="36">
        <f t="shared" si="0"/>
        <v>8.1499999999999986</v>
      </c>
      <c r="F3" s="37">
        <f t="shared" si="1"/>
        <v>1.6</v>
      </c>
      <c r="G3" s="38">
        <f t="shared" si="2"/>
        <v>8</v>
      </c>
      <c r="H3" s="39">
        <f t="shared" si="3"/>
        <v>0.5</v>
      </c>
      <c r="I3" s="45">
        <f t="shared" si="4"/>
        <v>0.45100000000000001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73</v>
      </c>
      <c r="C4" s="33">
        <v>2</v>
      </c>
      <c r="D4" s="34">
        <f t="shared" si="6"/>
        <v>1.39</v>
      </c>
      <c r="E4" s="36">
        <f t="shared" si="0"/>
        <v>2.78</v>
      </c>
      <c r="F4" s="37">
        <f t="shared" si="1"/>
        <v>1.3</v>
      </c>
      <c r="G4" s="38">
        <f t="shared" si="2"/>
        <v>2.6</v>
      </c>
      <c r="H4" s="39">
        <f t="shared" si="3"/>
        <v>0.2</v>
      </c>
      <c r="I4" s="46">
        <f t="shared" si="4"/>
        <v>0.43099999999999999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67</v>
      </c>
      <c r="C5" s="33">
        <v>6</v>
      </c>
      <c r="D5" s="34">
        <f t="shared" si="6"/>
        <v>1.71</v>
      </c>
      <c r="E5" s="36">
        <f t="shared" si="0"/>
        <v>10.26</v>
      </c>
      <c r="F5" s="37">
        <f t="shared" si="1"/>
        <v>1.7</v>
      </c>
      <c r="G5" s="38">
        <f t="shared" si="2"/>
        <v>10.199999999999999</v>
      </c>
      <c r="H5" s="39">
        <f t="shared" si="3"/>
        <v>0.6</v>
      </c>
      <c r="I5" s="45">
        <f t="shared" si="4"/>
        <v>0.45800000000000002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64</v>
      </c>
      <c r="C6" s="33">
        <v>3</v>
      </c>
      <c r="D6" s="34">
        <f t="shared" si="6"/>
        <v>1.47</v>
      </c>
      <c r="E6" s="36">
        <f t="shared" si="0"/>
        <v>4.41</v>
      </c>
      <c r="F6" s="37">
        <f t="shared" si="1"/>
        <v>1.4</v>
      </c>
      <c r="G6" s="38">
        <f t="shared" si="2"/>
        <v>4.1999999999999993</v>
      </c>
      <c r="H6" s="39">
        <f t="shared" si="3"/>
        <v>0.3</v>
      </c>
      <c r="I6" s="47">
        <f t="shared" si="4"/>
        <v>0.438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61</v>
      </c>
      <c r="C7" s="33">
        <v>3</v>
      </c>
      <c r="D7" s="34">
        <f t="shared" si="6"/>
        <v>1.47</v>
      </c>
      <c r="E7" s="36">
        <f t="shared" si="0"/>
        <v>4.41</v>
      </c>
      <c r="F7" s="37">
        <f t="shared" si="1"/>
        <v>1.4</v>
      </c>
      <c r="G7" s="38">
        <f t="shared" si="2"/>
        <v>4.1999999999999993</v>
      </c>
      <c r="H7" s="39">
        <f t="shared" si="3"/>
        <v>0.3</v>
      </c>
      <c r="I7" s="48">
        <f t="shared" si="4"/>
        <v>0.438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57</v>
      </c>
      <c r="C8" s="33">
        <v>4</v>
      </c>
      <c r="D8" s="34">
        <f t="shared" si="6"/>
        <v>1.55</v>
      </c>
      <c r="E8" s="36">
        <f t="shared" si="0"/>
        <v>6.2</v>
      </c>
      <c r="F8" s="37">
        <f t="shared" si="1"/>
        <v>1.5</v>
      </c>
      <c r="G8" s="38">
        <f t="shared" si="2"/>
        <v>6</v>
      </c>
      <c r="H8" s="39">
        <f t="shared" si="3"/>
        <v>0.4</v>
      </c>
      <c r="I8" s="50">
        <f t="shared" si="4"/>
        <v>0.44400000000000001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55</v>
      </c>
      <c r="C9" s="33">
        <v>2</v>
      </c>
      <c r="D9" s="34">
        <f t="shared" si="6"/>
        <v>1.3900000000000001</v>
      </c>
      <c r="E9" s="36">
        <f t="shared" si="0"/>
        <v>2.7800000000000002</v>
      </c>
      <c r="F9" s="37">
        <f t="shared" si="1"/>
        <v>1.3</v>
      </c>
      <c r="G9" s="38">
        <f t="shared" si="2"/>
        <v>2.6</v>
      </c>
      <c r="H9" s="39">
        <f t="shared" si="3"/>
        <v>0.2</v>
      </c>
      <c r="I9" s="46">
        <f t="shared" si="4"/>
        <v>0.43099999999999999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53</v>
      </c>
      <c r="C10" s="33">
        <v>2</v>
      </c>
      <c r="D10" s="34">
        <f t="shared" si="6"/>
        <v>1.3900000000000001</v>
      </c>
      <c r="E10" s="36">
        <f t="shared" si="0"/>
        <v>2.7800000000000002</v>
      </c>
      <c r="F10" s="37">
        <f t="shared" si="1"/>
        <v>1.3</v>
      </c>
      <c r="G10" s="38">
        <f t="shared" si="2"/>
        <v>2.6</v>
      </c>
      <c r="H10" s="39">
        <f t="shared" si="3"/>
        <v>0.2</v>
      </c>
      <c r="I10" s="51">
        <f t="shared" si="4"/>
        <v>0.43099999999999999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48</v>
      </c>
      <c r="C11" s="33">
        <v>5</v>
      </c>
      <c r="D11" s="34">
        <f t="shared" si="6"/>
        <v>1.6300000000000001</v>
      </c>
      <c r="E11" s="36">
        <f t="shared" si="0"/>
        <v>8.15</v>
      </c>
      <c r="F11" s="37">
        <f t="shared" si="1"/>
        <v>1.6</v>
      </c>
      <c r="G11" s="38">
        <f t="shared" si="2"/>
        <v>8</v>
      </c>
      <c r="H11" s="39">
        <f t="shared" si="3"/>
        <v>0.5</v>
      </c>
      <c r="I11" s="51">
        <f t="shared" si="4"/>
        <v>0.45100000000000001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46</v>
      </c>
      <c r="C12" s="33">
        <v>2</v>
      </c>
      <c r="D12" s="34">
        <f t="shared" si="6"/>
        <v>1.3900000000000001</v>
      </c>
      <c r="E12" s="36">
        <f t="shared" si="0"/>
        <v>2.7800000000000002</v>
      </c>
      <c r="F12" s="37">
        <f t="shared" si="1"/>
        <v>1.3</v>
      </c>
      <c r="G12" s="38">
        <f t="shared" si="2"/>
        <v>2.6</v>
      </c>
      <c r="H12" s="39">
        <f t="shared" si="3"/>
        <v>0.2</v>
      </c>
      <c r="I12" s="50">
        <f t="shared" si="4"/>
        <v>0.43099999999999999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39</v>
      </c>
      <c r="C13" s="33">
        <v>7</v>
      </c>
      <c r="D13" s="34">
        <f t="shared" si="6"/>
        <v>1.79</v>
      </c>
      <c r="E13" s="36">
        <f t="shared" si="0"/>
        <v>12.530000000000001</v>
      </c>
      <c r="F13" s="37">
        <f t="shared" si="1"/>
        <v>1.7</v>
      </c>
      <c r="G13" s="38">
        <f t="shared" si="2"/>
        <v>11.9</v>
      </c>
      <c r="H13" s="39">
        <f t="shared" si="3"/>
        <v>0.7</v>
      </c>
      <c r="I13" s="52">
        <f t="shared" si="4"/>
        <v>0.45800000000000002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37</v>
      </c>
      <c r="C14" s="33">
        <v>2</v>
      </c>
      <c r="D14" s="34">
        <f t="shared" si="6"/>
        <v>1.3900000000000001</v>
      </c>
      <c r="E14" s="36">
        <f t="shared" si="0"/>
        <v>2.7800000000000002</v>
      </c>
      <c r="F14" s="37">
        <f t="shared" si="1"/>
        <v>1.3</v>
      </c>
      <c r="G14" s="38">
        <f t="shared" si="2"/>
        <v>2.6</v>
      </c>
      <c r="H14" s="39">
        <f t="shared" si="3"/>
        <v>0.2</v>
      </c>
      <c r="I14" s="54">
        <f t="shared" si="4"/>
        <v>0.43099999999999999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3.0750000000000002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52.890000000000008</v>
      </c>
      <c r="D24" s="30"/>
      <c r="E24" s="30"/>
      <c r="F24" s="30"/>
      <c r="G24" s="30"/>
      <c r="H24" s="30"/>
      <c r="I24" s="30" t="s">
        <v>70</v>
      </c>
      <c r="J24" s="58">
        <v>0.08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68.010000000000005</v>
      </c>
      <c r="D25" s="30"/>
      <c r="E25" s="30"/>
      <c r="F25" s="30"/>
      <c r="G25" s="30"/>
      <c r="H25" s="30"/>
      <c r="I25" s="30" t="s">
        <v>73</v>
      </c>
      <c r="J25" s="58">
        <v>0.08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65.5</v>
      </c>
      <c r="D26" s="30"/>
      <c r="E26" s="30"/>
      <c r="F26" s="30"/>
      <c r="G26" s="30"/>
      <c r="H26" s="30"/>
      <c r="I26" s="30" t="s">
        <v>75</v>
      </c>
      <c r="J26" s="56">
        <v>2.5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15.119999999999997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12.609999999999992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60</v>
      </c>
      <c r="C2" s="34">
        <v>0</v>
      </c>
      <c r="D2" s="35">
        <v>1.18</v>
      </c>
      <c r="E2" s="36">
        <f t="shared" ref="E2:E14" si="0">C2*D2</f>
        <v>0</v>
      </c>
      <c r="F2" s="37">
        <f t="shared" ref="F2:F14" si="1">ROUNDDOWN(D2, 1)</f>
        <v>1.1000000000000001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0.42099999999999999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55</v>
      </c>
      <c r="C3" s="70">
        <v>5</v>
      </c>
      <c r="D3" s="34">
        <f t="shared" ref="D3:D14" si="6">IF(IF(C3 &gt; C2, D2+J$25*(C3-C2), D2+J$24*(C3-C2)) &gt; D$2*J$26, D$2*J$26,IF(C3 &gt; C2, D2+J$25*(C3-C2), D2+J$24*(C3-C2)))</f>
        <v>1.53</v>
      </c>
      <c r="E3" s="36">
        <f t="shared" si="0"/>
        <v>7.65</v>
      </c>
      <c r="F3" s="37">
        <f t="shared" si="1"/>
        <v>1.5</v>
      </c>
      <c r="G3" s="38">
        <f t="shared" si="2"/>
        <v>7.5</v>
      </c>
      <c r="H3" s="39">
        <f t="shared" si="3"/>
        <v>0.5</v>
      </c>
      <c r="I3" s="45">
        <f t="shared" si="4"/>
        <v>0.44800000000000001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52</v>
      </c>
      <c r="C4" s="33">
        <v>3</v>
      </c>
      <c r="D4" s="34">
        <f t="shared" si="6"/>
        <v>1.35</v>
      </c>
      <c r="E4" s="36">
        <f t="shared" si="0"/>
        <v>4.0500000000000007</v>
      </c>
      <c r="F4" s="37">
        <f t="shared" si="1"/>
        <v>1.3</v>
      </c>
      <c r="G4" s="38">
        <f t="shared" si="2"/>
        <v>3.9000000000000004</v>
      </c>
      <c r="H4" s="39">
        <f t="shared" si="3"/>
        <v>0.3</v>
      </c>
      <c r="I4" s="46">
        <f t="shared" si="4"/>
        <v>0.435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49</v>
      </c>
      <c r="C5" s="33">
        <v>3</v>
      </c>
      <c r="D5" s="34">
        <f t="shared" si="6"/>
        <v>1.35</v>
      </c>
      <c r="E5" s="36">
        <f t="shared" si="0"/>
        <v>4.0500000000000007</v>
      </c>
      <c r="F5" s="37">
        <f t="shared" si="1"/>
        <v>1.3</v>
      </c>
      <c r="G5" s="38">
        <f t="shared" si="2"/>
        <v>3.9000000000000004</v>
      </c>
      <c r="H5" s="39">
        <f t="shared" si="3"/>
        <v>0.3</v>
      </c>
      <c r="I5" s="45">
        <f t="shared" si="4"/>
        <v>0.435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41</v>
      </c>
      <c r="C6" s="71">
        <v>8</v>
      </c>
      <c r="D6" s="34">
        <f t="shared" si="6"/>
        <v>1.7000000000000002</v>
      </c>
      <c r="E6" s="36">
        <f t="shared" si="0"/>
        <v>13.600000000000001</v>
      </c>
      <c r="F6" s="37">
        <f t="shared" si="1"/>
        <v>1.7</v>
      </c>
      <c r="G6" s="38">
        <f t="shared" si="2"/>
        <v>13.6</v>
      </c>
      <c r="H6" s="39">
        <f t="shared" si="3"/>
        <v>0.8</v>
      </c>
      <c r="I6" s="47">
        <f t="shared" si="4"/>
        <v>0.46200000000000002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40</v>
      </c>
      <c r="C7" s="70">
        <v>1</v>
      </c>
      <c r="D7" s="34">
        <f t="shared" si="6"/>
        <v>1.0700000000000003</v>
      </c>
      <c r="E7" s="36">
        <f t="shared" si="0"/>
        <v>1.0700000000000003</v>
      </c>
      <c r="F7" s="37">
        <f t="shared" si="1"/>
        <v>1</v>
      </c>
      <c r="G7" s="38">
        <f t="shared" si="2"/>
        <v>1</v>
      </c>
      <c r="H7" s="39">
        <f t="shared" si="3"/>
        <v>0.1</v>
      </c>
      <c r="I7" s="48">
        <f t="shared" si="4"/>
        <v>0.41499999999999998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28</v>
      </c>
      <c r="C8" s="34">
        <v>12</v>
      </c>
      <c r="D8" s="34">
        <f t="shared" si="6"/>
        <v>1.8400000000000003</v>
      </c>
      <c r="E8" s="36">
        <f t="shared" si="0"/>
        <v>22.080000000000005</v>
      </c>
      <c r="F8" s="37">
        <f t="shared" si="1"/>
        <v>1.8</v>
      </c>
      <c r="G8" s="38">
        <f t="shared" si="2"/>
        <v>21.6</v>
      </c>
      <c r="H8" s="39">
        <f t="shared" si="3"/>
        <v>1.2</v>
      </c>
      <c r="I8" s="50">
        <f t="shared" si="4"/>
        <v>0.46800000000000003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19</v>
      </c>
      <c r="C9" s="33">
        <v>9</v>
      </c>
      <c r="D9" s="34">
        <f t="shared" si="6"/>
        <v>1.5700000000000003</v>
      </c>
      <c r="E9" s="36">
        <f t="shared" si="0"/>
        <v>14.130000000000003</v>
      </c>
      <c r="F9" s="37">
        <f t="shared" si="1"/>
        <v>1.5</v>
      </c>
      <c r="G9" s="38">
        <f t="shared" si="2"/>
        <v>13.5</v>
      </c>
      <c r="H9" s="39">
        <f t="shared" si="3"/>
        <v>0.9</v>
      </c>
      <c r="I9" s="46">
        <f t="shared" si="4"/>
        <v>0.44800000000000001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14</v>
      </c>
      <c r="C10" s="33">
        <v>5</v>
      </c>
      <c r="D10" s="34">
        <f t="shared" si="6"/>
        <v>1.2100000000000004</v>
      </c>
      <c r="E10" s="36">
        <f t="shared" si="0"/>
        <v>6.0500000000000025</v>
      </c>
      <c r="F10" s="37">
        <f t="shared" si="1"/>
        <v>1.2</v>
      </c>
      <c r="G10" s="38">
        <f t="shared" si="2"/>
        <v>6</v>
      </c>
      <c r="H10" s="39">
        <f t="shared" si="3"/>
        <v>0.5</v>
      </c>
      <c r="I10" s="51">
        <f t="shared" si="4"/>
        <v>0.42799999999999999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9</v>
      </c>
      <c r="C11" s="72">
        <v>5</v>
      </c>
      <c r="D11" s="34">
        <f t="shared" si="6"/>
        <v>1.2100000000000004</v>
      </c>
      <c r="E11" s="36">
        <f t="shared" si="0"/>
        <v>6.0500000000000025</v>
      </c>
      <c r="F11" s="37">
        <f t="shared" si="1"/>
        <v>1.2</v>
      </c>
      <c r="G11" s="38">
        <f t="shared" si="2"/>
        <v>6</v>
      </c>
      <c r="H11" s="39">
        <f t="shared" si="3"/>
        <v>0.5</v>
      </c>
      <c r="I11" s="51">
        <f t="shared" si="4"/>
        <v>0.42799999999999999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3</v>
      </c>
      <c r="C12" s="72">
        <v>6</v>
      </c>
      <c r="D12" s="34">
        <f t="shared" si="6"/>
        <v>1.2800000000000005</v>
      </c>
      <c r="E12" s="36">
        <f t="shared" si="0"/>
        <v>7.6800000000000033</v>
      </c>
      <c r="F12" s="37">
        <f t="shared" si="1"/>
        <v>1.2</v>
      </c>
      <c r="G12" s="38">
        <f t="shared" si="2"/>
        <v>7.1999999999999993</v>
      </c>
      <c r="H12" s="39">
        <f t="shared" si="3"/>
        <v>0.6</v>
      </c>
      <c r="I12" s="50">
        <f t="shared" si="4"/>
        <v>0.42799999999999999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0</v>
      </c>
      <c r="C13" s="72">
        <v>3</v>
      </c>
      <c r="D13" s="34">
        <f t="shared" si="6"/>
        <v>1.0100000000000005</v>
      </c>
      <c r="E13" s="36">
        <f t="shared" si="0"/>
        <v>3.0300000000000011</v>
      </c>
      <c r="F13" s="37">
        <f t="shared" si="1"/>
        <v>1</v>
      </c>
      <c r="G13" s="38">
        <f t="shared" si="2"/>
        <v>3</v>
      </c>
      <c r="H13" s="39">
        <f t="shared" si="3"/>
        <v>0.3</v>
      </c>
      <c r="I13" s="52">
        <f t="shared" si="4"/>
        <v>0.41499999999999998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0</v>
      </c>
      <c r="C14" s="72">
        <v>0</v>
      </c>
      <c r="D14" s="34">
        <f t="shared" si="6"/>
        <v>0.74000000000000044</v>
      </c>
      <c r="E14" s="36">
        <f t="shared" si="0"/>
        <v>0</v>
      </c>
      <c r="F14" s="37">
        <f t="shared" si="1"/>
        <v>0.7</v>
      </c>
      <c r="G14" s="38">
        <f t="shared" si="2"/>
        <v>0</v>
      </c>
      <c r="H14" s="39">
        <f t="shared" si="3"/>
        <v>0</v>
      </c>
      <c r="I14" s="54">
        <f t="shared" si="4"/>
        <v>0.39500000000000002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2.9499999999999997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70.8</v>
      </c>
      <c r="D24" s="30"/>
      <c r="E24" s="30"/>
      <c r="F24" s="30"/>
      <c r="G24" s="30"/>
      <c r="H24" s="30"/>
      <c r="I24" s="30" t="s">
        <v>70</v>
      </c>
      <c r="J24" s="58">
        <v>0.09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89.440000000000012</v>
      </c>
      <c r="D25" s="30"/>
      <c r="E25" s="30"/>
      <c r="F25" s="30"/>
      <c r="G25" s="30"/>
      <c r="H25" s="30"/>
      <c r="I25" s="30" t="s">
        <v>73</v>
      </c>
      <c r="J25" s="58">
        <v>7.0000000000000007E-2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87.2</v>
      </c>
      <c r="D26" s="30"/>
      <c r="E26" s="30"/>
      <c r="F26" s="30"/>
      <c r="G26" s="30"/>
      <c r="H26" s="30"/>
      <c r="I26" s="30" t="s">
        <v>75</v>
      </c>
      <c r="J26" s="56">
        <v>2.5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18.640000000000015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16.400000000000006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986"/>
  <sheetViews>
    <sheetView workbookViewId="0">
      <pane xSplit="1" topLeftCell="B1" activePane="topRight" state="frozen"/>
      <selection pane="topRight" activeCell="E2" sqref="E2"/>
    </sheetView>
  </sheetViews>
  <sheetFormatPr baseColWidth="10" defaultColWidth="14.5" defaultRowHeight="15.75" customHeight="1" x14ac:dyDescent="0.15"/>
  <cols>
    <col min="1" max="1" width="28.5" customWidth="1"/>
  </cols>
  <sheetData>
    <row r="1" spans="1:14" ht="16" x14ac:dyDescent="0.2">
      <c r="A1" s="4" t="s">
        <v>91</v>
      </c>
      <c r="B1" s="6" t="s">
        <v>6</v>
      </c>
      <c r="C1" s="6" t="s">
        <v>8</v>
      </c>
      <c r="D1" s="8" t="s">
        <v>9</v>
      </c>
      <c r="E1" s="6" t="s">
        <v>100</v>
      </c>
      <c r="F1" s="6" t="s">
        <v>13</v>
      </c>
      <c r="G1" s="10" t="s">
        <v>14</v>
      </c>
      <c r="H1" s="6" t="s">
        <v>15</v>
      </c>
      <c r="I1" s="10" t="s">
        <v>16</v>
      </c>
      <c r="J1" s="10" t="s">
        <v>17</v>
      </c>
      <c r="L1" s="10" t="s">
        <v>18</v>
      </c>
      <c r="M1" s="10" t="s">
        <v>19</v>
      </c>
      <c r="N1" s="10" t="s">
        <v>20</v>
      </c>
    </row>
    <row r="2" spans="1:14" ht="16" x14ac:dyDescent="0.2">
      <c r="A2" s="12" t="s">
        <v>21</v>
      </c>
      <c r="B2" s="15">
        <f>19.55*1.21</f>
        <v>23.6555</v>
      </c>
      <c r="C2" s="17">
        <v>20</v>
      </c>
      <c r="D2" s="19">
        <v>3</v>
      </c>
      <c r="E2" s="22">
        <f t="shared" ref="E2:E14" si="0">C2*D2</f>
        <v>60</v>
      </c>
      <c r="F2" s="17">
        <v>0</v>
      </c>
      <c r="G2" s="22">
        <f t="shared" ref="G2:G14" si="1">E2-F2</f>
        <v>60</v>
      </c>
      <c r="H2" s="16">
        <f t="shared" ref="H2:H14" si="2">B2/C2</f>
        <v>1.1827749999999999</v>
      </c>
      <c r="I2" s="16">
        <f t="shared" ref="I2:I14" si="3">B2*D2</f>
        <v>70.966499999999996</v>
      </c>
      <c r="J2" s="24">
        <f t="shared" ref="J2:J14" si="4">G2*H2</f>
        <v>70.966499999999996</v>
      </c>
      <c r="L2" s="22">
        <f t="shared" ref="L2:L37" si="5">F2</f>
        <v>0</v>
      </c>
      <c r="M2" s="17">
        <v>0</v>
      </c>
      <c r="N2" s="22">
        <f t="shared" ref="N2:N14" si="6">L2-M2</f>
        <v>0</v>
      </c>
    </row>
    <row r="3" spans="1:14" ht="16" x14ac:dyDescent="0.2">
      <c r="A3" s="25" t="s">
        <v>23</v>
      </c>
      <c r="B3" s="26">
        <f>40.82*1.21</f>
        <v>49.392199999999995</v>
      </c>
      <c r="C3" s="17">
        <v>40</v>
      </c>
      <c r="D3" s="19">
        <v>2</v>
      </c>
      <c r="E3" s="22">
        <f t="shared" si="0"/>
        <v>80</v>
      </c>
      <c r="F3" s="17">
        <v>4</v>
      </c>
      <c r="G3" s="22">
        <f t="shared" si="1"/>
        <v>76</v>
      </c>
      <c r="H3" s="16">
        <f t="shared" si="2"/>
        <v>1.2348049999999999</v>
      </c>
      <c r="I3" s="16">
        <f t="shared" si="3"/>
        <v>98.784399999999991</v>
      </c>
      <c r="J3" s="16">
        <f t="shared" si="4"/>
        <v>93.845179999999999</v>
      </c>
      <c r="L3" s="22">
        <f t="shared" si="5"/>
        <v>4</v>
      </c>
      <c r="M3" s="17">
        <v>0</v>
      </c>
      <c r="N3" s="22">
        <f t="shared" si="6"/>
        <v>4</v>
      </c>
    </row>
    <row r="4" spans="1:14" ht="16" x14ac:dyDescent="0.2">
      <c r="A4" s="12" t="s">
        <v>24</v>
      </c>
      <c r="B4" s="15">
        <f>26.69*1.21</f>
        <v>32.294899999999998</v>
      </c>
      <c r="C4" s="17">
        <v>24</v>
      </c>
      <c r="D4" s="19">
        <v>4</v>
      </c>
      <c r="E4" s="22">
        <f t="shared" si="0"/>
        <v>96</v>
      </c>
      <c r="F4" s="17">
        <v>0</v>
      </c>
      <c r="G4" s="22">
        <f t="shared" si="1"/>
        <v>96</v>
      </c>
      <c r="H4" s="16">
        <f t="shared" si="2"/>
        <v>1.3456208333333333</v>
      </c>
      <c r="I4" s="16">
        <f t="shared" si="3"/>
        <v>129.17959999999999</v>
      </c>
      <c r="J4" s="16">
        <f t="shared" si="4"/>
        <v>129.17959999999999</v>
      </c>
      <c r="L4" s="22">
        <f t="shared" si="5"/>
        <v>0</v>
      </c>
      <c r="M4" s="17">
        <v>0</v>
      </c>
      <c r="N4" s="22">
        <f t="shared" si="6"/>
        <v>0</v>
      </c>
    </row>
    <row r="5" spans="1:14" ht="16" x14ac:dyDescent="0.2">
      <c r="A5" s="12" t="s">
        <v>25</v>
      </c>
      <c r="B5" s="15">
        <v>41.44</v>
      </c>
      <c r="C5" s="17">
        <v>24</v>
      </c>
      <c r="D5" s="19">
        <v>2</v>
      </c>
      <c r="E5" s="22">
        <f t="shared" si="0"/>
        <v>48</v>
      </c>
      <c r="F5" s="17">
        <v>2</v>
      </c>
      <c r="G5" s="22">
        <f t="shared" si="1"/>
        <v>46</v>
      </c>
      <c r="H5" s="16">
        <f t="shared" si="2"/>
        <v>1.7266666666666666</v>
      </c>
      <c r="I5" s="16">
        <f t="shared" si="3"/>
        <v>82.88</v>
      </c>
      <c r="J5" s="16">
        <f t="shared" si="4"/>
        <v>79.426666666666662</v>
      </c>
      <c r="L5" s="22">
        <f t="shared" si="5"/>
        <v>2</v>
      </c>
      <c r="M5" s="17">
        <v>5</v>
      </c>
      <c r="N5" s="22">
        <f t="shared" si="6"/>
        <v>-3</v>
      </c>
    </row>
    <row r="6" spans="1:14" ht="16" x14ac:dyDescent="0.2">
      <c r="A6" s="12" t="s">
        <v>29</v>
      </c>
      <c r="B6" s="15">
        <f>15.73*1.21</f>
        <v>19.033300000000001</v>
      </c>
      <c r="C6" s="17">
        <v>24</v>
      </c>
      <c r="D6" s="19">
        <v>3</v>
      </c>
      <c r="E6" s="22">
        <f t="shared" si="0"/>
        <v>72</v>
      </c>
      <c r="F6" s="17">
        <v>0</v>
      </c>
      <c r="G6" s="22">
        <f t="shared" si="1"/>
        <v>72</v>
      </c>
      <c r="H6" s="16">
        <f t="shared" si="2"/>
        <v>0.79305416666666673</v>
      </c>
      <c r="I6" s="16">
        <f t="shared" si="3"/>
        <v>57.099900000000005</v>
      </c>
      <c r="J6" s="16">
        <f t="shared" si="4"/>
        <v>57.099900000000005</v>
      </c>
      <c r="L6" s="22">
        <f t="shared" si="5"/>
        <v>0</v>
      </c>
      <c r="M6" s="17">
        <v>0</v>
      </c>
      <c r="N6" s="22">
        <f t="shared" si="6"/>
        <v>0</v>
      </c>
    </row>
    <row r="7" spans="1:14" ht="16" x14ac:dyDescent="0.2">
      <c r="A7" s="12" t="s">
        <v>38</v>
      </c>
      <c r="B7" s="15">
        <v>40.369999999999997</v>
      </c>
      <c r="C7" s="17">
        <v>24</v>
      </c>
      <c r="D7" s="19">
        <v>3</v>
      </c>
      <c r="E7" s="22">
        <f t="shared" si="0"/>
        <v>72</v>
      </c>
      <c r="F7" s="17">
        <v>0</v>
      </c>
      <c r="G7" s="22">
        <f t="shared" si="1"/>
        <v>72</v>
      </c>
      <c r="H7" s="16">
        <f t="shared" si="2"/>
        <v>1.6820833333333332</v>
      </c>
      <c r="I7" s="16">
        <f t="shared" si="3"/>
        <v>121.10999999999999</v>
      </c>
      <c r="J7" s="16">
        <f t="shared" si="4"/>
        <v>121.10999999999999</v>
      </c>
      <c r="L7" s="22">
        <f t="shared" si="5"/>
        <v>0</v>
      </c>
      <c r="M7" s="17">
        <v>0</v>
      </c>
      <c r="N7" s="22">
        <f t="shared" si="6"/>
        <v>0</v>
      </c>
    </row>
    <row r="8" spans="1:14" ht="16" x14ac:dyDescent="0.2">
      <c r="A8" s="12" t="s">
        <v>40</v>
      </c>
      <c r="B8" s="15">
        <f>31.36*1.21</f>
        <v>37.945599999999999</v>
      </c>
      <c r="C8" s="17">
        <v>24</v>
      </c>
      <c r="D8" s="19">
        <v>3</v>
      </c>
      <c r="E8" s="22">
        <f t="shared" si="0"/>
        <v>72</v>
      </c>
      <c r="F8" s="17">
        <v>20</v>
      </c>
      <c r="G8" s="22">
        <f t="shared" si="1"/>
        <v>52</v>
      </c>
      <c r="H8" s="16">
        <f t="shared" si="2"/>
        <v>1.5810666666666666</v>
      </c>
      <c r="I8" s="16">
        <f t="shared" si="3"/>
        <v>113.8368</v>
      </c>
      <c r="J8" s="16">
        <f t="shared" si="4"/>
        <v>82.215466666666657</v>
      </c>
      <c r="L8" s="22">
        <f t="shared" si="5"/>
        <v>20</v>
      </c>
      <c r="M8" s="17">
        <v>16</v>
      </c>
      <c r="N8" s="22">
        <f t="shared" si="6"/>
        <v>4</v>
      </c>
    </row>
    <row r="9" spans="1:14" ht="16" x14ac:dyDescent="0.2">
      <c r="A9" s="12" t="s">
        <v>41</v>
      </c>
      <c r="B9" s="41">
        <f>30.28*1.21</f>
        <v>36.638800000000003</v>
      </c>
      <c r="C9" s="17">
        <v>24</v>
      </c>
      <c r="D9" s="19">
        <v>4</v>
      </c>
      <c r="E9" s="22">
        <f t="shared" si="0"/>
        <v>96</v>
      </c>
      <c r="F9" s="17">
        <v>29</v>
      </c>
      <c r="G9" s="22">
        <f t="shared" si="1"/>
        <v>67</v>
      </c>
      <c r="H9" s="16">
        <f t="shared" si="2"/>
        <v>1.5266166666666667</v>
      </c>
      <c r="I9" s="16">
        <f t="shared" si="3"/>
        <v>146.55520000000001</v>
      </c>
      <c r="J9" s="16">
        <f t="shared" si="4"/>
        <v>102.28331666666666</v>
      </c>
      <c r="L9" s="22">
        <f t="shared" si="5"/>
        <v>29</v>
      </c>
      <c r="M9" s="17">
        <v>28</v>
      </c>
      <c r="N9" s="22">
        <f t="shared" si="6"/>
        <v>1</v>
      </c>
    </row>
    <row r="10" spans="1:14" ht="16" x14ac:dyDescent="0.2">
      <c r="A10" s="44" t="s">
        <v>43</v>
      </c>
      <c r="B10" s="41">
        <f>38.61</f>
        <v>38.61</v>
      </c>
      <c r="C10" s="17">
        <v>24</v>
      </c>
      <c r="D10" s="19">
        <v>3</v>
      </c>
      <c r="E10" s="22">
        <f t="shared" si="0"/>
        <v>72</v>
      </c>
      <c r="F10" s="17">
        <v>8</v>
      </c>
      <c r="G10" s="22">
        <f t="shared" si="1"/>
        <v>64</v>
      </c>
      <c r="H10" s="16">
        <f t="shared" si="2"/>
        <v>1.6087499999999999</v>
      </c>
      <c r="I10" s="16">
        <f t="shared" si="3"/>
        <v>115.83</v>
      </c>
      <c r="J10" s="16">
        <f t="shared" si="4"/>
        <v>102.96</v>
      </c>
      <c r="L10" s="22">
        <f t="shared" si="5"/>
        <v>8</v>
      </c>
      <c r="M10" s="17">
        <v>7</v>
      </c>
      <c r="N10" s="22">
        <f t="shared" si="6"/>
        <v>1</v>
      </c>
    </row>
    <row r="11" spans="1:14" ht="16" x14ac:dyDescent="0.2">
      <c r="A11" s="12" t="s">
        <v>45</v>
      </c>
      <c r="B11" s="15">
        <f>33.7*1.21</f>
        <v>40.777000000000001</v>
      </c>
      <c r="C11" s="17">
        <v>24</v>
      </c>
      <c r="D11" s="19">
        <v>4</v>
      </c>
      <c r="E11" s="22">
        <f t="shared" si="0"/>
        <v>96</v>
      </c>
      <c r="F11" s="17">
        <v>43</v>
      </c>
      <c r="G11" s="22">
        <f t="shared" si="1"/>
        <v>53</v>
      </c>
      <c r="H11" s="16">
        <f t="shared" si="2"/>
        <v>1.6990416666666668</v>
      </c>
      <c r="I11" s="16">
        <f t="shared" si="3"/>
        <v>163.108</v>
      </c>
      <c r="J11" s="16">
        <f t="shared" si="4"/>
        <v>90.04920833333334</v>
      </c>
      <c r="L11" s="22">
        <f t="shared" si="5"/>
        <v>43</v>
      </c>
      <c r="M11" s="17">
        <v>46</v>
      </c>
      <c r="N11" s="22">
        <f t="shared" si="6"/>
        <v>-3</v>
      </c>
    </row>
    <row r="12" spans="1:14" ht="16" x14ac:dyDescent="0.2">
      <c r="A12" s="12" t="s">
        <v>47</v>
      </c>
      <c r="B12" s="15">
        <f>28.69*1.21</f>
        <v>34.7149</v>
      </c>
      <c r="C12" s="17">
        <v>24</v>
      </c>
      <c r="D12" s="19">
        <v>5</v>
      </c>
      <c r="E12" s="22">
        <f t="shared" si="0"/>
        <v>120</v>
      </c>
      <c r="F12" s="17">
        <v>0</v>
      </c>
      <c r="G12" s="22">
        <f t="shared" si="1"/>
        <v>120</v>
      </c>
      <c r="H12" s="16">
        <f t="shared" si="2"/>
        <v>1.4464541666666666</v>
      </c>
      <c r="I12" s="16">
        <f t="shared" si="3"/>
        <v>173.5745</v>
      </c>
      <c r="J12" s="16">
        <f t="shared" si="4"/>
        <v>173.5745</v>
      </c>
      <c r="L12" s="22">
        <f t="shared" si="5"/>
        <v>0</v>
      </c>
      <c r="M12" s="17">
        <v>0</v>
      </c>
      <c r="N12" s="22">
        <f t="shared" si="6"/>
        <v>0</v>
      </c>
    </row>
    <row r="13" spans="1:14" ht="16" x14ac:dyDescent="0.2">
      <c r="A13" s="12" t="s">
        <v>50</v>
      </c>
      <c r="B13" s="41">
        <f>14.14*1.21</f>
        <v>17.109400000000001</v>
      </c>
      <c r="C13" s="17">
        <v>12</v>
      </c>
      <c r="D13" s="19">
        <v>2</v>
      </c>
      <c r="E13" s="22">
        <f t="shared" si="0"/>
        <v>24</v>
      </c>
      <c r="F13" s="17">
        <v>1</v>
      </c>
      <c r="G13" s="22">
        <f t="shared" si="1"/>
        <v>23</v>
      </c>
      <c r="H13" s="16">
        <f t="shared" si="2"/>
        <v>1.4257833333333334</v>
      </c>
      <c r="I13" s="16">
        <f t="shared" si="3"/>
        <v>34.218800000000002</v>
      </c>
      <c r="J13" s="16">
        <f t="shared" si="4"/>
        <v>32.793016666666666</v>
      </c>
      <c r="L13" s="22">
        <f t="shared" si="5"/>
        <v>1</v>
      </c>
      <c r="M13" s="17">
        <v>0</v>
      </c>
      <c r="N13" s="22">
        <f t="shared" si="6"/>
        <v>1</v>
      </c>
    </row>
    <row r="14" spans="1:14" ht="16" x14ac:dyDescent="0.2">
      <c r="A14" s="12" t="s">
        <v>52</v>
      </c>
      <c r="B14" s="15">
        <f>26.97*1.21</f>
        <v>32.633699999999997</v>
      </c>
      <c r="C14" s="17">
        <v>24</v>
      </c>
      <c r="D14" s="19">
        <v>3</v>
      </c>
      <c r="E14" s="22">
        <f t="shared" si="0"/>
        <v>72</v>
      </c>
      <c r="F14" s="17">
        <v>6</v>
      </c>
      <c r="G14" s="22">
        <f t="shared" si="1"/>
        <v>66</v>
      </c>
      <c r="H14" s="16">
        <f t="shared" si="2"/>
        <v>1.3597374999999998</v>
      </c>
      <c r="I14" s="16">
        <f t="shared" si="3"/>
        <v>97.901099999999985</v>
      </c>
      <c r="J14" s="16">
        <f t="shared" si="4"/>
        <v>89.742674999999991</v>
      </c>
      <c r="L14" s="22">
        <f t="shared" si="5"/>
        <v>6</v>
      </c>
      <c r="M14" s="17">
        <v>0</v>
      </c>
      <c r="N14" s="22">
        <f t="shared" si="6"/>
        <v>6</v>
      </c>
    </row>
    <row r="15" spans="1:14" ht="16" x14ac:dyDescent="0.2">
      <c r="A15" s="49" t="s">
        <v>92</v>
      </c>
      <c r="B15" s="6" t="s">
        <v>6</v>
      </c>
      <c r="C15" s="6" t="s">
        <v>8</v>
      </c>
      <c r="D15" s="8" t="s">
        <v>9</v>
      </c>
      <c r="E15" s="6" t="s">
        <v>12</v>
      </c>
      <c r="F15" s="6" t="s">
        <v>13</v>
      </c>
      <c r="G15" s="6"/>
      <c r="H15" s="6" t="s">
        <v>15</v>
      </c>
      <c r="I15" s="10" t="s">
        <v>16</v>
      </c>
      <c r="J15" s="10" t="s">
        <v>17</v>
      </c>
      <c r="L15" s="22" t="str">
        <f t="shared" si="5"/>
        <v>Q fin</v>
      </c>
      <c r="M15" s="6" t="s">
        <v>13</v>
      </c>
      <c r="N15" s="6"/>
    </row>
    <row r="16" spans="1:14" ht="16" x14ac:dyDescent="0.2">
      <c r="A16" s="12" t="s">
        <v>55</v>
      </c>
      <c r="B16" s="15">
        <f>27.17*1.21</f>
        <v>32.875700000000002</v>
      </c>
      <c r="C16" s="17">
        <v>24</v>
      </c>
      <c r="D16" s="19">
        <v>4</v>
      </c>
      <c r="E16" s="22">
        <f t="shared" ref="E16:E19" si="7">C16*D16</f>
        <v>96</v>
      </c>
      <c r="F16" s="17">
        <v>24</v>
      </c>
      <c r="G16" s="22">
        <f t="shared" ref="G16:G19" si="8">E16-F16</f>
        <v>72</v>
      </c>
      <c r="H16" s="16">
        <f t="shared" ref="H16:H19" si="9">B16/C16</f>
        <v>1.3698208333333335</v>
      </c>
      <c r="I16" s="16">
        <f t="shared" ref="I16:I19" si="10">B16*D16</f>
        <v>131.50280000000001</v>
      </c>
      <c r="J16" s="16">
        <f t="shared" ref="J16:J19" si="11">G16*H16</f>
        <v>98.627100000000013</v>
      </c>
      <c r="L16" s="22">
        <f t="shared" si="5"/>
        <v>24</v>
      </c>
      <c r="M16" s="17">
        <v>35</v>
      </c>
      <c r="N16" s="22">
        <f t="shared" ref="N16:N19" si="12">L16-M16</f>
        <v>-11</v>
      </c>
    </row>
    <row r="17" spans="1:14" ht="16" x14ac:dyDescent="0.2">
      <c r="A17" s="12" t="s">
        <v>58</v>
      </c>
      <c r="B17" s="15">
        <f>23.95*1.21</f>
        <v>28.979499999999998</v>
      </c>
      <c r="C17" s="17">
        <v>24</v>
      </c>
      <c r="D17" s="19">
        <v>2</v>
      </c>
      <c r="E17" s="22">
        <f t="shared" si="7"/>
        <v>48</v>
      </c>
      <c r="F17" s="17">
        <v>0</v>
      </c>
      <c r="G17" s="22">
        <f t="shared" si="8"/>
        <v>48</v>
      </c>
      <c r="H17" s="16">
        <f t="shared" si="9"/>
        <v>1.2074791666666667</v>
      </c>
      <c r="I17" s="16">
        <f t="shared" si="10"/>
        <v>57.958999999999996</v>
      </c>
      <c r="J17" s="16">
        <f t="shared" si="11"/>
        <v>57.959000000000003</v>
      </c>
      <c r="L17" s="22">
        <f t="shared" si="5"/>
        <v>0</v>
      </c>
      <c r="M17" s="17">
        <v>0</v>
      </c>
      <c r="N17" s="22">
        <f t="shared" si="12"/>
        <v>0</v>
      </c>
    </row>
    <row r="18" spans="1:14" ht="16" x14ac:dyDescent="0.2">
      <c r="A18" s="12" t="s">
        <v>61</v>
      </c>
      <c r="B18" s="15">
        <f>28.44*1.21</f>
        <v>34.412399999999998</v>
      </c>
      <c r="C18" s="17">
        <v>24</v>
      </c>
      <c r="D18" s="19">
        <v>2</v>
      </c>
      <c r="E18" s="22">
        <f t="shared" si="7"/>
        <v>48</v>
      </c>
      <c r="F18" s="17">
        <v>0</v>
      </c>
      <c r="G18" s="22">
        <f t="shared" si="8"/>
        <v>48</v>
      </c>
      <c r="H18" s="16">
        <f t="shared" si="9"/>
        <v>1.4338499999999998</v>
      </c>
      <c r="I18" s="16">
        <f t="shared" si="10"/>
        <v>68.824799999999996</v>
      </c>
      <c r="J18" s="16">
        <f t="shared" si="11"/>
        <v>68.824799999999996</v>
      </c>
      <c r="L18" s="22">
        <f t="shared" si="5"/>
        <v>0</v>
      </c>
      <c r="M18" s="17">
        <v>0</v>
      </c>
      <c r="N18" s="22">
        <f t="shared" si="12"/>
        <v>0</v>
      </c>
    </row>
    <row r="19" spans="1:14" ht="16" x14ac:dyDescent="0.2">
      <c r="A19" s="12" t="s">
        <v>63</v>
      </c>
      <c r="B19" s="15">
        <f>30.38*1.21</f>
        <v>36.759799999999998</v>
      </c>
      <c r="C19" s="17">
        <v>24</v>
      </c>
      <c r="D19" s="19">
        <v>2</v>
      </c>
      <c r="E19" s="22">
        <f t="shared" si="7"/>
        <v>48</v>
      </c>
      <c r="F19" s="17">
        <v>10</v>
      </c>
      <c r="G19" s="22">
        <f t="shared" si="8"/>
        <v>38</v>
      </c>
      <c r="H19" s="16">
        <f t="shared" si="9"/>
        <v>1.5316583333333333</v>
      </c>
      <c r="I19" s="16">
        <f t="shared" si="10"/>
        <v>73.519599999999997</v>
      </c>
      <c r="J19" s="16">
        <f t="shared" si="11"/>
        <v>58.20301666666667</v>
      </c>
      <c r="L19" s="22">
        <f t="shared" si="5"/>
        <v>10</v>
      </c>
      <c r="M19" s="17">
        <v>0</v>
      </c>
      <c r="N19" s="22">
        <f t="shared" si="12"/>
        <v>10</v>
      </c>
    </row>
    <row r="20" spans="1:14" ht="16" x14ac:dyDescent="0.2">
      <c r="A20" s="49" t="s">
        <v>93</v>
      </c>
      <c r="B20" s="6" t="s">
        <v>6</v>
      </c>
      <c r="C20" s="6" t="s">
        <v>8</v>
      </c>
      <c r="D20" s="8" t="s">
        <v>9</v>
      </c>
      <c r="E20" s="6" t="s">
        <v>12</v>
      </c>
      <c r="F20" s="6" t="s">
        <v>13</v>
      </c>
      <c r="G20" s="6"/>
      <c r="H20" s="6" t="s">
        <v>15</v>
      </c>
      <c r="I20" s="10" t="s">
        <v>16</v>
      </c>
      <c r="J20" s="10" t="s">
        <v>17</v>
      </c>
      <c r="L20" s="22" t="str">
        <f t="shared" si="5"/>
        <v>Q fin</v>
      </c>
      <c r="M20" s="6" t="s">
        <v>13</v>
      </c>
      <c r="N20" s="6"/>
    </row>
    <row r="21" spans="1:14" ht="16" x14ac:dyDescent="0.2">
      <c r="A21" s="12" t="s">
        <v>65</v>
      </c>
      <c r="B21" s="41">
        <f>29.56*1.21</f>
        <v>35.767599999999995</v>
      </c>
      <c r="C21" s="17">
        <v>20</v>
      </c>
      <c r="D21" s="19">
        <v>3</v>
      </c>
      <c r="E21" s="22">
        <f t="shared" ref="E21:E23" si="13">C21*D21</f>
        <v>60</v>
      </c>
      <c r="F21" s="17">
        <v>16</v>
      </c>
      <c r="G21" s="22">
        <f t="shared" ref="G21:G23" si="14">E21-F21</f>
        <v>44</v>
      </c>
      <c r="H21" s="16">
        <f t="shared" ref="H21:H23" si="15">B21/C21</f>
        <v>1.7883799999999996</v>
      </c>
      <c r="I21" s="16">
        <f t="shared" ref="I21:I23" si="16">B21*D21</f>
        <v>107.30279999999999</v>
      </c>
      <c r="J21" s="16">
        <f t="shared" ref="J21:J23" si="17">G21*H21</f>
        <v>78.688719999999989</v>
      </c>
      <c r="L21" s="22">
        <f t="shared" si="5"/>
        <v>16</v>
      </c>
      <c r="M21" s="17">
        <v>6</v>
      </c>
      <c r="N21" s="22">
        <f t="shared" ref="N21:N23" si="18">L21-M21</f>
        <v>10</v>
      </c>
    </row>
    <row r="22" spans="1:14" ht="16" x14ac:dyDescent="0.2">
      <c r="A22" s="12" t="s">
        <v>68</v>
      </c>
      <c r="B22" s="41">
        <f>27.47*1.21</f>
        <v>33.238699999999994</v>
      </c>
      <c r="C22" s="17">
        <v>24</v>
      </c>
      <c r="D22" s="19">
        <v>3</v>
      </c>
      <c r="E22" s="22">
        <f t="shared" si="13"/>
        <v>72</v>
      </c>
      <c r="F22" s="17">
        <v>0</v>
      </c>
      <c r="G22" s="22">
        <f t="shared" si="14"/>
        <v>72</v>
      </c>
      <c r="H22" s="16">
        <f t="shared" si="15"/>
        <v>1.3849458333333331</v>
      </c>
      <c r="I22" s="16">
        <f t="shared" si="16"/>
        <v>99.716099999999983</v>
      </c>
      <c r="J22" s="16">
        <f t="shared" si="17"/>
        <v>99.716099999999983</v>
      </c>
      <c r="L22" s="22">
        <f t="shared" si="5"/>
        <v>0</v>
      </c>
      <c r="M22" s="17">
        <v>0</v>
      </c>
      <c r="N22" s="22">
        <f t="shared" si="18"/>
        <v>0</v>
      </c>
    </row>
    <row r="23" spans="1:14" ht="16" x14ac:dyDescent="0.2">
      <c r="A23" s="12" t="s">
        <v>71</v>
      </c>
      <c r="B23" s="41">
        <f>41.83*1.21</f>
        <v>50.614299999999993</v>
      </c>
      <c r="C23" s="17">
        <v>40</v>
      </c>
      <c r="D23" s="19">
        <v>1</v>
      </c>
      <c r="E23" s="22">
        <f t="shared" si="13"/>
        <v>40</v>
      </c>
      <c r="F23" s="17">
        <v>5</v>
      </c>
      <c r="G23" s="22">
        <f t="shared" si="14"/>
        <v>35</v>
      </c>
      <c r="H23" s="16">
        <f t="shared" si="15"/>
        <v>1.2653574999999999</v>
      </c>
      <c r="I23" s="16">
        <f t="shared" si="16"/>
        <v>50.614299999999993</v>
      </c>
      <c r="J23" s="16">
        <f t="shared" si="17"/>
        <v>44.287512499999998</v>
      </c>
      <c r="L23" s="22">
        <f t="shared" si="5"/>
        <v>5</v>
      </c>
      <c r="M23" s="17">
        <v>8</v>
      </c>
      <c r="N23" s="22">
        <f t="shared" si="18"/>
        <v>-3</v>
      </c>
    </row>
    <row r="24" spans="1:14" ht="16" x14ac:dyDescent="0.2">
      <c r="A24" s="49" t="s">
        <v>94</v>
      </c>
      <c r="B24" s="6" t="s">
        <v>6</v>
      </c>
      <c r="C24" s="6" t="s">
        <v>8</v>
      </c>
      <c r="D24" s="8" t="s">
        <v>9</v>
      </c>
      <c r="E24" s="6" t="s">
        <v>12</v>
      </c>
      <c r="F24" s="6" t="s">
        <v>13</v>
      </c>
      <c r="G24" s="6"/>
      <c r="H24" s="6" t="s">
        <v>15</v>
      </c>
      <c r="I24" s="10" t="s">
        <v>16</v>
      </c>
      <c r="J24" s="10" t="s">
        <v>17</v>
      </c>
      <c r="L24" s="22" t="str">
        <f t="shared" si="5"/>
        <v>Q fin</v>
      </c>
      <c r="M24" s="6" t="s">
        <v>13</v>
      </c>
      <c r="N24" s="6"/>
    </row>
    <row r="25" spans="1:14" ht="16" x14ac:dyDescent="0.2">
      <c r="A25" s="12" t="s">
        <v>78</v>
      </c>
      <c r="B25" s="15">
        <f>30.05*1.21</f>
        <v>36.360500000000002</v>
      </c>
      <c r="C25" s="17">
        <v>24</v>
      </c>
      <c r="D25" s="19">
        <v>3</v>
      </c>
      <c r="E25" s="22">
        <f t="shared" ref="E25:E29" si="19">C25*D25</f>
        <v>72</v>
      </c>
      <c r="F25" s="17">
        <v>44</v>
      </c>
      <c r="G25" s="22">
        <f t="shared" ref="G25:G29" si="20">E25-F25</f>
        <v>28</v>
      </c>
      <c r="H25" s="16">
        <f t="shared" ref="H25:H29" si="21">B25/C25</f>
        <v>1.5150208333333335</v>
      </c>
      <c r="I25" s="16">
        <f t="shared" ref="I25:I29" si="22">B25*D25</f>
        <v>109.08150000000001</v>
      </c>
      <c r="J25" s="16">
        <f t="shared" ref="J25:J29" si="23">G25*H25</f>
        <v>42.42058333333334</v>
      </c>
      <c r="L25" s="22">
        <f t="shared" si="5"/>
        <v>44</v>
      </c>
      <c r="M25" s="17">
        <v>48</v>
      </c>
      <c r="N25" s="22">
        <f t="shared" ref="N25:N29" si="24">L25-M25</f>
        <v>-4</v>
      </c>
    </row>
    <row r="26" spans="1:14" ht="16" x14ac:dyDescent="0.2">
      <c r="A26" s="12" t="s">
        <v>79</v>
      </c>
      <c r="B26" s="15">
        <v>31.37</v>
      </c>
      <c r="C26" s="17">
        <v>24</v>
      </c>
      <c r="D26" s="19">
        <v>5</v>
      </c>
      <c r="E26" s="22">
        <f t="shared" si="19"/>
        <v>120</v>
      </c>
      <c r="F26" s="17">
        <v>0</v>
      </c>
      <c r="G26" s="22">
        <f t="shared" si="20"/>
        <v>120</v>
      </c>
      <c r="H26" s="16">
        <f t="shared" si="21"/>
        <v>1.3070833333333334</v>
      </c>
      <c r="I26" s="16">
        <f t="shared" si="22"/>
        <v>156.85</v>
      </c>
      <c r="J26" s="16">
        <f t="shared" si="23"/>
        <v>156.85</v>
      </c>
      <c r="L26" s="22">
        <f t="shared" si="5"/>
        <v>0</v>
      </c>
      <c r="M26" s="17">
        <v>0</v>
      </c>
      <c r="N26" s="22">
        <f t="shared" si="24"/>
        <v>0</v>
      </c>
    </row>
    <row r="27" spans="1:14" ht="16" x14ac:dyDescent="0.2">
      <c r="A27" s="12" t="s">
        <v>80</v>
      </c>
      <c r="B27" s="41">
        <f>22.15*1.21</f>
        <v>26.801499999999997</v>
      </c>
      <c r="C27" s="17">
        <v>24</v>
      </c>
      <c r="D27" s="19">
        <v>5</v>
      </c>
      <c r="E27" s="22">
        <f t="shared" si="19"/>
        <v>120</v>
      </c>
      <c r="F27" s="17">
        <v>80</v>
      </c>
      <c r="G27" s="22">
        <f t="shared" si="20"/>
        <v>40</v>
      </c>
      <c r="H27" s="16">
        <f t="shared" si="21"/>
        <v>1.1167291666666666</v>
      </c>
      <c r="I27" s="16">
        <f t="shared" si="22"/>
        <v>134.00749999999999</v>
      </c>
      <c r="J27" s="16">
        <f t="shared" si="23"/>
        <v>44.669166666666662</v>
      </c>
      <c r="L27" s="22">
        <f t="shared" si="5"/>
        <v>80</v>
      </c>
      <c r="M27" s="17">
        <v>55</v>
      </c>
      <c r="N27" s="22">
        <f t="shared" si="24"/>
        <v>25</v>
      </c>
    </row>
    <row r="28" spans="1:14" ht="16" x14ac:dyDescent="0.2">
      <c r="A28" s="12" t="s">
        <v>81</v>
      </c>
      <c r="B28" s="41">
        <f>27.08*1.21</f>
        <v>32.766799999999996</v>
      </c>
      <c r="C28" s="17">
        <v>24</v>
      </c>
      <c r="D28" s="19">
        <v>4</v>
      </c>
      <c r="E28" s="22">
        <f t="shared" si="19"/>
        <v>96</v>
      </c>
      <c r="F28" s="17">
        <v>30</v>
      </c>
      <c r="G28" s="22">
        <f t="shared" si="20"/>
        <v>66</v>
      </c>
      <c r="H28" s="16">
        <f t="shared" si="21"/>
        <v>1.3652833333333332</v>
      </c>
      <c r="I28" s="16">
        <f t="shared" si="22"/>
        <v>131.06719999999999</v>
      </c>
      <c r="J28" s="16">
        <f t="shared" si="23"/>
        <v>90.108699999999985</v>
      </c>
      <c r="L28" s="22">
        <f t="shared" si="5"/>
        <v>30</v>
      </c>
      <c r="M28" s="17">
        <v>55</v>
      </c>
      <c r="N28" s="22">
        <f t="shared" si="24"/>
        <v>-25</v>
      </c>
    </row>
    <row r="29" spans="1:14" ht="16" x14ac:dyDescent="0.2">
      <c r="A29" s="12" t="s">
        <v>82</v>
      </c>
      <c r="B29" s="41">
        <f>30.42*1.21</f>
        <v>36.808199999999999</v>
      </c>
      <c r="C29" s="17">
        <v>24</v>
      </c>
      <c r="D29" s="19">
        <v>2</v>
      </c>
      <c r="E29" s="22">
        <f t="shared" si="19"/>
        <v>48</v>
      </c>
      <c r="F29" s="17">
        <v>46</v>
      </c>
      <c r="G29" s="22">
        <f t="shared" si="20"/>
        <v>2</v>
      </c>
      <c r="H29" s="16">
        <f t="shared" si="21"/>
        <v>1.5336749999999999</v>
      </c>
      <c r="I29" s="16">
        <f t="shared" si="22"/>
        <v>73.616399999999999</v>
      </c>
      <c r="J29" s="16">
        <f t="shared" si="23"/>
        <v>3.0673499999999998</v>
      </c>
      <c r="L29" s="22">
        <f t="shared" si="5"/>
        <v>46</v>
      </c>
      <c r="M29" s="17">
        <v>0</v>
      </c>
      <c r="N29" s="22">
        <f t="shared" si="24"/>
        <v>46</v>
      </c>
    </row>
    <row r="30" spans="1:14" ht="16" x14ac:dyDescent="0.2">
      <c r="A30" s="49" t="s">
        <v>95</v>
      </c>
      <c r="B30" s="6" t="s">
        <v>6</v>
      </c>
      <c r="C30" s="6" t="s">
        <v>8</v>
      </c>
      <c r="D30" s="8" t="s">
        <v>9</v>
      </c>
      <c r="E30" s="6" t="s">
        <v>12</v>
      </c>
      <c r="F30" s="6" t="s">
        <v>13</v>
      </c>
      <c r="G30" s="6"/>
      <c r="H30" s="6" t="s">
        <v>15</v>
      </c>
      <c r="I30" s="10" t="s">
        <v>16</v>
      </c>
      <c r="J30" s="10" t="s">
        <v>17</v>
      </c>
      <c r="L30" s="22" t="str">
        <f t="shared" si="5"/>
        <v>Q fin</v>
      </c>
      <c r="M30" s="6" t="s">
        <v>13</v>
      </c>
      <c r="N30" s="6"/>
    </row>
    <row r="31" spans="1:14" ht="16" x14ac:dyDescent="0.2">
      <c r="A31" s="12" t="s">
        <v>83</v>
      </c>
      <c r="B31" s="15">
        <v>36.56</v>
      </c>
      <c r="C31" s="17">
        <v>24</v>
      </c>
      <c r="D31" s="19">
        <v>4</v>
      </c>
      <c r="E31" s="22">
        <f t="shared" ref="E31:E33" si="25">C31*D31</f>
        <v>96</v>
      </c>
      <c r="F31" s="17">
        <v>0</v>
      </c>
      <c r="G31" s="22">
        <f t="shared" ref="G31:G33" si="26">E31-F31</f>
        <v>96</v>
      </c>
      <c r="H31" s="16">
        <f t="shared" ref="H31:H33" si="27">B31/C31</f>
        <v>1.5233333333333334</v>
      </c>
      <c r="I31" s="16">
        <f t="shared" ref="I31:I33" si="28">B31*D31</f>
        <v>146.24</v>
      </c>
      <c r="J31" s="16">
        <f t="shared" ref="J31:J33" si="29">G31*H31</f>
        <v>146.24</v>
      </c>
      <c r="L31" s="22">
        <f t="shared" si="5"/>
        <v>0</v>
      </c>
      <c r="M31" s="17">
        <v>0</v>
      </c>
      <c r="N31" s="22">
        <f t="shared" ref="N31:N33" si="30">L31-M31</f>
        <v>0</v>
      </c>
    </row>
    <row r="32" spans="1:14" ht="16" x14ac:dyDescent="0.2">
      <c r="A32" s="12" t="s">
        <v>84</v>
      </c>
      <c r="B32" s="41">
        <f>29.08*1.21</f>
        <v>35.186799999999998</v>
      </c>
      <c r="C32" s="17">
        <v>24</v>
      </c>
      <c r="D32" s="19">
        <v>4</v>
      </c>
      <c r="E32" s="22">
        <f t="shared" si="25"/>
        <v>96</v>
      </c>
      <c r="F32" s="17">
        <v>34</v>
      </c>
      <c r="G32" s="22">
        <f t="shared" si="26"/>
        <v>62</v>
      </c>
      <c r="H32" s="16">
        <f t="shared" si="27"/>
        <v>1.4661166666666665</v>
      </c>
      <c r="I32" s="16">
        <f t="shared" si="28"/>
        <v>140.74719999999999</v>
      </c>
      <c r="J32" s="16">
        <f t="shared" si="29"/>
        <v>90.899233333333328</v>
      </c>
      <c r="L32" s="22">
        <f t="shared" si="5"/>
        <v>34</v>
      </c>
      <c r="M32" s="17">
        <v>36</v>
      </c>
      <c r="N32" s="22">
        <f t="shared" si="30"/>
        <v>-2</v>
      </c>
    </row>
    <row r="33" spans="1:14" ht="16" x14ac:dyDescent="0.2">
      <c r="A33" s="12" t="s">
        <v>85</v>
      </c>
      <c r="B33" s="41">
        <f>29.12*1.21</f>
        <v>35.235199999999999</v>
      </c>
      <c r="C33" s="17">
        <v>24</v>
      </c>
      <c r="D33" s="19">
        <v>4</v>
      </c>
      <c r="E33" s="22">
        <f t="shared" si="25"/>
        <v>96</v>
      </c>
      <c r="F33" s="17">
        <v>0</v>
      </c>
      <c r="G33" s="22">
        <f t="shared" si="26"/>
        <v>96</v>
      </c>
      <c r="H33" s="16">
        <f t="shared" si="27"/>
        <v>1.4681333333333333</v>
      </c>
      <c r="I33" s="16">
        <f t="shared" si="28"/>
        <v>140.9408</v>
      </c>
      <c r="J33" s="16">
        <f t="shared" si="29"/>
        <v>140.9408</v>
      </c>
      <c r="L33" s="22">
        <f t="shared" si="5"/>
        <v>0</v>
      </c>
      <c r="M33" s="17">
        <v>0</v>
      </c>
      <c r="N33" s="22">
        <f t="shared" si="30"/>
        <v>0</v>
      </c>
    </row>
    <row r="34" spans="1:14" ht="16" x14ac:dyDescent="0.2">
      <c r="A34" s="60" t="s">
        <v>96</v>
      </c>
      <c r="B34" s="6" t="s">
        <v>6</v>
      </c>
      <c r="C34" s="6" t="s">
        <v>8</v>
      </c>
      <c r="D34" s="8" t="s">
        <v>9</v>
      </c>
      <c r="E34" s="6" t="s">
        <v>12</v>
      </c>
      <c r="F34" s="6" t="s">
        <v>13</v>
      </c>
      <c r="G34" s="6"/>
      <c r="H34" s="6" t="s">
        <v>15</v>
      </c>
      <c r="I34" s="10" t="s">
        <v>16</v>
      </c>
      <c r="J34" s="10" t="s">
        <v>17</v>
      </c>
      <c r="L34" s="22" t="str">
        <f t="shared" si="5"/>
        <v>Q fin</v>
      </c>
      <c r="M34" s="6" t="s">
        <v>13</v>
      </c>
      <c r="N34" s="6"/>
    </row>
    <row r="35" spans="1:14" ht="16" x14ac:dyDescent="0.2">
      <c r="A35" s="25" t="s">
        <v>86</v>
      </c>
      <c r="B35" s="15">
        <v>96</v>
      </c>
      <c r="C35" s="17">
        <v>150</v>
      </c>
      <c r="D35" s="19">
        <v>1</v>
      </c>
      <c r="E35" s="22">
        <f t="shared" ref="E35:E37" si="31">C35*D35</f>
        <v>150</v>
      </c>
      <c r="F35" s="17">
        <v>0</v>
      </c>
      <c r="G35" s="22">
        <f t="shared" ref="G35:G37" si="32">E35-F35</f>
        <v>150</v>
      </c>
      <c r="H35" s="16">
        <f t="shared" ref="H35:H37" si="33">B35/C35</f>
        <v>0.64</v>
      </c>
      <c r="I35" s="16">
        <f>B35/150</f>
        <v>0.64</v>
      </c>
      <c r="J35" s="16">
        <f t="shared" ref="J35:J37" si="34">G35*H35</f>
        <v>96</v>
      </c>
      <c r="L35" s="22">
        <f t="shared" si="5"/>
        <v>0</v>
      </c>
      <c r="M35" s="17">
        <v>0</v>
      </c>
      <c r="N35" s="22">
        <f t="shared" ref="N35:N37" si="35">L35-M35</f>
        <v>0</v>
      </c>
    </row>
    <row r="36" spans="1:14" ht="16" x14ac:dyDescent="0.2">
      <c r="A36" s="25" t="s">
        <v>87</v>
      </c>
      <c r="B36" s="15">
        <v>85.56</v>
      </c>
      <c r="C36" s="17">
        <v>50</v>
      </c>
      <c r="D36" s="19">
        <v>2</v>
      </c>
      <c r="E36" s="22">
        <f t="shared" si="31"/>
        <v>100</v>
      </c>
      <c r="F36" s="17">
        <v>60</v>
      </c>
      <c r="G36" s="22">
        <f t="shared" si="32"/>
        <v>40</v>
      </c>
      <c r="H36" s="16">
        <f t="shared" si="33"/>
        <v>1.7112000000000001</v>
      </c>
      <c r="I36" s="16">
        <f t="shared" ref="I36:I37" si="36">B36/60</f>
        <v>1.4259999999999999</v>
      </c>
      <c r="J36" s="16">
        <f t="shared" si="34"/>
        <v>68.448000000000008</v>
      </c>
      <c r="L36" s="22">
        <f t="shared" si="5"/>
        <v>60</v>
      </c>
      <c r="M36" s="17">
        <v>60</v>
      </c>
      <c r="N36" s="22">
        <f t="shared" si="35"/>
        <v>0</v>
      </c>
    </row>
    <row r="37" spans="1:14" ht="16" x14ac:dyDescent="0.2">
      <c r="A37" s="25" t="s">
        <v>88</v>
      </c>
      <c r="B37" s="15">
        <v>90</v>
      </c>
      <c r="C37" s="17">
        <v>50</v>
      </c>
      <c r="D37" s="19">
        <v>1</v>
      </c>
      <c r="E37" s="22">
        <f t="shared" si="31"/>
        <v>50</v>
      </c>
      <c r="F37" s="17">
        <v>20</v>
      </c>
      <c r="G37" s="22">
        <f t="shared" si="32"/>
        <v>30</v>
      </c>
      <c r="H37" s="16">
        <f t="shared" si="33"/>
        <v>1.8</v>
      </c>
      <c r="I37" s="16">
        <f t="shared" si="36"/>
        <v>1.5</v>
      </c>
      <c r="J37" s="16">
        <f t="shared" si="34"/>
        <v>54</v>
      </c>
      <c r="K37" s="63" t="s">
        <v>89</v>
      </c>
      <c r="L37" s="22">
        <f t="shared" si="5"/>
        <v>20</v>
      </c>
      <c r="M37" s="17">
        <v>20</v>
      </c>
      <c r="N37" s="22">
        <f t="shared" si="35"/>
        <v>0</v>
      </c>
    </row>
    <row r="38" spans="1:14" ht="15.75" customHeight="1" x14ac:dyDescent="0.15">
      <c r="A38" s="64"/>
      <c r="C38" s="65"/>
      <c r="D38" s="66"/>
      <c r="E38" s="65">
        <f t="shared" ref="E38:F38" si="37">SUM(E1:E37)</f>
        <v>2436</v>
      </c>
      <c r="F38" s="65">
        <f t="shared" si="37"/>
        <v>482</v>
      </c>
      <c r="G38" s="65"/>
      <c r="H38" s="65"/>
      <c r="I38" s="67">
        <f t="shared" ref="I38:J38" si="38">SUM(I2:I37)</f>
        <v>3030.6007999999997</v>
      </c>
      <c r="J38" s="68">
        <f t="shared" si="38"/>
        <v>2665.1961124999998</v>
      </c>
      <c r="K38" s="69">
        <f>I38-J38</f>
        <v>365.40468749999991</v>
      </c>
      <c r="L38" s="65"/>
      <c r="M38" s="64">
        <v>23</v>
      </c>
      <c r="N38" s="65"/>
    </row>
    <row r="39" spans="1:14" ht="15.75" customHeight="1" x14ac:dyDescent="0.15">
      <c r="A39" s="65"/>
      <c r="C39" s="65"/>
      <c r="D39" s="66"/>
      <c r="E39" s="73">
        <f>E38-F38</f>
        <v>1954</v>
      </c>
      <c r="F39" s="74"/>
      <c r="G39" s="65">
        <f>E39/370</f>
        <v>5.2810810810810809</v>
      </c>
      <c r="H39" s="65"/>
      <c r="L39" s="65"/>
      <c r="M39" s="65"/>
      <c r="N39" s="65"/>
    </row>
    <row r="40" spans="1:14" ht="15.75" customHeight="1" x14ac:dyDescent="0.15">
      <c r="A40" s="64" t="s">
        <v>90</v>
      </c>
      <c r="C40" s="65"/>
      <c r="D40" s="66"/>
      <c r="E40" s="65"/>
      <c r="F40" s="65"/>
      <c r="G40" s="65"/>
      <c r="H40" s="65"/>
      <c r="L40" s="65"/>
      <c r="M40" s="65"/>
      <c r="N40" s="65"/>
    </row>
    <row r="41" spans="1:14" ht="15.75" customHeight="1" x14ac:dyDescent="0.15">
      <c r="A41" s="65"/>
      <c r="C41" s="65"/>
      <c r="D41" s="66"/>
      <c r="E41" s="65"/>
      <c r="F41" s="65"/>
      <c r="G41" s="65"/>
      <c r="H41" s="65"/>
      <c r="L41" s="65"/>
      <c r="M41" s="65"/>
      <c r="N41" s="65"/>
    </row>
    <row r="42" spans="1:14" ht="15.75" customHeight="1" x14ac:dyDescent="0.15">
      <c r="A42" s="65"/>
      <c r="C42" s="65"/>
      <c r="D42" s="66"/>
      <c r="E42" s="65"/>
      <c r="F42" s="65"/>
      <c r="G42" s="65"/>
      <c r="H42" s="65"/>
      <c r="L42" s="65"/>
      <c r="M42" s="65"/>
      <c r="N42" s="65"/>
    </row>
    <row r="43" spans="1:14" ht="15.75" customHeight="1" x14ac:dyDescent="0.15">
      <c r="A43" s="65"/>
      <c r="C43" s="65"/>
      <c r="D43" s="66"/>
      <c r="E43" s="65"/>
      <c r="F43" s="65"/>
      <c r="G43" s="65"/>
      <c r="H43" s="65"/>
      <c r="L43" s="65"/>
      <c r="M43" s="65"/>
      <c r="N43" s="65"/>
    </row>
    <row r="44" spans="1:14" ht="15.75" customHeight="1" x14ac:dyDescent="0.15">
      <c r="A44" s="65"/>
      <c r="C44" s="65"/>
      <c r="D44" s="66"/>
      <c r="E44" s="65"/>
      <c r="F44" s="65"/>
      <c r="G44" s="65"/>
      <c r="H44" s="65"/>
      <c r="L44" s="65"/>
      <c r="M44" s="65"/>
      <c r="N44" s="65"/>
    </row>
    <row r="45" spans="1:14" ht="15.75" customHeight="1" x14ac:dyDescent="0.15">
      <c r="A45" s="65"/>
      <c r="C45" s="65"/>
      <c r="D45" s="66"/>
      <c r="E45" s="65"/>
      <c r="F45" s="65"/>
      <c r="G45" s="65"/>
      <c r="H45" s="65"/>
      <c r="L45" s="65"/>
      <c r="M45" s="65"/>
      <c r="N45" s="65"/>
    </row>
    <row r="46" spans="1:14" ht="15.75" customHeight="1" x14ac:dyDescent="0.15">
      <c r="A46" s="65"/>
      <c r="C46" s="65"/>
      <c r="D46" s="66"/>
      <c r="E46" s="65"/>
      <c r="F46" s="65"/>
      <c r="G46" s="65"/>
      <c r="H46" s="65"/>
      <c r="L46" s="65"/>
      <c r="M46" s="65"/>
      <c r="N46" s="65"/>
    </row>
    <row r="47" spans="1:14" ht="15.75" customHeight="1" x14ac:dyDescent="0.15">
      <c r="A47" s="65"/>
      <c r="C47" s="65"/>
      <c r="D47" s="66"/>
      <c r="E47" s="65"/>
      <c r="F47" s="65"/>
      <c r="G47" s="65"/>
      <c r="H47" s="65"/>
      <c r="L47" s="65"/>
      <c r="M47" s="65"/>
      <c r="N47" s="65"/>
    </row>
    <row r="48" spans="1:14" ht="14" x14ac:dyDescent="0.15">
      <c r="A48" s="65"/>
      <c r="C48" s="65"/>
      <c r="D48" s="66"/>
      <c r="E48" s="65"/>
      <c r="F48" s="65"/>
      <c r="G48" s="65"/>
      <c r="H48" s="65"/>
      <c r="L48" s="65"/>
      <c r="M48" s="65"/>
      <c r="N48" s="65"/>
    </row>
    <row r="49" spans="1:14" ht="14" x14ac:dyDescent="0.15">
      <c r="A49" s="65"/>
      <c r="C49" s="65"/>
      <c r="D49" s="66"/>
      <c r="E49" s="65"/>
      <c r="F49" s="65"/>
      <c r="G49" s="65"/>
      <c r="H49" s="65"/>
      <c r="L49" s="65"/>
      <c r="M49" s="65"/>
      <c r="N49" s="65"/>
    </row>
    <row r="50" spans="1:14" ht="14" x14ac:dyDescent="0.15">
      <c r="A50" s="65"/>
      <c r="C50" s="65"/>
      <c r="D50" s="66"/>
      <c r="E50" s="65"/>
      <c r="F50" s="65"/>
      <c r="G50" s="65"/>
      <c r="H50" s="65"/>
      <c r="L50" s="65"/>
      <c r="M50" s="65"/>
      <c r="N50" s="65"/>
    </row>
    <row r="51" spans="1:14" ht="14" x14ac:dyDescent="0.15">
      <c r="A51" s="65"/>
      <c r="C51" s="65"/>
      <c r="D51" s="66"/>
      <c r="E51" s="65"/>
      <c r="F51" s="65"/>
      <c r="G51" s="65"/>
      <c r="H51" s="65"/>
      <c r="L51" s="65"/>
      <c r="M51" s="65"/>
      <c r="N51" s="65"/>
    </row>
    <row r="52" spans="1:14" ht="14" x14ac:dyDescent="0.15">
      <c r="A52" s="65"/>
      <c r="C52" s="65"/>
      <c r="D52" s="66"/>
      <c r="E52" s="65"/>
      <c r="F52" s="65"/>
      <c r="G52" s="65"/>
      <c r="H52" s="65"/>
      <c r="L52" s="65"/>
      <c r="M52" s="65"/>
      <c r="N52" s="65"/>
    </row>
    <row r="53" spans="1:14" ht="14" x14ac:dyDescent="0.15">
      <c r="A53" s="65"/>
      <c r="C53" s="65"/>
      <c r="D53" s="66"/>
      <c r="E53" s="65"/>
      <c r="F53" s="65"/>
      <c r="G53" s="65"/>
      <c r="H53" s="65"/>
      <c r="L53" s="65"/>
      <c r="M53" s="65"/>
      <c r="N53" s="65"/>
    </row>
    <row r="54" spans="1:14" ht="14" x14ac:dyDescent="0.15">
      <c r="A54" s="65"/>
      <c r="C54" s="65"/>
      <c r="D54" s="66"/>
      <c r="E54" s="65"/>
      <c r="F54" s="65"/>
      <c r="G54" s="65"/>
      <c r="H54" s="65"/>
      <c r="L54" s="65"/>
      <c r="M54" s="65"/>
      <c r="N54" s="65"/>
    </row>
    <row r="55" spans="1:14" ht="14" x14ac:dyDescent="0.15">
      <c r="A55" s="65"/>
      <c r="C55" s="65"/>
      <c r="D55" s="66"/>
      <c r="E55" s="65"/>
      <c r="F55" s="65"/>
      <c r="G55" s="65"/>
      <c r="H55" s="65"/>
      <c r="L55" s="65"/>
      <c r="M55" s="65"/>
      <c r="N55" s="65"/>
    </row>
    <row r="56" spans="1:14" ht="14" x14ac:dyDescent="0.15">
      <c r="A56" s="65"/>
      <c r="C56" s="65"/>
      <c r="D56" s="66"/>
      <c r="E56" s="65"/>
      <c r="F56" s="65"/>
      <c r="G56" s="65"/>
      <c r="H56" s="65"/>
      <c r="L56" s="65"/>
      <c r="M56" s="65"/>
      <c r="N56" s="65"/>
    </row>
    <row r="57" spans="1:14" ht="14" x14ac:dyDescent="0.15">
      <c r="A57" s="65"/>
      <c r="C57" s="65"/>
      <c r="D57" s="66"/>
      <c r="E57" s="65"/>
      <c r="F57" s="65"/>
      <c r="G57" s="65"/>
      <c r="H57" s="65"/>
      <c r="L57" s="65"/>
      <c r="M57" s="65"/>
      <c r="N57" s="65"/>
    </row>
    <row r="58" spans="1:14" ht="14" x14ac:dyDescent="0.15">
      <c r="A58" s="65"/>
      <c r="C58" s="65"/>
      <c r="D58" s="66"/>
      <c r="E58" s="65"/>
      <c r="F58" s="65"/>
      <c r="G58" s="65"/>
      <c r="H58" s="65"/>
      <c r="L58" s="65"/>
      <c r="M58" s="65"/>
      <c r="N58" s="65"/>
    </row>
    <row r="59" spans="1:14" ht="14" x14ac:dyDescent="0.15">
      <c r="A59" s="65"/>
      <c r="C59" s="65"/>
      <c r="D59" s="66"/>
      <c r="E59" s="65"/>
      <c r="F59" s="65"/>
      <c r="G59" s="65"/>
      <c r="H59" s="65"/>
      <c r="L59" s="65"/>
      <c r="M59" s="65"/>
      <c r="N59" s="65"/>
    </row>
    <row r="60" spans="1:14" ht="14" x14ac:dyDescent="0.15">
      <c r="A60" s="65"/>
      <c r="C60" s="65"/>
      <c r="D60" s="66"/>
      <c r="E60" s="65"/>
      <c r="F60" s="65"/>
      <c r="G60" s="65"/>
      <c r="H60" s="65"/>
      <c r="L60" s="65"/>
      <c r="M60" s="65"/>
      <c r="N60" s="65"/>
    </row>
    <row r="61" spans="1:14" ht="14" x14ac:dyDescent="0.15">
      <c r="A61" s="65"/>
      <c r="C61" s="65"/>
      <c r="D61" s="66"/>
      <c r="E61" s="65"/>
      <c r="F61" s="65"/>
      <c r="G61" s="65"/>
      <c r="H61" s="65"/>
      <c r="L61" s="65"/>
      <c r="M61" s="65"/>
      <c r="N61" s="65"/>
    </row>
    <row r="62" spans="1:14" ht="14" x14ac:dyDescent="0.15">
      <c r="A62" s="65"/>
      <c r="C62" s="65"/>
      <c r="D62" s="66"/>
      <c r="E62" s="65"/>
      <c r="F62" s="65"/>
      <c r="G62" s="65"/>
      <c r="H62" s="65"/>
      <c r="L62" s="65"/>
      <c r="M62" s="65"/>
      <c r="N62" s="65"/>
    </row>
    <row r="63" spans="1:14" ht="14" x14ac:dyDescent="0.15">
      <c r="A63" s="65"/>
      <c r="C63" s="65"/>
      <c r="D63" s="66"/>
      <c r="E63" s="65"/>
      <c r="F63" s="65"/>
      <c r="G63" s="65"/>
      <c r="H63" s="65"/>
      <c r="L63" s="65"/>
      <c r="M63" s="65"/>
      <c r="N63" s="65"/>
    </row>
    <row r="64" spans="1:14" ht="14" x14ac:dyDescent="0.15">
      <c r="A64" s="65"/>
      <c r="C64" s="65"/>
      <c r="D64" s="66"/>
      <c r="E64" s="65"/>
      <c r="F64" s="65"/>
      <c r="G64" s="65"/>
      <c r="H64" s="65"/>
      <c r="L64" s="65"/>
      <c r="M64" s="65"/>
      <c r="N64" s="65"/>
    </row>
    <row r="65" spans="1:14" ht="14" x14ac:dyDescent="0.15">
      <c r="A65" s="65"/>
      <c r="C65" s="65"/>
      <c r="D65" s="66"/>
      <c r="E65" s="65"/>
      <c r="F65" s="65"/>
      <c r="G65" s="65"/>
      <c r="H65" s="65"/>
      <c r="L65" s="65"/>
      <c r="M65" s="65"/>
      <c r="N65" s="65"/>
    </row>
    <row r="66" spans="1:14" ht="14" x14ac:dyDescent="0.15">
      <c r="A66" s="65"/>
      <c r="C66" s="65"/>
      <c r="D66" s="66"/>
      <c r="E66" s="65"/>
      <c r="F66" s="65"/>
      <c r="G66" s="65"/>
      <c r="H66" s="65"/>
      <c r="L66" s="65"/>
      <c r="M66" s="65"/>
      <c r="N66" s="65"/>
    </row>
    <row r="67" spans="1:14" ht="14" x14ac:dyDescent="0.15">
      <c r="A67" s="65"/>
      <c r="C67" s="65"/>
      <c r="D67" s="66"/>
      <c r="E67" s="65"/>
      <c r="F67" s="65"/>
      <c r="G67" s="65"/>
      <c r="H67" s="65"/>
      <c r="L67" s="65"/>
      <c r="M67" s="65"/>
      <c r="N67" s="65"/>
    </row>
    <row r="68" spans="1:14" ht="14" x14ac:dyDescent="0.15">
      <c r="A68" s="65"/>
      <c r="C68" s="65"/>
      <c r="D68" s="66"/>
      <c r="E68" s="65"/>
      <c r="F68" s="65"/>
      <c r="G68" s="65"/>
      <c r="H68" s="65"/>
      <c r="L68" s="65"/>
      <c r="M68" s="65"/>
      <c r="N68" s="65"/>
    </row>
    <row r="69" spans="1:14" ht="14" x14ac:dyDescent="0.15">
      <c r="A69" s="65"/>
      <c r="C69" s="65"/>
      <c r="D69" s="66"/>
      <c r="E69" s="65"/>
      <c r="F69" s="65"/>
      <c r="G69" s="65"/>
      <c r="H69" s="65"/>
      <c r="L69" s="65"/>
      <c r="M69" s="65"/>
      <c r="N69" s="65"/>
    </row>
    <row r="70" spans="1:14" ht="14" x14ac:dyDescent="0.15">
      <c r="A70" s="65"/>
      <c r="C70" s="65"/>
      <c r="D70" s="66"/>
      <c r="E70" s="65"/>
      <c r="F70" s="65"/>
      <c r="G70" s="65"/>
      <c r="H70" s="65"/>
      <c r="L70" s="65"/>
      <c r="M70" s="65"/>
      <c r="N70" s="65"/>
    </row>
    <row r="71" spans="1:14" ht="14" x14ac:dyDescent="0.15">
      <c r="A71" s="65"/>
      <c r="C71" s="65"/>
      <c r="D71" s="66"/>
      <c r="E71" s="65"/>
      <c r="F71" s="65"/>
      <c r="G71" s="65"/>
      <c r="H71" s="65"/>
      <c r="L71" s="65"/>
      <c r="M71" s="65"/>
      <c r="N71" s="65"/>
    </row>
    <row r="72" spans="1:14" ht="14" x14ac:dyDescent="0.15">
      <c r="A72" s="65"/>
      <c r="C72" s="65"/>
      <c r="D72" s="66"/>
      <c r="E72" s="65"/>
      <c r="F72" s="65"/>
      <c r="G72" s="65"/>
      <c r="H72" s="65"/>
      <c r="L72" s="65"/>
      <c r="M72" s="65"/>
      <c r="N72" s="65"/>
    </row>
    <row r="73" spans="1:14" ht="14" x14ac:dyDescent="0.15">
      <c r="A73" s="65"/>
      <c r="C73" s="65"/>
      <c r="D73" s="66"/>
      <c r="E73" s="65"/>
      <c r="F73" s="65"/>
      <c r="G73" s="65"/>
      <c r="H73" s="65"/>
      <c r="L73" s="65"/>
      <c r="M73" s="65"/>
      <c r="N73" s="65"/>
    </row>
    <row r="74" spans="1:14" ht="14" x14ac:dyDescent="0.15">
      <c r="A74" s="65"/>
      <c r="C74" s="65"/>
      <c r="D74" s="66"/>
      <c r="E74" s="65"/>
      <c r="F74" s="65"/>
      <c r="G74" s="65"/>
      <c r="H74" s="65"/>
      <c r="L74" s="65"/>
      <c r="M74" s="65"/>
      <c r="N74" s="65"/>
    </row>
    <row r="75" spans="1:14" ht="14" x14ac:dyDescent="0.15">
      <c r="A75" s="65"/>
      <c r="C75" s="65"/>
      <c r="D75" s="66"/>
      <c r="E75" s="65"/>
      <c r="F75" s="65"/>
      <c r="G75" s="65"/>
      <c r="H75" s="65"/>
      <c r="L75" s="65"/>
      <c r="M75" s="65"/>
      <c r="N75" s="65"/>
    </row>
    <row r="76" spans="1:14" ht="14" x14ac:dyDescent="0.15">
      <c r="A76" s="65"/>
      <c r="C76" s="65"/>
      <c r="D76" s="66"/>
      <c r="E76" s="65"/>
      <c r="F76" s="65"/>
      <c r="G76" s="65"/>
      <c r="H76" s="65"/>
      <c r="L76" s="65"/>
      <c r="M76" s="65"/>
      <c r="N76" s="65"/>
    </row>
    <row r="77" spans="1:14" ht="14" x14ac:dyDescent="0.15">
      <c r="A77" s="65"/>
      <c r="C77" s="65"/>
      <c r="D77" s="66"/>
      <c r="E77" s="65"/>
      <c r="F77" s="65"/>
      <c r="G77" s="65"/>
      <c r="H77" s="65"/>
      <c r="L77" s="65"/>
      <c r="M77" s="65"/>
      <c r="N77" s="65"/>
    </row>
    <row r="78" spans="1:14" ht="14" x14ac:dyDescent="0.15">
      <c r="A78" s="65"/>
      <c r="C78" s="65"/>
      <c r="D78" s="66"/>
      <c r="E78" s="65"/>
      <c r="F78" s="65"/>
      <c r="G78" s="65"/>
      <c r="H78" s="65"/>
      <c r="L78" s="65"/>
      <c r="M78" s="65"/>
      <c r="N78" s="65"/>
    </row>
    <row r="79" spans="1:14" ht="14" x14ac:dyDescent="0.15">
      <c r="A79" s="65"/>
      <c r="C79" s="65"/>
      <c r="D79" s="66"/>
      <c r="E79" s="65"/>
      <c r="F79" s="65"/>
      <c r="G79" s="65"/>
      <c r="H79" s="65"/>
      <c r="L79" s="65"/>
      <c r="M79" s="65"/>
      <c r="N79" s="65"/>
    </row>
    <row r="80" spans="1:14" ht="14" x14ac:dyDescent="0.15">
      <c r="A80" s="65"/>
      <c r="C80" s="65"/>
      <c r="D80" s="66"/>
      <c r="E80" s="65"/>
      <c r="F80" s="65"/>
      <c r="G80" s="65"/>
      <c r="H80" s="65"/>
      <c r="L80" s="65"/>
      <c r="M80" s="65"/>
      <c r="N80" s="65"/>
    </row>
    <row r="81" spans="1:14" ht="14" x14ac:dyDescent="0.15">
      <c r="A81" s="65"/>
      <c r="C81" s="65"/>
      <c r="D81" s="66"/>
      <c r="E81" s="65"/>
      <c r="F81" s="65"/>
      <c r="G81" s="65"/>
      <c r="H81" s="65"/>
      <c r="L81" s="65"/>
      <c r="M81" s="65"/>
      <c r="N81" s="65"/>
    </row>
    <row r="82" spans="1:14" ht="14" x14ac:dyDescent="0.15">
      <c r="A82" s="65"/>
      <c r="C82" s="65"/>
      <c r="D82" s="66"/>
      <c r="E82" s="65"/>
      <c r="F82" s="65"/>
      <c r="G82" s="65"/>
      <c r="H82" s="65"/>
      <c r="L82" s="65"/>
      <c r="M82" s="65"/>
      <c r="N82" s="65"/>
    </row>
    <row r="83" spans="1:14" ht="14" x14ac:dyDescent="0.15">
      <c r="A83" s="65"/>
      <c r="C83" s="65"/>
      <c r="D83" s="66"/>
      <c r="E83" s="65"/>
      <c r="F83" s="65"/>
      <c r="G83" s="65"/>
      <c r="H83" s="65"/>
      <c r="L83" s="65"/>
      <c r="M83" s="65"/>
      <c r="N83" s="65"/>
    </row>
    <row r="84" spans="1:14" ht="14" x14ac:dyDescent="0.15">
      <c r="A84" s="65"/>
      <c r="C84" s="65"/>
      <c r="D84" s="66"/>
      <c r="E84" s="65"/>
      <c r="F84" s="65"/>
      <c r="G84" s="65"/>
      <c r="H84" s="65"/>
      <c r="L84" s="65"/>
      <c r="M84" s="65"/>
      <c r="N84" s="65"/>
    </row>
    <row r="85" spans="1:14" ht="14" x14ac:dyDescent="0.15">
      <c r="A85" s="65"/>
      <c r="C85" s="65"/>
      <c r="D85" s="66"/>
      <c r="E85" s="65"/>
      <c r="F85" s="65"/>
      <c r="G85" s="65"/>
      <c r="H85" s="65"/>
      <c r="L85" s="65"/>
      <c r="M85" s="65"/>
      <c r="N85" s="65"/>
    </row>
    <row r="86" spans="1:14" ht="14" x14ac:dyDescent="0.15">
      <c r="A86" s="65"/>
      <c r="C86" s="65"/>
      <c r="D86" s="66"/>
      <c r="E86" s="65"/>
      <c r="F86" s="65"/>
      <c r="G86" s="65"/>
      <c r="H86" s="65"/>
      <c r="L86" s="65"/>
      <c r="M86" s="65"/>
      <c r="N86" s="65"/>
    </row>
    <row r="87" spans="1:14" ht="14" x14ac:dyDescent="0.15">
      <c r="A87" s="65"/>
      <c r="C87" s="65"/>
      <c r="D87" s="66"/>
      <c r="E87" s="65"/>
      <c r="F87" s="65"/>
      <c r="G87" s="65"/>
      <c r="H87" s="65"/>
      <c r="L87" s="65"/>
      <c r="M87" s="65"/>
      <c r="N87" s="65"/>
    </row>
    <row r="88" spans="1:14" ht="14" x14ac:dyDescent="0.15">
      <c r="A88" s="65"/>
      <c r="C88" s="65"/>
      <c r="D88" s="66"/>
      <c r="E88" s="65"/>
      <c r="F88" s="65"/>
      <c r="G88" s="65"/>
      <c r="H88" s="65"/>
      <c r="L88" s="65"/>
      <c r="M88" s="65"/>
      <c r="N88" s="65"/>
    </row>
    <row r="89" spans="1:14" ht="14" x14ac:dyDescent="0.15">
      <c r="A89" s="65"/>
      <c r="C89" s="65"/>
      <c r="D89" s="66"/>
      <c r="E89" s="65"/>
      <c r="F89" s="65"/>
      <c r="G89" s="65"/>
      <c r="H89" s="65"/>
      <c r="L89" s="65"/>
      <c r="M89" s="65"/>
      <c r="N89" s="65"/>
    </row>
    <row r="90" spans="1:14" ht="14" x14ac:dyDescent="0.15">
      <c r="A90" s="65"/>
      <c r="C90" s="65"/>
      <c r="D90" s="66"/>
      <c r="E90" s="65"/>
      <c r="F90" s="65"/>
      <c r="G90" s="65"/>
      <c r="H90" s="65"/>
      <c r="L90" s="65"/>
      <c r="M90" s="65"/>
      <c r="N90" s="65"/>
    </row>
    <row r="91" spans="1:14" ht="14" x14ac:dyDescent="0.15">
      <c r="A91" s="65"/>
      <c r="C91" s="65"/>
      <c r="D91" s="66"/>
      <c r="E91" s="65"/>
      <c r="F91" s="65"/>
      <c r="G91" s="65"/>
      <c r="H91" s="65"/>
      <c r="L91" s="65"/>
      <c r="M91" s="65"/>
      <c r="N91" s="65"/>
    </row>
    <row r="92" spans="1:14" ht="14" x14ac:dyDescent="0.15">
      <c r="A92" s="65"/>
      <c r="C92" s="65"/>
      <c r="D92" s="66"/>
      <c r="E92" s="65"/>
      <c r="F92" s="65"/>
      <c r="G92" s="65"/>
      <c r="H92" s="65"/>
      <c r="L92" s="65"/>
      <c r="M92" s="65"/>
      <c r="N92" s="65"/>
    </row>
    <row r="93" spans="1:14" ht="14" x14ac:dyDescent="0.15">
      <c r="A93" s="65"/>
      <c r="C93" s="65"/>
      <c r="D93" s="66"/>
      <c r="E93" s="65"/>
      <c r="F93" s="65"/>
      <c r="G93" s="65"/>
      <c r="H93" s="65"/>
      <c r="L93" s="65"/>
      <c r="M93" s="65"/>
      <c r="N93" s="65"/>
    </row>
    <row r="94" spans="1:14" ht="14" x14ac:dyDescent="0.15">
      <c r="A94" s="65"/>
      <c r="C94" s="65"/>
      <c r="D94" s="66"/>
      <c r="E94" s="65"/>
      <c r="F94" s="65"/>
      <c r="G94" s="65"/>
      <c r="H94" s="65"/>
      <c r="L94" s="65"/>
      <c r="M94" s="65"/>
      <c r="N94" s="65"/>
    </row>
    <row r="95" spans="1:14" ht="14" x14ac:dyDescent="0.15">
      <c r="A95" s="65"/>
      <c r="C95" s="65"/>
      <c r="D95" s="66"/>
      <c r="E95" s="65"/>
      <c r="F95" s="65"/>
      <c r="G95" s="65"/>
      <c r="H95" s="65"/>
      <c r="L95" s="65"/>
      <c r="M95" s="65"/>
      <c r="N95" s="65"/>
    </row>
    <row r="96" spans="1:14" ht="14" x14ac:dyDescent="0.15">
      <c r="A96" s="65"/>
      <c r="C96" s="65"/>
      <c r="D96" s="66"/>
      <c r="E96" s="65"/>
      <c r="F96" s="65"/>
      <c r="G96" s="65"/>
      <c r="H96" s="65"/>
      <c r="L96" s="65"/>
      <c r="M96" s="65"/>
      <c r="N96" s="65"/>
    </row>
    <row r="97" spans="1:14" ht="14" x14ac:dyDescent="0.15">
      <c r="A97" s="65"/>
      <c r="C97" s="65"/>
      <c r="D97" s="66"/>
      <c r="E97" s="65"/>
      <c r="F97" s="65"/>
      <c r="G97" s="65"/>
      <c r="H97" s="65"/>
      <c r="L97" s="65"/>
      <c r="M97" s="65"/>
      <c r="N97" s="65"/>
    </row>
    <row r="98" spans="1:14" ht="14" x14ac:dyDescent="0.15">
      <c r="A98" s="65"/>
      <c r="C98" s="65"/>
      <c r="D98" s="66"/>
      <c r="E98" s="65"/>
      <c r="F98" s="65"/>
      <c r="G98" s="65"/>
      <c r="H98" s="65"/>
      <c r="L98" s="65"/>
      <c r="M98" s="65"/>
      <c r="N98" s="65"/>
    </row>
    <row r="99" spans="1:14" ht="14" x14ac:dyDescent="0.15">
      <c r="A99" s="65"/>
      <c r="C99" s="65"/>
      <c r="D99" s="66"/>
      <c r="E99" s="65"/>
      <c r="F99" s="65"/>
      <c r="G99" s="65"/>
      <c r="H99" s="65"/>
      <c r="L99" s="65"/>
      <c r="M99" s="65"/>
      <c r="N99" s="65"/>
    </row>
    <row r="100" spans="1:14" ht="14" x14ac:dyDescent="0.15">
      <c r="A100" s="65"/>
      <c r="C100" s="65"/>
      <c r="D100" s="66"/>
      <c r="E100" s="65"/>
      <c r="F100" s="65"/>
      <c r="G100" s="65"/>
      <c r="H100" s="65"/>
      <c r="L100" s="65"/>
      <c r="M100" s="65"/>
      <c r="N100" s="65"/>
    </row>
    <row r="101" spans="1:14" ht="14" x14ac:dyDescent="0.15">
      <c r="A101" s="65"/>
      <c r="C101" s="65"/>
      <c r="D101" s="66"/>
      <c r="E101" s="65"/>
      <c r="F101" s="65"/>
      <c r="G101" s="65"/>
      <c r="H101" s="65"/>
      <c r="L101" s="65"/>
      <c r="M101" s="65"/>
      <c r="N101" s="65"/>
    </row>
    <row r="102" spans="1:14" ht="14" x14ac:dyDescent="0.15">
      <c r="A102" s="65"/>
      <c r="C102" s="65"/>
      <c r="D102" s="66"/>
      <c r="E102" s="65"/>
      <c r="F102" s="65"/>
      <c r="G102" s="65"/>
      <c r="H102" s="65"/>
      <c r="L102" s="65"/>
      <c r="M102" s="65"/>
      <c r="N102" s="65"/>
    </row>
    <row r="103" spans="1:14" ht="14" x14ac:dyDescent="0.15">
      <c r="A103" s="65"/>
      <c r="C103" s="65"/>
      <c r="D103" s="66"/>
      <c r="E103" s="65"/>
      <c r="F103" s="65"/>
      <c r="G103" s="65"/>
      <c r="H103" s="65"/>
      <c r="L103" s="65"/>
      <c r="M103" s="65"/>
      <c r="N103" s="65"/>
    </row>
    <row r="104" spans="1:14" ht="14" x14ac:dyDescent="0.15">
      <c r="A104" s="65"/>
      <c r="C104" s="65"/>
      <c r="D104" s="66"/>
      <c r="E104" s="65"/>
      <c r="F104" s="65"/>
      <c r="G104" s="65"/>
      <c r="H104" s="65"/>
      <c r="L104" s="65"/>
      <c r="M104" s="65"/>
      <c r="N104" s="65"/>
    </row>
    <row r="105" spans="1:14" ht="14" x14ac:dyDescent="0.15">
      <c r="A105" s="65"/>
      <c r="C105" s="65"/>
      <c r="D105" s="66"/>
      <c r="E105" s="65"/>
      <c r="F105" s="65"/>
      <c r="G105" s="65"/>
      <c r="H105" s="65"/>
      <c r="L105" s="65"/>
      <c r="M105" s="65"/>
      <c r="N105" s="65"/>
    </row>
    <row r="106" spans="1:14" ht="14" x14ac:dyDescent="0.15">
      <c r="A106" s="65"/>
      <c r="C106" s="65"/>
      <c r="D106" s="66"/>
      <c r="E106" s="65"/>
      <c r="F106" s="65"/>
      <c r="G106" s="65"/>
      <c r="H106" s="65"/>
      <c r="L106" s="65"/>
      <c r="M106" s="65"/>
      <c r="N106" s="65"/>
    </row>
    <row r="107" spans="1:14" ht="14" x14ac:dyDescent="0.15">
      <c r="A107" s="65"/>
      <c r="C107" s="65"/>
      <c r="D107" s="66"/>
      <c r="E107" s="65"/>
      <c r="F107" s="65"/>
      <c r="G107" s="65"/>
      <c r="H107" s="65"/>
      <c r="L107" s="65"/>
      <c r="M107" s="65"/>
      <c r="N107" s="65"/>
    </row>
    <row r="108" spans="1:14" ht="14" x14ac:dyDescent="0.15">
      <c r="A108" s="65"/>
      <c r="C108" s="65"/>
      <c r="D108" s="66"/>
      <c r="E108" s="65"/>
      <c r="F108" s="65"/>
      <c r="G108" s="65"/>
      <c r="H108" s="65"/>
      <c r="L108" s="65"/>
      <c r="M108" s="65"/>
      <c r="N108" s="65"/>
    </row>
    <row r="109" spans="1:14" ht="14" x14ac:dyDescent="0.15">
      <c r="A109" s="65"/>
      <c r="C109" s="65"/>
      <c r="D109" s="66"/>
      <c r="E109" s="65"/>
      <c r="F109" s="65"/>
      <c r="G109" s="65"/>
      <c r="H109" s="65"/>
      <c r="L109" s="65"/>
      <c r="M109" s="65"/>
      <c r="N109" s="65"/>
    </row>
    <row r="110" spans="1:14" ht="14" x14ac:dyDescent="0.15">
      <c r="A110" s="65"/>
      <c r="C110" s="65"/>
      <c r="D110" s="66"/>
      <c r="E110" s="65"/>
      <c r="F110" s="65"/>
      <c r="G110" s="65"/>
      <c r="H110" s="65"/>
      <c r="L110" s="65"/>
      <c r="M110" s="65"/>
      <c r="N110" s="65"/>
    </row>
    <row r="111" spans="1:14" ht="14" x14ac:dyDescent="0.15">
      <c r="A111" s="65"/>
      <c r="C111" s="65"/>
      <c r="D111" s="66"/>
      <c r="E111" s="65"/>
      <c r="F111" s="65"/>
      <c r="G111" s="65"/>
      <c r="H111" s="65"/>
      <c r="L111" s="65"/>
      <c r="M111" s="65"/>
      <c r="N111" s="65"/>
    </row>
    <row r="112" spans="1:14" ht="14" x14ac:dyDescent="0.15">
      <c r="A112" s="65"/>
      <c r="C112" s="65"/>
      <c r="D112" s="66"/>
      <c r="E112" s="65"/>
      <c r="F112" s="65"/>
      <c r="G112" s="65"/>
      <c r="H112" s="65"/>
      <c r="L112" s="65"/>
      <c r="M112" s="65"/>
      <c r="N112" s="65"/>
    </row>
    <row r="113" spans="1:14" ht="14" x14ac:dyDescent="0.15">
      <c r="A113" s="65"/>
      <c r="C113" s="65"/>
      <c r="D113" s="66"/>
      <c r="E113" s="65"/>
      <c r="F113" s="65"/>
      <c r="G113" s="65"/>
      <c r="H113" s="65"/>
      <c r="L113" s="65"/>
      <c r="M113" s="65"/>
      <c r="N113" s="65"/>
    </row>
    <row r="114" spans="1:14" ht="14" x14ac:dyDescent="0.15">
      <c r="A114" s="65"/>
      <c r="C114" s="65"/>
      <c r="D114" s="66"/>
      <c r="E114" s="65"/>
      <c r="F114" s="65"/>
      <c r="G114" s="65"/>
      <c r="H114" s="65"/>
      <c r="L114" s="65"/>
      <c r="M114" s="65"/>
      <c r="N114" s="65"/>
    </row>
    <row r="115" spans="1:14" ht="14" x14ac:dyDescent="0.15">
      <c r="A115" s="65"/>
      <c r="C115" s="65"/>
      <c r="D115" s="66"/>
      <c r="E115" s="65"/>
      <c r="F115" s="65"/>
      <c r="G115" s="65"/>
      <c r="H115" s="65"/>
      <c r="L115" s="65"/>
      <c r="M115" s="65"/>
      <c r="N115" s="65"/>
    </row>
    <row r="116" spans="1:14" ht="14" x14ac:dyDescent="0.15">
      <c r="A116" s="65"/>
      <c r="C116" s="65"/>
      <c r="D116" s="66"/>
      <c r="E116" s="65"/>
      <c r="F116" s="65"/>
      <c r="G116" s="65"/>
      <c r="H116" s="65"/>
      <c r="L116" s="65"/>
      <c r="M116" s="65"/>
      <c r="N116" s="65"/>
    </row>
    <row r="117" spans="1:14" ht="14" x14ac:dyDescent="0.15">
      <c r="A117" s="65"/>
      <c r="C117" s="65"/>
      <c r="D117" s="66"/>
      <c r="E117" s="65"/>
      <c r="F117" s="65"/>
      <c r="G117" s="65"/>
      <c r="H117" s="65"/>
      <c r="L117" s="65"/>
      <c r="M117" s="65"/>
      <c r="N117" s="65"/>
    </row>
    <row r="118" spans="1:14" ht="14" x14ac:dyDescent="0.15">
      <c r="A118" s="65"/>
      <c r="C118" s="65"/>
      <c r="D118" s="66"/>
      <c r="E118" s="65"/>
      <c r="F118" s="65"/>
      <c r="G118" s="65"/>
      <c r="H118" s="65"/>
      <c r="L118" s="65"/>
      <c r="M118" s="65"/>
      <c r="N118" s="65"/>
    </row>
    <row r="119" spans="1:14" ht="14" x14ac:dyDescent="0.15">
      <c r="A119" s="65"/>
      <c r="C119" s="65"/>
      <c r="D119" s="66"/>
      <c r="E119" s="65"/>
      <c r="F119" s="65"/>
      <c r="G119" s="65"/>
      <c r="H119" s="65"/>
      <c r="L119" s="65"/>
      <c r="M119" s="65"/>
      <c r="N119" s="65"/>
    </row>
    <row r="120" spans="1:14" ht="14" x14ac:dyDescent="0.15">
      <c r="A120" s="65"/>
      <c r="C120" s="65"/>
      <c r="D120" s="66"/>
      <c r="E120" s="65"/>
      <c r="F120" s="65"/>
      <c r="G120" s="65"/>
      <c r="H120" s="65"/>
      <c r="L120" s="65"/>
      <c r="M120" s="65"/>
      <c r="N120" s="65"/>
    </row>
    <row r="121" spans="1:14" ht="14" x14ac:dyDescent="0.15">
      <c r="A121" s="65"/>
      <c r="C121" s="65"/>
      <c r="D121" s="66"/>
      <c r="E121" s="65"/>
      <c r="F121" s="65"/>
      <c r="G121" s="65"/>
      <c r="H121" s="65"/>
      <c r="L121" s="65"/>
      <c r="M121" s="65"/>
      <c r="N121" s="65"/>
    </row>
    <row r="122" spans="1:14" ht="14" x14ac:dyDescent="0.15">
      <c r="A122" s="65"/>
      <c r="C122" s="65"/>
      <c r="D122" s="66"/>
      <c r="E122" s="65"/>
      <c r="F122" s="65"/>
      <c r="G122" s="65"/>
      <c r="H122" s="65"/>
      <c r="L122" s="65"/>
      <c r="M122" s="65"/>
      <c r="N122" s="65"/>
    </row>
    <row r="123" spans="1:14" ht="14" x14ac:dyDescent="0.15">
      <c r="A123" s="65"/>
      <c r="C123" s="65"/>
      <c r="D123" s="66"/>
      <c r="E123" s="65"/>
      <c r="F123" s="65"/>
      <c r="G123" s="65"/>
      <c r="H123" s="65"/>
      <c r="L123" s="65"/>
      <c r="M123" s="65"/>
      <c r="N123" s="65"/>
    </row>
    <row r="124" spans="1:14" ht="14" x14ac:dyDescent="0.15">
      <c r="A124" s="65"/>
      <c r="C124" s="65"/>
      <c r="D124" s="66"/>
      <c r="E124" s="65"/>
      <c r="F124" s="65"/>
      <c r="G124" s="65"/>
      <c r="H124" s="65"/>
      <c r="L124" s="65"/>
      <c r="M124" s="65"/>
      <c r="N124" s="65"/>
    </row>
    <row r="125" spans="1:14" ht="14" x14ac:dyDescent="0.15">
      <c r="A125" s="65"/>
      <c r="C125" s="65"/>
      <c r="D125" s="66"/>
      <c r="E125" s="65"/>
      <c r="F125" s="65"/>
      <c r="G125" s="65"/>
      <c r="H125" s="65"/>
      <c r="L125" s="65"/>
      <c r="M125" s="65"/>
      <c r="N125" s="65"/>
    </row>
    <row r="126" spans="1:14" ht="14" x14ac:dyDescent="0.15">
      <c r="A126" s="65"/>
      <c r="C126" s="65"/>
      <c r="D126" s="66"/>
      <c r="E126" s="65"/>
      <c r="F126" s="65"/>
      <c r="G126" s="65"/>
      <c r="H126" s="65"/>
      <c r="L126" s="65"/>
      <c r="M126" s="65"/>
      <c r="N126" s="65"/>
    </row>
    <row r="127" spans="1:14" ht="14" x14ac:dyDescent="0.15">
      <c r="A127" s="65"/>
      <c r="C127" s="65"/>
      <c r="D127" s="66"/>
      <c r="E127" s="65"/>
      <c r="F127" s="65"/>
      <c r="G127" s="65"/>
      <c r="H127" s="65"/>
      <c r="L127" s="65"/>
      <c r="M127" s="65"/>
      <c r="N127" s="65"/>
    </row>
    <row r="128" spans="1:14" ht="14" x14ac:dyDescent="0.15">
      <c r="A128" s="65"/>
      <c r="C128" s="65"/>
      <c r="D128" s="66"/>
      <c r="E128" s="65"/>
      <c r="F128" s="65"/>
      <c r="G128" s="65"/>
      <c r="H128" s="65"/>
      <c r="L128" s="65"/>
      <c r="M128" s="65"/>
      <c r="N128" s="65"/>
    </row>
    <row r="129" spans="1:14" ht="14" x14ac:dyDescent="0.15">
      <c r="A129" s="65"/>
      <c r="C129" s="65"/>
      <c r="D129" s="66"/>
      <c r="E129" s="65"/>
      <c r="F129" s="65"/>
      <c r="G129" s="65"/>
      <c r="H129" s="65"/>
      <c r="L129" s="65"/>
      <c r="M129" s="65"/>
      <c r="N129" s="65"/>
    </row>
    <row r="130" spans="1:14" ht="14" x14ac:dyDescent="0.15">
      <c r="A130" s="65"/>
      <c r="C130" s="65"/>
      <c r="D130" s="66"/>
      <c r="E130" s="65"/>
      <c r="F130" s="65"/>
      <c r="G130" s="65"/>
      <c r="H130" s="65"/>
      <c r="L130" s="65"/>
      <c r="M130" s="65"/>
      <c r="N130" s="65"/>
    </row>
    <row r="131" spans="1:14" ht="14" x14ac:dyDescent="0.15">
      <c r="A131" s="65"/>
      <c r="C131" s="65"/>
      <c r="D131" s="66"/>
      <c r="E131" s="65"/>
      <c r="F131" s="65"/>
      <c r="G131" s="65"/>
      <c r="H131" s="65"/>
      <c r="L131" s="65"/>
      <c r="M131" s="65"/>
      <c r="N131" s="65"/>
    </row>
    <row r="132" spans="1:14" ht="14" x14ac:dyDescent="0.15">
      <c r="A132" s="65"/>
      <c r="C132" s="65"/>
      <c r="D132" s="66"/>
      <c r="E132" s="65"/>
      <c r="F132" s="65"/>
      <c r="G132" s="65"/>
      <c r="H132" s="65"/>
      <c r="L132" s="65"/>
      <c r="M132" s="65"/>
      <c r="N132" s="65"/>
    </row>
    <row r="133" spans="1:14" ht="14" x14ac:dyDescent="0.15">
      <c r="A133" s="65"/>
      <c r="C133" s="65"/>
      <c r="D133" s="66"/>
      <c r="E133" s="65"/>
      <c r="F133" s="65"/>
      <c r="G133" s="65"/>
      <c r="H133" s="65"/>
      <c r="L133" s="65"/>
      <c r="M133" s="65"/>
      <c r="N133" s="65"/>
    </row>
    <row r="134" spans="1:14" ht="14" x14ac:dyDescent="0.15">
      <c r="A134" s="65"/>
      <c r="C134" s="65"/>
      <c r="D134" s="66"/>
      <c r="E134" s="65"/>
      <c r="F134" s="65"/>
      <c r="G134" s="65"/>
      <c r="H134" s="65"/>
      <c r="L134" s="65"/>
      <c r="M134" s="65"/>
      <c r="N134" s="65"/>
    </row>
    <row r="135" spans="1:14" ht="14" x14ac:dyDescent="0.15">
      <c r="A135" s="65"/>
      <c r="C135" s="65"/>
      <c r="D135" s="66"/>
      <c r="E135" s="65"/>
      <c r="F135" s="65"/>
      <c r="G135" s="65"/>
      <c r="H135" s="65"/>
      <c r="L135" s="65"/>
      <c r="M135" s="65"/>
      <c r="N135" s="65"/>
    </row>
    <row r="136" spans="1:14" ht="14" x14ac:dyDescent="0.15">
      <c r="A136" s="65"/>
      <c r="C136" s="65"/>
      <c r="D136" s="66"/>
      <c r="E136" s="65"/>
      <c r="F136" s="65"/>
      <c r="G136" s="65"/>
      <c r="H136" s="65"/>
      <c r="L136" s="65"/>
      <c r="M136" s="65"/>
      <c r="N136" s="65"/>
    </row>
    <row r="137" spans="1:14" ht="14" x14ac:dyDescent="0.15">
      <c r="A137" s="65"/>
      <c r="C137" s="65"/>
      <c r="D137" s="66"/>
      <c r="E137" s="65"/>
      <c r="F137" s="65"/>
      <c r="G137" s="65"/>
      <c r="H137" s="65"/>
      <c r="L137" s="65"/>
      <c r="M137" s="65"/>
      <c r="N137" s="65"/>
    </row>
    <row r="138" spans="1:14" ht="14" x14ac:dyDescent="0.15">
      <c r="A138" s="65"/>
      <c r="C138" s="65"/>
      <c r="D138" s="66"/>
      <c r="E138" s="65"/>
      <c r="F138" s="65"/>
      <c r="G138" s="65"/>
      <c r="H138" s="65"/>
      <c r="L138" s="65"/>
      <c r="M138" s="65"/>
      <c r="N138" s="65"/>
    </row>
    <row r="139" spans="1:14" ht="14" x14ac:dyDescent="0.15">
      <c r="A139" s="65"/>
      <c r="C139" s="65"/>
      <c r="D139" s="66"/>
      <c r="E139" s="65"/>
      <c r="F139" s="65"/>
      <c r="G139" s="65"/>
      <c r="H139" s="65"/>
      <c r="L139" s="65"/>
      <c r="M139" s="65"/>
      <c r="N139" s="65"/>
    </row>
    <row r="140" spans="1:14" ht="14" x14ac:dyDescent="0.15">
      <c r="A140" s="65"/>
      <c r="C140" s="65"/>
      <c r="D140" s="66"/>
      <c r="E140" s="65"/>
      <c r="F140" s="65"/>
      <c r="G140" s="65"/>
      <c r="H140" s="65"/>
      <c r="L140" s="65"/>
      <c r="M140" s="65"/>
      <c r="N140" s="65"/>
    </row>
    <row r="141" spans="1:14" ht="14" x14ac:dyDescent="0.15">
      <c r="A141" s="65"/>
      <c r="C141" s="65"/>
      <c r="D141" s="66"/>
      <c r="E141" s="65"/>
      <c r="F141" s="65"/>
      <c r="G141" s="65"/>
      <c r="H141" s="65"/>
      <c r="L141" s="65"/>
      <c r="M141" s="65"/>
      <c r="N141" s="65"/>
    </row>
    <row r="142" spans="1:14" ht="14" x14ac:dyDescent="0.15">
      <c r="A142" s="65"/>
      <c r="C142" s="65"/>
      <c r="D142" s="66"/>
      <c r="E142" s="65"/>
      <c r="F142" s="65"/>
      <c r="G142" s="65"/>
      <c r="H142" s="65"/>
      <c r="L142" s="65"/>
      <c r="M142" s="65"/>
      <c r="N142" s="65"/>
    </row>
    <row r="143" spans="1:14" ht="14" x14ac:dyDescent="0.15">
      <c r="A143" s="65"/>
      <c r="C143" s="65"/>
      <c r="D143" s="66"/>
      <c r="E143" s="65"/>
      <c r="F143" s="65"/>
      <c r="G143" s="65"/>
      <c r="H143" s="65"/>
      <c r="L143" s="65"/>
      <c r="M143" s="65"/>
      <c r="N143" s="65"/>
    </row>
    <row r="144" spans="1:14" ht="14" x14ac:dyDescent="0.15">
      <c r="A144" s="65"/>
      <c r="C144" s="65"/>
      <c r="D144" s="66"/>
      <c r="E144" s="65"/>
      <c r="F144" s="65"/>
      <c r="G144" s="65"/>
      <c r="H144" s="65"/>
      <c r="L144" s="65"/>
      <c r="M144" s="65"/>
      <c r="N144" s="65"/>
    </row>
    <row r="145" spans="1:14" ht="14" x14ac:dyDescent="0.15">
      <c r="A145" s="65"/>
      <c r="C145" s="65"/>
      <c r="D145" s="66"/>
      <c r="E145" s="65"/>
      <c r="F145" s="65"/>
      <c r="G145" s="65"/>
      <c r="H145" s="65"/>
      <c r="L145" s="65"/>
      <c r="M145" s="65"/>
      <c r="N145" s="65"/>
    </row>
    <row r="146" spans="1:14" ht="14" x14ac:dyDescent="0.15">
      <c r="A146" s="65"/>
      <c r="C146" s="65"/>
      <c r="D146" s="66"/>
      <c r="E146" s="65"/>
      <c r="F146" s="65"/>
      <c r="G146" s="65"/>
      <c r="H146" s="65"/>
      <c r="L146" s="65"/>
      <c r="M146" s="65"/>
      <c r="N146" s="65"/>
    </row>
    <row r="147" spans="1:14" ht="14" x14ac:dyDescent="0.15">
      <c r="A147" s="65"/>
      <c r="C147" s="65"/>
      <c r="D147" s="66"/>
      <c r="E147" s="65"/>
      <c r="F147" s="65"/>
      <c r="G147" s="65"/>
      <c r="H147" s="65"/>
      <c r="L147" s="65"/>
      <c r="M147" s="65"/>
      <c r="N147" s="65"/>
    </row>
    <row r="148" spans="1:14" ht="14" x14ac:dyDescent="0.15">
      <c r="A148" s="65"/>
      <c r="C148" s="65"/>
      <c r="D148" s="66"/>
      <c r="E148" s="65"/>
      <c r="F148" s="65"/>
      <c r="G148" s="65"/>
      <c r="H148" s="65"/>
      <c r="L148" s="65"/>
      <c r="M148" s="65"/>
      <c r="N148" s="65"/>
    </row>
    <row r="149" spans="1:14" ht="14" x14ac:dyDescent="0.15">
      <c r="A149" s="65"/>
      <c r="C149" s="65"/>
      <c r="D149" s="66"/>
      <c r="E149" s="65"/>
      <c r="F149" s="65"/>
      <c r="G149" s="65"/>
      <c r="H149" s="65"/>
      <c r="L149" s="65"/>
      <c r="M149" s="65"/>
      <c r="N149" s="65"/>
    </row>
    <row r="150" spans="1:14" ht="14" x14ac:dyDescent="0.15">
      <c r="A150" s="65"/>
      <c r="C150" s="65"/>
      <c r="D150" s="66"/>
      <c r="E150" s="65"/>
      <c r="F150" s="65"/>
      <c r="G150" s="65"/>
      <c r="H150" s="65"/>
      <c r="L150" s="65"/>
      <c r="M150" s="65"/>
      <c r="N150" s="65"/>
    </row>
    <row r="151" spans="1:14" ht="14" x14ac:dyDescent="0.15">
      <c r="A151" s="65"/>
      <c r="C151" s="65"/>
      <c r="D151" s="66"/>
      <c r="E151" s="65"/>
      <c r="F151" s="65"/>
      <c r="G151" s="65"/>
      <c r="H151" s="65"/>
      <c r="L151" s="65"/>
      <c r="M151" s="65"/>
      <c r="N151" s="65"/>
    </row>
    <row r="152" spans="1:14" ht="14" x14ac:dyDescent="0.15">
      <c r="A152" s="65"/>
      <c r="C152" s="65"/>
      <c r="D152" s="66"/>
      <c r="E152" s="65"/>
      <c r="F152" s="65"/>
      <c r="G152" s="65"/>
      <c r="H152" s="65"/>
      <c r="L152" s="65"/>
      <c r="M152" s="65"/>
      <c r="N152" s="65"/>
    </row>
    <row r="153" spans="1:14" ht="14" x14ac:dyDescent="0.15">
      <c r="A153" s="65"/>
      <c r="C153" s="65"/>
      <c r="D153" s="66"/>
      <c r="E153" s="65"/>
      <c r="F153" s="65"/>
      <c r="G153" s="65"/>
      <c r="H153" s="65"/>
      <c r="L153" s="65"/>
      <c r="M153" s="65"/>
      <c r="N153" s="65"/>
    </row>
    <row r="154" spans="1:14" ht="14" x14ac:dyDescent="0.15">
      <c r="A154" s="65"/>
      <c r="C154" s="65"/>
      <c r="D154" s="66"/>
      <c r="E154" s="65"/>
      <c r="F154" s="65"/>
      <c r="G154" s="65"/>
      <c r="H154" s="65"/>
      <c r="L154" s="65"/>
      <c r="M154" s="65"/>
      <c r="N154" s="65"/>
    </row>
    <row r="155" spans="1:14" ht="14" x14ac:dyDescent="0.15">
      <c r="A155" s="65"/>
      <c r="C155" s="65"/>
      <c r="D155" s="66"/>
      <c r="E155" s="65"/>
      <c r="F155" s="65"/>
      <c r="G155" s="65"/>
      <c r="H155" s="65"/>
      <c r="L155" s="65"/>
      <c r="M155" s="65"/>
      <c r="N155" s="65"/>
    </row>
    <row r="156" spans="1:14" ht="14" x14ac:dyDescent="0.15">
      <c r="A156" s="65"/>
      <c r="C156" s="65"/>
      <c r="D156" s="66"/>
      <c r="E156" s="65"/>
      <c r="F156" s="65"/>
      <c r="G156" s="65"/>
      <c r="H156" s="65"/>
      <c r="L156" s="65"/>
      <c r="M156" s="65"/>
      <c r="N156" s="65"/>
    </row>
    <row r="157" spans="1:14" ht="14" x14ac:dyDescent="0.15">
      <c r="A157" s="65"/>
      <c r="C157" s="65"/>
      <c r="D157" s="66"/>
      <c r="E157" s="65"/>
      <c r="F157" s="65"/>
      <c r="G157" s="65"/>
      <c r="H157" s="65"/>
      <c r="L157" s="65"/>
      <c r="M157" s="65"/>
      <c r="N157" s="65"/>
    </row>
    <row r="158" spans="1:14" ht="14" x14ac:dyDescent="0.15">
      <c r="A158" s="65"/>
      <c r="C158" s="65"/>
      <c r="D158" s="66"/>
      <c r="E158" s="65"/>
      <c r="F158" s="65"/>
      <c r="G158" s="65"/>
      <c r="H158" s="65"/>
      <c r="L158" s="65"/>
      <c r="M158" s="65"/>
      <c r="N158" s="65"/>
    </row>
    <row r="159" spans="1:14" ht="14" x14ac:dyDescent="0.15">
      <c r="A159" s="65"/>
      <c r="C159" s="65"/>
      <c r="D159" s="66"/>
      <c r="E159" s="65"/>
      <c r="F159" s="65"/>
      <c r="G159" s="65"/>
      <c r="H159" s="65"/>
      <c r="L159" s="65"/>
      <c r="M159" s="65"/>
      <c r="N159" s="65"/>
    </row>
    <row r="160" spans="1:14" ht="14" x14ac:dyDescent="0.15">
      <c r="A160" s="65"/>
      <c r="C160" s="65"/>
      <c r="D160" s="66"/>
      <c r="E160" s="65"/>
      <c r="F160" s="65"/>
      <c r="G160" s="65"/>
      <c r="H160" s="65"/>
      <c r="L160" s="65"/>
      <c r="M160" s="65"/>
      <c r="N160" s="65"/>
    </row>
    <row r="161" spans="1:14" ht="14" x14ac:dyDescent="0.15">
      <c r="A161" s="65"/>
      <c r="C161" s="65"/>
      <c r="D161" s="66"/>
      <c r="E161" s="65"/>
      <c r="F161" s="65"/>
      <c r="G161" s="65"/>
      <c r="H161" s="65"/>
      <c r="L161" s="65"/>
      <c r="M161" s="65"/>
      <c r="N161" s="65"/>
    </row>
    <row r="162" spans="1:14" ht="14" x14ac:dyDescent="0.15">
      <c r="A162" s="65"/>
      <c r="C162" s="65"/>
      <c r="D162" s="66"/>
      <c r="E162" s="65"/>
      <c r="F162" s="65"/>
      <c r="G162" s="65"/>
      <c r="H162" s="65"/>
      <c r="L162" s="65"/>
      <c r="M162" s="65"/>
      <c r="N162" s="65"/>
    </row>
    <row r="163" spans="1:14" ht="14" x14ac:dyDescent="0.15">
      <c r="A163" s="65"/>
      <c r="C163" s="65"/>
      <c r="D163" s="66"/>
      <c r="E163" s="65"/>
      <c r="F163" s="65"/>
      <c r="G163" s="65"/>
      <c r="H163" s="65"/>
      <c r="L163" s="65"/>
      <c r="M163" s="65"/>
      <c r="N163" s="65"/>
    </row>
    <row r="164" spans="1:14" ht="14" x14ac:dyDescent="0.15">
      <c r="A164" s="65"/>
      <c r="C164" s="65"/>
      <c r="D164" s="66"/>
      <c r="E164" s="65"/>
      <c r="F164" s="65"/>
      <c r="G164" s="65"/>
      <c r="H164" s="65"/>
      <c r="L164" s="65"/>
      <c r="M164" s="65"/>
      <c r="N164" s="65"/>
    </row>
    <row r="165" spans="1:14" ht="14" x14ac:dyDescent="0.15">
      <c r="A165" s="65"/>
      <c r="C165" s="65"/>
      <c r="D165" s="66"/>
      <c r="E165" s="65"/>
      <c r="F165" s="65"/>
      <c r="G165" s="65"/>
      <c r="H165" s="65"/>
      <c r="L165" s="65"/>
      <c r="M165" s="65"/>
      <c r="N165" s="65"/>
    </row>
    <row r="166" spans="1:14" ht="14" x14ac:dyDescent="0.15">
      <c r="A166" s="65"/>
      <c r="C166" s="65"/>
      <c r="D166" s="66"/>
      <c r="E166" s="65"/>
      <c r="F166" s="65"/>
      <c r="G166" s="65"/>
      <c r="H166" s="65"/>
      <c r="L166" s="65"/>
      <c r="M166" s="65"/>
      <c r="N166" s="65"/>
    </row>
    <row r="167" spans="1:14" ht="14" x14ac:dyDescent="0.15">
      <c r="A167" s="65"/>
      <c r="C167" s="65"/>
      <c r="D167" s="66"/>
      <c r="E167" s="65"/>
      <c r="F167" s="65"/>
      <c r="G167" s="65"/>
      <c r="H167" s="65"/>
      <c r="L167" s="65"/>
      <c r="M167" s="65"/>
      <c r="N167" s="65"/>
    </row>
    <row r="168" spans="1:14" ht="14" x14ac:dyDescent="0.15">
      <c r="A168" s="65"/>
      <c r="C168" s="65"/>
      <c r="D168" s="66"/>
      <c r="E168" s="65"/>
      <c r="F168" s="65"/>
      <c r="G168" s="65"/>
      <c r="H168" s="65"/>
      <c r="L168" s="65"/>
      <c r="M168" s="65"/>
      <c r="N168" s="65"/>
    </row>
    <row r="169" spans="1:14" ht="14" x14ac:dyDescent="0.15">
      <c r="A169" s="65"/>
      <c r="C169" s="65"/>
      <c r="D169" s="66"/>
      <c r="E169" s="65"/>
      <c r="F169" s="65"/>
      <c r="G169" s="65"/>
      <c r="H169" s="65"/>
      <c r="L169" s="65"/>
      <c r="M169" s="65"/>
      <c r="N169" s="65"/>
    </row>
    <row r="170" spans="1:14" ht="14" x14ac:dyDescent="0.15">
      <c r="A170" s="65"/>
      <c r="C170" s="65"/>
      <c r="D170" s="66"/>
      <c r="E170" s="65"/>
      <c r="F170" s="65"/>
      <c r="G170" s="65"/>
      <c r="H170" s="65"/>
      <c r="L170" s="65"/>
      <c r="M170" s="65"/>
      <c r="N170" s="65"/>
    </row>
    <row r="171" spans="1:14" ht="14" x14ac:dyDescent="0.15">
      <c r="A171" s="65"/>
      <c r="C171" s="65"/>
      <c r="D171" s="66"/>
      <c r="E171" s="65"/>
      <c r="F171" s="65"/>
      <c r="G171" s="65"/>
      <c r="H171" s="65"/>
      <c r="L171" s="65"/>
      <c r="M171" s="65"/>
      <c r="N171" s="65"/>
    </row>
    <row r="172" spans="1:14" ht="14" x14ac:dyDescent="0.15">
      <c r="A172" s="65"/>
      <c r="C172" s="65"/>
      <c r="D172" s="66"/>
      <c r="E172" s="65"/>
      <c r="F172" s="65"/>
      <c r="G172" s="65"/>
      <c r="H172" s="65"/>
      <c r="L172" s="65"/>
      <c r="M172" s="65"/>
      <c r="N172" s="65"/>
    </row>
    <row r="173" spans="1:14" ht="14" x14ac:dyDescent="0.15">
      <c r="A173" s="65"/>
      <c r="C173" s="65"/>
      <c r="D173" s="66"/>
      <c r="E173" s="65"/>
      <c r="F173" s="65"/>
      <c r="G173" s="65"/>
      <c r="H173" s="65"/>
      <c r="L173" s="65"/>
      <c r="M173" s="65"/>
      <c r="N173" s="65"/>
    </row>
    <row r="174" spans="1:14" ht="14" x14ac:dyDescent="0.15">
      <c r="A174" s="65"/>
      <c r="C174" s="65"/>
      <c r="D174" s="66"/>
      <c r="E174" s="65"/>
      <c r="F174" s="65"/>
      <c r="G174" s="65"/>
      <c r="H174" s="65"/>
      <c r="L174" s="65"/>
      <c r="M174" s="65"/>
      <c r="N174" s="65"/>
    </row>
    <row r="175" spans="1:14" ht="14" x14ac:dyDescent="0.15">
      <c r="A175" s="65"/>
      <c r="C175" s="65"/>
      <c r="D175" s="66"/>
      <c r="E175" s="65"/>
      <c r="F175" s="65"/>
      <c r="G175" s="65"/>
      <c r="H175" s="65"/>
      <c r="L175" s="65"/>
      <c r="M175" s="65"/>
      <c r="N175" s="65"/>
    </row>
    <row r="176" spans="1:14" ht="14" x14ac:dyDescent="0.15">
      <c r="A176" s="65"/>
      <c r="C176" s="65"/>
      <c r="D176" s="66"/>
      <c r="E176" s="65"/>
      <c r="F176" s="65"/>
      <c r="G176" s="65"/>
      <c r="H176" s="65"/>
      <c r="L176" s="65"/>
      <c r="M176" s="65"/>
      <c r="N176" s="65"/>
    </row>
    <row r="177" spans="1:14" ht="14" x14ac:dyDescent="0.15">
      <c r="A177" s="65"/>
      <c r="C177" s="65"/>
      <c r="D177" s="66"/>
      <c r="E177" s="65"/>
      <c r="F177" s="65"/>
      <c r="G177" s="65"/>
      <c r="H177" s="65"/>
      <c r="L177" s="65"/>
      <c r="M177" s="65"/>
      <c r="N177" s="65"/>
    </row>
    <row r="178" spans="1:14" ht="14" x14ac:dyDescent="0.15">
      <c r="A178" s="65"/>
      <c r="C178" s="65"/>
      <c r="D178" s="66"/>
      <c r="E178" s="65"/>
      <c r="F178" s="65"/>
      <c r="G178" s="65"/>
      <c r="H178" s="65"/>
      <c r="L178" s="65"/>
      <c r="M178" s="65"/>
      <c r="N178" s="65"/>
    </row>
    <row r="179" spans="1:14" ht="14" x14ac:dyDescent="0.15">
      <c r="A179" s="65"/>
      <c r="C179" s="65"/>
      <c r="D179" s="66"/>
      <c r="E179" s="65"/>
      <c r="F179" s="65"/>
      <c r="G179" s="65"/>
      <c r="H179" s="65"/>
      <c r="L179" s="65"/>
      <c r="M179" s="65"/>
      <c r="N179" s="65"/>
    </row>
    <row r="180" spans="1:14" ht="14" x14ac:dyDescent="0.15">
      <c r="A180" s="65"/>
      <c r="C180" s="65"/>
      <c r="D180" s="66"/>
      <c r="E180" s="65"/>
      <c r="F180" s="65"/>
      <c r="G180" s="65"/>
      <c r="H180" s="65"/>
      <c r="L180" s="65"/>
      <c r="M180" s="65"/>
      <c r="N180" s="65"/>
    </row>
    <row r="181" spans="1:14" ht="14" x14ac:dyDescent="0.15">
      <c r="A181" s="65"/>
      <c r="C181" s="65"/>
      <c r="D181" s="66"/>
      <c r="E181" s="65"/>
      <c r="F181" s="65"/>
      <c r="G181" s="65"/>
      <c r="H181" s="65"/>
      <c r="L181" s="65"/>
      <c r="M181" s="65"/>
      <c r="N181" s="65"/>
    </row>
    <row r="182" spans="1:14" ht="14" x14ac:dyDescent="0.15">
      <c r="A182" s="65"/>
      <c r="C182" s="65"/>
      <c r="D182" s="66"/>
      <c r="E182" s="65"/>
      <c r="F182" s="65"/>
      <c r="G182" s="65"/>
      <c r="H182" s="65"/>
      <c r="L182" s="65"/>
      <c r="M182" s="65"/>
      <c r="N182" s="65"/>
    </row>
    <row r="183" spans="1:14" ht="14" x14ac:dyDescent="0.15">
      <c r="A183" s="65"/>
      <c r="C183" s="65"/>
      <c r="D183" s="66"/>
      <c r="E183" s="65"/>
      <c r="F183" s="65"/>
      <c r="G183" s="65"/>
      <c r="H183" s="65"/>
      <c r="L183" s="65"/>
      <c r="M183" s="65"/>
      <c r="N183" s="65"/>
    </row>
    <row r="184" spans="1:14" ht="14" x14ac:dyDescent="0.15">
      <c r="A184" s="65"/>
      <c r="C184" s="65"/>
      <c r="D184" s="66"/>
      <c r="E184" s="65"/>
      <c r="F184" s="65"/>
      <c r="G184" s="65"/>
      <c r="H184" s="65"/>
      <c r="L184" s="65"/>
      <c r="M184" s="65"/>
      <c r="N184" s="65"/>
    </row>
    <row r="185" spans="1:14" ht="14" x14ac:dyDescent="0.15">
      <c r="A185" s="65"/>
      <c r="C185" s="65"/>
      <c r="D185" s="66"/>
      <c r="E185" s="65"/>
      <c r="F185" s="65"/>
      <c r="G185" s="65"/>
      <c r="H185" s="65"/>
      <c r="L185" s="65"/>
      <c r="M185" s="65"/>
      <c r="N185" s="65"/>
    </row>
    <row r="186" spans="1:14" ht="14" x14ac:dyDescent="0.15">
      <c r="A186" s="65"/>
      <c r="C186" s="65"/>
      <c r="D186" s="66"/>
      <c r="E186" s="65"/>
      <c r="F186" s="65"/>
      <c r="G186" s="65"/>
      <c r="H186" s="65"/>
      <c r="L186" s="65"/>
      <c r="M186" s="65"/>
      <c r="N186" s="65"/>
    </row>
    <row r="187" spans="1:14" ht="14" x14ac:dyDescent="0.15">
      <c r="A187" s="65"/>
      <c r="C187" s="65"/>
      <c r="D187" s="66"/>
      <c r="E187" s="65"/>
      <c r="F187" s="65"/>
      <c r="G187" s="65"/>
      <c r="H187" s="65"/>
      <c r="L187" s="65"/>
      <c r="M187" s="65"/>
      <c r="N187" s="65"/>
    </row>
    <row r="188" spans="1:14" ht="14" x14ac:dyDescent="0.15">
      <c r="A188" s="65"/>
      <c r="C188" s="65"/>
      <c r="D188" s="66"/>
      <c r="E188" s="65"/>
      <c r="F188" s="65"/>
      <c r="G188" s="65"/>
      <c r="H188" s="65"/>
      <c r="L188" s="65"/>
      <c r="M188" s="65"/>
      <c r="N188" s="65"/>
    </row>
    <row r="189" spans="1:14" ht="14" x14ac:dyDescent="0.15">
      <c r="A189" s="65"/>
      <c r="C189" s="65"/>
      <c r="D189" s="66"/>
      <c r="E189" s="65"/>
      <c r="F189" s="65"/>
      <c r="G189" s="65"/>
      <c r="H189" s="65"/>
      <c r="L189" s="65"/>
      <c r="M189" s="65"/>
      <c r="N189" s="65"/>
    </row>
    <row r="190" spans="1:14" ht="14" x14ac:dyDescent="0.15">
      <c r="A190" s="65"/>
      <c r="C190" s="65"/>
      <c r="D190" s="66"/>
      <c r="E190" s="65"/>
      <c r="F190" s="65"/>
      <c r="G190" s="65"/>
      <c r="H190" s="65"/>
      <c r="L190" s="65"/>
      <c r="M190" s="65"/>
      <c r="N190" s="65"/>
    </row>
    <row r="191" spans="1:14" ht="14" x14ac:dyDescent="0.15">
      <c r="A191" s="65"/>
      <c r="C191" s="65"/>
      <c r="D191" s="66"/>
      <c r="E191" s="65"/>
      <c r="F191" s="65"/>
      <c r="G191" s="65"/>
      <c r="H191" s="65"/>
      <c r="L191" s="65"/>
      <c r="M191" s="65"/>
      <c r="N191" s="65"/>
    </row>
    <row r="192" spans="1:14" ht="14" x14ac:dyDescent="0.15">
      <c r="A192" s="65"/>
      <c r="C192" s="65"/>
      <c r="D192" s="66"/>
      <c r="E192" s="65"/>
      <c r="F192" s="65"/>
      <c r="G192" s="65"/>
      <c r="H192" s="65"/>
      <c r="L192" s="65"/>
      <c r="M192" s="65"/>
      <c r="N192" s="65"/>
    </row>
    <row r="193" spans="1:14" ht="14" x14ac:dyDescent="0.15">
      <c r="A193" s="65"/>
      <c r="C193" s="65"/>
      <c r="D193" s="66"/>
      <c r="E193" s="65"/>
      <c r="F193" s="65"/>
      <c r="G193" s="65"/>
      <c r="H193" s="65"/>
      <c r="L193" s="65"/>
      <c r="M193" s="65"/>
      <c r="N193" s="65"/>
    </row>
    <row r="194" spans="1:14" ht="14" x14ac:dyDescent="0.15">
      <c r="A194" s="65"/>
      <c r="C194" s="65"/>
      <c r="D194" s="66"/>
      <c r="E194" s="65"/>
      <c r="F194" s="65"/>
      <c r="G194" s="65"/>
      <c r="H194" s="65"/>
      <c r="L194" s="65"/>
      <c r="M194" s="65"/>
      <c r="N194" s="65"/>
    </row>
    <row r="195" spans="1:14" ht="14" x14ac:dyDescent="0.15">
      <c r="A195" s="65"/>
      <c r="C195" s="65"/>
      <c r="D195" s="66"/>
      <c r="E195" s="65"/>
      <c r="F195" s="65"/>
      <c r="G195" s="65"/>
      <c r="H195" s="65"/>
      <c r="L195" s="65"/>
      <c r="M195" s="65"/>
      <c r="N195" s="65"/>
    </row>
    <row r="196" spans="1:14" ht="14" x14ac:dyDescent="0.15">
      <c r="A196" s="65"/>
      <c r="C196" s="65"/>
      <c r="D196" s="66"/>
      <c r="E196" s="65"/>
      <c r="F196" s="65"/>
      <c r="G196" s="65"/>
      <c r="H196" s="65"/>
      <c r="L196" s="65"/>
      <c r="M196" s="65"/>
      <c r="N196" s="65"/>
    </row>
    <row r="197" spans="1:14" ht="14" x14ac:dyDescent="0.15">
      <c r="A197" s="65"/>
      <c r="C197" s="65"/>
      <c r="D197" s="66"/>
      <c r="E197" s="65"/>
      <c r="F197" s="65"/>
      <c r="G197" s="65"/>
      <c r="H197" s="65"/>
      <c r="L197" s="65"/>
      <c r="M197" s="65"/>
      <c r="N197" s="65"/>
    </row>
    <row r="198" spans="1:14" ht="14" x14ac:dyDescent="0.15">
      <c r="A198" s="65"/>
      <c r="C198" s="65"/>
      <c r="D198" s="66"/>
      <c r="E198" s="65"/>
      <c r="F198" s="65"/>
      <c r="G198" s="65"/>
      <c r="H198" s="65"/>
      <c r="L198" s="65"/>
      <c r="M198" s="65"/>
      <c r="N198" s="65"/>
    </row>
    <row r="199" spans="1:14" ht="14" x14ac:dyDescent="0.15">
      <c r="A199" s="65"/>
      <c r="C199" s="65"/>
      <c r="D199" s="66"/>
      <c r="E199" s="65"/>
      <c r="F199" s="65"/>
      <c r="G199" s="65"/>
      <c r="H199" s="65"/>
      <c r="L199" s="65"/>
      <c r="M199" s="65"/>
      <c r="N199" s="65"/>
    </row>
    <row r="200" spans="1:14" ht="14" x14ac:dyDescent="0.15">
      <c r="A200" s="65"/>
      <c r="C200" s="65"/>
      <c r="D200" s="66"/>
      <c r="E200" s="65"/>
      <c r="F200" s="65"/>
      <c r="G200" s="65"/>
      <c r="H200" s="65"/>
      <c r="L200" s="65"/>
      <c r="M200" s="65"/>
      <c r="N200" s="65"/>
    </row>
    <row r="201" spans="1:14" ht="14" x14ac:dyDescent="0.15">
      <c r="A201" s="65"/>
      <c r="C201" s="65"/>
      <c r="D201" s="66"/>
      <c r="E201" s="65"/>
      <c r="F201" s="65"/>
      <c r="G201" s="65"/>
      <c r="H201" s="65"/>
      <c r="L201" s="65"/>
      <c r="M201" s="65"/>
      <c r="N201" s="65"/>
    </row>
    <row r="202" spans="1:14" ht="14" x14ac:dyDescent="0.15">
      <c r="A202" s="65"/>
      <c r="C202" s="65"/>
      <c r="D202" s="66"/>
      <c r="E202" s="65"/>
      <c r="F202" s="65"/>
      <c r="G202" s="65"/>
      <c r="H202" s="65"/>
      <c r="L202" s="65"/>
      <c r="M202" s="65"/>
      <c r="N202" s="65"/>
    </row>
    <row r="203" spans="1:14" ht="14" x14ac:dyDescent="0.15">
      <c r="A203" s="65"/>
      <c r="C203" s="65"/>
      <c r="D203" s="66"/>
      <c r="E203" s="65"/>
      <c r="F203" s="65"/>
      <c r="G203" s="65"/>
      <c r="H203" s="65"/>
      <c r="L203" s="65"/>
      <c r="M203" s="65"/>
      <c r="N203" s="65"/>
    </row>
    <row r="204" spans="1:14" ht="14" x14ac:dyDescent="0.15">
      <c r="A204" s="65"/>
      <c r="C204" s="65"/>
      <c r="D204" s="66"/>
      <c r="E204" s="65"/>
      <c r="F204" s="65"/>
      <c r="G204" s="65"/>
      <c r="H204" s="65"/>
      <c r="L204" s="65"/>
      <c r="M204" s="65"/>
      <c r="N204" s="65"/>
    </row>
    <row r="205" spans="1:14" ht="14" x14ac:dyDescent="0.15">
      <c r="A205" s="65"/>
      <c r="C205" s="65"/>
      <c r="D205" s="66"/>
      <c r="E205" s="65"/>
      <c r="F205" s="65"/>
      <c r="G205" s="65"/>
      <c r="H205" s="65"/>
      <c r="L205" s="65"/>
      <c r="M205" s="65"/>
      <c r="N205" s="65"/>
    </row>
    <row r="206" spans="1:14" ht="14" x14ac:dyDescent="0.15">
      <c r="A206" s="65"/>
      <c r="C206" s="65"/>
      <c r="D206" s="66"/>
      <c r="E206" s="65"/>
      <c r="F206" s="65"/>
      <c r="G206" s="65"/>
      <c r="H206" s="65"/>
      <c r="L206" s="65"/>
      <c r="M206" s="65"/>
      <c r="N206" s="65"/>
    </row>
    <row r="207" spans="1:14" ht="14" x14ac:dyDescent="0.15">
      <c r="A207" s="65"/>
      <c r="C207" s="65"/>
      <c r="D207" s="66"/>
      <c r="E207" s="65"/>
      <c r="F207" s="65"/>
      <c r="G207" s="65"/>
      <c r="H207" s="65"/>
      <c r="L207" s="65"/>
      <c r="M207" s="65"/>
      <c r="N207" s="65"/>
    </row>
    <row r="208" spans="1:14" ht="14" x14ac:dyDescent="0.15">
      <c r="A208" s="65"/>
      <c r="C208" s="65"/>
      <c r="D208" s="66"/>
      <c r="E208" s="65"/>
      <c r="F208" s="65"/>
      <c r="G208" s="65"/>
      <c r="H208" s="65"/>
      <c r="L208" s="65"/>
      <c r="M208" s="65"/>
      <c r="N208" s="65"/>
    </row>
    <row r="209" spans="1:14" ht="14" x14ac:dyDescent="0.15">
      <c r="A209" s="65"/>
      <c r="C209" s="65"/>
      <c r="D209" s="66"/>
      <c r="E209" s="65"/>
      <c r="F209" s="65"/>
      <c r="G209" s="65"/>
      <c r="H209" s="65"/>
      <c r="L209" s="65"/>
      <c r="M209" s="65"/>
      <c r="N209" s="65"/>
    </row>
    <row r="210" spans="1:14" ht="14" x14ac:dyDescent="0.15">
      <c r="A210" s="65"/>
      <c r="C210" s="65"/>
      <c r="D210" s="66"/>
      <c r="E210" s="65"/>
      <c r="F210" s="65"/>
      <c r="G210" s="65"/>
      <c r="H210" s="65"/>
      <c r="L210" s="65"/>
      <c r="M210" s="65"/>
      <c r="N210" s="65"/>
    </row>
    <row r="211" spans="1:14" ht="14" x14ac:dyDescent="0.15">
      <c r="A211" s="65"/>
      <c r="C211" s="65"/>
      <c r="D211" s="66"/>
      <c r="E211" s="65"/>
      <c r="F211" s="65"/>
      <c r="G211" s="65"/>
      <c r="H211" s="65"/>
      <c r="L211" s="65"/>
      <c r="M211" s="65"/>
      <c r="N211" s="65"/>
    </row>
    <row r="212" spans="1:14" ht="14" x14ac:dyDescent="0.15">
      <c r="A212" s="65"/>
      <c r="C212" s="65"/>
      <c r="D212" s="66"/>
      <c r="E212" s="65"/>
      <c r="F212" s="65"/>
      <c r="G212" s="65"/>
      <c r="H212" s="65"/>
      <c r="L212" s="65"/>
      <c r="M212" s="65"/>
      <c r="N212" s="65"/>
    </row>
    <row r="213" spans="1:14" ht="14" x14ac:dyDescent="0.15">
      <c r="A213" s="65"/>
      <c r="C213" s="65"/>
      <c r="D213" s="66"/>
      <c r="E213" s="65"/>
      <c r="F213" s="65"/>
      <c r="G213" s="65"/>
      <c r="H213" s="65"/>
      <c r="L213" s="65"/>
      <c r="M213" s="65"/>
      <c r="N213" s="65"/>
    </row>
    <row r="214" spans="1:14" ht="14" x14ac:dyDescent="0.15">
      <c r="A214" s="65"/>
      <c r="C214" s="65"/>
      <c r="D214" s="66"/>
      <c r="E214" s="65"/>
      <c r="F214" s="65"/>
      <c r="G214" s="65"/>
      <c r="H214" s="65"/>
      <c r="L214" s="65"/>
      <c r="M214" s="65"/>
      <c r="N214" s="65"/>
    </row>
    <row r="215" spans="1:14" ht="14" x14ac:dyDescent="0.15">
      <c r="A215" s="65"/>
      <c r="C215" s="65"/>
      <c r="D215" s="66"/>
      <c r="E215" s="65"/>
      <c r="F215" s="65"/>
      <c r="G215" s="65"/>
      <c r="H215" s="65"/>
      <c r="L215" s="65"/>
      <c r="M215" s="65"/>
      <c r="N215" s="65"/>
    </row>
    <row r="216" spans="1:14" ht="14" x14ac:dyDescent="0.15">
      <c r="A216" s="65"/>
      <c r="C216" s="65"/>
      <c r="D216" s="66"/>
      <c r="E216" s="65"/>
      <c r="F216" s="65"/>
      <c r="G216" s="65"/>
      <c r="H216" s="65"/>
      <c r="L216" s="65"/>
      <c r="M216" s="65"/>
      <c r="N216" s="65"/>
    </row>
    <row r="217" spans="1:14" ht="14" x14ac:dyDescent="0.15">
      <c r="A217" s="65"/>
      <c r="C217" s="65"/>
      <c r="D217" s="66"/>
      <c r="E217" s="65"/>
      <c r="F217" s="65"/>
      <c r="G217" s="65"/>
      <c r="H217" s="65"/>
      <c r="L217" s="65"/>
      <c r="M217" s="65"/>
      <c r="N217" s="65"/>
    </row>
    <row r="218" spans="1:14" ht="14" x14ac:dyDescent="0.15">
      <c r="A218" s="65"/>
      <c r="C218" s="65"/>
      <c r="D218" s="66"/>
      <c r="E218" s="65"/>
      <c r="F218" s="65"/>
      <c r="G218" s="65"/>
      <c r="H218" s="65"/>
      <c r="L218" s="65"/>
      <c r="M218" s="65"/>
      <c r="N218" s="65"/>
    </row>
    <row r="219" spans="1:14" ht="14" x14ac:dyDescent="0.15">
      <c r="A219" s="65"/>
      <c r="C219" s="65"/>
      <c r="D219" s="66"/>
      <c r="E219" s="65"/>
      <c r="F219" s="65"/>
      <c r="G219" s="65"/>
      <c r="H219" s="65"/>
      <c r="L219" s="65"/>
      <c r="M219" s="65"/>
      <c r="N219" s="65"/>
    </row>
    <row r="220" spans="1:14" ht="14" x14ac:dyDescent="0.15">
      <c r="A220" s="65"/>
      <c r="C220" s="65"/>
      <c r="D220" s="66"/>
      <c r="E220" s="65"/>
      <c r="F220" s="65"/>
      <c r="G220" s="65"/>
      <c r="H220" s="65"/>
      <c r="L220" s="65"/>
      <c r="M220" s="65"/>
      <c r="N220" s="65"/>
    </row>
    <row r="221" spans="1:14" ht="14" x14ac:dyDescent="0.15">
      <c r="A221" s="65"/>
      <c r="C221" s="65"/>
      <c r="D221" s="66"/>
      <c r="E221" s="65"/>
      <c r="F221" s="65"/>
      <c r="G221" s="65"/>
      <c r="H221" s="65"/>
      <c r="L221" s="65"/>
      <c r="M221" s="65"/>
      <c r="N221" s="65"/>
    </row>
    <row r="222" spans="1:14" ht="14" x14ac:dyDescent="0.15">
      <c r="A222" s="65"/>
      <c r="C222" s="65"/>
      <c r="D222" s="66"/>
      <c r="E222" s="65"/>
      <c r="F222" s="65"/>
      <c r="G222" s="65"/>
      <c r="H222" s="65"/>
      <c r="L222" s="65"/>
      <c r="M222" s="65"/>
      <c r="N222" s="65"/>
    </row>
    <row r="223" spans="1:14" ht="14" x14ac:dyDescent="0.15">
      <c r="A223" s="65"/>
      <c r="C223" s="65"/>
      <c r="D223" s="66"/>
      <c r="E223" s="65"/>
      <c r="F223" s="65"/>
      <c r="G223" s="65"/>
      <c r="H223" s="65"/>
      <c r="L223" s="65"/>
      <c r="M223" s="65"/>
      <c r="N223" s="65"/>
    </row>
    <row r="224" spans="1:14" ht="14" x14ac:dyDescent="0.15">
      <c r="A224" s="65"/>
      <c r="C224" s="65"/>
      <c r="D224" s="66"/>
      <c r="E224" s="65"/>
      <c r="F224" s="65"/>
      <c r="G224" s="65"/>
      <c r="H224" s="65"/>
      <c r="L224" s="65"/>
      <c r="M224" s="65"/>
      <c r="N224" s="65"/>
    </row>
    <row r="225" spans="1:14" ht="14" x14ac:dyDescent="0.15">
      <c r="A225" s="65"/>
      <c r="C225" s="65"/>
      <c r="D225" s="66"/>
      <c r="E225" s="65"/>
      <c r="F225" s="65"/>
      <c r="G225" s="65"/>
      <c r="H225" s="65"/>
      <c r="L225" s="65"/>
      <c r="M225" s="65"/>
      <c r="N225" s="65"/>
    </row>
    <row r="226" spans="1:14" ht="14" x14ac:dyDescent="0.15">
      <c r="A226" s="65"/>
      <c r="C226" s="65"/>
      <c r="D226" s="66"/>
      <c r="E226" s="65"/>
      <c r="F226" s="65"/>
      <c r="G226" s="65"/>
      <c r="H226" s="65"/>
      <c r="L226" s="65"/>
      <c r="M226" s="65"/>
      <c r="N226" s="65"/>
    </row>
    <row r="227" spans="1:14" ht="14" x14ac:dyDescent="0.15">
      <c r="A227" s="65"/>
      <c r="C227" s="65"/>
      <c r="D227" s="66"/>
      <c r="E227" s="65"/>
      <c r="F227" s="65"/>
      <c r="G227" s="65"/>
      <c r="H227" s="65"/>
      <c r="L227" s="65"/>
      <c r="M227" s="65"/>
      <c r="N227" s="65"/>
    </row>
    <row r="228" spans="1:14" ht="14" x14ac:dyDescent="0.15">
      <c r="A228" s="65"/>
      <c r="C228" s="65"/>
      <c r="D228" s="66"/>
      <c r="E228" s="65"/>
      <c r="F228" s="65"/>
      <c r="G228" s="65"/>
      <c r="H228" s="65"/>
      <c r="L228" s="65"/>
      <c r="M228" s="65"/>
      <c r="N228" s="65"/>
    </row>
    <row r="229" spans="1:14" ht="14" x14ac:dyDescent="0.15">
      <c r="A229" s="65"/>
      <c r="C229" s="65"/>
      <c r="D229" s="66"/>
      <c r="E229" s="65"/>
      <c r="F229" s="65"/>
      <c r="G229" s="65"/>
      <c r="H229" s="65"/>
      <c r="L229" s="65"/>
      <c r="M229" s="65"/>
      <c r="N229" s="65"/>
    </row>
    <row r="230" spans="1:14" ht="14" x14ac:dyDescent="0.15">
      <c r="A230" s="65"/>
      <c r="C230" s="65"/>
      <c r="D230" s="66"/>
      <c r="E230" s="65"/>
      <c r="F230" s="65"/>
      <c r="G230" s="65"/>
      <c r="H230" s="65"/>
      <c r="L230" s="65"/>
      <c r="M230" s="65"/>
      <c r="N230" s="65"/>
    </row>
    <row r="231" spans="1:14" ht="14" x14ac:dyDescent="0.15">
      <c r="A231" s="65"/>
      <c r="C231" s="65"/>
      <c r="D231" s="66"/>
      <c r="E231" s="65"/>
      <c r="F231" s="65"/>
      <c r="G231" s="65"/>
      <c r="H231" s="65"/>
      <c r="L231" s="65"/>
      <c r="M231" s="65"/>
      <c r="N231" s="65"/>
    </row>
    <row r="232" spans="1:14" ht="14" x14ac:dyDescent="0.15">
      <c r="A232" s="65"/>
      <c r="C232" s="65"/>
      <c r="D232" s="66"/>
      <c r="E232" s="65"/>
      <c r="F232" s="65"/>
      <c r="G232" s="65"/>
      <c r="H232" s="65"/>
      <c r="L232" s="65"/>
      <c r="M232" s="65"/>
      <c r="N232" s="65"/>
    </row>
    <row r="233" spans="1:14" ht="14" x14ac:dyDescent="0.15">
      <c r="A233" s="65"/>
      <c r="C233" s="65"/>
      <c r="D233" s="66"/>
      <c r="E233" s="65"/>
      <c r="F233" s="65"/>
      <c r="G233" s="65"/>
      <c r="H233" s="65"/>
      <c r="L233" s="65"/>
      <c r="M233" s="65"/>
      <c r="N233" s="65"/>
    </row>
    <row r="234" spans="1:14" ht="14" x14ac:dyDescent="0.15">
      <c r="A234" s="65"/>
      <c r="C234" s="65"/>
      <c r="D234" s="66"/>
      <c r="E234" s="65"/>
      <c r="F234" s="65"/>
      <c r="G234" s="65"/>
      <c r="H234" s="65"/>
      <c r="L234" s="65"/>
      <c r="M234" s="65"/>
      <c r="N234" s="65"/>
    </row>
    <row r="235" spans="1:14" ht="14" x14ac:dyDescent="0.15">
      <c r="A235" s="65"/>
      <c r="C235" s="65"/>
      <c r="D235" s="66"/>
      <c r="E235" s="65"/>
      <c r="F235" s="65"/>
      <c r="G235" s="65"/>
      <c r="H235" s="65"/>
      <c r="L235" s="65"/>
      <c r="M235" s="65"/>
      <c r="N235" s="65"/>
    </row>
    <row r="236" spans="1:14" ht="14" x14ac:dyDescent="0.15">
      <c r="A236" s="65"/>
      <c r="C236" s="65"/>
      <c r="D236" s="66"/>
      <c r="E236" s="65"/>
      <c r="F236" s="65"/>
      <c r="G236" s="65"/>
      <c r="H236" s="65"/>
      <c r="L236" s="65"/>
      <c r="M236" s="65"/>
      <c r="N236" s="65"/>
    </row>
    <row r="237" spans="1:14" ht="14" x14ac:dyDescent="0.15">
      <c r="A237" s="65"/>
      <c r="C237" s="65"/>
      <c r="D237" s="66"/>
      <c r="E237" s="65"/>
      <c r="F237" s="65"/>
      <c r="G237" s="65"/>
      <c r="H237" s="65"/>
      <c r="L237" s="65"/>
      <c r="M237" s="65"/>
      <c r="N237" s="65"/>
    </row>
    <row r="238" spans="1:14" ht="14" x14ac:dyDescent="0.15">
      <c r="A238" s="65"/>
      <c r="C238" s="65"/>
      <c r="D238" s="66"/>
      <c r="E238" s="65"/>
      <c r="F238" s="65"/>
      <c r="G238" s="65"/>
      <c r="H238" s="65"/>
      <c r="L238" s="65"/>
      <c r="M238" s="65"/>
      <c r="N238" s="65"/>
    </row>
    <row r="239" spans="1:14" ht="14" x14ac:dyDescent="0.15">
      <c r="A239" s="65"/>
      <c r="C239" s="65"/>
      <c r="D239" s="66"/>
      <c r="E239" s="65"/>
      <c r="F239" s="65"/>
      <c r="G239" s="65"/>
      <c r="H239" s="65"/>
      <c r="L239" s="65"/>
      <c r="M239" s="65"/>
      <c r="N239" s="65"/>
    </row>
    <row r="240" spans="1:14" ht="14" x14ac:dyDescent="0.15">
      <c r="A240" s="65"/>
      <c r="C240" s="65"/>
      <c r="D240" s="66"/>
      <c r="E240" s="65"/>
      <c r="F240" s="65"/>
      <c r="G240" s="65"/>
      <c r="H240" s="65"/>
      <c r="L240" s="65"/>
      <c r="M240" s="65"/>
      <c r="N240" s="65"/>
    </row>
    <row r="241" spans="1:14" ht="14" x14ac:dyDescent="0.15">
      <c r="A241" s="65"/>
      <c r="C241" s="65"/>
      <c r="D241" s="66"/>
      <c r="E241" s="65"/>
      <c r="F241" s="65"/>
      <c r="G241" s="65"/>
      <c r="H241" s="65"/>
      <c r="L241" s="65"/>
      <c r="M241" s="65"/>
      <c r="N241" s="65"/>
    </row>
    <row r="242" spans="1:14" ht="14" x14ac:dyDescent="0.15">
      <c r="A242" s="65"/>
      <c r="C242" s="65"/>
      <c r="D242" s="66"/>
      <c r="E242" s="65"/>
      <c r="F242" s="65"/>
      <c r="G242" s="65"/>
      <c r="H242" s="65"/>
      <c r="L242" s="65"/>
      <c r="M242" s="65"/>
      <c r="N242" s="65"/>
    </row>
    <row r="243" spans="1:14" ht="14" x14ac:dyDescent="0.15">
      <c r="A243" s="65"/>
      <c r="C243" s="65"/>
      <c r="D243" s="66"/>
      <c r="E243" s="65"/>
      <c r="F243" s="65"/>
      <c r="G243" s="65"/>
      <c r="H243" s="65"/>
      <c r="L243" s="65"/>
      <c r="M243" s="65"/>
      <c r="N243" s="65"/>
    </row>
    <row r="244" spans="1:14" ht="14" x14ac:dyDescent="0.15">
      <c r="A244" s="65"/>
      <c r="C244" s="65"/>
      <c r="D244" s="66"/>
      <c r="E244" s="65"/>
      <c r="F244" s="65"/>
      <c r="G244" s="65"/>
      <c r="H244" s="65"/>
      <c r="L244" s="65"/>
      <c r="M244" s="65"/>
      <c r="N244" s="65"/>
    </row>
    <row r="245" spans="1:14" ht="14" x14ac:dyDescent="0.15">
      <c r="A245" s="65"/>
      <c r="C245" s="65"/>
      <c r="D245" s="66"/>
      <c r="E245" s="65"/>
      <c r="F245" s="65"/>
      <c r="G245" s="65"/>
      <c r="H245" s="65"/>
      <c r="L245" s="65"/>
      <c r="M245" s="65"/>
      <c r="N245" s="65"/>
    </row>
    <row r="246" spans="1:14" ht="14" x14ac:dyDescent="0.15">
      <c r="A246" s="65"/>
      <c r="C246" s="65"/>
      <c r="D246" s="66"/>
      <c r="E246" s="65"/>
      <c r="F246" s="65"/>
      <c r="G246" s="65"/>
      <c r="H246" s="65"/>
      <c r="L246" s="65"/>
      <c r="M246" s="65"/>
      <c r="N246" s="65"/>
    </row>
    <row r="247" spans="1:14" ht="14" x14ac:dyDescent="0.15">
      <c r="A247" s="65"/>
      <c r="C247" s="65"/>
      <c r="D247" s="66"/>
      <c r="E247" s="65"/>
      <c r="F247" s="65"/>
      <c r="G247" s="65"/>
      <c r="H247" s="65"/>
      <c r="L247" s="65"/>
      <c r="M247" s="65"/>
      <c r="N247" s="65"/>
    </row>
    <row r="248" spans="1:14" ht="14" x14ac:dyDescent="0.15">
      <c r="A248" s="65"/>
      <c r="C248" s="65"/>
      <c r="D248" s="66"/>
      <c r="E248" s="65"/>
      <c r="F248" s="65"/>
      <c r="G248" s="65"/>
      <c r="H248" s="65"/>
      <c r="L248" s="65"/>
      <c r="M248" s="65"/>
      <c r="N248" s="65"/>
    </row>
    <row r="249" spans="1:14" ht="14" x14ac:dyDescent="0.15">
      <c r="A249" s="65"/>
      <c r="C249" s="65"/>
      <c r="D249" s="66"/>
      <c r="E249" s="65"/>
      <c r="F249" s="65"/>
      <c r="G249" s="65"/>
      <c r="H249" s="65"/>
      <c r="L249" s="65"/>
      <c r="M249" s="65"/>
      <c r="N249" s="65"/>
    </row>
    <row r="250" spans="1:14" ht="14" x14ac:dyDescent="0.15">
      <c r="A250" s="65"/>
      <c r="C250" s="65"/>
      <c r="D250" s="66"/>
      <c r="E250" s="65"/>
      <c r="F250" s="65"/>
      <c r="G250" s="65"/>
      <c r="H250" s="65"/>
      <c r="L250" s="65"/>
      <c r="M250" s="65"/>
      <c r="N250" s="65"/>
    </row>
    <row r="251" spans="1:14" ht="14" x14ac:dyDescent="0.15">
      <c r="A251" s="65"/>
      <c r="C251" s="65"/>
      <c r="D251" s="66"/>
      <c r="E251" s="65"/>
      <c r="F251" s="65"/>
      <c r="G251" s="65"/>
      <c r="H251" s="65"/>
      <c r="L251" s="65"/>
      <c r="M251" s="65"/>
      <c r="N251" s="65"/>
    </row>
    <row r="252" spans="1:14" ht="14" x14ac:dyDescent="0.15">
      <c r="A252" s="65"/>
      <c r="C252" s="65"/>
      <c r="D252" s="66"/>
      <c r="E252" s="65"/>
      <c r="F252" s="65"/>
      <c r="G252" s="65"/>
      <c r="H252" s="65"/>
      <c r="L252" s="65"/>
      <c r="M252" s="65"/>
      <c r="N252" s="65"/>
    </row>
    <row r="253" spans="1:14" ht="14" x14ac:dyDescent="0.15">
      <c r="A253" s="65"/>
      <c r="C253" s="65"/>
      <c r="D253" s="66"/>
      <c r="E253" s="65"/>
      <c r="F253" s="65"/>
      <c r="G253" s="65"/>
      <c r="H253" s="65"/>
      <c r="L253" s="65"/>
      <c r="M253" s="65"/>
      <c r="N253" s="65"/>
    </row>
    <row r="254" spans="1:14" ht="14" x14ac:dyDescent="0.15">
      <c r="A254" s="65"/>
      <c r="C254" s="65"/>
      <c r="D254" s="66"/>
      <c r="E254" s="65"/>
      <c r="F254" s="65"/>
      <c r="G254" s="65"/>
      <c r="H254" s="65"/>
      <c r="L254" s="65"/>
      <c r="M254" s="65"/>
      <c r="N254" s="65"/>
    </row>
    <row r="255" spans="1:14" ht="14" x14ac:dyDescent="0.15">
      <c r="A255" s="65"/>
      <c r="C255" s="65"/>
      <c r="D255" s="66"/>
      <c r="E255" s="65"/>
      <c r="F255" s="65"/>
      <c r="G255" s="65"/>
      <c r="H255" s="65"/>
      <c r="L255" s="65"/>
      <c r="M255" s="65"/>
      <c r="N255" s="65"/>
    </row>
    <row r="256" spans="1:14" ht="14" x14ac:dyDescent="0.15">
      <c r="A256" s="65"/>
      <c r="C256" s="65"/>
      <c r="D256" s="66"/>
      <c r="E256" s="65"/>
      <c r="F256" s="65"/>
      <c r="G256" s="65"/>
      <c r="H256" s="65"/>
      <c r="L256" s="65"/>
      <c r="M256" s="65"/>
      <c r="N256" s="65"/>
    </row>
    <row r="257" spans="1:14" ht="14" x14ac:dyDescent="0.15">
      <c r="A257" s="65"/>
      <c r="C257" s="65"/>
      <c r="D257" s="66"/>
      <c r="E257" s="65"/>
      <c r="F257" s="65"/>
      <c r="G257" s="65"/>
      <c r="H257" s="65"/>
      <c r="L257" s="65"/>
      <c r="M257" s="65"/>
      <c r="N257" s="65"/>
    </row>
    <row r="258" spans="1:14" ht="14" x14ac:dyDescent="0.15">
      <c r="A258" s="65"/>
      <c r="C258" s="65"/>
      <c r="D258" s="66"/>
      <c r="E258" s="65"/>
      <c r="F258" s="65"/>
      <c r="G258" s="65"/>
      <c r="H258" s="65"/>
      <c r="L258" s="65"/>
      <c r="M258" s="65"/>
      <c r="N258" s="65"/>
    </row>
    <row r="259" spans="1:14" ht="14" x14ac:dyDescent="0.15">
      <c r="A259" s="65"/>
      <c r="C259" s="65"/>
      <c r="D259" s="66"/>
      <c r="E259" s="65"/>
      <c r="F259" s="65"/>
      <c r="G259" s="65"/>
      <c r="H259" s="65"/>
      <c r="L259" s="65"/>
      <c r="M259" s="65"/>
      <c r="N259" s="65"/>
    </row>
    <row r="260" spans="1:14" ht="14" x14ac:dyDescent="0.15">
      <c r="A260" s="65"/>
      <c r="C260" s="65"/>
      <c r="D260" s="66"/>
      <c r="E260" s="65"/>
      <c r="F260" s="65"/>
      <c r="G260" s="65"/>
      <c r="H260" s="65"/>
      <c r="L260" s="65"/>
      <c r="M260" s="65"/>
      <c r="N260" s="65"/>
    </row>
    <row r="261" spans="1:14" ht="14" x14ac:dyDescent="0.15">
      <c r="A261" s="65"/>
      <c r="C261" s="65"/>
      <c r="D261" s="66"/>
      <c r="E261" s="65"/>
      <c r="F261" s="65"/>
      <c r="G261" s="65"/>
      <c r="H261" s="65"/>
      <c r="L261" s="65"/>
      <c r="M261" s="65"/>
      <c r="N261" s="65"/>
    </row>
    <row r="262" spans="1:14" ht="14" x14ac:dyDescent="0.15">
      <c r="A262" s="65"/>
      <c r="C262" s="65"/>
      <c r="D262" s="66"/>
      <c r="E262" s="65"/>
      <c r="F262" s="65"/>
      <c r="G262" s="65"/>
      <c r="H262" s="65"/>
      <c r="L262" s="65"/>
      <c r="M262" s="65"/>
      <c r="N262" s="65"/>
    </row>
    <row r="263" spans="1:14" ht="14" x14ac:dyDescent="0.15">
      <c r="A263" s="65"/>
      <c r="C263" s="65"/>
      <c r="D263" s="66"/>
      <c r="E263" s="65"/>
      <c r="F263" s="65"/>
      <c r="G263" s="65"/>
      <c r="H263" s="65"/>
      <c r="L263" s="65"/>
      <c r="M263" s="65"/>
      <c r="N263" s="65"/>
    </row>
    <row r="264" spans="1:14" ht="14" x14ac:dyDescent="0.15">
      <c r="A264" s="65"/>
      <c r="C264" s="65"/>
      <c r="D264" s="66"/>
      <c r="E264" s="65"/>
      <c r="F264" s="65"/>
      <c r="G264" s="65"/>
      <c r="H264" s="65"/>
      <c r="L264" s="65"/>
      <c r="M264" s="65"/>
      <c r="N264" s="65"/>
    </row>
    <row r="265" spans="1:14" ht="14" x14ac:dyDescent="0.15">
      <c r="A265" s="65"/>
      <c r="C265" s="65"/>
      <c r="D265" s="66"/>
      <c r="E265" s="65"/>
      <c r="F265" s="65"/>
      <c r="G265" s="65"/>
      <c r="H265" s="65"/>
      <c r="L265" s="65"/>
      <c r="M265" s="65"/>
      <c r="N265" s="65"/>
    </row>
    <row r="266" spans="1:14" ht="14" x14ac:dyDescent="0.15">
      <c r="A266" s="65"/>
      <c r="C266" s="65"/>
      <c r="D266" s="66"/>
      <c r="E266" s="65"/>
      <c r="F266" s="65"/>
      <c r="G266" s="65"/>
      <c r="H266" s="65"/>
      <c r="L266" s="65"/>
      <c r="M266" s="65"/>
      <c r="N266" s="65"/>
    </row>
    <row r="267" spans="1:14" ht="14" x14ac:dyDescent="0.15">
      <c r="A267" s="65"/>
      <c r="C267" s="65"/>
      <c r="D267" s="66"/>
      <c r="E267" s="65"/>
      <c r="F267" s="65"/>
      <c r="G267" s="65"/>
      <c r="H267" s="65"/>
      <c r="L267" s="65"/>
      <c r="M267" s="65"/>
      <c r="N267" s="65"/>
    </row>
    <row r="268" spans="1:14" ht="14" x14ac:dyDescent="0.15">
      <c r="A268" s="65"/>
      <c r="C268" s="65"/>
      <c r="D268" s="66"/>
      <c r="E268" s="65"/>
      <c r="F268" s="65"/>
      <c r="G268" s="65"/>
      <c r="H268" s="65"/>
      <c r="L268" s="65"/>
      <c r="M268" s="65"/>
      <c r="N268" s="65"/>
    </row>
    <row r="269" spans="1:14" ht="14" x14ac:dyDescent="0.15">
      <c r="A269" s="65"/>
      <c r="C269" s="65"/>
      <c r="D269" s="66"/>
      <c r="E269" s="65"/>
      <c r="F269" s="65"/>
      <c r="G269" s="65"/>
      <c r="H269" s="65"/>
      <c r="L269" s="65"/>
      <c r="M269" s="65"/>
      <c r="N269" s="65"/>
    </row>
    <row r="270" spans="1:14" ht="14" x14ac:dyDescent="0.15">
      <c r="A270" s="65"/>
      <c r="C270" s="65"/>
      <c r="D270" s="66"/>
      <c r="E270" s="65"/>
      <c r="F270" s="65"/>
      <c r="G270" s="65"/>
      <c r="H270" s="65"/>
      <c r="L270" s="65"/>
      <c r="M270" s="65"/>
      <c r="N270" s="65"/>
    </row>
    <row r="271" spans="1:14" ht="14" x14ac:dyDescent="0.15">
      <c r="A271" s="65"/>
      <c r="C271" s="65"/>
      <c r="D271" s="66"/>
      <c r="E271" s="65"/>
      <c r="F271" s="65"/>
      <c r="G271" s="65"/>
      <c r="H271" s="65"/>
      <c r="L271" s="65"/>
      <c r="M271" s="65"/>
      <c r="N271" s="65"/>
    </row>
    <row r="272" spans="1:14" ht="14" x14ac:dyDescent="0.15">
      <c r="A272" s="65"/>
      <c r="C272" s="65"/>
      <c r="D272" s="66"/>
      <c r="E272" s="65"/>
      <c r="F272" s="65"/>
      <c r="G272" s="65"/>
      <c r="H272" s="65"/>
      <c r="L272" s="65"/>
      <c r="M272" s="65"/>
      <c r="N272" s="65"/>
    </row>
    <row r="273" spans="1:14" ht="14" x14ac:dyDescent="0.15">
      <c r="A273" s="65"/>
      <c r="C273" s="65"/>
      <c r="D273" s="66"/>
      <c r="E273" s="65"/>
      <c r="F273" s="65"/>
      <c r="G273" s="65"/>
      <c r="H273" s="65"/>
      <c r="L273" s="65"/>
      <c r="M273" s="65"/>
      <c r="N273" s="65"/>
    </row>
    <row r="274" spans="1:14" ht="14" x14ac:dyDescent="0.15">
      <c r="A274" s="65"/>
      <c r="C274" s="65"/>
      <c r="D274" s="66"/>
      <c r="E274" s="65"/>
      <c r="F274" s="65"/>
      <c r="G274" s="65"/>
      <c r="H274" s="65"/>
      <c r="L274" s="65"/>
      <c r="M274" s="65"/>
      <c r="N274" s="65"/>
    </row>
    <row r="275" spans="1:14" ht="14" x14ac:dyDescent="0.15">
      <c r="A275" s="65"/>
      <c r="C275" s="65"/>
      <c r="D275" s="66"/>
      <c r="E275" s="65"/>
      <c r="F275" s="65"/>
      <c r="G275" s="65"/>
      <c r="H275" s="65"/>
      <c r="L275" s="65"/>
      <c r="M275" s="65"/>
      <c r="N275" s="65"/>
    </row>
    <row r="276" spans="1:14" ht="14" x14ac:dyDescent="0.15">
      <c r="A276" s="65"/>
      <c r="C276" s="65"/>
      <c r="D276" s="66"/>
      <c r="E276" s="65"/>
      <c r="F276" s="65"/>
      <c r="G276" s="65"/>
      <c r="H276" s="65"/>
      <c r="L276" s="65"/>
      <c r="M276" s="65"/>
      <c r="N276" s="65"/>
    </row>
    <row r="277" spans="1:14" ht="14" x14ac:dyDescent="0.15">
      <c r="A277" s="65"/>
      <c r="C277" s="65"/>
      <c r="D277" s="66"/>
      <c r="E277" s="65"/>
      <c r="F277" s="65"/>
      <c r="G277" s="65"/>
      <c r="H277" s="65"/>
      <c r="L277" s="65"/>
      <c r="M277" s="65"/>
      <c r="N277" s="65"/>
    </row>
    <row r="278" spans="1:14" ht="14" x14ac:dyDescent="0.15">
      <c r="A278" s="65"/>
      <c r="C278" s="65"/>
      <c r="D278" s="66"/>
      <c r="E278" s="65"/>
      <c r="F278" s="65"/>
      <c r="G278" s="65"/>
      <c r="H278" s="65"/>
      <c r="L278" s="65"/>
      <c r="M278" s="65"/>
      <c r="N278" s="65"/>
    </row>
    <row r="279" spans="1:14" ht="14" x14ac:dyDescent="0.15">
      <c r="A279" s="65"/>
      <c r="C279" s="65"/>
      <c r="D279" s="66"/>
      <c r="E279" s="65"/>
      <c r="F279" s="65"/>
      <c r="G279" s="65"/>
      <c r="H279" s="65"/>
      <c r="L279" s="65"/>
      <c r="M279" s="65"/>
      <c r="N279" s="65"/>
    </row>
    <row r="280" spans="1:14" ht="14" x14ac:dyDescent="0.15">
      <c r="A280" s="65"/>
      <c r="C280" s="65"/>
      <c r="D280" s="66"/>
      <c r="E280" s="65"/>
      <c r="F280" s="65"/>
      <c r="G280" s="65"/>
      <c r="H280" s="65"/>
      <c r="L280" s="65"/>
      <c r="M280" s="65"/>
      <c r="N280" s="65"/>
    </row>
    <row r="281" spans="1:14" ht="14" x14ac:dyDescent="0.15">
      <c r="A281" s="65"/>
      <c r="C281" s="65"/>
      <c r="D281" s="66"/>
      <c r="E281" s="65"/>
      <c r="F281" s="65"/>
      <c r="G281" s="65"/>
      <c r="H281" s="65"/>
      <c r="L281" s="65"/>
      <c r="M281" s="65"/>
      <c r="N281" s="65"/>
    </row>
    <row r="282" spans="1:14" ht="14" x14ac:dyDescent="0.15">
      <c r="A282" s="65"/>
      <c r="C282" s="65"/>
      <c r="D282" s="66"/>
      <c r="E282" s="65"/>
      <c r="F282" s="65"/>
      <c r="G282" s="65"/>
      <c r="H282" s="65"/>
      <c r="L282" s="65"/>
      <c r="M282" s="65"/>
      <c r="N282" s="65"/>
    </row>
    <row r="283" spans="1:14" ht="14" x14ac:dyDescent="0.15">
      <c r="A283" s="65"/>
      <c r="C283" s="65"/>
      <c r="D283" s="66"/>
      <c r="E283" s="65"/>
      <c r="F283" s="65"/>
      <c r="G283" s="65"/>
      <c r="H283" s="65"/>
      <c r="L283" s="65"/>
      <c r="M283" s="65"/>
      <c r="N283" s="65"/>
    </row>
    <row r="284" spans="1:14" ht="14" x14ac:dyDescent="0.15">
      <c r="A284" s="65"/>
      <c r="C284" s="65"/>
      <c r="D284" s="66"/>
      <c r="E284" s="65"/>
      <c r="F284" s="65"/>
      <c r="G284" s="65"/>
      <c r="H284" s="65"/>
      <c r="L284" s="65"/>
      <c r="M284" s="65"/>
      <c r="N284" s="65"/>
    </row>
    <row r="285" spans="1:14" ht="14" x14ac:dyDescent="0.15">
      <c r="A285" s="65"/>
      <c r="C285" s="65"/>
      <c r="D285" s="66"/>
      <c r="E285" s="65"/>
      <c r="F285" s="65"/>
      <c r="G285" s="65"/>
      <c r="H285" s="65"/>
      <c r="L285" s="65"/>
      <c r="M285" s="65"/>
      <c r="N285" s="65"/>
    </row>
    <row r="286" spans="1:14" ht="14" x14ac:dyDescent="0.15">
      <c r="A286" s="65"/>
      <c r="C286" s="65"/>
      <c r="D286" s="66"/>
      <c r="E286" s="65"/>
      <c r="F286" s="65"/>
      <c r="G286" s="65"/>
      <c r="H286" s="65"/>
      <c r="L286" s="65"/>
      <c r="M286" s="65"/>
      <c r="N286" s="65"/>
    </row>
    <row r="287" spans="1:14" ht="14" x14ac:dyDescent="0.15">
      <c r="A287" s="65"/>
      <c r="C287" s="65"/>
      <c r="D287" s="66"/>
      <c r="E287" s="65"/>
      <c r="F287" s="65"/>
      <c r="G287" s="65"/>
      <c r="H287" s="65"/>
      <c r="L287" s="65"/>
      <c r="M287" s="65"/>
      <c r="N287" s="65"/>
    </row>
    <row r="288" spans="1:14" ht="14" x14ac:dyDescent="0.15">
      <c r="A288" s="65"/>
      <c r="C288" s="65"/>
      <c r="D288" s="66"/>
      <c r="E288" s="65"/>
      <c r="F288" s="65"/>
      <c r="G288" s="65"/>
      <c r="H288" s="65"/>
      <c r="L288" s="65"/>
      <c r="M288" s="65"/>
      <c r="N288" s="65"/>
    </row>
    <row r="289" spans="1:14" ht="14" x14ac:dyDescent="0.15">
      <c r="A289" s="65"/>
      <c r="C289" s="65"/>
      <c r="D289" s="66"/>
      <c r="E289" s="65"/>
      <c r="F289" s="65"/>
      <c r="G289" s="65"/>
      <c r="H289" s="65"/>
      <c r="L289" s="65"/>
      <c r="M289" s="65"/>
      <c r="N289" s="65"/>
    </row>
    <row r="290" spans="1:14" ht="14" x14ac:dyDescent="0.15">
      <c r="A290" s="65"/>
      <c r="C290" s="65"/>
      <c r="D290" s="66"/>
      <c r="E290" s="65"/>
      <c r="F290" s="65"/>
      <c r="G290" s="65"/>
      <c r="H290" s="65"/>
      <c r="L290" s="65"/>
      <c r="M290" s="65"/>
      <c r="N290" s="65"/>
    </row>
    <row r="291" spans="1:14" ht="14" x14ac:dyDescent="0.15">
      <c r="A291" s="65"/>
      <c r="C291" s="65"/>
      <c r="D291" s="66"/>
      <c r="E291" s="65"/>
      <c r="F291" s="65"/>
      <c r="G291" s="65"/>
      <c r="H291" s="65"/>
      <c r="L291" s="65"/>
      <c r="M291" s="65"/>
      <c r="N291" s="65"/>
    </row>
    <row r="292" spans="1:14" ht="14" x14ac:dyDescent="0.15">
      <c r="A292" s="65"/>
      <c r="C292" s="65"/>
      <c r="D292" s="66"/>
      <c r="E292" s="65"/>
      <c r="F292" s="65"/>
      <c r="G292" s="65"/>
      <c r="H292" s="65"/>
      <c r="L292" s="65"/>
      <c r="M292" s="65"/>
      <c r="N292" s="65"/>
    </row>
    <row r="293" spans="1:14" ht="14" x14ac:dyDescent="0.15">
      <c r="A293" s="65"/>
      <c r="C293" s="65"/>
      <c r="D293" s="66"/>
      <c r="E293" s="65"/>
      <c r="F293" s="65"/>
      <c r="G293" s="65"/>
      <c r="H293" s="65"/>
      <c r="L293" s="65"/>
      <c r="M293" s="65"/>
      <c r="N293" s="65"/>
    </row>
    <row r="294" spans="1:14" ht="14" x14ac:dyDescent="0.15">
      <c r="A294" s="65"/>
      <c r="C294" s="65"/>
      <c r="D294" s="66"/>
      <c r="E294" s="65"/>
      <c r="F294" s="65"/>
      <c r="G294" s="65"/>
      <c r="H294" s="65"/>
      <c r="L294" s="65"/>
      <c r="M294" s="65"/>
      <c r="N294" s="65"/>
    </row>
    <row r="295" spans="1:14" ht="14" x14ac:dyDescent="0.15">
      <c r="A295" s="65"/>
      <c r="C295" s="65"/>
      <c r="D295" s="66"/>
      <c r="E295" s="65"/>
      <c r="F295" s="65"/>
      <c r="G295" s="65"/>
      <c r="H295" s="65"/>
      <c r="L295" s="65"/>
      <c r="M295" s="65"/>
      <c r="N295" s="65"/>
    </row>
    <row r="296" spans="1:14" ht="14" x14ac:dyDescent="0.15">
      <c r="A296" s="65"/>
      <c r="C296" s="65"/>
      <c r="D296" s="66"/>
      <c r="E296" s="65"/>
      <c r="F296" s="65"/>
      <c r="G296" s="65"/>
      <c r="H296" s="65"/>
      <c r="L296" s="65"/>
      <c r="M296" s="65"/>
      <c r="N296" s="65"/>
    </row>
    <row r="297" spans="1:14" ht="14" x14ac:dyDescent="0.15">
      <c r="A297" s="65"/>
      <c r="C297" s="65"/>
      <c r="D297" s="66"/>
      <c r="E297" s="65"/>
      <c r="F297" s="65"/>
      <c r="G297" s="65"/>
      <c r="H297" s="65"/>
      <c r="L297" s="65"/>
      <c r="M297" s="65"/>
      <c r="N297" s="65"/>
    </row>
    <row r="298" spans="1:14" ht="14" x14ac:dyDescent="0.15">
      <c r="A298" s="65"/>
      <c r="C298" s="65"/>
      <c r="D298" s="66"/>
      <c r="E298" s="65"/>
      <c r="F298" s="65"/>
      <c r="G298" s="65"/>
      <c r="H298" s="65"/>
      <c r="L298" s="65"/>
      <c r="M298" s="65"/>
      <c r="N298" s="65"/>
    </row>
    <row r="299" spans="1:14" ht="14" x14ac:dyDescent="0.15">
      <c r="A299" s="65"/>
      <c r="C299" s="65"/>
      <c r="D299" s="66"/>
      <c r="E299" s="65"/>
      <c r="F299" s="65"/>
      <c r="G299" s="65"/>
      <c r="H299" s="65"/>
      <c r="L299" s="65"/>
      <c r="M299" s="65"/>
      <c r="N299" s="65"/>
    </row>
    <row r="300" spans="1:14" ht="14" x14ac:dyDescent="0.15">
      <c r="A300" s="65"/>
      <c r="C300" s="65"/>
      <c r="D300" s="66"/>
      <c r="E300" s="65"/>
      <c r="F300" s="65"/>
      <c r="G300" s="65"/>
      <c r="H300" s="65"/>
      <c r="L300" s="65"/>
      <c r="M300" s="65"/>
      <c r="N300" s="65"/>
    </row>
    <row r="301" spans="1:14" ht="14" x14ac:dyDescent="0.15">
      <c r="A301" s="65"/>
      <c r="C301" s="65"/>
      <c r="D301" s="66"/>
      <c r="E301" s="65"/>
      <c r="F301" s="65"/>
      <c r="G301" s="65"/>
      <c r="H301" s="65"/>
      <c r="L301" s="65"/>
      <c r="M301" s="65"/>
      <c r="N301" s="65"/>
    </row>
    <row r="302" spans="1:14" ht="14" x14ac:dyDescent="0.15">
      <c r="A302" s="65"/>
      <c r="C302" s="65"/>
      <c r="D302" s="66"/>
      <c r="E302" s="65"/>
      <c r="F302" s="65"/>
      <c r="G302" s="65"/>
      <c r="H302" s="65"/>
      <c r="L302" s="65"/>
      <c r="M302" s="65"/>
      <c r="N302" s="65"/>
    </row>
    <row r="303" spans="1:14" ht="14" x14ac:dyDescent="0.15">
      <c r="A303" s="65"/>
      <c r="C303" s="65"/>
      <c r="D303" s="66"/>
      <c r="E303" s="65"/>
      <c r="F303" s="65"/>
      <c r="G303" s="65"/>
      <c r="H303" s="65"/>
      <c r="L303" s="65"/>
      <c r="M303" s="65"/>
      <c r="N303" s="65"/>
    </row>
    <row r="304" spans="1:14" ht="14" x14ac:dyDescent="0.15">
      <c r="A304" s="65"/>
      <c r="C304" s="65"/>
      <c r="D304" s="66"/>
      <c r="E304" s="65"/>
      <c r="F304" s="65"/>
      <c r="G304" s="65"/>
      <c r="H304" s="65"/>
      <c r="L304" s="65"/>
      <c r="M304" s="65"/>
      <c r="N304" s="65"/>
    </row>
    <row r="305" spans="1:14" ht="14" x14ac:dyDescent="0.15">
      <c r="A305" s="65"/>
      <c r="C305" s="65"/>
      <c r="D305" s="66"/>
      <c r="E305" s="65"/>
      <c r="F305" s="65"/>
      <c r="G305" s="65"/>
      <c r="H305" s="65"/>
      <c r="L305" s="65"/>
      <c r="M305" s="65"/>
      <c r="N305" s="65"/>
    </row>
    <row r="306" spans="1:14" ht="14" x14ac:dyDescent="0.15">
      <c r="A306" s="65"/>
      <c r="C306" s="65"/>
      <c r="D306" s="66"/>
      <c r="E306" s="65"/>
      <c r="F306" s="65"/>
      <c r="G306" s="65"/>
      <c r="H306" s="65"/>
      <c r="L306" s="65"/>
      <c r="M306" s="65"/>
      <c r="N306" s="65"/>
    </row>
    <row r="307" spans="1:14" ht="14" x14ac:dyDescent="0.15">
      <c r="A307" s="65"/>
      <c r="C307" s="65"/>
      <c r="D307" s="66"/>
      <c r="E307" s="65"/>
      <c r="F307" s="65"/>
      <c r="G307" s="65"/>
      <c r="H307" s="65"/>
      <c r="L307" s="65"/>
      <c r="M307" s="65"/>
      <c r="N307" s="65"/>
    </row>
    <row r="308" spans="1:14" ht="14" x14ac:dyDescent="0.15">
      <c r="A308" s="65"/>
      <c r="C308" s="65"/>
      <c r="D308" s="66"/>
      <c r="E308" s="65"/>
      <c r="F308" s="65"/>
      <c r="G308" s="65"/>
      <c r="H308" s="65"/>
      <c r="L308" s="65"/>
      <c r="M308" s="65"/>
      <c r="N308" s="65"/>
    </row>
    <row r="309" spans="1:14" ht="14" x14ac:dyDescent="0.15">
      <c r="A309" s="65"/>
      <c r="C309" s="65"/>
      <c r="D309" s="66"/>
      <c r="E309" s="65"/>
      <c r="F309" s="65"/>
      <c r="G309" s="65"/>
      <c r="H309" s="65"/>
      <c r="L309" s="65"/>
      <c r="M309" s="65"/>
      <c r="N309" s="65"/>
    </row>
    <row r="310" spans="1:14" ht="14" x14ac:dyDescent="0.15">
      <c r="A310" s="65"/>
      <c r="C310" s="65"/>
      <c r="D310" s="66"/>
      <c r="E310" s="65"/>
      <c r="F310" s="65"/>
      <c r="G310" s="65"/>
      <c r="H310" s="65"/>
      <c r="L310" s="65"/>
      <c r="M310" s="65"/>
      <c r="N310" s="65"/>
    </row>
    <row r="311" spans="1:14" ht="14" x14ac:dyDescent="0.15">
      <c r="A311" s="65"/>
      <c r="C311" s="65"/>
      <c r="D311" s="66"/>
      <c r="E311" s="65"/>
      <c r="F311" s="65"/>
      <c r="G311" s="65"/>
      <c r="H311" s="65"/>
      <c r="L311" s="65"/>
      <c r="M311" s="65"/>
      <c r="N311" s="65"/>
    </row>
    <row r="312" spans="1:14" ht="14" x14ac:dyDescent="0.15">
      <c r="A312" s="65"/>
      <c r="C312" s="65"/>
      <c r="D312" s="66"/>
      <c r="E312" s="65"/>
      <c r="F312" s="65"/>
      <c r="G312" s="65"/>
      <c r="H312" s="65"/>
      <c r="L312" s="65"/>
      <c r="M312" s="65"/>
      <c r="N312" s="65"/>
    </row>
    <row r="313" spans="1:14" ht="14" x14ac:dyDescent="0.15">
      <c r="A313" s="65"/>
      <c r="C313" s="65"/>
      <c r="D313" s="66"/>
      <c r="E313" s="65"/>
      <c r="F313" s="65"/>
      <c r="G313" s="65"/>
      <c r="H313" s="65"/>
      <c r="L313" s="65"/>
      <c r="M313" s="65"/>
      <c r="N313" s="65"/>
    </row>
    <row r="314" spans="1:14" ht="14" x14ac:dyDescent="0.15">
      <c r="A314" s="65"/>
      <c r="C314" s="65"/>
      <c r="D314" s="66"/>
      <c r="E314" s="65"/>
      <c r="F314" s="65"/>
      <c r="G314" s="65"/>
      <c r="H314" s="65"/>
      <c r="L314" s="65"/>
      <c r="M314" s="65"/>
      <c r="N314" s="65"/>
    </row>
    <row r="315" spans="1:14" ht="14" x14ac:dyDescent="0.15">
      <c r="A315" s="65"/>
      <c r="C315" s="65"/>
      <c r="D315" s="66"/>
      <c r="E315" s="65"/>
      <c r="F315" s="65"/>
      <c r="G315" s="65"/>
      <c r="H315" s="65"/>
      <c r="L315" s="65"/>
      <c r="M315" s="65"/>
      <c r="N315" s="65"/>
    </row>
    <row r="316" spans="1:14" ht="14" x14ac:dyDescent="0.15">
      <c r="A316" s="65"/>
      <c r="C316" s="65"/>
      <c r="D316" s="66"/>
      <c r="E316" s="65"/>
      <c r="F316" s="65"/>
      <c r="G316" s="65"/>
      <c r="H316" s="65"/>
      <c r="L316" s="65"/>
      <c r="M316" s="65"/>
      <c r="N316" s="65"/>
    </row>
    <row r="317" spans="1:14" ht="14" x14ac:dyDescent="0.15">
      <c r="A317" s="65"/>
      <c r="C317" s="65"/>
      <c r="D317" s="66"/>
      <c r="E317" s="65"/>
      <c r="F317" s="65"/>
      <c r="G317" s="65"/>
      <c r="H317" s="65"/>
      <c r="L317" s="65"/>
      <c r="M317" s="65"/>
      <c r="N317" s="65"/>
    </row>
    <row r="318" spans="1:14" ht="14" x14ac:dyDescent="0.15">
      <c r="A318" s="65"/>
      <c r="C318" s="65"/>
      <c r="D318" s="66"/>
      <c r="E318" s="65"/>
      <c r="F318" s="65"/>
      <c r="G318" s="65"/>
      <c r="H318" s="65"/>
      <c r="L318" s="65"/>
      <c r="M318" s="65"/>
      <c r="N318" s="65"/>
    </row>
    <row r="319" spans="1:14" ht="14" x14ac:dyDescent="0.15">
      <c r="A319" s="65"/>
      <c r="C319" s="65"/>
      <c r="D319" s="66"/>
      <c r="E319" s="65"/>
      <c r="F319" s="65"/>
      <c r="G319" s="65"/>
      <c r="H319" s="65"/>
      <c r="L319" s="65"/>
      <c r="M319" s="65"/>
      <c r="N319" s="65"/>
    </row>
    <row r="320" spans="1:14" ht="14" x14ac:dyDescent="0.15">
      <c r="A320" s="65"/>
      <c r="C320" s="65"/>
      <c r="D320" s="66"/>
      <c r="E320" s="65"/>
      <c r="F320" s="65"/>
      <c r="G320" s="65"/>
      <c r="H320" s="65"/>
      <c r="L320" s="65"/>
      <c r="M320" s="65"/>
      <c r="N320" s="65"/>
    </row>
    <row r="321" spans="1:14" ht="14" x14ac:dyDescent="0.15">
      <c r="A321" s="65"/>
      <c r="C321" s="65"/>
      <c r="D321" s="66"/>
      <c r="E321" s="65"/>
      <c r="F321" s="65"/>
      <c r="G321" s="65"/>
      <c r="H321" s="65"/>
      <c r="L321" s="65"/>
      <c r="M321" s="65"/>
      <c r="N321" s="65"/>
    </row>
    <row r="322" spans="1:14" ht="14" x14ac:dyDescent="0.15">
      <c r="A322" s="65"/>
      <c r="C322" s="65"/>
      <c r="D322" s="66"/>
      <c r="E322" s="65"/>
      <c r="F322" s="65"/>
      <c r="G322" s="65"/>
      <c r="H322" s="65"/>
      <c r="L322" s="65"/>
      <c r="M322" s="65"/>
      <c r="N322" s="65"/>
    </row>
    <row r="323" spans="1:14" ht="14" x14ac:dyDescent="0.15">
      <c r="A323" s="65"/>
      <c r="C323" s="65"/>
      <c r="D323" s="66"/>
      <c r="E323" s="65"/>
      <c r="F323" s="65"/>
      <c r="G323" s="65"/>
      <c r="H323" s="65"/>
      <c r="L323" s="65"/>
      <c r="M323" s="65"/>
      <c r="N323" s="65"/>
    </row>
    <row r="324" spans="1:14" ht="14" x14ac:dyDescent="0.15">
      <c r="A324" s="65"/>
      <c r="C324" s="65"/>
      <c r="D324" s="66"/>
      <c r="E324" s="65"/>
      <c r="F324" s="65"/>
      <c r="G324" s="65"/>
      <c r="H324" s="65"/>
      <c r="L324" s="65"/>
      <c r="M324" s="65"/>
      <c r="N324" s="65"/>
    </row>
    <row r="325" spans="1:14" ht="14" x14ac:dyDescent="0.15">
      <c r="A325" s="65"/>
      <c r="C325" s="65"/>
      <c r="D325" s="66"/>
      <c r="E325" s="65"/>
      <c r="F325" s="65"/>
      <c r="G325" s="65"/>
      <c r="H325" s="65"/>
      <c r="L325" s="65"/>
      <c r="M325" s="65"/>
      <c r="N325" s="65"/>
    </row>
    <row r="326" spans="1:14" ht="14" x14ac:dyDescent="0.15">
      <c r="A326" s="65"/>
      <c r="C326" s="65"/>
      <c r="D326" s="66"/>
      <c r="E326" s="65"/>
      <c r="F326" s="65"/>
      <c r="G326" s="65"/>
      <c r="H326" s="65"/>
      <c r="L326" s="65"/>
      <c r="M326" s="65"/>
      <c r="N326" s="65"/>
    </row>
    <row r="327" spans="1:14" ht="14" x14ac:dyDescent="0.15">
      <c r="A327" s="65"/>
      <c r="C327" s="65"/>
      <c r="D327" s="66"/>
      <c r="E327" s="65"/>
      <c r="F327" s="65"/>
      <c r="G327" s="65"/>
      <c r="H327" s="65"/>
      <c r="L327" s="65"/>
      <c r="M327" s="65"/>
      <c r="N327" s="65"/>
    </row>
    <row r="328" spans="1:14" ht="14" x14ac:dyDescent="0.15">
      <c r="A328" s="65"/>
      <c r="C328" s="65"/>
      <c r="D328" s="66"/>
      <c r="E328" s="65"/>
      <c r="F328" s="65"/>
      <c r="G328" s="65"/>
      <c r="H328" s="65"/>
      <c r="L328" s="65"/>
      <c r="M328" s="65"/>
      <c r="N328" s="65"/>
    </row>
    <row r="329" spans="1:14" ht="14" x14ac:dyDescent="0.15">
      <c r="A329" s="65"/>
      <c r="C329" s="65"/>
      <c r="D329" s="66"/>
      <c r="E329" s="65"/>
      <c r="F329" s="65"/>
      <c r="G329" s="65"/>
      <c r="H329" s="65"/>
      <c r="L329" s="65"/>
      <c r="M329" s="65"/>
      <c r="N329" s="65"/>
    </row>
    <row r="330" spans="1:14" ht="14" x14ac:dyDescent="0.15">
      <c r="A330" s="65"/>
      <c r="C330" s="65"/>
      <c r="D330" s="66"/>
      <c r="E330" s="65"/>
      <c r="F330" s="65"/>
      <c r="G330" s="65"/>
      <c r="H330" s="65"/>
      <c r="L330" s="65"/>
      <c r="M330" s="65"/>
      <c r="N330" s="65"/>
    </row>
    <row r="331" spans="1:14" ht="14" x14ac:dyDescent="0.15">
      <c r="A331" s="65"/>
      <c r="C331" s="65"/>
      <c r="D331" s="66"/>
      <c r="E331" s="65"/>
      <c r="F331" s="65"/>
      <c r="G331" s="65"/>
      <c r="H331" s="65"/>
      <c r="L331" s="65"/>
      <c r="M331" s="65"/>
      <c r="N331" s="65"/>
    </row>
    <row r="332" spans="1:14" ht="14" x14ac:dyDescent="0.15">
      <c r="A332" s="65"/>
      <c r="C332" s="65"/>
      <c r="D332" s="66"/>
      <c r="E332" s="65"/>
      <c r="F332" s="65"/>
      <c r="G332" s="65"/>
      <c r="H332" s="65"/>
      <c r="L332" s="65"/>
      <c r="M332" s="65"/>
      <c r="N332" s="65"/>
    </row>
    <row r="333" spans="1:14" ht="14" x14ac:dyDescent="0.15">
      <c r="A333" s="65"/>
      <c r="C333" s="65"/>
      <c r="D333" s="66"/>
      <c r="E333" s="65"/>
      <c r="F333" s="65"/>
      <c r="G333" s="65"/>
      <c r="H333" s="65"/>
      <c r="L333" s="65"/>
      <c r="M333" s="65"/>
      <c r="N333" s="65"/>
    </row>
    <row r="334" spans="1:14" ht="14" x14ac:dyDescent="0.15">
      <c r="A334" s="65"/>
      <c r="C334" s="65"/>
      <c r="D334" s="66"/>
      <c r="E334" s="65"/>
      <c r="F334" s="65"/>
      <c r="G334" s="65"/>
      <c r="H334" s="65"/>
      <c r="L334" s="65"/>
      <c r="M334" s="65"/>
      <c r="N334" s="65"/>
    </row>
    <row r="335" spans="1:14" ht="14" x14ac:dyDescent="0.15">
      <c r="A335" s="65"/>
      <c r="C335" s="65"/>
      <c r="D335" s="66"/>
      <c r="E335" s="65"/>
      <c r="F335" s="65"/>
      <c r="G335" s="65"/>
      <c r="H335" s="65"/>
      <c r="L335" s="65"/>
      <c r="M335" s="65"/>
      <c r="N335" s="65"/>
    </row>
    <row r="336" spans="1:14" ht="14" x14ac:dyDescent="0.15">
      <c r="A336" s="65"/>
      <c r="C336" s="65"/>
      <c r="D336" s="66"/>
      <c r="E336" s="65"/>
      <c r="F336" s="65"/>
      <c r="G336" s="65"/>
      <c r="H336" s="65"/>
      <c r="L336" s="65"/>
      <c r="M336" s="65"/>
      <c r="N336" s="65"/>
    </row>
    <row r="337" spans="1:14" ht="14" x14ac:dyDescent="0.15">
      <c r="A337" s="65"/>
      <c r="C337" s="65"/>
      <c r="D337" s="66"/>
      <c r="E337" s="65"/>
      <c r="F337" s="65"/>
      <c r="G337" s="65"/>
      <c r="H337" s="65"/>
      <c r="L337" s="65"/>
      <c r="M337" s="65"/>
      <c r="N337" s="65"/>
    </row>
    <row r="338" spans="1:14" ht="14" x14ac:dyDescent="0.15">
      <c r="A338" s="65"/>
      <c r="C338" s="65"/>
      <c r="D338" s="66"/>
      <c r="E338" s="65"/>
      <c r="F338" s="65"/>
      <c r="G338" s="65"/>
      <c r="H338" s="65"/>
      <c r="L338" s="65"/>
      <c r="M338" s="65"/>
      <c r="N338" s="65"/>
    </row>
    <row r="339" spans="1:14" ht="14" x14ac:dyDescent="0.15">
      <c r="A339" s="65"/>
      <c r="C339" s="65"/>
      <c r="D339" s="66"/>
      <c r="E339" s="65"/>
      <c r="F339" s="65"/>
      <c r="G339" s="65"/>
      <c r="H339" s="65"/>
      <c r="L339" s="65"/>
      <c r="M339" s="65"/>
      <c r="N339" s="65"/>
    </row>
    <row r="340" spans="1:14" ht="14" x14ac:dyDescent="0.15">
      <c r="A340" s="65"/>
      <c r="C340" s="65"/>
      <c r="D340" s="66"/>
      <c r="E340" s="65"/>
      <c r="F340" s="65"/>
      <c r="G340" s="65"/>
      <c r="H340" s="65"/>
      <c r="L340" s="65"/>
      <c r="M340" s="65"/>
      <c r="N340" s="65"/>
    </row>
    <row r="341" spans="1:14" ht="14" x14ac:dyDescent="0.15">
      <c r="A341" s="65"/>
      <c r="C341" s="65"/>
      <c r="D341" s="66"/>
      <c r="E341" s="65"/>
      <c r="F341" s="65"/>
      <c r="G341" s="65"/>
      <c r="H341" s="65"/>
      <c r="L341" s="65"/>
      <c r="M341" s="65"/>
      <c r="N341" s="65"/>
    </row>
    <row r="342" spans="1:14" ht="14" x14ac:dyDescent="0.15">
      <c r="A342" s="65"/>
      <c r="C342" s="65"/>
      <c r="D342" s="66"/>
      <c r="E342" s="65"/>
      <c r="F342" s="65"/>
      <c r="G342" s="65"/>
      <c r="H342" s="65"/>
      <c r="L342" s="65"/>
      <c r="M342" s="65"/>
      <c r="N342" s="65"/>
    </row>
    <row r="343" spans="1:14" ht="14" x14ac:dyDescent="0.15">
      <c r="A343" s="65"/>
      <c r="C343" s="65"/>
      <c r="D343" s="66"/>
      <c r="E343" s="65"/>
      <c r="F343" s="65"/>
      <c r="G343" s="65"/>
      <c r="H343" s="65"/>
      <c r="L343" s="65"/>
      <c r="M343" s="65"/>
      <c r="N343" s="65"/>
    </row>
    <row r="344" spans="1:14" ht="14" x14ac:dyDescent="0.15">
      <c r="A344" s="65"/>
      <c r="C344" s="65"/>
      <c r="D344" s="66"/>
      <c r="E344" s="65"/>
      <c r="F344" s="65"/>
      <c r="G344" s="65"/>
      <c r="H344" s="65"/>
      <c r="L344" s="65"/>
      <c r="M344" s="65"/>
      <c r="N344" s="65"/>
    </row>
    <row r="345" spans="1:14" ht="14" x14ac:dyDescent="0.15">
      <c r="A345" s="65"/>
      <c r="C345" s="65"/>
      <c r="D345" s="66"/>
      <c r="E345" s="65"/>
      <c r="F345" s="65"/>
      <c r="G345" s="65"/>
      <c r="H345" s="65"/>
      <c r="L345" s="65"/>
      <c r="M345" s="65"/>
      <c r="N345" s="65"/>
    </row>
    <row r="346" spans="1:14" ht="14" x14ac:dyDescent="0.15">
      <c r="A346" s="65"/>
      <c r="C346" s="65"/>
      <c r="D346" s="66"/>
      <c r="E346" s="65"/>
      <c r="F346" s="65"/>
      <c r="G346" s="65"/>
      <c r="H346" s="65"/>
      <c r="L346" s="65"/>
      <c r="M346" s="65"/>
      <c r="N346" s="65"/>
    </row>
    <row r="347" spans="1:14" ht="14" x14ac:dyDescent="0.15">
      <c r="A347" s="65"/>
      <c r="C347" s="65"/>
      <c r="D347" s="66"/>
      <c r="E347" s="65"/>
      <c r="F347" s="65"/>
      <c r="G347" s="65"/>
      <c r="H347" s="65"/>
      <c r="L347" s="65"/>
      <c r="M347" s="65"/>
      <c r="N347" s="65"/>
    </row>
    <row r="348" spans="1:14" ht="14" x14ac:dyDescent="0.15">
      <c r="A348" s="65"/>
      <c r="C348" s="65"/>
      <c r="D348" s="66"/>
      <c r="E348" s="65"/>
      <c r="F348" s="65"/>
      <c r="G348" s="65"/>
      <c r="H348" s="65"/>
      <c r="L348" s="65"/>
      <c r="M348" s="65"/>
      <c r="N348" s="65"/>
    </row>
    <row r="349" spans="1:14" ht="14" x14ac:dyDescent="0.15">
      <c r="A349" s="65"/>
      <c r="C349" s="65"/>
      <c r="D349" s="66"/>
      <c r="E349" s="65"/>
      <c r="F349" s="65"/>
      <c r="G349" s="65"/>
      <c r="H349" s="65"/>
      <c r="L349" s="65"/>
      <c r="M349" s="65"/>
      <c r="N349" s="65"/>
    </row>
    <row r="350" spans="1:14" ht="14" x14ac:dyDescent="0.15">
      <c r="A350" s="65"/>
      <c r="C350" s="65"/>
      <c r="D350" s="66"/>
      <c r="E350" s="65"/>
      <c r="F350" s="65"/>
      <c r="G350" s="65"/>
      <c r="H350" s="65"/>
      <c r="L350" s="65"/>
      <c r="M350" s="65"/>
      <c r="N350" s="65"/>
    </row>
    <row r="351" spans="1:14" ht="14" x14ac:dyDescent="0.15">
      <c r="A351" s="65"/>
      <c r="C351" s="65"/>
      <c r="D351" s="66"/>
      <c r="E351" s="65"/>
      <c r="F351" s="65"/>
      <c r="G351" s="65"/>
      <c r="H351" s="65"/>
      <c r="L351" s="65"/>
      <c r="M351" s="65"/>
      <c r="N351" s="65"/>
    </row>
    <row r="352" spans="1:14" ht="14" x14ac:dyDescent="0.15">
      <c r="A352" s="65"/>
      <c r="C352" s="65"/>
      <c r="D352" s="66"/>
      <c r="E352" s="65"/>
      <c r="F352" s="65"/>
      <c r="G352" s="65"/>
      <c r="H352" s="65"/>
      <c r="L352" s="65"/>
      <c r="M352" s="65"/>
      <c r="N352" s="65"/>
    </row>
    <row r="353" spans="1:14" ht="14" x14ac:dyDescent="0.15">
      <c r="A353" s="65"/>
      <c r="C353" s="65"/>
      <c r="D353" s="66"/>
      <c r="E353" s="65"/>
      <c r="F353" s="65"/>
      <c r="G353" s="65"/>
      <c r="H353" s="65"/>
      <c r="L353" s="65"/>
      <c r="M353" s="65"/>
      <c r="N353" s="65"/>
    </row>
    <row r="354" spans="1:14" ht="14" x14ac:dyDescent="0.15">
      <c r="A354" s="65"/>
      <c r="C354" s="65"/>
      <c r="D354" s="66"/>
      <c r="E354" s="65"/>
      <c r="F354" s="65"/>
      <c r="G354" s="65"/>
      <c r="H354" s="65"/>
      <c r="L354" s="65"/>
      <c r="M354" s="65"/>
      <c r="N354" s="65"/>
    </row>
    <row r="355" spans="1:14" ht="14" x14ac:dyDescent="0.15">
      <c r="A355" s="65"/>
      <c r="C355" s="65"/>
      <c r="D355" s="66"/>
      <c r="E355" s="65"/>
      <c r="F355" s="65"/>
      <c r="G355" s="65"/>
      <c r="H355" s="65"/>
      <c r="L355" s="65"/>
      <c r="M355" s="65"/>
      <c r="N355" s="65"/>
    </row>
    <row r="356" spans="1:14" ht="14" x14ac:dyDescent="0.15">
      <c r="A356" s="65"/>
      <c r="C356" s="65"/>
      <c r="D356" s="66"/>
      <c r="E356" s="65"/>
      <c r="F356" s="65"/>
      <c r="G356" s="65"/>
      <c r="H356" s="65"/>
      <c r="L356" s="65"/>
      <c r="M356" s="65"/>
      <c r="N356" s="65"/>
    </row>
    <row r="357" spans="1:14" ht="14" x14ac:dyDescent="0.15">
      <c r="A357" s="65"/>
      <c r="C357" s="65"/>
      <c r="D357" s="66"/>
      <c r="E357" s="65"/>
      <c r="F357" s="65"/>
      <c r="G357" s="65"/>
      <c r="H357" s="65"/>
      <c r="L357" s="65"/>
      <c r="M357" s="65"/>
      <c r="N357" s="65"/>
    </row>
    <row r="358" spans="1:14" ht="14" x14ac:dyDescent="0.15">
      <c r="A358" s="65"/>
      <c r="C358" s="65"/>
      <c r="D358" s="66"/>
      <c r="E358" s="65"/>
      <c r="F358" s="65"/>
      <c r="G358" s="65"/>
      <c r="H358" s="65"/>
      <c r="L358" s="65"/>
      <c r="M358" s="65"/>
      <c r="N358" s="65"/>
    </row>
    <row r="359" spans="1:14" ht="14" x14ac:dyDescent="0.15">
      <c r="A359" s="65"/>
      <c r="C359" s="65"/>
      <c r="D359" s="66"/>
      <c r="E359" s="65"/>
      <c r="F359" s="65"/>
      <c r="G359" s="65"/>
      <c r="H359" s="65"/>
      <c r="L359" s="65"/>
      <c r="M359" s="65"/>
      <c r="N359" s="65"/>
    </row>
    <row r="360" spans="1:14" ht="14" x14ac:dyDescent="0.15">
      <c r="A360" s="65"/>
      <c r="C360" s="65"/>
      <c r="D360" s="66"/>
      <c r="E360" s="65"/>
      <c r="F360" s="65"/>
      <c r="G360" s="65"/>
      <c r="H360" s="65"/>
      <c r="L360" s="65"/>
      <c r="M360" s="65"/>
      <c r="N360" s="65"/>
    </row>
    <row r="361" spans="1:14" ht="14" x14ac:dyDescent="0.15">
      <c r="A361" s="65"/>
      <c r="C361" s="65"/>
      <c r="D361" s="66"/>
      <c r="E361" s="65"/>
      <c r="F361" s="65"/>
      <c r="G361" s="65"/>
      <c r="H361" s="65"/>
      <c r="L361" s="65"/>
      <c r="M361" s="65"/>
      <c r="N361" s="65"/>
    </row>
    <row r="362" spans="1:14" ht="14" x14ac:dyDescent="0.15">
      <c r="A362" s="65"/>
      <c r="C362" s="65"/>
      <c r="D362" s="66"/>
      <c r="E362" s="65"/>
      <c r="F362" s="65"/>
      <c r="G362" s="65"/>
      <c r="H362" s="65"/>
      <c r="L362" s="65"/>
      <c r="M362" s="65"/>
      <c r="N362" s="65"/>
    </row>
    <row r="363" spans="1:14" ht="14" x14ac:dyDescent="0.15">
      <c r="A363" s="65"/>
      <c r="C363" s="65"/>
      <c r="D363" s="66"/>
      <c r="E363" s="65"/>
      <c r="F363" s="65"/>
      <c r="G363" s="65"/>
      <c r="H363" s="65"/>
      <c r="L363" s="65"/>
      <c r="M363" s="65"/>
      <c r="N363" s="65"/>
    </row>
    <row r="364" spans="1:14" ht="14" x14ac:dyDescent="0.15">
      <c r="A364" s="65"/>
      <c r="C364" s="65"/>
      <c r="D364" s="66"/>
      <c r="E364" s="65"/>
      <c r="F364" s="65"/>
      <c r="G364" s="65"/>
      <c r="H364" s="65"/>
      <c r="L364" s="65"/>
      <c r="M364" s="65"/>
      <c r="N364" s="65"/>
    </row>
    <row r="365" spans="1:14" ht="14" x14ac:dyDescent="0.15">
      <c r="A365" s="65"/>
      <c r="C365" s="65"/>
      <c r="D365" s="66"/>
      <c r="E365" s="65"/>
      <c r="F365" s="65"/>
      <c r="G365" s="65"/>
      <c r="H365" s="65"/>
      <c r="L365" s="65"/>
      <c r="M365" s="65"/>
      <c r="N365" s="65"/>
    </row>
    <row r="366" spans="1:14" ht="14" x14ac:dyDescent="0.15">
      <c r="A366" s="65"/>
      <c r="C366" s="65"/>
      <c r="D366" s="66"/>
      <c r="E366" s="65"/>
      <c r="F366" s="65"/>
      <c r="G366" s="65"/>
      <c r="H366" s="65"/>
      <c r="L366" s="65"/>
      <c r="M366" s="65"/>
      <c r="N366" s="65"/>
    </row>
    <row r="367" spans="1:14" ht="14" x14ac:dyDescent="0.15">
      <c r="A367" s="65"/>
      <c r="C367" s="65"/>
      <c r="D367" s="66"/>
      <c r="E367" s="65"/>
      <c r="F367" s="65"/>
      <c r="G367" s="65"/>
      <c r="H367" s="65"/>
      <c r="L367" s="65"/>
      <c r="M367" s="65"/>
      <c r="N367" s="65"/>
    </row>
    <row r="368" spans="1:14" ht="14" x14ac:dyDescent="0.15">
      <c r="A368" s="65"/>
      <c r="C368" s="65"/>
      <c r="D368" s="66"/>
      <c r="E368" s="65"/>
      <c r="F368" s="65"/>
      <c r="G368" s="65"/>
      <c r="H368" s="65"/>
      <c r="L368" s="65"/>
      <c r="M368" s="65"/>
      <c r="N368" s="65"/>
    </row>
    <row r="369" spans="1:14" ht="14" x14ac:dyDescent="0.15">
      <c r="A369" s="65"/>
      <c r="C369" s="65"/>
      <c r="D369" s="66"/>
      <c r="E369" s="65"/>
      <c r="F369" s="65"/>
      <c r="G369" s="65"/>
      <c r="H369" s="65"/>
      <c r="L369" s="65"/>
      <c r="M369" s="65"/>
      <c r="N369" s="65"/>
    </row>
    <row r="370" spans="1:14" ht="14" x14ac:dyDescent="0.15">
      <c r="A370" s="65"/>
      <c r="C370" s="65"/>
      <c r="D370" s="66"/>
      <c r="E370" s="65"/>
      <c r="F370" s="65"/>
      <c r="G370" s="65"/>
      <c r="H370" s="65"/>
      <c r="L370" s="65"/>
      <c r="M370" s="65"/>
      <c r="N370" s="65"/>
    </row>
    <row r="371" spans="1:14" ht="14" x14ac:dyDescent="0.15">
      <c r="A371" s="65"/>
      <c r="C371" s="65"/>
      <c r="D371" s="66"/>
      <c r="E371" s="65"/>
      <c r="F371" s="65"/>
      <c r="G371" s="65"/>
      <c r="H371" s="65"/>
      <c r="L371" s="65"/>
      <c r="M371" s="65"/>
      <c r="N371" s="65"/>
    </row>
    <row r="372" spans="1:14" ht="14" x14ac:dyDescent="0.15">
      <c r="A372" s="65"/>
      <c r="C372" s="65"/>
      <c r="D372" s="66"/>
      <c r="E372" s="65"/>
      <c r="F372" s="65"/>
      <c r="G372" s="65"/>
      <c r="H372" s="65"/>
      <c r="L372" s="65"/>
      <c r="M372" s="65"/>
      <c r="N372" s="65"/>
    </row>
    <row r="373" spans="1:14" ht="14" x14ac:dyDescent="0.15">
      <c r="A373" s="65"/>
      <c r="C373" s="65"/>
      <c r="D373" s="66"/>
      <c r="E373" s="65"/>
      <c r="F373" s="65"/>
      <c r="G373" s="65"/>
      <c r="H373" s="65"/>
      <c r="L373" s="65"/>
      <c r="M373" s="65"/>
      <c r="N373" s="65"/>
    </row>
    <row r="374" spans="1:14" ht="14" x14ac:dyDescent="0.15">
      <c r="A374" s="65"/>
      <c r="C374" s="65"/>
      <c r="D374" s="66"/>
      <c r="E374" s="65"/>
      <c r="F374" s="65"/>
      <c r="G374" s="65"/>
      <c r="H374" s="65"/>
      <c r="L374" s="65"/>
      <c r="M374" s="65"/>
      <c r="N374" s="65"/>
    </row>
    <row r="375" spans="1:14" ht="14" x14ac:dyDescent="0.15">
      <c r="A375" s="65"/>
      <c r="C375" s="65"/>
      <c r="D375" s="66"/>
      <c r="E375" s="65"/>
      <c r="F375" s="65"/>
      <c r="G375" s="65"/>
      <c r="H375" s="65"/>
      <c r="L375" s="65"/>
      <c r="M375" s="65"/>
      <c r="N375" s="65"/>
    </row>
    <row r="376" spans="1:14" ht="14" x14ac:dyDescent="0.15">
      <c r="A376" s="65"/>
      <c r="C376" s="65"/>
      <c r="D376" s="66"/>
      <c r="E376" s="65"/>
      <c r="F376" s="65"/>
      <c r="G376" s="65"/>
      <c r="H376" s="65"/>
      <c r="L376" s="65"/>
      <c r="M376" s="65"/>
      <c r="N376" s="65"/>
    </row>
    <row r="377" spans="1:14" ht="14" x14ac:dyDescent="0.15">
      <c r="A377" s="65"/>
      <c r="C377" s="65"/>
      <c r="D377" s="66"/>
      <c r="E377" s="65"/>
      <c r="F377" s="65"/>
      <c r="G377" s="65"/>
      <c r="H377" s="65"/>
      <c r="L377" s="65"/>
      <c r="M377" s="65"/>
      <c r="N377" s="65"/>
    </row>
    <row r="378" spans="1:14" ht="14" x14ac:dyDescent="0.15">
      <c r="A378" s="65"/>
      <c r="C378" s="65"/>
      <c r="D378" s="66"/>
      <c r="E378" s="65"/>
      <c r="F378" s="65"/>
      <c r="G378" s="65"/>
      <c r="H378" s="65"/>
      <c r="L378" s="65"/>
      <c r="M378" s="65"/>
      <c r="N378" s="65"/>
    </row>
    <row r="379" spans="1:14" ht="14" x14ac:dyDescent="0.15">
      <c r="A379" s="65"/>
      <c r="C379" s="65"/>
      <c r="D379" s="66"/>
      <c r="E379" s="65"/>
      <c r="F379" s="65"/>
      <c r="G379" s="65"/>
      <c r="H379" s="65"/>
      <c r="L379" s="65"/>
      <c r="M379" s="65"/>
      <c r="N379" s="65"/>
    </row>
    <row r="380" spans="1:14" ht="14" x14ac:dyDescent="0.15">
      <c r="A380" s="65"/>
      <c r="C380" s="65"/>
      <c r="D380" s="66"/>
      <c r="E380" s="65"/>
      <c r="F380" s="65"/>
      <c r="G380" s="65"/>
      <c r="H380" s="65"/>
      <c r="L380" s="65"/>
      <c r="M380" s="65"/>
      <c r="N380" s="65"/>
    </row>
    <row r="381" spans="1:14" ht="14" x14ac:dyDescent="0.15">
      <c r="A381" s="65"/>
      <c r="C381" s="65"/>
      <c r="D381" s="66"/>
      <c r="E381" s="65"/>
      <c r="F381" s="65"/>
      <c r="G381" s="65"/>
      <c r="H381" s="65"/>
      <c r="L381" s="65"/>
      <c r="M381" s="65"/>
      <c r="N381" s="65"/>
    </row>
    <row r="382" spans="1:14" ht="14" x14ac:dyDescent="0.15">
      <c r="A382" s="65"/>
      <c r="C382" s="65"/>
      <c r="D382" s="66"/>
      <c r="E382" s="65"/>
      <c r="F382" s="65"/>
      <c r="G382" s="65"/>
      <c r="H382" s="65"/>
      <c r="L382" s="65"/>
      <c r="M382" s="65"/>
      <c r="N382" s="65"/>
    </row>
    <row r="383" spans="1:14" ht="14" x14ac:dyDescent="0.15">
      <c r="A383" s="65"/>
      <c r="C383" s="65"/>
      <c r="D383" s="66"/>
      <c r="E383" s="65"/>
      <c r="F383" s="65"/>
      <c r="G383" s="65"/>
      <c r="H383" s="65"/>
      <c r="L383" s="65"/>
      <c r="M383" s="65"/>
      <c r="N383" s="65"/>
    </row>
    <row r="384" spans="1:14" ht="14" x14ac:dyDescent="0.15">
      <c r="A384" s="65"/>
      <c r="C384" s="65"/>
      <c r="D384" s="66"/>
      <c r="E384" s="65"/>
      <c r="F384" s="65"/>
      <c r="G384" s="65"/>
      <c r="H384" s="65"/>
      <c r="L384" s="65"/>
      <c r="M384" s="65"/>
      <c r="N384" s="65"/>
    </row>
    <row r="385" spans="1:14" ht="14" x14ac:dyDescent="0.15">
      <c r="A385" s="65"/>
      <c r="C385" s="65"/>
      <c r="D385" s="66"/>
      <c r="E385" s="65"/>
      <c r="F385" s="65"/>
      <c r="G385" s="65"/>
      <c r="H385" s="65"/>
      <c r="L385" s="65"/>
      <c r="M385" s="65"/>
      <c r="N385" s="65"/>
    </row>
    <row r="386" spans="1:14" ht="14" x14ac:dyDescent="0.15">
      <c r="A386" s="65"/>
      <c r="C386" s="65"/>
      <c r="D386" s="66"/>
      <c r="E386" s="65"/>
      <c r="F386" s="65"/>
      <c r="G386" s="65"/>
      <c r="H386" s="65"/>
      <c r="L386" s="65"/>
      <c r="M386" s="65"/>
      <c r="N386" s="65"/>
    </row>
    <row r="387" spans="1:14" ht="14" x14ac:dyDescent="0.15">
      <c r="A387" s="65"/>
      <c r="C387" s="65"/>
      <c r="D387" s="66"/>
      <c r="E387" s="65"/>
      <c r="F387" s="65"/>
      <c r="G387" s="65"/>
      <c r="H387" s="65"/>
      <c r="L387" s="65"/>
      <c r="M387" s="65"/>
      <c r="N387" s="65"/>
    </row>
    <row r="388" spans="1:14" ht="14" x14ac:dyDescent="0.15">
      <c r="A388" s="65"/>
      <c r="C388" s="65"/>
      <c r="D388" s="66"/>
      <c r="E388" s="65"/>
      <c r="F388" s="65"/>
      <c r="G388" s="65"/>
      <c r="H388" s="65"/>
      <c r="L388" s="65"/>
      <c r="M388" s="65"/>
      <c r="N388" s="65"/>
    </row>
    <row r="389" spans="1:14" ht="14" x14ac:dyDescent="0.15">
      <c r="A389" s="65"/>
      <c r="C389" s="65"/>
      <c r="D389" s="66"/>
      <c r="E389" s="65"/>
      <c r="F389" s="65"/>
      <c r="G389" s="65"/>
      <c r="H389" s="65"/>
      <c r="L389" s="65"/>
      <c r="M389" s="65"/>
      <c r="N389" s="65"/>
    </row>
    <row r="390" spans="1:14" ht="14" x14ac:dyDescent="0.15">
      <c r="A390" s="65"/>
      <c r="C390" s="65"/>
      <c r="D390" s="66"/>
      <c r="E390" s="65"/>
      <c r="F390" s="65"/>
      <c r="G390" s="65"/>
      <c r="H390" s="65"/>
      <c r="L390" s="65"/>
      <c r="M390" s="65"/>
      <c r="N390" s="65"/>
    </row>
    <row r="391" spans="1:14" ht="14" x14ac:dyDescent="0.15">
      <c r="A391" s="65"/>
      <c r="C391" s="65"/>
      <c r="D391" s="66"/>
      <c r="E391" s="65"/>
      <c r="F391" s="65"/>
      <c r="G391" s="65"/>
      <c r="H391" s="65"/>
      <c r="L391" s="65"/>
      <c r="M391" s="65"/>
      <c r="N391" s="65"/>
    </row>
    <row r="392" spans="1:14" ht="14" x14ac:dyDescent="0.15">
      <c r="A392" s="65"/>
      <c r="C392" s="65"/>
      <c r="D392" s="66"/>
      <c r="E392" s="65"/>
      <c r="F392" s="65"/>
      <c r="G392" s="65"/>
      <c r="H392" s="65"/>
      <c r="L392" s="65"/>
      <c r="M392" s="65"/>
      <c r="N392" s="65"/>
    </row>
    <row r="393" spans="1:14" ht="14" x14ac:dyDescent="0.15">
      <c r="A393" s="65"/>
      <c r="C393" s="65"/>
      <c r="D393" s="66"/>
      <c r="E393" s="65"/>
      <c r="F393" s="65"/>
      <c r="G393" s="65"/>
      <c r="H393" s="65"/>
      <c r="L393" s="65"/>
      <c r="M393" s="65"/>
      <c r="N393" s="65"/>
    </row>
    <row r="394" spans="1:14" ht="14" x14ac:dyDescent="0.15">
      <c r="A394" s="65"/>
      <c r="C394" s="65"/>
      <c r="D394" s="66"/>
      <c r="E394" s="65"/>
      <c r="F394" s="65"/>
      <c r="G394" s="65"/>
      <c r="H394" s="65"/>
      <c r="L394" s="65"/>
      <c r="M394" s="65"/>
      <c r="N394" s="65"/>
    </row>
    <row r="395" spans="1:14" ht="14" x14ac:dyDescent="0.15">
      <c r="A395" s="65"/>
      <c r="C395" s="65"/>
      <c r="D395" s="66"/>
      <c r="E395" s="65"/>
      <c r="F395" s="65"/>
      <c r="G395" s="65"/>
      <c r="H395" s="65"/>
      <c r="L395" s="65"/>
      <c r="M395" s="65"/>
      <c r="N395" s="65"/>
    </row>
    <row r="396" spans="1:14" ht="14" x14ac:dyDescent="0.15">
      <c r="A396" s="65"/>
      <c r="C396" s="65"/>
      <c r="D396" s="66"/>
      <c r="E396" s="65"/>
      <c r="F396" s="65"/>
      <c r="G396" s="65"/>
      <c r="H396" s="65"/>
      <c r="L396" s="65"/>
      <c r="M396" s="65"/>
      <c r="N396" s="65"/>
    </row>
    <row r="397" spans="1:14" ht="14" x14ac:dyDescent="0.15">
      <c r="A397" s="65"/>
      <c r="C397" s="65"/>
      <c r="D397" s="66"/>
      <c r="E397" s="65"/>
      <c r="F397" s="65"/>
      <c r="G397" s="65"/>
      <c r="H397" s="65"/>
      <c r="L397" s="65"/>
      <c r="M397" s="65"/>
      <c r="N397" s="65"/>
    </row>
    <row r="398" spans="1:14" ht="14" x14ac:dyDescent="0.15">
      <c r="A398" s="65"/>
      <c r="C398" s="65"/>
      <c r="D398" s="66"/>
      <c r="E398" s="65"/>
      <c r="F398" s="65"/>
      <c r="G398" s="65"/>
      <c r="H398" s="65"/>
      <c r="L398" s="65"/>
      <c r="M398" s="65"/>
      <c r="N398" s="65"/>
    </row>
    <row r="399" spans="1:14" ht="14" x14ac:dyDescent="0.15">
      <c r="A399" s="65"/>
      <c r="C399" s="65"/>
      <c r="D399" s="66"/>
      <c r="E399" s="65"/>
      <c r="F399" s="65"/>
      <c r="G399" s="65"/>
      <c r="H399" s="65"/>
      <c r="L399" s="65"/>
      <c r="M399" s="65"/>
      <c r="N399" s="65"/>
    </row>
    <row r="400" spans="1:14" ht="14" x14ac:dyDescent="0.15">
      <c r="A400" s="65"/>
      <c r="C400" s="65"/>
      <c r="D400" s="66"/>
      <c r="E400" s="65"/>
      <c r="F400" s="65"/>
      <c r="G400" s="65"/>
      <c r="H400" s="65"/>
      <c r="L400" s="65"/>
      <c r="M400" s="65"/>
      <c r="N400" s="65"/>
    </row>
    <row r="401" spans="1:14" ht="14" x14ac:dyDescent="0.15">
      <c r="A401" s="65"/>
      <c r="C401" s="65"/>
      <c r="D401" s="66"/>
      <c r="E401" s="65"/>
      <c r="F401" s="65"/>
      <c r="G401" s="65"/>
      <c r="H401" s="65"/>
      <c r="L401" s="65"/>
      <c r="M401" s="65"/>
      <c r="N401" s="65"/>
    </row>
    <row r="402" spans="1:14" ht="14" x14ac:dyDescent="0.15">
      <c r="A402" s="65"/>
      <c r="C402" s="65"/>
      <c r="D402" s="66"/>
      <c r="E402" s="65"/>
      <c r="F402" s="65"/>
      <c r="G402" s="65"/>
      <c r="H402" s="65"/>
      <c r="L402" s="65"/>
      <c r="M402" s="65"/>
      <c r="N402" s="65"/>
    </row>
    <row r="403" spans="1:14" ht="14" x14ac:dyDescent="0.15">
      <c r="A403" s="65"/>
      <c r="C403" s="65"/>
      <c r="D403" s="66"/>
      <c r="E403" s="65"/>
      <c r="F403" s="65"/>
      <c r="G403" s="65"/>
      <c r="H403" s="65"/>
      <c r="L403" s="65"/>
      <c r="M403" s="65"/>
      <c r="N403" s="65"/>
    </row>
    <row r="404" spans="1:14" ht="14" x14ac:dyDescent="0.15">
      <c r="A404" s="65"/>
      <c r="C404" s="65"/>
      <c r="D404" s="66"/>
      <c r="E404" s="65"/>
      <c r="F404" s="65"/>
      <c r="G404" s="65"/>
      <c r="H404" s="65"/>
      <c r="L404" s="65"/>
      <c r="M404" s="65"/>
      <c r="N404" s="65"/>
    </row>
    <row r="405" spans="1:14" ht="14" x14ac:dyDescent="0.15">
      <c r="A405" s="65"/>
      <c r="C405" s="65"/>
      <c r="D405" s="66"/>
      <c r="E405" s="65"/>
      <c r="F405" s="65"/>
      <c r="G405" s="65"/>
      <c r="H405" s="65"/>
      <c r="L405" s="65"/>
      <c r="M405" s="65"/>
      <c r="N405" s="65"/>
    </row>
    <row r="406" spans="1:14" ht="14" x14ac:dyDescent="0.15">
      <c r="A406" s="65"/>
      <c r="C406" s="65"/>
      <c r="D406" s="66"/>
      <c r="E406" s="65"/>
      <c r="F406" s="65"/>
      <c r="G406" s="65"/>
      <c r="H406" s="65"/>
      <c r="L406" s="65"/>
      <c r="M406" s="65"/>
      <c r="N406" s="65"/>
    </row>
    <row r="407" spans="1:14" ht="14" x14ac:dyDescent="0.15">
      <c r="A407" s="65"/>
      <c r="C407" s="65"/>
      <c r="D407" s="66"/>
      <c r="E407" s="65"/>
      <c r="F407" s="65"/>
      <c r="G407" s="65"/>
      <c r="H407" s="65"/>
      <c r="L407" s="65"/>
      <c r="M407" s="65"/>
      <c r="N407" s="65"/>
    </row>
    <row r="408" spans="1:14" ht="14" x14ac:dyDescent="0.15">
      <c r="A408" s="65"/>
      <c r="C408" s="65"/>
      <c r="D408" s="66"/>
      <c r="E408" s="65"/>
      <c r="F408" s="65"/>
      <c r="G408" s="65"/>
      <c r="H408" s="65"/>
      <c r="L408" s="65"/>
      <c r="M408" s="65"/>
      <c r="N408" s="65"/>
    </row>
    <row r="409" spans="1:14" ht="14" x14ac:dyDescent="0.15">
      <c r="A409" s="65"/>
      <c r="C409" s="65"/>
      <c r="D409" s="66"/>
      <c r="E409" s="65"/>
      <c r="F409" s="65"/>
      <c r="G409" s="65"/>
      <c r="H409" s="65"/>
      <c r="L409" s="65"/>
      <c r="M409" s="65"/>
      <c r="N409" s="65"/>
    </row>
    <row r="410" spans="1:14" ht="14" x14ac:dyDescent="0.15">
      <c r="A410" s="65"/>
      <c r="C410" s="65"/>
      <c r="D410" s="66"/>
      <c r="E410" s="65"/>
      <c r="F410" s="65"/>
      <c r="G410" s="65"/>
      <c r="H410" s="65"/>
      <c r="L410" s="65"/>
      <c r="M410" s="65"/>
      <c r="N410" s="65"/>
    </row>
    <row r="411" spans="1:14" ht="14" x14ac:dyDescent="0.15">
      <c r="A411" s="65"/>
      <c r="C411" s="65"/>
      <c r="D411" s="66"/>
      <c r="E411" s="65"/>
      <c r="F411" s="65"/>
      <c r="G411" s="65"/>
      <c r="H411" s="65"/>
      <c r="L411" s="65"/>
      <c r="M411" s="65"/>
      <c r="N411" s="65"/>
    </row>
    <row r="412" spans="1:14" ht="14" x14ac:dyDescent="0.15">
      <c r="A412" s="65"/>
      <c r="C412" s="65"/>
      <c r="D412" s="66"/>
      <c r="E412" s="65"/>
      <c r="F412" s="65"/>
      <c r="G412" s="65"/>
      <c r="H412" s="65"/>
      <c r="L412" s="65"/>
      <c r="M412" s="65"/>
      <c r="N412" s="65"/>
    </row>
    <row r="413" spans="1:14" ht="14" x14ac:dyDescent="0.15">
      <c r="A413" s="65"/>
      <c r="C413" s="65"/>
      <c r="D413" s="66"/>
      <c r="E413" s="65"/>
      <c r="F413" s="65"/>
      <c r="G413" s="65"/>
      <c r="H413" s="65"/>
      <c r="L413" s="65"/>
      <c r="M413" s="65"/>
      <c r="N413" s="65"/>
    </row>
    <row r="414" spans="1:14" ht="14" x14ac:dyDescent="0.15">
      <c r="A414" s="65"/>
      <c r="C414" s="65"/>
      <c r="D414" s="66"/>
      <c r="E414" s="65"/>
      <c r="F414" s="65"/>
      <c r="G414" s="65"/>
      <c r="H414" s="65"/>
      <c r="L414" s="65"/>
      <c r="M414" s="65"/>
      <c r="N414" s="65"/>
    </row>
    <row r="415" spans="1:14" ht="14" x14ac:dyDescent="0.15">
      <c r="A415" s="65"/>
      <c r="C415" s="65"/>
      <c r="D415" s="66"/>
      <c r="E415" s="65"/>
      <c r="F415" s="65"/>
      <c r="G415" s="65"/>
      <c r="H415" s="65"/>
      <c r="L415" s="65"/>
      <c r="M415" s="65"/>
      <c r="N415" s="65"/>
    </row>
    <row r="416" spans="1:14" ht="14" x14ac:dyDescent="0.15">
      <c r="A416" s="65"/>
      <c r="C416" s="65"/>
      <c r="D416" s="66"/>
      <c r="E416" s="65"/>
      <c r="F416" s="65"/>
      <c r="G416" s="65"/>
      <c r="H416" s="65"/>
      <c r="L416" s="65"/>
      <c r="M416" s="65"/>
      <c r="N416" s="65"/>
    </row>
    <row r="417" spans="1:14" ht="14" x14ac:dyDescent="0.15">
      <c r="A417" s="65"/>
      <c r="C417" s="65"/>
      <c r="D417" s="66"/>
      <c r="E417" s="65"/>
      <c r="F417" s="65"/>
      <c r="G417" s="65"/>
      <c r="H417" s="65"/>
      <c r="L417" s="65"/>
      <c r="M417" s="65"/>
      <c r="N417" s="65"/>
    </row>
    <row r="418" spans="1:14" ht="14" x14ac:dyDescent="0.15">
      <c r="A418" s="65"/>
      <c r="C418" s="65"/>
      <c r="D418" s="66"/>
      <c r="E418" s="65"/>
      <c r="F418" s="65"/>
      <c r="G418" s="65"/>
      <c r="H418" s="65"/>
      <c r="L418" s="65"/>
      <c r="M418" s="65"/>
      <c r="N418" s="65"/>
    </row>
    <row r="419" spans="1:14" ht="14" x14ac:dyDescent="0.15">
      <c r="A419" s="65"/>
      <c r="C419" s="65"/>
      <c r="D419" s="66"/>
      <c r="E419" s="65"/>
      <c r="F419" s="65"/>
      <c r="G419" s="65"/>
      <c r="H419" s="65"/>
      <c r="L419" s="65"/>
      <c r="M419" s="65"/>
      <c r="N419" s="65"/>
    </row>
    <row r="420" spans="1:14" ht="14" x14ac:dyDescent="0.15">
      <c r="A420" s="65"/>
      <c r="C420" s="65"/>
      <c r="D420" s="66"/>
      <c r="E420" s="65"/>
      <c r="F420" s="65"/>
      <c r="G420" s="65"/>
      <c r="H420" s="65"/>
      <c r="L420" s="65"/>
      <c r="M420" s="65"/>
      <c r="N420" s="65"/>
    </row>
    <row r="421" spans="1:14" ht="14" x14ac:dyDescent="0.15">
      <c r="A421" s="65"/>
      <c r="C421" s="65"/>
      <c r="D421" s="66"/>
      <c r="E421" s="65"/>
      <c r="F421" s="65"/>
      <c r="G421" s="65"/>
      <c r="H421" s="65"/>
      <c r="L421" s="65"/>
      <c r="M421" s="65"/>
      <c r="N421" s="65"/>
    </row>
    <row r="422" spans="1:14" ht="14" x14ac:dyDescent="0.15">
      <c r="A422" s="65"/>
      <c r="C422" s="65"/>
      <c r="D422" s="66"/>
      <c r="E422" s="65"/>
      <c r="F422" s="65"/>
      <c r="G422" s="65"/>
      <c r="H422" s="65"/>
      <c r="L422" s="65"/>
      <c r="M422" s="65"/>
      <c r="N422" s="65"/>
    </row>
    <row r="423" spans="1:14" ht="14" x14ac:dyDescent="0.15">
      <c r="A423" s="65"/>
      <c r="C423" s="65"/>
      <c r="D423" s="66"/>
      <c r="E423" s="65"/>
      <c r="F423" s="65"/>
      <c r="G423" s="65"/>
      <c r="H423" s="65"/>
      <c r="L423" s="65"/>
      <c r="M423" s="65"/>
      <c r="N423" s="65"/>
    </row>
    <row r="424" spans="1:14" ht="14" x14ac:dyDescent="0.15">
      <c r="A424" s="65"/>
      <c r="C424" s="65"/>
      <c r="D424" s="66"/>
      <c r="E424" s="65"/>
      <c r="F424" s="65"/>
      <c r="G424" s="65"/>
      <c r="H424" s="65"/>
      <c r="L424" s="65"/>
      <c r="M424" s="65"/>
      <c r="N424" s="65"/>
    </row>
    <row r="425" spans="1:14" ht="14" x14ac:dyDescent="0.15">
      <c r="A425" s="65"/>
      <c r="C425" s="65"/>
      <c r="D425" s="66"/>
      <c r="E425" s="65"/>
      <c r="F425" s="65"/>
      <c r="G425" s="65"/>
      <c r="H425" s="65"/>
      <c r="L425" s="65"/>
      <c r="M425" s="65"/>
      <c r="N425" s="65"/>
    </row>
    <row r="426" spans="1:14" ht="14" x14ac:dyDescent="0.15">
      <c r="A426" s="65"/>
      <c r="C426" s="65"/>
      <c r="D426" s="66"/>
      <c r="E426" s="65"/>
      <c r="F426" s="65"/>
      <c r="G426" s="65"/>
      <c r="H426" s="65"/>
      <c r="L426" s="65"/>
      <c r="M426" s="65"/>
      <c r="N426" s="65"/>
    </row>
    <row r="427" spans="1:14" ht="14" x14ac:dyDescent="0.15">
      <c r="A427" s="65"/>
      <c r="C427" s="65"/>
      <c r="D427" s="66"/>
      <c r="E427" s="65"/>
      <c r="F427" s="65"/>
      <c r="G427" s="65"/>
      <c r="H427" s="65"/>
      <c r="L427" s="65"/>
      <c r="M427" s="65"/>
      <c r="N427" s="65"/>
    </row>
    <row r="428" spans="1:14" ht="14" x14ac:dyDescent="0.15">
      <c r="A428" s="65"/>
      <c r="C428" s="65"/>
      <c r="D428" s="66"/>
      <c r="E428" s="65"/>
      <c r="F428" s="65"/>
      <c r="G428" s="65"/>
      <c r="H428" s="65"/>
      <c r="L428" s="65"/>
      <c r="M428" s="65"/>
      <c r="N428" s="65"/>
    </row>
    <row r="429" spans="1:14" ht="14" x14ac:dyDescent="0.15">
      <c r="A429" s="65"/>
      <c r="C429" s="65"/>
      <c r="D429" s="66"/>
      <c r="E429" s="65"/>
      <c r="F429" s="65"/>
      <c r="G429" s="65"/>
      <c r="H429" s="65"/>
      <c r="L429" s="65"/>
      <c r="M429" s="65"/>
      <c r="N429" s="65"/>
    </row>
    <row r="430" spans="1:14" ht="14" x14ac:dyDescent="0.15">
      <c r="A430" s="65"/>
      <c r="C430" s="65"/>
      <c r="D430" s="66"/>
      <c r="E430" s="65"/>
      <c r="F430" s="65"/>
      <c r="G430" s="65"/>
      <c r="H430" s="65"/>
      <c r="L430" s="65"/>
      <c r="M430" s="65"/>
      <c r="N430" s="65"/>
    </row>
    <row r="431" spans="1:14" ht="14" x14ac:dyDescent="0.15">
      <c r="A431" s="65"/>
      <c r="C431" s="65"/>
      <c r="D431" s="66"/>
      <c r="E431" s="65"/>
      <c r="F431" s="65"/>
      <c r="G431" s="65"/>
      <c r="H431" s="65"/>
      <c r="L431" s="65"/>
      <c r="M431" s="65"/>
      <c r="N431" s="65"/>
    </row>
    <row r="432" spans="1:14" ht="14" x14ac:dyDescent="0.15">
      <c r="A432" s="65"/>
      <c r="C432" s="65"/>
      <c r="D432" s="66"/>
      <c r="E432" s="65"/>
      <c r="F432" s="65"/>
      <c r="G432" s="65"/>
      <c r="H432" s="65"/>
      <c r="L432" s="65"/>
      <c r="M432" s="65"/>
      <c r="N432" s="65"/>
    </row>
    <row r="433" spans="1:14" ht="14" x14ac:dyDescent="0.15">
      <c r="A433" s="65"/>
      <c r="C433" s="65"/>
      <c r="D433" s="66"/>
      <c r="E433" s="65"/>
      <c r="F433" s="65"/>
      <c r="G433" s="65"/>
      <c r="H433" s="65"/>
      <c r="L433" s="65"/>
      <c r="M433" s="65"/>
      <c r="N433" s="65"/>
    </row>
    <row r="434" spans="1:14" ht="14" x14ac:dyDescent="0.15">
      <c r="A434" s="65"/>
      <c r="C434" s="65"/>
      <c r="D434" s="66"/>
      <c r="E434" s="65"/>
      <c r="F434" s="65"/>
      <c r="G434" s="65"/>
      <c r="H434" s="65"/>
      <c r="L434" s="65"/>
      <c r="M434" s="65"/>
      <c r="N434" s="65"/>
    </row>
    <row r="435" spans="1:14" ht="14" x14ac:dyDescent="0.15">
      <c r="A435" s="65"/>
      <c r="C435" s="65"/>
      <c r="D435" s="66"/>
      <c r="E435" s="65"/>
      <c r="F435" s="65"/>
      <c r="G435" s="65"/>
      <c r="H435" s="65"/>
      <c r="L435" s="65"/>
      <c r="M435" s="65"/>
      <c r="N435" s="65"/>
    </row>
    <row r="436" spans="1:14" ht="14" x14ac:dyDescent="0.15">
      <c r="A436" s="65"/>
      <c r="C436" s="65"/>
      <c r="D436" s="66"/>
      <c r="E436" s="65"/>
      <c r="F436" s="65"/>
      <c r="G436" s="65"/>
      <c r="H436" s="65"/>
      <c r="L436" s="65"/>
      <c r="M436" s="65"/>
      <c r="N436" s="65"/>
    </row>
    <row r="437" spans="1:14" ht="14" x14ac:dyDescent="0.15">
      <c r="A437" s="65"/>
      <c r="C437" s="65"/>
      <c r="D437" s="66"/>
      <c r="E437" s="65"/>
      <c r="F437" s="65"/>
      <c r="G437" s="65"/>
      <c r="H437" s="65"/>
      <c r="L437" s="65"/>
      <c r="M437" s="65"/>
      <c r="N437" s="65"/>
    </row>
    <row r="438" spans="1:14" ht="14" x14ac:dyDescent="0.15">
      <c r="A438" s="65"/>
      <c r="C438" s="65"/>
      <c r="D438" s="66"/>
      <c r="E438" s="65"/>
      <c r="F438" s="65"/>
      <c r="G438" s="65"/>
      <c r="H438" s="65"/>
      <c r="L438" s="65"/>
      <c r="M438" s="65"/>
      <c r="N438" s="65"/>
    </row>
    <row r="439" spans="1:14" ht="14" x14ac:dyDescent="0.15">
      <c r="A439" s="65"/>
      <c r="C439" s="65"/>
      <c r="D439" s="66"/>
      <c r="E439" s="65"/>
      <c r="F439" s="65"/>
      <c r="G439" s="65"/>
      <c r="H439" s="65"/>
      <c r="L439" s="65"/>
      <c r="M439" s="65"/>
      <c r="N439" s="65"/>
    </row>
    <row r="440" spans="1:14" ht="14" x14ac:dyDescent="0.15">
      <c r="A440" s="65"/>
      <c r="C440" s="65"/>
      <c r="D440" s="66"/>
      <c r="E440" s="65"/>
      <c r="F440" s="65"/>
      <c r="G440" s="65"/>
      <c r="H440" s="65"/>
      <c r="L440" s="65"/>
      <c r="M440" s="65"/>
      <c r="N440" s="65"/>
    </row>
    <row r="441" spans="1:14" ht="14" x14ac:dyDescent="0.15">
      <c r="A441" s="65"/>
      <c r="C441" s="65"/>
      <c r="D441" s="66"/>
      <c r="E441" s="65"/>
      <c r="F441" s="65"/>
      <c r="G441" s="65"/>
      <c r="H441" s="65"/>
      <c r="L441" s="65"/>
      <c r="M441" s="65"/>
      <c r="N441" s="65"/>
    </row>
    <row r="442" spans="1:14" ht="14" x14ac:dyDescent="0.15">
      <c r="A442" s="65"/>
      <c r="C442" s="65"/>
      <c r="D442" s="66"/>
      <c r="E442" s="65"/>
      <c r="F442" s="65"/>
      <c r="G442" s="65"/>
      <c r="H442" s="65"/>
      <c r="L442" s="65"/>
      <c r="M442" s="65"/>
      <c r="N442" s="65"/>
    </row>
    <row r="443" spans="1:14" ht="14" x14ac:dyDescent="0.15">
      <c r="A443" s="65"/>
      <c r="C443" s="65"/>
      <c r="D443" s="66"/>
      <c r="E443" s="65"/>
      <c r="F443" s="65"/>
      <c r="G443" s="65"/>
      <c r="H443" s="65"/>
      <c r="L443" s="65"/>
      <c r="M443" s="65"/>
      <c r="N443" s="65"/>
    </row>
    <row r="444" spans="1:14" ht="14" x14ac:dyDescent="0.15">
      <c r="A444" s="65"/>
      <c r="C444" s="65"/>
      <c r="D444" s="66"/>
      <c r="E444" s="65"/>
      <c r="F444" s="65"/>
      <c r="G444" s="65"/>
      <c r="H444" s="65"/>
      <c r="L444" s="65"/>
      <c r="M444" s="65"/>
      <c r="N444" s="65"/>
    </row>
    <row r="445" spans="1:14" ht="14" x14ac:dyDescent="0.15">
      <c r="A445" s="65"/>
      <c r="C445" s="65"/>
      <c r="D445" s="66"/>
      <c r="E445" s="65"/>
      <c r="F445" s="65"/>
      <c r="G445" s="65"/>
      <c r="H445" s="65"/>
      <c r="L445" s="65"/>
      <c r="M445" s="65"/>
      <c r="N445" s="65"/>
    </row>
    <row r="446" spans="1:14" ht="14" x14ac:dyDescent="0.15">
      <c r="A446" s="65"/>
      <c r="C446" s="65"/>
      <c r="D446" s="66"/>
      <c r="E446" s="65"/>
      <c r="F446" s="65"/>
      <c r="G446" s="65"/>
      <c r="H446" s="65"/>
      <c r="L446" s="65"/>
      <c r="M446" s="65"/>
      <c r="N446" s="65"/>
    </row>
    <row r="447" spans="1:14" ht="14" x14ac:dyDescent="0.15">
      <c r="A447" s="65"/>
      <c r="C447" s="65"/>
      <c r="D447" s="66"/>
      <c r="E447" s="65"/>
      <c r="F447" s="65"/>
      <c r="G447" s="65"/>
      <c r="H447" s="65"/>
      <c r="L447" s="65"/>
      <c r="M447" s="65"/>
      <c r="N447" s="65"/>
    </row>
    <row r="448" spans="1:14" ht="14" x14ac:dyDescent="0.15">
      <c r="A448" s="65"/>
      <c r="C448" s="65"/>
      <c r="D448" s="66"/>
      <c r="E448" s="65"/>
      <c r="F448" s="65"/>
      <c r="G448" s="65"/>
      <c r="H448" s="65"/>
      <c r="L448" s="65"/>
      <c r="M448" s="65"/>
      <c r="N448" s="65"/>
    </row>
    <row r="449" spans="1:14" ht="14" x14ac:dyDescent="0.15">
      <c r="A449" s="65"/>
      <c r="C449" s="65"/>
      <c r="D449" s="66"/>
      <c r="E449" s="65"/>
      <c r="F449" s="65"/>
      <c r="G449" s="65"/>
      <c r="H449" s="65"/>
      <c r="L449" s="65"/>
      <c r="M449" s="65"/>
      <c r="N449" s="65"/>
    </row>
    <row r="450" spans="1:14" ht="14" x14ac:dyDescent="0.15">
      <c r="A450" s="65"/>
      <c r="C450" s="65"/>
      <c r="D450" s="66"/>
      <c r="E450" s="65"/>
      <c r="F450" s="65"/>
      <c r="G450" s="65"/>
      <c r="H450" s="65"/>
      <c r="L450" s="65"/>
      <c r="M450" s="65"/>
      <c r="N450" s="65"/>
    </row>
    <row r="451" spans="1:14" ht="14" x14ac:dyDescent="0.15">
      <c r="A451" s="65"/>
      <c r="C451" s="65"/>
      <c r="D451" s="66"/>
      <c r="E451" s="65"/>
      <c r="F451" s="65"/>
      <c r="G451" s="65"/>
      <c r="H451" s="65"/>
      <c r="L451" s="65"/>
      <c r="M451" s="65"/>
      <c r="N451" s="65"/>
    </row>
    <row r="452" spans="1:14" ht="14" x14ac:dyDescent="0.15">
      <c r="A452" s="65"/>
      <c r="C452" s="65"/>
      <c r="D452" s="66"/>
      <c r="E452" s="65"/>
      <c r="F452" s="65"/>
      <c r="G452" s="65"/>
      <c r="H452" s="65"/>
      <c r="L452" s="65"/>
      <c r="M452" s="65"/>
      <c r="N452" s="65"/>
    </row>
    <row r="453" spans="1:14" ht="14" x14ac:dyDescent="0.15">
      <c r="A453" s="65"/>
      <c r="C453" s="65"/>
      <c r="D453" s="66"/>
      <c r="E453" s="65"/>
      <c r="F453" s="65"/>
      <c r="G453" s="65"/>
      <c r="H453" s="65"/>
      <c r="L453" s="65"/>
      <c r="M453" s="65"/>
      <c r="N453" s="65"/>
    </row>
    <row r="454" spans="1:14" ht="14" x14ac:dyDescent="0.15">
      <c r="A454" s="65"/>
      <c r="C454" s="65"/>
      <c r="D454" s="66"/>
      <c r="E454" s="65"/>
      <c r="F454" s="65"/>
      <c r="G454" s="65"/>
      <c r="H454" s="65"/>
      <c r="L454" s="65"/>
      <c r="M454" s="65"/>
      <c r="N454" s="65"/>
    </row>
    <row r="455" spans="1:14" ht="14" x14ac:dyDescent="0.15">
      <c r="A455" s="65"/>
      <c r="C455" s="65"/>
      <c r="D455" s="66"/>
      <c r="E455" s="65"/>
      <c r="F455" s="65"/>
      <c r="G455" s="65"/>
      <c r="H455" s="65"/>
      <c r="L455" s="65"/>
      <c r="M455" s="65"/>
      <c r="N455" s="65"/>
    </row>
    <row r="456" spans="1:14" ht="14" x14ac:dyDescent="0.15">
      <c r="A456" s="65"/>
      <c r="C456" s="65"/>
      <c r="D456" s="66"/>
      <c r="E456" s="65"/>
      <c r="F456" s="65"/>
      <c r="G456" s="65"/>
      <c r="H456" s="65"/>
      <c r="L456" s="65"/>
      <c r="M456" s="65"/>
      <c r="N456" s="65"/>
    </row>
    <row r="457" spans="1:14" ht="14" x14ac:dyDescent="0.15">
      <c r="A457" s="65"/>
      <c r="C457" s="65"/>
      <c r="D457" s="66"/>
      <c r="E457" s="65"/>
      <c r="F457" s="65"/>
      <c r="G457" s="65"/>
      <c r="H457" s="65"/>
      <c r="L457" s="65"/>
      <c r="M457" s="65"/>
      <c r="N457" s="65"/>
    </row>
    <row r="458" spans="1:14" ht="14" x14ac:dyDescent="0.15">
      <c r="A458" s="65"/>
      <c r="C458" s="65"/>
      <c r="D458" s="66"/>
      <c r="E458" s="65"/>
      <c r="F458" s="65"/>
      <c r="G458" s="65"/>
      <c r="H458" s="65"/>
      <c r="L458" s="65"/>
      <c r="M458" s="65"/>
      <c r="N458" s="65"/>
    </row>
    <row r="459" spans="1:14" ht="14" x14ac:dyDescent="0.15">
      <c r="A459" s="65"/>
      <c r="C459" s="65"/>
      <c r="D459" s="66"/>
      <c r="E459" s="65"/>
      <c r="F459" s="65"/>
      <c r="G459" s="65"/>
      <c r="H459" s="65"/>
      <c r="L459" s="65"/>
      <c r="M459" s="65"/>
      <c r="N459" s="65"/>
    </row>
    <row r="460" spans="1:14" ht="14" x14ac:dyDescent="0.15">
      <c r="A460" s="65"/>
      <c r="C460" s="65"/>
      <c r="D460" s="66"/>
      <c r="E460" s="65"/>
      <c r="F460" s="65"/>
      <c r="G460" s="65"/>
      <c r="H460" s="65"/>
      <c r="L460" s="65"/>
      <c r="M460" s="65"/>
      <c r="N460" s="65"/>
    </row>
    <row r="461" spans="1:14" ht="14" x14ac:dyDescent="0.15">
      <c r="A461" s="65"/>
      <c r="C461" s="65"/>
      <c r="D461" s="66"/>
      <c r="E461" s="65"/>
      <c r="F461" s="65"/>
      <c r="G461" s="65"/>
      <c r="H461" s="65"/>
      <c r="L461" s="65"/>
      <c r="M461" s="65"/>
      <c r="N461" s="65"/>
    </row>
    <row r="462" spans="1:14" ht="14" x14ac:dyDescent="0.15">
      <c r="A462" s="65"/>
      <c r="C462" s="65"/>
      <c r="D462" s="66"/>
      <c r="E462" s="65"/>
      <c r="F462" s="65"/>
      <c r="G462" s="65"/>
      <c r="H462" s="65"/>
      <c r="L462" s="65"/>
      <c r="M462" s="65"/>
      <c r="N462" s="65"/>
    </row>
    <row r="463" spans="1:14" ht="14" x14ac:dyDescent="0.15">
      <c r="A463" s="65"/>
      <c r="C463" s="65"/>
      <c r="D463" s="66"/>
      <c r="E463" s="65"/>
      <c r="F463" s="65"/>
      <c r="G463" s="65"/>
      <c r="H463" s="65"/>
      <c r="L463" s="65"/>
      <c r="M463" s="65"/>
      <c r="N463" s="65"/>
    </row>
    <row r="464" spans="1:14" ht="14" x14ac:dyDescent="0.15">
      <c r="A464" s="65"/>
      <c r="C464" s="65"/>
      <c r="D464" s="66"/>
      <c r="E464" s="65"/>
      <c r="F464" s="65"/>
      <c r="G464" s="65"/>
      <c r="H464" s="65"/>
      <c r="L464" s="65"/>
      <c r="M464" s="65"/>
      <c r="N464" s="65"/>
    </row>
    <row r="465" spans="1:14" ht="14" x14ac:dyDescent="0.15">
      <c r="A465" s="65"/>
      <c r="C465" s="65"/>
      <c r="D465" s="66"/>
      <c r="E465" s="65"/>
      <c r="F465" s="65"/>
      <c r="G465" s="65"/>
      <c r="H465" s="65"/>
      <c r="L465" s="65"/>
      <c r="M465" s="65"/>
      <c r="N465" s="65"/>
    </row>
    <row r="466" spans="1:14" ht="14" x14ac:dyDescent="0.15">
      <c r="A466" s="65"/>
      <c r="C466" s="65"/>
      <c r="D466" s="66"/>
      <c r="E466" s="65"/>
      <c r="F466" s="65"/>
      <c r="G466" s="65"/>
      <c r="H466" s="65"/>
      <c r="L466" s="65"/>
      <c r="M466" s="65"/>
      <c r="N466" s="65"/>
    </row>
    <row r="467" spans="1:14" ht="14" x14ac:dyDescent="0.15">
      <c r="A467" s="65"/>
      <c r="C467" s="65"/>
      <c r="D467" s="66"/>
      <c r="E467" s="65"/>
      <c r="F467" s="65"/>
      <c r="G467" s="65"/>
      <c r="H467" s="65"/>
      <c r="L467" s="65"/>
      <c r="M467" s="65"/>
      <c r="N467" s="65"/>
    </row>
    <row r="468" spans="1:14" ht="14" x14ac:dyDescent="0.15">
      <c r="A468" s="65"/>
      <c r="C468" s="65"/>
      <c r="D468" s="66"/>
      <c r="E468" s="65"/>
      <c r="F468" s="65"/>
      <c r="G468" s="65"/>
      <c r="H468" s="65"/>
      <c r="L468" s="65"/>
      <c r="M468" s="65"/>
      <c r="N468" s="65"/>
    </row>
    <row r="469" spans="1:14" ht="14" x14ac:dyDescent="0.15">
      <c r="A469" s="65"/>
      <c r="C469" s="65"/>
      <c r="D469" s="66"/>
      <c r="E469" s="65"/>
      <c r="F469" s="65"/>
      <c r="G469" s="65"/>
      <c r="H469" s="65"/>
      <c r="L469" s="65"/>
      <c r="M469" s="65"/>
      <c r="N469" s="65"/>
    </row>
    <row r="470" spans="1:14" ht="14" x14ac:dyDescent="0.15">
      <c r="A470" s="65"/>
      <c r="C470" s="65"/>
      <c r="D470" s="66"/>
      <c r="E470" s="65"/>
      <c r="F470" s="65"/>
      <c r="G470" s="65"/>
      <c r="H470" s="65"/>
      <c r="L470" s="65"/>
      <c r="M470" s="65"/>
      <c r="N470" s="65"/>
    </row>
    <row r="471" spans="1:14" ht="14" x14ac:dyDescent="0.15">
      <c r="A471" s="65"/>
      <c r="C471" s="65"/>
      <c r="D471" s="66"/>
      <c r="E471" s="65"/>
      <c r="F471" s="65"/>
      <c r="G471" s="65"/>
      <c r="H471" s="65"/>
      <c r="L471" s="65"/>
      <c r="M471" s="65"/>
      <c r="N471" s="65"/>
    </row>
    <row r="472" spans="1:14" ht="14" x14ac:dyDescent="0.15">
      <c r="A472" s="65"/>
      <c r="C472" s="65"/>
      <c r="D472" s="66"/>
      <c r="E472" s="65"/>
      <c r="F472" s="65"/>
      <c r="G472" s="65"/>
      <c r="H472" s="65"/>
      <c r="L472" s="65"/>
      <c r="M472" s="65"/>
      <c r="N472" s="65"/>
    </row>
    <row r="473" spans="1:14" ht="14" x14ac:dyDescent="0.15">
      <c r="A473" s="65"/>
      <c r="C473" s="65"/>
      <c r="D473" s="66"/>
      <c r="E473" s="65"/>
      <c r="F473" s="65"/>
      <c r="G473" s="65"/>
      <c r="H473" s="65"/>
      <c r="L473" s="65"/>
      <c r="M473" s="65"/>
      <c r="N473" s="65"/>
    </row>
    <row r="474" spans="1:14" ht="14" x14ac:dyDescent="0.15">
      <c r="A474" s="65"/>
      <c r="C474" s="65"/>
      <c r="D474" s="66"/>
      <c r="E474" s="65"/>
      <c r="F474" s="65"/>
      <c r="G474" s="65"/>
      <c r="H474" s="65"/>
      <c r="L474" s="65"/>
      <c r="M474" s="65"/>
      <c r="N474" s="65"/>
    </row>
    <row r="475" spans="1:14" ht="14" x14ac:dyDescent="0.15">
      <c r="A475" s="65"/>
      <c r="C475" s="65"/>
      <c r="D475" s="66"/>
      <c r="E475" s="65"/>
      <c r="F475" s="65"/>
      <c r="G475" s="65"/>
      <c r="H475" s="65"/>
      <c r="L475" s="65"/>
      <c r="M475" s="65"/>
      <c r="N475" s="65"/>
    </row>
    <row r="476" spans="1:14" ht="14" x14ac:dyDescent="0.15">
      <c r="A476" s="65"/>
      <c r="C476" s="65"/>
      <c r="D476" s="66"/>
      <c r="E476" s="65"/>
      <c r="F476" s="65"/>
      <c r="G476" s="65"/>
      <c r="H476" s="65"/>
      <c r="L476" s="65"/>
      <c r="M476" s="65"/>
      <c r="N476" s="65"/>
    </row>
    <row r="477" spans="1:14" ht="14" x14ac:dyDescent="0.15">
      <c r="A477" s="65"/>
      <c r="C477" s="65"/>
      <c r="D477" s="66"/>
      <c r="E477" s="65"/>
      <c r="F477" s="65"/>
      <c r="G477" s="65"/>
      <c r="H477" s="65"/>
      <c r="L477" s="65"/>
      <c r="M477" s="65"/>
      <c r="N477" s="65"/>
    </row>
    <row r="478" spans="1:14" ht="14" x14ac:dyDescent="0.15">
      <c r="A478" s="65"/>
      <c r="C478" s="65"/>
      <c r="D478" s="66"/>
      <c r="E478" s="65"/>
      <c r="F478" s="65"/>
      <c r="G478" s="65"/>
      <c r="H478" s="65"/>
      <c r="L478" s="65"/>
      <c r="M478" s="65"/>
      <c r="N478" s="65"/>
    </row>
    <row r="479" spans="1:14" ht="14" x14ac:dyDescent="0.15">
      <c r="A479" s="65"/>
      <c r="C479" s="65"/>
      <c r="D479" s="66"/>
      <c r="E479" s="65"/>
      <c r="F479" s="65"/>
      <c r="G479" s="65"/>
      <c r="H479" s="65"/>
      <c r="L479" s="65"/>
      <c r="M479" s="65"/>
      <c r="N479" s="65"/>
    </row>
    <row r="480" spans="1:14" ht="14" x14ac:dyDescent="0.15">
      <c r="A480" s="65"/>
      <c r="C480" s="65"/>
      <c r="D480" s="66"/>
      <c r="E480" s="65"/>
      <c r="F480" s="65"/>
      <c r="G480" s="65"/>
      <c r="H480" s="65"/>
      <c r="L480" s="65"/>
      <c r="M480" s="65"/>
      <c r="N480" s="65"/>
    </row>
    <row r="481" spans="1:14" ht="14" x14ac:dyDescent="0.15">
      <c r="A481" s="65"/>
      <c r="C481" s="65"/>
      <c r="D481" s="66"/>
      <c r="E481" s="65"/>
      <c r="F481" s="65"/>
      <c r="G481" s="65"/>
      <c r="H481" s="65"/>
      <c r="L481" s="65"/>
      <c r="M481" s="65"/>
      <c r="N481" s="65"/>
    </row>
    <row r="482" spans="1:14" ht="14" x14ac:dyDescent="0.15">
      <c r="A482" s="65"/>
      <c r="C482" s="65"/>
      <c r="D482" s="66"/>
      <c r="E482" s="65"/>
      <c r="F482" s="65"/>
      <c r="G482" s="65"/>
      <c r="H482" s="65"/>
      <c r="L482" s="65"/>
      <c r="M482" s="65"/>
      <c r="N482" s="65"/>
    </row>
    <row r="483" spans="1:14" ht="14" x14ac:dyDescent="0.15">
      <c r="A483" s="65"/>
      <c r="C483" s="65"/>
      <c r="D483" s="66"/>
      <c r="E483" s="65"/>
      <c r="F483" s="65"/>
      <c r="G483" s="65"/>
      <c r="H483" s="65"/>
      <c r="L483" s="65"/>
      <c r="M483" s="65"/>
      <c r="N483" s="65"/>
    </row>
    <row r="484" spans="1:14" ht="14" x14ac:dyDescent="0.15">
      <c r="A484" s="65"/>
      <c r="C484" s="65"/>
      <c r="D484" s="66"/>
      <c r="E484" s="65"/>
      <c r="F484" s="65"/>
      <c r="G484" s="65"/>
      <c r="H484" s="65"/>
      <c r="L484" s="65"/>
      <c r="M484" s="65"/>
      <c r="N484" s="65"/>
    </row>
    <row r="485" spans="1:14" ht="14" x14ac:dyDescent="0.15">
      <c r="A485" s="65"/>
      <c r="C485" s="65"/>
      <c r="D485" s="66"/>
      <c r="E485" s="65"/>
      <c r="F485" s="65"/>
      <c r="G485" s="65"/>
      <c r="H485" s="65"/>
      <c r="L485" s="65"/>
      <c r="M485" s="65"/>
      <c r="N485" s="65"/>
    </row>
    <row r="486" spans="1:14" ht="14" x14ac:dyDescent="0.15">
      <c r="A486" s="65"/>
      <c r="C486" s="65"/>
      <c r="D486" s="66"/>
      <c r="E486" s="65"/>
      <c r="F486" s="65"/>
      <c r="G486" s="65"/>
      <c r="H486" s="65"/>
      <c r="L486" s="65"/>
      <c r="M486" s="65"/>
      <c r="N486" s="65"/>
    </row>
    <row r="487" spans="1:14" ht="14" x14ac:dyDescent="0.15">
      <c r="A487" s="65"/>
      <c r="C487" s="65"/>
      <c r="D487" s="66"/>
      <c r="E487" s="65"/>
      <c r="F487" s="65"/>
      <c r="G487" s="65"/>
      <c r="H487" s="65"/>
      <c r="L487" s="65"/>
      <c r="M487" s="65"/>
      <c r="N487" s="65"/>
    </row>
    <row r="488" spans="1:14" ht="14" x14ac:dyDescent="0.15">
      <c r="A488" s="65"/>
      <c r="C488" s="65"/>
      <c r="D488" s="66"/>
      <c r="E488" s="65"/>
      <c r="F488" s="65"/>
      <c r="G488" s="65"/>
      <c r="H488" s="65"/>
      <c r="L488" s="65"/>
      <c r="M488" s="65"/>
      <c r="N488" s="65"/>
    </row>
    <row r="489" spans="1:14" ht="14" x14ac:dyDescent="0.15">
      <c r="A489" s="65"/>
      <c r="C489" s="65"/>
      <c r="D489" s="66"/>
      <c r="E489" s="65"/>
      <c r="F489" s="65"/>
      <c r="G489" s="65"/>
      <c r="H489" s="65"/>
      <c r="L489" s="65"/>
      <c r="M489" s="65"/>
      <c r="N489" s="65"/>
    </row>
    <row r="490" spans="1:14" ht="14" x14ac:dyDescent="0.15">
      <c r="A490" s="65"/>
      <c r="C490" s="65"/>
      <c r="D490" s="66"/>
      <c r="E490" s="65"/>
      <c r="F490" s="65"/>
      <c r="G490" s="65"/>
      <c r="H490" s="65"/>
      <c r="L490" s="65"/>
      <c r="M490" s="65"/>
      <c r="N490" s="65"/>
    </row>
    <row r="491" spans="1:14" ht="14" x14ac:dyDescent="0.15">
      <c r="A491" s="65"/>
      <c r="C491" s="65"/>
      <c r="D491" s="66"/>
      <c r="E491" s="65"/>
      <c r="F491" s="65"/>
      <c r="G491" s="65"/>
      <c r="H491" s="65"/>
      <c r="L491" s="65"/>
      <c r="M491" s="65"/>
      <c r="N491" s="65"/>
    </row>
    <row r="492" spans="1:14" ht="14" x14ac:dyDescent="0.15">
      <c r="A492" s="65"/>
      <c r="C492" s="65"/>
      <c r="D492" s="66"/>
      <c r="E492" s="65"/>
      <c r="F492" s="65"/>
      <c r="G492" s="65"/>
      <c r="H492" s="65"/>
      <c r="L492" s="65"/>
      <c r="M492" s="65"/>
      <c r="N492" s="65"/>
    </row>
    <row r="493" spans="1:14" ht="14" x14ac:dyDescent="0.15">
      <c r="A493" s="65"/>
      <c r="C493" s="65"/>
      <c r="D493" s="66"/>
      <c r="E493" s="65"/>
      <c r="F493" s="65"/>
      <c r="G493" s="65"/>
      <c r="H493" s="65"/>
      <c r="L493" s="65"/>
      <c r="M493" s="65"/>
      <c r="N493" s="65"/>
    </row>
    <row r="494" spans="1:14" ht="14" x14ac:dyDescent="0.15">
      <c r="A494" s="65"/>
      <c r="C494" s="65"/>
      <c r="D494" s="66"/>
      <c r="E494" s="65"/>
      <c r="F494" s="65"/>
      <c r="G494" s="65"/>
      <c r="H494" s="65"/>
      <c r="L494" s="65"/>
      <c r="M494" s="65"/>
      <c r="N494" s="65"/>
    </row>
    <row r="495" spans="1:14" ht="14" x14ac:dyDescent="0.15">
      <c r="A495" s="65"/>
      <c r="C495" s="65"/>
      <c r="D495" s="66"/>
      <c r="E495" s="65"/>
      <c r="F495" s="65"/>
      <c r="G495" s="65"/>
      <c r="H495" s="65"/>
      <c r="L495" s="65"/>
      <c r="M495" s="65"/>
      <c r="N495" s="65"/>
    </row>
    <row r="496" spans="1:14" ht="14" x14ac:dyDescent="0.15">
      <c r="A496" s="65"/>
      <c r="C496" s="65"/>
      <c r="D496" s="66"/>
      <c r="E496" s="65"/>
      <c r="F496" s="65"/>
      <c r="G496" s="65"/>
      <c r="H496" s="65"/>
      <c r="L496" s="65"/>
      <c r="M496" s="65"/>
      <c r="N496" s="65"/>
    </row>
    <row r="497" spans="1:14" ht="14" x14ac:dyDescent="0.15">
      <c r="A497" s="65"/>
      <c r="C497" s="65"/>
      <c r="D497" s="66"/>
      <c r="E497" s="65"/>
      <c r="F497" s="65"/>
      <c r="G497" s="65"/>
      <c r="H497" s="65"/>
      <c r="L497" s="65"/>
      <c r="M497" s="65"/>
      <c r="N497" s="65"/>
    </row>
    <row r="498" spans="1:14" ht="14" x14ac:dyDescent="0.15">
      <c r="A498" s="65"/>
      <c r="C498" s="65"/>
      <c r="D498" s="66"/>
      <c r="E498" s="65"/>
      <c r="F498" s="65"/>
      <c r="G498" s="65"/>
      <c r="H498" s="65"/>
      <c r="L498" s="65"/>
      <c r="M498" s="65"/>
      <c r="N498" s="65"/>
    </row>
    <row r="499" spans="1:14" ht="14" x14ac:dyDescent="0.15">
      <c r="A499" s="65"/>
      <c r="C499" s="65"/>
      <c r="D499" s="66"/>
      <c r="E499" s="65"/>
      <c r="F499" s="65"/>
      <c r="G499" s="65"/>
      <c r="H499" s="65"/>
      <c r="L499" s="65"/>
      <c r="M499" s="65"/>
      <c r="N499" s="65"/>
    </row>
    <row r="500" spans="1:14" ht="14" x14ac:dyDescent="0.15">
      <c r="A500" s="65"/>
      <c r="C500" s="65"/>
      <c r="D500" s="66"/>
      <c r="E500" s="65"/>
      <c r="F500" s="65"/>
      <c r="G500" s="65"/>
      <c r="H500" s="65"/>
      <c r="L500" s="65"/>
      <c r="M500" s="65"/>
      <c r="N500" s="65"/>
    </row>
    <row r="501" spans="1:14" ht="14" x14ac:dyDescent="0.15">
      <c r="A501" s="65"/>
      <c r="C501" s="65"/>
      <c r="D501" s="66"/>
      <c r="E501" s="65"/>
      <c r="F501" s="65"/>
      <c r="G501" s="65"/>
      <c r="H501" s="65"/>
      <c r="L501" s="65"/>
      <c r="M501" s="65"/>
      <c r="N501" s="65"/>
    </row>
    <row r="502" spans="1:14" ht="14" x14ac:dyDescent="0.15">
      <c r="A502" s="65"/>
      <c r="C502" s="65"/>
      <c r="D502" s="66"/>
      <c r="E502" s="65"/>
      <c r="F502" s="65"/>
      <c r="G502" s="65"/>
      <c r="H502" s="65"/>
      <c r="L502" s="65"/>
      <c r="M502" s="65"/>
      <c r="N502" s="65"/>
    </row>
    <row r="503" spans="1:14" ht="14" x14ac:dyDescent="0.15">
      <c r="A503" s="65"/>
      <c r="C503" s="65"/>
      <c r="D503" s="66"/>
      <c r="E503" s="65"/>
      <c r="F503" s="65"/>
      <c r="G503" s="65"/>
      <c r="H503" s="65"/>
      <c r="L503" s="65"/>
      <c r="M503" s="65"/>
      <c r="N503" s="65"/>
    </row>
    <row r="504" spans="1:14" ht="14" x14ac:dyDescent="0.15">
      <c r="A504" s="65"/>
      <c r="C504" s="65"/>
      <c r="D504" s="66"/>
      <c r="E504" s="65"/>
      <c r="F504" s="65"/>
      <c r="G504" s="65"/>
      <c r="H504" s="65"/>
      <c r="L504" s="65"/>
      <c r="M504" s="65"/>
      <c r="N504" s="65"/>
    </row>
    <row r="505" spans="1:14" ht="14" x14ac:dyDescent="0.15">
      <c r="A505" s="65"/>
      <c r="C505" s="65"/>
      <c r="D505" s="66"/>
      <c r="E505" s="65"/>
      <c r="F505" s="65"/>
      <c r="G505" s="65"/>
      <c r="H505" s="65"/>
      <c r="L505" s="65"/>
      <c r="M505" s="65"/>
      <c r="N505" s="65"/>
    </row>
    <row r="506" spans="1:14" ht="14" x14ac:dyDescent="0.15">
      <c r="A506" s="65"/>
      <c r="C506" s="65"/>
      <c r="D506" s="66"/>
      <c r="E506" s="65"/>
      <c r="F506" s="65"/>
      <c r="G506" s="65"/>
      <c r="H506" s="65"/>
      <c r="L506" s="65"/>
      <c r="M506" s="65"/>
      <c r="N506" s="65"/>
    </row>
    <row r="507" spans="1:14" ht="14" x14ac:dyDescent="0.15">
      <c r="A507" s="65"/>
      <c r="C507" s="65"/>
      <c r="D507" s="66"/>
      <c r="E507" s="65"/>
      <c r="F507" s="65"/>
      <c r="G507" s="65"/>
      <c r="H507" s="65"/>
      <c r="L507" s="65"/>
      <c r="M507" s="65"/>
      <c r="N507" s="65"/>
    </row>
    <row r="508" spans="1:14" ht="14" x14ac:dyDescent="0.15">
      <c r="A508" s="65"/>
      <c r="C508" s="65"/>
      <c r="D508" s="66"/>
      <c r="E508" s="65"/>
      <c r="F508" s="65"/>
      <c r="G508" s="65"/>
      <c r="H508" s="65"/>
      <c r="L508" s="65"/>
      <c r="M508" s="65"/>
      <c r="N508" s="65"/>
    </row>
    <row r="509" spans="1:14" ht="14" x14ac:dyDescent="0.15">
      <c r="A509" s="65"/>
      <c r="C509" s="65"/>
      <c r="D509" s="66"/>
      <c r="E509" s="65"/>
      <c r="F509" s="65"/>
      <c r="G509" s="65"/>
      <c r="H509" s="65"/>
      <c r="L509" s="65"/>
      <c r="M509" s="65"/>
      <c r="N509" s="65"/>
    </row>
    <row r="510" spans="1:14" ht="14" x14ac:dyDescent="0.15">
      <c r="A510" s="65"/>
      <c r="C510" s="65"/>
      <c r="D510" s="66"/>
      <c r="E510" s="65"/>
      <c r="F510" s="65"/>
      <c r="G510" s="65"/>
      <c r="H510" s="65"/>
      <c r="L510" s="65"/>
      <c r="M510" s="65"/>
      <c r="N510" s="65"/>
    </row>
    <row r="511" spans="1:14" ht="14" x14ac:dyDescent="0.15">
      <c r="A511" s="65"/>
      <c r="C511" s="65"/>
      <c r="D511" s="66"/>
      <c r="E511" s="65"/>
      <c r="F511" s="65"/>
      <c r="G511" s="65"/>
      <c r="H511" s="65"/>
      <c r="L511" s="65"/>
      <c r="M511" s="65"/>
      <c r="N511" s="65"/>
    </row>
    <row r="512" spans="1:14" ht="14" x14ac:dyDescent="0.15">
      <c r="A512" s="65"/>
      <c r="C512" s="65"/>
      <c r="D512" s="66"/>
      <c r="E512" s="65"/>
      <c r="F512" s="65"/>
      <c r="G512" s="65"/>
      <c r="H512" s="65"/>
      <c r="L512" s="65"/>
      <c r="M512" s="65"/>
      <c r="N512" s="65"/>
    </row>
    <row r="513" spans="1:14" ht="14" x14ac:dyDescent="0.15">
      <c r="A513" s="65"/>
      <c r="C513" s="65"/>
      <c r="D513" s="66"/>
      <c r="E513" s="65"/>
      <c r="F513" s="65"/>
      <c r="G513" s="65"/>
      <c r="H513" s="65"/>
      <c r="L513" s="65"/>
      <c r="M513" s="65"/>
      <c r="N513" s="65"/>
    </row>
    <row r="514" spans="1:14" ht="14" x14ac:dyDescent="0.15">
      <c r="A514" s="65"/>
      <c r="C514" s="65"/>
      <c r="D514" s="66"/>
      <c r="E514" s="65"/>
      <c r="F514" s="65"/>
      <c r="G514" s="65"/>
      <c r="H514" s="65"/>
      <c r="L514" s="65"/>
      <c r="M514" s="65"/>
      <c r="N514" s="65"/>
    </row>
    <row r="515" spans="1:14" ht="14" x14ac:dyDescent="0.15">
      <c r="A515" s="65"/>
      <c r="C515" s="65"/>
      <c r="D515" s="66"/>
      <c r="E515" s="65"/>
      <c r="F515" s="65"/>
      <c r="G515" s="65"/>
      <c r="H515" s="65"/>
      <c r="L515" s="65"/>
      <c r="M515" s="65"/>
      <c r="N515" s="65"/>
    </row>
    <row r="516" spans="1:14" ht="14" x14ac:dyDescent="0.15">
      <c r="A516" s="65"/>
      <c r="C516" s="65"/>
      <c r="D516" s="66"/>
      <c r="E516" s="65"/>
      <c r="F516" s="65"/>
      <c r="G516" s="65"/>
      <c r="H516" s="65"/>
      <c r="L516" s="65"/>
      <c r="M516" s="65"/>
      <c r="N516" s="65"/>
    </row>
    <row r="517" spans="1:14" ht="14" x14ac:dyDescent="0.15">
      <c r="A517" s="65"/>
      <c r="C517" s="65"/>
      <c r="D517" s="66"/>
      <c r="E517" s="65"/>
      <c r="F517" s="65"/>
      <c r="G517" s="65"/>
      <c r="H517" s="65"/>
      <c r="L517" s="65"/>
      <c r="M517" s="65"/>
      <c r="N517" s="65"/>
    </row>
    <row r="518" spans="1:14" ht="14" x14ac:dyDescent="0.15">
      <c r="A518" s="65"/>
      <c r="C518" s="65"/>
      <c r="D518" s="66"/>
      <c r="E518" s="65"/>
      <c r="F518" s="65"/>
      <c r="G518" s="65"/>
      <c r="H518" s="65"/>
      <c r="L518" s="65"/>
      <c r="M518" s="65"/>
      <c r="N518" s="65"/>
    </row>
    <row r="519" spans="1:14" ht="14" x14ac:dyDescent="0.15">
      <c r="A519" s="65"/>
      <c r="C519" s="65"/>
      <c r="D519" s="66"/>
      <c r="E519" s="65"/>
      <c r="F519" s="65"/>
      <c r="G519" s="65"/>
      <c r="H519" s="65"/>
      <c r="L519" s="65"/>
      <c r="M519" s="65"/>
      <c r="N519" s="65"/>
    </row>
    <row r="520" spans="1:14" ht="14" x14ac:dyDescent="0.15">
      <c r="A520" s="65"/>
      <c r="C520" s="65"/>
      <c r="D520" s="66"/>
      <c r="E520" s="65"/>
      <c r="F520" s="65"/>
      <c r="G520" s="65"/>
      <c r="H520" s="65"/>
      <c r="L520" s="65"/>
      <c r="M520" s="65"/>
      <c r="N520" s="65"/>
    </row>
    <row r="521" spans="1:14" ht="14" x14ac:dyDescent="0.15">
      <c r="A521" s="65"/>
      <c r="C521" s="65"/>
      <c r="D521" s="66"/>
      <c r="E521" s="65"/>
      <c r="F521" s="65"/>
      <c r="G521" s="65"/>
      <c r="H521" s="65"/>
      <c r="L521" s="65"/>
      <c r="M521" s="65"/>
      <c r="N521" s="65"/>
    </row>
    <row r="522" spans="1:14" ht="14" x14ac:dyDescent="0.15">
      <c r="A522" s="65"/>
      <c r="C522" s="65"/>
      <c r="D522" s="66"/>
      <c r="E522" s="65"/>
      <c r="F522" s="65"/>
      <c r="G522" s="65"/>
      <c r="H522" s="65"/>
      <c r="L522" s="65"/>
      <c r="M522" s="65"/>
      <c r="N522" s="65"/>
    </row>
    <row r="523" spans="1:14" ht="14" x14ac:dyDescent="0.15">
      <c r="A523" s="65"/>
      <c r="C523" s="65"/>
      <c r="D523" s="66"/>
      <c r="E523" s="65"/>
      <c r="F523" s="65"/>
      <c r="G523" s="65"/>
      <c r="H523" s="65"/>
      <c r="L523" s="65"/>
      <c r="M523" s="65"/>
      <c r="N523" s="65"/>
    </row>
    <row r="524" spans="1:14" ht="14" x14ac:dyDescent="0.15">
      <c r="A524" s="65"/>
      <c r="C524" s="65"/>
      <c r="D524" s="66"/>
      <c r="E524" s="65"/>
      <c r="F524" s="65"/>
      <c r="G524" s="65"/>
      <c r="H524" s="65"/>
      <c r="L524" s="65"/>
      <c r="M524" s="65"/>
      <c r="N524" s="65"/>
    </row>
    <row r="525" spans="1:14" ht="14" x14ac:dyDescent="0.15">
      <c r="A525" s="65"/>
      <c r="C525" s="65"/>
      <c r="D525" s="66"/>
      <c r="E525" s="65"/>
      <c r="F525" s="65"/>
      <c r="G525" s="65"/>
      <c r="H525" s="65"/>
      <c r="L525" s="65"/>
      <c r="M525" s="65"/>
      <c r="N525" s="65"/>
    </row>
    <row r="526" spans="1:14" ht="14" x14ac:dyDescent="0.15">
      <c r="A526" s="65"/>
      <c r="C526" s="65"/>
      <c r="D526" s="66"/>
      <c r="E526" s="65"/>
      <c r="F526" s="65"/>
      <c r="G526" s="65"/>
      <c r="H526" s="65"/>
      <c r="L526" s="65"/>
      <c r="M526" s="65"/>
      <c r="N526" s="65"/>
    </row>
    <row r="527" spans="1:14" ht="14" x14ac:dyDescent="0.15">
      <c r="A527" s="65"/>
      <c r="C527" s="65"/>
      <c r="D527" s="66"/>
      <c r="E527" s="65"/>
      <c r="F527" s="65"/>
      <c r="G527" s="65"/>
      <c r="H527" s="65"/>
      <c r="L527" s="65"/>
      <c r="M527" s="65"/>
      <c r="N527" s="65"/>
    </row>
    <row r="528" spans="1:14" ht="14" x14ac:dyDescent="0.15">
      <c r="A528" s="65"/>
      <c r="C528" s="65"/>
      <c r="D528" s="66"/>
      <c r="E528" s="65"/>
      <c r="F528" s="65"/>
      <c r="G528" s="65"/>
      <c r="H528" s="65"/>
      <c r="L528" s="65"/>
      <c r="M528" s="65"/>
      <c r="N528" s="65"/>
    </row>
    <row r="529" spans="1:14" ht="14" x14ac:dyDescent="0.15">
      <c r="A529" s="65"/>
      <c r="C529" s="65"/>
      <c r="D529" s="66"/>
      <c r="E529" s="65"/>
      <c r="F529" s="65"/>
      <c r="G529" s="65"/>
      <c r="H529" s="65"/>
      <c r="L529" s="65"/>
      <c r="M529" s="65"/>
      <c r="N529" s="65"/>
    </row>
    <row r="530" spans="1:14" ht="14" x14ac:dyDescent="0.15">
      <c r="A530" s="65"/>
      <c r="C530" s="65"/>
      <c r="D530" s="66"/>
      <c r="E530" s="65"/>
      <c r="F530" s="65"/>
      <c r="G530" s="65"/>
      <c r="H530" s="65"/>
      <c r="L530" s="65"/>
      <c r="M530" s="65"/>
      <c r="N530" s="65"/>
    </row>
    <row r="531" spans="1:14" ht="14" x14ac:dyDescent="0.15">
      <c r="A531" s="65"/>
      <c r="C531" s="65"/>
      <c r="D531" s="66"/>
      <c r="E531" s="65"/>
      <c r="F531" s="65"/>
      <c r="G531" s="65"/>
      <c r="H531" s="65"/>
      <c r="L531" s="65"/>
      <c r="M531" s="65"/>
      <c r="N531" s="65"/>
    </row>
    <row r="532" spans="1:14" ht="14" x14ac:dyDescent="0.15">
      <c r="A532" s="65"/>
      <c r="C532" s="65"/>
      <c r="D532" s="66"/>
      <c r="E532" s="65"/>
      <c r="F532" s="65"/>
      <c r="G532" s="65"/>
      <c r="H532" s="65"/>
      <c r="L532" s="65"/>
      <c r="M532" s="65"/>
      <c r="N532" s="65"/>
    </row>
    <row r="533" spans="1:14" ht="14" x14ac:dyDescent="0.15">
      <c r="A533" s="65"/>
      <c r="C533" s="65"/>
      <c r="D533" s="66"/>
      <c r="E533" s="65"/>
      <c r="F533" s="65"/>
      <c r="G533" s="65"/>
      <c r="H533" s="65"/>
      <c r="L533" s="65"/>
      <c r="M533" s="65"/>
      <c r="N533" s="65"/>
    </row>
    <row r="534" spans="1:14" ht="14" x14ac:dyDescent="0.15">
      <c r="A534" s="65"/>
      <c r="C534" s="65"/>
      <c r="D534" s="66"/>
      <c r="E534" s="65"/>
      <c r="F534" s="65"/>
      <c r="G534" s="65"/>
      <c r="H534" s="65"/>
      <c r="L534" s="65"/>
      <c r="M534" s="65"/>
      <c r="N534" s="65"/>
    </row>
    <row r="535" spans="1:14" ht="14" x14ac:dyDescent="0.15">
      <c r="A535" s="65"/>
      <c r="C535" s="65"/>
      <c r="D535" s="66"/>
      <c r="E535" s="65"/>
      <c r="F535" s="65"/>
      <c r="G535" s="65"/>
      <c r="H535" s="65"/>
      <c r="L535" s="65"/>
      <c r="M535" s="65"/>
      <c r="N535" s="65"/>
    </row>
    <row r="536" spans="1:14" ht="14" x14ac:dyDescent="0.15">
      <c r="A536" s="65"/>
      <c r="C536" s="65"/>
      <c r="D536" s="66"/>
      <c r="E536" s="65"/>
      <c r="F536" s="65"/>
      <c r="G536" s="65"/>
      <c r="H536" s="65"/>
      <c r="L536" s="65"/>
      <c r="M536" s="65"/>
      <c r="N536" s="65"/>
    </row>
    <row r="537" spans="1:14" ht="14" x14ac:dyDescent="0.15">
      <c r="A537" s="65"/>
      <c r="C537" s="65"/>
      <c r="D537" s="66"/>
      <c r="E537" s="65"/>
      <c r="F537" s="65"/>
      <c r="G537" s="65"/>
      <c r="H537" s="65"/>
      <c r="L537" s="65"/>
      <c r="M537" s="65"/>
      <c r="N537" s="65"/>
    </row>
    <row r="538" spans="1:14" ht="14" x14ac:dyDescent="0.15">
      <c r="A538" s="65"/>
      <c r="C538" s="65"/>
      <c r="D538" s="66"/>
      <c r="E538" s="65"/>
      <c r="F538" s="65"/>
      <c r="G538" s="65"/>
      <c r="H538" s="65"/>
      <c r="L538" s="65"/>
      <c r="M538" s="65"/>
      <c r="N538" s="65"/>
    </row>
    <row r="539" spans="1:14" ht="14" x14ac:dyDescent="0.15">
      <c r="A539" s="65"/>
      <c r="C539" s="65"/>
      <c r="D539" s="66"/>
      <c r="E539" s="65"/>
      <c r="F539" s="65"/>
      <c r="G539" s="65"/>
      <c r="H539" s="65"/>
      <c r="L539" s="65"/>
      <c r="M539" s="65"/>
      <c r="N539" s="65"/>
    </row>
    <row r="540" spans="1:14" ht="14" x14ac:dyDescent="0.15">
      <c r="A540" s="65"/>
      <c r="C540" s="65"/>
      <c r="D540" s="66"/>
      <c r="E540" s="65"/>
      <c r="F540" s="65"/>
      <c r="G540" s="65"/>
      <c r="H540" s="65"/>
      <c r="L540" s="65"/>
      <c r="M540" s="65"/>
      <c r="N540" s="65"/>
    </row>
    <row r="541" spans="1:14" ht="14" x14ac:dyDescent="0.15">
      <c r="A541" s="65"/>
      <c r="C541" s="65"/>
      <c r="D541" s="66"/>
      <c r="E541" s="65"/>
      <c r="F541" s="65"/>
      <c r="G541" s="65"/>
      <c r="H541" s="65"/>
      <c r="L541" s="65"/>
      <c r="M541" s="65"/>
      <c r="N541" s="65"/>
    </row>
    <row r="542" spans="1:14" ht="14" x14ac:dyDescent="0.15">
      <c r="A542" s="65"/>
      <c r="C542" s="65"/>
      <c r="D542" s="66"/>
      <c r="E542" s="65"/>
      <c r="F542" s="65"/>
      <c r="G542" s="65"/>
      <c r="H542" s="65"/>
      <c r="L542" s="65"/>
      <c r="M542" s="65"/>
      <c r="N542" s="65"/>
    </row>
    <row r="543" spans="1:14" ht="14" x14ac:dyDescent="0.15">
      <c r="A543" s="65"/>
      <c r="C543" s="65"/>
      <c r="D543" s="66"/>
      <c r="E543" s="65"/>
      <c r="F543" s="65"/>
      <c r="G543" s="65"/>
      <c r="H543" s="65"/>
      <c r="L543" s="65"/>
      <c r="M543" s="65"/>
      <c r="N543" s="65"/>
    </row>
    <row r="544" spans="1:14" ht="14" x14ac:dyDescent="0.15">
      <c r="A544" s="65"/>
      <c r="C544" s="65"/>
      <c r="D544" s="66"/>
      <c r="E544" s="65"/>
      <c r="F544" s="65"/>
      <c r="G544" s="65"/>
      <c r="H544" s="65"/>
      <c r="L544" s="65"/>
      <c r="M544" s="65"/>
      <c r="N544" s="65"/>
    </row>
    <row r="545" spans="1:14" ht="14" x14ac:dyDescent="0.15">
      <c r="A545" s="65"/>
      <c r="C545" s="65"/>
      <c r="D545" s="66"/>
      <c r="E545" s="65"/>
      <c r="F545" s="65"/>
      <c r="G545" s="65"/>
      <c r="H545" s="65"/>
      <c r="L545" s="65"/>
      <c r="M545" s="65"/>
      <c r="N545" s="65"/>
    </row>
    <row r="546" spans="1:14" ht="14" x14ac:dyDescent="0.15">
      <c r="A546" s="65"/>
      <c r="C546" s="65"/>
      <c r="D546" s="66"/>
      <c r="E546" s="65"/>
      <c r="F546" s="65"/>
      <c r="G546" s="65"/>
      <c r="H546" s="65"/>
      <c r="L546" s="65"/>
      <c r="M546" s="65"/>
      <c r="N546" s="65"/>
    </row>
    <row r="547" spans="1:14" ht="14" x14ac:dyDescent="0.15">
      <c r="A547" s="65"/>
      <c r="C547" s="65"/>
      <c r="D547" s="66"/>
      <c r="E547" s="65"/>
      <c r="F547" s="65"/>
      <c r="G547" s="65"/>
      <c r="H547" s="65"/>
      <c r="L547" s="65"/>
      <c r="M547" s="65"/>
      <c r="N547" s="65"/>
    </row>
    <row r="548" spans="1:14" ht="14" x14ac:dyDescent="0.15">
      <c r="A548" s="65"/>
      <c r="C548" s="65"/>
      <c r="D548" s="66"/>
      <c r="E548" s="65"/>
      <c r="F548" s="65"/>
      <c r="G548" s="65"/>
      <c r="H548" s="65"/>
      <c r="L548" s="65"/>
      <c r="M548" s="65"/>
      <c r="N548" s="65"/>
    </row>
    <row r="549" spans="1:14" ht="14" x14ac:dyDescent="0.15">
      <c r="A549" s="65"/>
      <c r="C549" s="65"/>
      <c r="D549" s="66"/>
      <c r="E549" s="65"/>
      <c r="F549" s="65"/>
      <c r="G549" s="65"/>
      <c r="H549" s="65"/>
      <c r="L549" s="65"/>
      <c r="M549" s="65"/>
      <c r="N549" s="65"/>
    </row>
    <row r="550" spans="1:14" ht="14" x14ac:dyDescent="0.15">
      <c r="A550" s="65"/>
      <c r="C550" s="65"/>
      <c r="D550" s="66"/>
      <c r="E550" s="65"/>
      <c r="F550" s="65"/>
      <c r="G550" s="65"/>
      <c r="H550" s="65"/>
      <c r="L550" s="65"/>
      <c r="M550" s="65"/>
      <c r="N550" s="65"/>
    </row>
    <row r="551" spans="1:14" ht="14" x14ac:dyDescent="0.15">
      <c r="A551" s="65"/>
      <c r="C551" s="65"/>
      <c r="D551" s="66"/>
      <c r="E551" s="65"/>
      <c r="F551" s="65"/>
      <c r="G551" s="65"/>
      <c r="H551" s="65"/>
      <c r="L551" s="65"/>
      <c r="M551" s="65"/>
      <c r="N551" s="65"/>
    </row>
    <row r="552" spans="1:14" ht="14" x14ac:dyDescent="0.15">
      <c r="A552" s="65"/>
      <c r="C552" s="65"/>
      <c r="D552" s="66"/>
      <c r="E552" s="65"/>
      <c r="F552" s="65"/>
      <c r="G552" s="65"/>
      <c r="H552" s="65"/>
      <c r="L552" s="65"/>
      <c r="M552" s="65"/>
      <c r="N552" s="65"/>
    </row>
    <row r="553" spans="1:14" ht="14" x14ac:dyDescent="0.15">
      <c r="A553" s="65"/>
      <c r="C553" s="65"/>
      <c r="D553" s="66"/>
      <c r="E553" s="65"/>
      <c r="F553" s="65"/>
      <c r="G553" s="65"/>
      <c r="H553" s="65"/>
      <c r="L553" s="65"/>
      <c r="M553" s="65"/>
      <c r="N553" s="65"/>
    </row>
    <row r="554" spans="1:14" ht="14" x14ac:dyDescent="0.15">
      <c r="A554" s="65"/>
      <c r="C554" s="65"/>
      <c r="D554" s="66"/>
      <c r="E554" s="65"/>
      <c r="F554" s="65"/>
      <c r="G554" s="65"/>
      <c r="H554" s="65"/>
      <c r="L554" s="65"/>
      <c r="M554" s="65"/>
      <c r="N554" s="65"/>
    </row>
    <row r="555" spans="1:14" ht="14" x14ac:dyDescent="0.15">
      <c r="A555" s="65"/>
      <c r="C555" s="65"/>
      <c r="D555" s="66"/>
      <c r="E555" s="65"/>
      <c r="F555" s="65"/>
      <c r="G555" s="65"/>
      <c r="H555" s="65"/>
      <c r="L555" s="65"/>
      <c r="M555" s="65"/>
      <c r="N555" s="65"/>
    </row>
    <row r="556" spans="1:14" ht="14" x14ac:dyDescent="0.15">
      <c r="A556" s="65"/>
      <c r="C556" s="65"/>
      <c r="D556" s="66"/>
      <c r="E556" s="65"/>
      <c r="F556" s="65"/>
      <c r="G556" s="65"/>
      <c r="H556" s="65"/>
      <c r="L556" s="65"/>
      <c r="M556" s="65"/>
      <c r="N556" s="65"/>
    </row>
    <row r="557" spans="1:14" ht="14" x14ac:dyDescent="0.15">
      <c r="A557" s="65"/>
      <c r="C557" s="65"/>
      <c r="D557" s="66"/>
      <c r="E557" s="65"/>
      <c r="F557" s="65"/>
      <c r="G557" s="65"/>
      <c r="H557" s="65"/>
      <c r="L557" s="65"/>
      <c r="M557" s="65"/>
      <c r="N557" s="65"/>
    </row>
    <row r="558" spans="1:14" ht="14" x14ac:dyDescent="0.15">
      <c r="A558" s="65"/>
      <c r="C558" s="65"/>
      <c r="D558" s="66"/>
      <c r="E558" s="65"/>
      <c r="F558" s="65"/>
      <c r="G558" s="65"/>
      <c r="H558" s="65"/>
      <c r="L558" s="65"/>
      <c r="M558" s="65"/>
      <c r="N558" s="65"/>
    </row>
    <row r="559" spans="1:14" ht="14" x14ac:dyDescent="0.15">
      <c r="A559" s="65"/>
      <c r="C559" s="65"/>
      <c r="D559" s="66"/>
      <c r="E559" s="65"/>
      <c r="F559" s="65"/>
      <c r="G559" s="65"/>
      <c r="H559" s="65"/>
      <c r="L559" s="65"/>
      <c r="M559" s="65"/>
      <c r="N559" s="65"/>
    </row>
    <row r="560" spans="1:14" ht="14" x14ac:dyDescent="0.15">
      <c r="A560" s="65"/>
      <c r="C560" s="65"/>
      <c r="D560" s="66"/>
      <c r="E560" s="65"/>
      <c r="F560" s="65"/>
      <c r="G560" s="65"/>
      <c r="H560" s="65"/>
      <c r="L560" s="65"/>
      <c r="M560" s="65"/>
      <c r="N560" s="65"/>
    </row>
    <row r="561" spans="1:14" ht="14" x14ac:dyDescent="0.15">
      <c r="A561" s="65"/>
      <c r="C561" s="65"/>
      <c r="D561" s="66"/>
      <c r="E561" s="65"/>
      <c r="F561" s="65"/>
      <c r="G561" s="65"/>
      <c r="H561" s="65"/>
      <c r="L561" s="65"/>
      <c r="M561" s="65"/>
      <c r="N561" s="65"/>
    </row>
    <row r="562" spans="1:14" ht="14" x14ac:dyDescent="0.15">
      <c r="A562" s="65"/>
      <c r="C562" s="65"/>
      <c r="D562" s="66"/>
      <c r="E562" s="65"/>
      <c r="F562" s="65"/>
      <c r="G562" s="65"/>
      <c r="H562" s="65"/>
      <c r="L562" s="65"/>
      <c r="M562" s="65"/>
      <c r="N562" s="65"/>
    </row>
    <row r="563" spans="1:14" ht="14" x14ac:dyDescent="0.15">
      <c r="A563" s="65"/>
      <c r="C563" s="65"/>
      <c r="D563" s="66"/>
      <c r="E563" s="65"/>
      <c r="F563" s="65"/>
      <c r="G563" s="65"/>
      <c r="H563" s="65"/>
      <c r="L563" s="65"/>
      <c r="M563" s="65"/>
      <c r="N563" s="65"/>
    </row>
    <row r="564" spans="1:14" ht="14" x14ac:dyDescent="0.15">
      <c r="A564" s="65"/>
      <c r="C564" s="65"/>
      <c r="D564" s="66"/>
      <c r="E564" s="65"/>
      <c r="F564" s="65"/>
      <c r="G564" s="65"/>
      <c r="H564" s="65"/>
      <c r="L564" s="65"/>
      <c r="M564" s="65"/>
      <c r="N564" s="65"/>
    </row>
    <row r="565" spans="1:14" ht="14" x14ac:dyDescent="0.15">
      <c r="A565" s="65"/>
      <c r="C565" s="65"/>
      <c r="D565" s="66"/>
      <c r="E565" s="65"/>
      <c r="F565" s="65"/>
      <c r="G565" s="65"/>
      <c r="H565" s="65"/>
      <c r="L565" s="65"/>
      <c r="M565" s="65"/>
      <c r="N565" s="65"/>
    </row>
    <row r="566" spans="1:14" ht="14" x14ac:dyDescent="0.15">
      <c r="A566" s="65"/>
      <c r="C566" s="65"/>
      <c r="D566" s="66"/>
      <c r="E566" s="65"/>
      <c r="F566" s="65"/>
      <c r="G566" s="65"/>
      <c r="H566" s="65"/>
      <c r="L566" s="65"/>
      <c r="M566" s="65"/>
      <c r="N566" s="65"/>
    </row>
    <row r="567" spans="1:14" ht="14" x14ac:dyDescent="0.15">
      <c r="A567" s="65"/>
      <c r="C567" s="65"/>
      <c r="D567" s="66"/>
      <c r="E567" s="65"/>
      <c r="F567" s="65"/>
      <c r="G567" s="65"/>
      <c r="H567" s="65"/>
      <c r="L567" s="65"/>
      <c r="M567" s="65"/>
      <c r="N567" s="65"/>
    </row>
    <row r="568" spans="1:14" ht="14" x14ac:dyDescent="0.15">
      <c r="A568" s="65"/>
      <c r="C568" s="65"/>
      <c r="D568" s="66"/>
      <c r="E568" s="65"/>
      <c r="F568" s="65"/>
      <c r="G568" s="65"/>
      <c r="H568" s="65"/>
      <c r="L568" s="65"/>
      <c r="M568" s="65"/>
      <c r="N568" s="65"/>
    </row>
    <row r="569" spans="1:14" ht="14" x14ac:dyDescent="0.15">
      <c r="A569" s="65"/>
      <c r="C569" s="65"/>
      <c r="D569" s="66"/>
      <c r="E569" s="65"/>
      <c r="F569" s="65"/>
      <c r="G569" s="65"/>
      <c r="H569" s="65"/>
      <c r="L569" s="65"/>
      <c r="M569" s="65"/>
      <c r="N569" s="65"/>
    </row>
    <row r="570" spans="1:14" ht="14" x14ac:dyDescent="0.15">
      <c r="A570" s="65"/>
      <c r="C570" s="65"/>
      <c r="D570" s="66"/>
      <c r="E570" s="65"/>
      <c r="F570" s="65"/>
      <c r="G570" s="65"/>
      <c r="H570" s="65"/>
      <c r="L570" s="65"/>
      <c r="M570" s="65"/>
      <c r="N570" s="65"/>
    </row>
    <row r="571" spans="1:14" ht="14" x14ac:dyDescent="0.15">
      <c r="A571" s="65"/>
      <c r="C571" s="65"/>
      <c r="D571" s="66"/>
      <c r="E571" s="65"/>
      <c r="F571" s="65"/>
      <c r="G571" s="65"/>
      <c r="H571" s="65"/>
      <c r="L571" s="65"/>
      <c r="M571" s="65"/>
      <c r="N571" s="65"/>
    </row>
    <row r="572" spans="1:14" ht="14" x14ac:dyDescent="0.15">
      <c r="A572" s="65"/>
      <c r="C572" s="65"/>
      <c r="D572" s="66"/>
      <c r="E572" s="65"/>
      <c r="F572" s="65"/>
      <c r="G572" s="65"/>
      <c r="H572" s="65"/>
      <c r="L572" s="65"/>
      <c r="M572" s="65"/>
      <c r="N572" s="65"/>
    </row>
    <row r="573" spans="1:14" ht="14" x14ac:dyDescent="0.15">
      <c r="A573" s="65"/>
      <c r="C573" s="65"/>
      <c r="D573" s="66"/>
      <c r="E573" s="65"/>
      <c r="F573" s="65"/>
      <c r="G573" s="65"/>
      <c r="H573" s="65"/>
      <c r="L573" s="65"/>
      <c r="M573" s="65"/>
      <c r="N573" s="65"/>
    </row>
    <row r="574" spans="1:14" ht="14" x14ac:dyDescent="0.15">
      <c r="A574" s="65"/>
      <c r="C574" s="65"/>
      <c r="D574" s="66"/>
      <c r="E574" s="65"/>
      <c r="F574" s="65"/>
      <c r="G574" s="65"/>
      <c r="H574" s="65"/>
      <c r="L574" s="65"/>
      <c r="M574" s="65"/>
      <c r="N574" s="65"/>
    </row>
    <row r="575" spans="1:14" ht="14" x14ac:dyDescent="0.15">
      <c r="A575" s="65"/>
      <c r="C575" s="65"/>
      <c r="D575" s="66"/>
      <c r="E575" s="65"/>
      <c r="F575" s="65"/>
      <c r="G575" s="65"/>
      <c r="H575" s="65"/>
      <c r="L575" s="65"/>
      <c r="M575" s="65"/>
      <c r="N575" s="65"/>
    </row>
    <row r="576" spans="1:14" ht="14" x14ac:dyDescent="0.15">
      <c r="A576" s="65"/>
      <c r="C576" s="65"/>
      <c r="D576" s="66"/>
      <c r="E576" s="65"/>
      <c r="F576" s="65"/>
      <c r="G576" s="65"/>
      <c r="H576" s="65"/>
      <c r="L576" s="65"/>
      <c r="M576" s="65"/>
      <c r="N576" s="65"/>
    </row>
    <row r="577" spans="1:14" ht="14" x14ac:dyDescent="0.15">
      <c r="A577" s="65"/>
      <c r="C577" s="65"/>
      <c r="D577" s="66"/>
      <c r="E577" s="65"/>
      <c r="F577" s="65"/>
      <c r="G577" s="65"/>
      <c r="H577" s="65"/>
      <c r="L577" s="65"/>
      <c r="M577" s="65"/>
      <c r="N577" s="65"/>
    </row>
    <row r="578" spans="1:14" ht="14" x14ac:dyDescent="0.15">
      <c r="A578" s="65"/>
      <c r="C578" s="65"/>
      <c r="D578" s="66"/>
      <c r="E578" s="65"/>
      <c r="F578" s="65"/>
      <c r="G578" s="65"/>
      <c r="H578" s="65"/>
      <c r="L578" s="65"/>
      <c r="M578" s="65"/>
      <c r="N578" s="65"/>
    </row>
    <row r="579" spans="1:14" ht="14" x14ac:dyDescent="0.15">
      <c r="A579" s="65"/>
      <c r="C579" s="65"/>
      <c r="D579" s="66"/>
      <c r="E579" s="65"/>
      <c r="F579" s="65"/>
      <c r="G579" s="65"/>
      <c r="H579" s="65"/>
      <c r="L579" s="65"/>
      <c r="M579" s="65"/>
      <c r="N579" s="65"/>
    </row>
    <row r="580" spans="1:14" ht="14" x14ac:dyDescent="0.15">
      <c r="A580" s="65"/>
      <c r="C580" s="65"/>
      <c r="D580" s="66"/>
      <c r="E580" s="65"/>
      <c r="F580" s="65"/>
      <c r="G580" s="65"/>
      <c r="H580" s="65"/>
      <c r="L580" s="65"/>
      <c r="M580" s="65"/>
      <c r="N580" s="65"/>
    </row>
    <row r="581" spans="1:14" ht="14" x14ac:dyDescent="0.15">
      <c r="A581" s="65"/>
      <c r="C581" s="65"/>
      <c r="D581" s="66"/>
      <c r="E581" s="65"/>
      <c r="F581" s="65"/>
      <c r="G581" s="65"/>
      <c r="H581" s="65"/>
      <c r="L581" s="65"/>
      <c r="M581" s="65"/>
      <c r="N581" s="65"/>
    </row>
    <row r="582" spans="1:14" ht="14" x14ac:dyDescent="0.15">
      <c r="A582" s="65"/>
      <c r="C582" s="65"/>
      <c r="D582" s="66"/>
      <c r="E582" s="65"/>
      <c r="F582" s="65"/>
      <c r="G582" s="65"/>
      <c r="H582" s="65"/>
      <c r="L582" s="65"/>
      <c r="M582" s="65"/>
      <c r="N582" s="65"/>
    </row>
    <row r="583" spans="1:14" ht="14" x14ac:dyDescent="0.15">
      <c r="A583" s="65"/>
      <c r="C583" s="65"/>
      <c r="D583" s="66"/>
      <c r="E583" s="65"/>
      <c r="F583" s="65"/>
      <c r="G583" s="65"/>
      <c r="H583" s="65"/>
      <c r="L583" s="65"/>
      <c r="M583" s="65"/>
      <c r="N583" s="65"/>
    </row>
    <row r="584" spans="1:14" ht="14" x14ac:dyDescent="0.15">
      <c r="A584" s="65"/>
      <c r="C584" s="65"/>
      <c r="D584" s="66"/>
      <c r="E584" s="65"/>
      <c r="F584" s="65"/>
      <c r="G584" s="65"/>
      <c r="H584" s="65"/>
      <c r="L584" s="65"/>
      <c r="M584" s="65"/>
      <c r="N584" s="65"/>
    </row>
    <row r="585" spans="1:14" ht="14" x14ac:dyDescent="0.15">
      <c r="A585" s="65"/>
      <c r="C585" s="65"/>
      <c r="D585" s="66"/>
      <c r="E585" s="65"/>
      <c r="F585" s="65"/>
      <c r="G585" s="65"/>
      <c r="H585" s="65"/>
      <c r="L585" s="65"/>
      <c r="M585" s="65"/>
      <c r="N585" s="65"/>
    </row>
    <row r="586" spans="1:14" ht="14" x14ac:dyDescent="0.15">
      <c r="A586" s="65"/>
      <c r="C586" s="65"/>
      <c r="D586" s="66"/>
      <c r="E586" s="65"/>
      <c r="F586" s="65"/>
      <c r="G586" s="65"/>
      <c r="H586" s="65"/>
      <c r="L586" s="65"/>
      <c r="M586" s="65"/>
      <c r="N586" s="65"/>
    </row>
    <row r="587" spans="1:14" ht="14" x14ac:dyDescent="0.15">
      <c r="A587" s="65"/>
      <c r="C587" s="65"/>
      <c r="D587" s="66"/>
      <c r="E587" s="65"/>
      <c r="F587" s="65"/>
      <c r="G587" s="65"/>
      <c r="H587" s="65"/>
      <c r="L587" s="65"/>
      <c r="M587" s="65"/>
      <c r="N587" s="65"/>
    </row>
    <row r="588" spans="1:14" ht="14" x14ac:dyDescent="0.15">
      <c r="A588" s="65"/>
      <c r="C588" s="65"/>
      <c r="D588" s="66"/>
      <c r="E588" s="65"/>
      <c r="F588" s="65"/>
      <c r="G588" s="65"/>
      <c r="H588" s="65"/>
      <c r="L588" s="65"/>
      <c r="M588" s="65"/>
      <c r="N588" s="65"/>
    </row>
    <row r="589" spans="1:14" ht="14" x14ac:dyDescent="0.15">
      <c r="A589" s="65"/>
      <c r="C589" s="65"/>
      <c r="D589" s="66"/>
      <c r="E589" s="65"/>
      <c r="F589" s="65"/>
      <c r="G589" s="65"/>
      <c r="H589" s="65"/>
      <c r="L589" s="65"/>
      <c r="M589" s="65"/>
      <c r="N589" s="65"/>
    </row>
    <row r="590" spans="1:14" ht="14" x14ac:dyDescent="0.15">
      <c r="A590" s="65"/>
      <c r="C590" s="65"/>
      <c r="D590" s="66"/>
      <c r="E590" s="65"/>
      <c r="F590" s="65"/>
      <c r="G590" s="65"/>
      <c r="H590" s="65"/>
      <c r="L590" s="65"/>
      <c r="M590" s="65"/>
      <c r="N590" s="65"/>
    </row>
    <row r="591" spans="1:14" ht="14" x14ac:dyDescent="0.15">
      <c r="A591" s="65"/>
      <c r="C591" s="65"/>
      <c r="D591" s="66"/>
      <c r="E591" s="65"/>
      <c r="F591" s="65"/>
      <c r="G591" s="65"/>
      <c r="H591" s="65"/>
      <c r="L591" s="65"/>
      <c r="M591" s="65"/>
      <c r="N591" s="65"/>
    </row>
    <row r="592" spans="1:14" ht="14" x14ac:dyDescent="0.15">
      <c r="A592" s="65"/>
      <c r="C592" s="65"/>
      <c r="D592" s="66"/>
      <c r="E592" s="65"/>
      <c r="F592" s="65"/>
      <c r="G592" s="65"/>
      <c r="H592" s="65"/>
      <c r="L592" s="65"/>
      <c r="M592" s="65"/>
      <c r="N592" s="65"/>
    </row>
    <row r="593" spans="1:14" ht="14" x14ac:dyDescent="0.15">
      <c r="A593" s="65"/>
      <c r="C593" s="65"/>
      <c r="D593" s="66"/>
      <c r="E593" s="65"/>
      <c r="F593" s="65"/>
      <c r="G593" s="65"/>
      <c r="H593" s="65"/>
      <c r="L593" s="65"/>
      <c r="M593" s="65"/>
      <c r="N593" s="65"/>
    </row>
    <row r="594" spans="1:14" ht="14" x14ac:dyDescent="0.15">
      <c r="A594" s="65"/>
      <c r="C594" s="65"/>
      <c r="D594" s="66"/>
      <c r="E594" s="65"/>
      <c r="F594" s="65"/>
      <c r="G594" s="65"/>
      <c r="H594" s="65"/>
      <c r="L594" s="65"/>
      <c r="M594" s="65"/>
      <c r="N594" s="65"/>
    </row>
    <row r="595" spans="1:14" ht="14" x14ac:dyDescent="0.15">
      <c r="A595" s="65"/>
      <c r="C595" s="65"/>
      <c r="D595" s="66"/>
      <c r="E595" s="65"/>
      <c r="F595" s="65"/>
      <c r="G595" s="65"/>
      <c r="H595" s="65"/>
      <c r="L595" s="65"/>
      <c r="M595" s="65"/>
      <c r="N595" s="65"/>
    </row>
    <row r="596" spans="1:14" ht="14" x14ac:dyDescent="0.15">
      <c r="A596" s="65"/>
      <c r="C596" s="65"/>
      <c r="D596" s="66"/>
      <c r="E596" s="65"/>
      <c r="F596" s="65"/>
      <c r="G596" s="65"/>
      <c r="H596" s="65"/>
      <c r="L596" s="65"/>
      <c r="M596" s="65"/>
      <c r="N596" s="65"/>
    </row>
    <row r="597" spans="1:14" ht="14" x14ac:dyDescent="0.15">
      <c r="A597" s="65"/>
      <c r="C597" s="65"/>
      <c r="D597" s="66"/>
      <c r="E597" s="65"/>
      <c r="F597" s="65"/>
      <c r="G597" s="65"/>
      <c r="H597" s="65"/>
      <c r="L597" s="65"/>
      <c r="M597" s="65"/>
      <c r="N597" s="65"/>
    </row>
    <row r="598" spans="1:14" ht="14" x14ac:dyDescent="0.15">
      <c r="A598" s="65"/>
      <c r="C598" s="65"/>
      <c r="D598" s="66"/>
      <c r="E598" s="65"/>
      <c r="F598" s="65"/>
      <c r="G598" s="65"/>
      <c r="H598" s="65"/>
      <c r="L598" s="65"/>
      <c r="M598" s="65"/>
      <c r="N598" s="65"/>
    </row>
    <row r="599" spans="1:14" ht="14" x14ac:dyDescent="0.15">
      <c r="A599" s="65"/>
      <c r="C599" s="65"/>
      <c r="D599" s="66"/>
      <c r="E599" s="65"/>
      <c r="F599" s="65"/>
      <c r="G599" s="65"/>
      <c r="H599" s="65"/>
      <c r="L599" s="65"/>
      <c r="M599" s="65"/>
      <c r="N599" s="65"/>
    </row>
    <row r="600" spans="1:14" ht="14" x14ac:dyDescent="0.15">
      <c r="A600" s="65"/>
      <c r="C600" s="65"/>
      <c r="D600" s="66"/>
      <c r="E600" s="65"/>
      <c r="F600" s="65"/>
      <c r="G600" s="65"/>
      <c r="H600" s="65"/>
      <c r="L600" s="65"/>
      <c r="M600" s="65"/>
      <c r="N600" s="65"/>
    </row>
    <row r="601" spans="1:14" ht="14" x14ac:dyDescent="0.15">
      <c r="A601" s="65"/>
      <c r="C601" s="65"/>
      <c r="D601" s="66"/>
      <c r="E601" s="65"/>
      <c r="F601" s="65"/>
      <c r="G601" s="65"/>
      <c r="H601" s="65"/>
      <c r="L601" s="65"/>
      <c r="M601" s="65"/>
      <c r="N601" s="65"/>
    </row>
    <row r="602" spans="1:14" ht="14" x14ac:dyDescent="0.15">
      <c r="A602" s="65"/>
      <c r="C602" s="65"/>
      <c r="D602" s="66"/>
      <c r="E602" s="65"/>
      <c r="F602" s="65"/>
      <c r="G602" s="65"/>
      <c r="H602" s="65"/>
      <c r="L602" s="65"/>
      <c r="M602" s="65"/>
      <c r="N602" s="65"/>
    </row>
    <row r="603" spans="1:14" ht="14" x14ac:dyDescent="0.15">
      <c r="A603" s="65"/>
      <c r="C603" s="65"/>
      <c r="D603" s="66"/>
      <c r="E603" s="65"/>
      <c r="F603" s="65"/>
      <c r="G603" s="65"/>
      <c r="H603" s="65"/>
      <c r="L603" s="65"/>
      <c r="M603" s="65"/>
      <c r="N603" s="65"/>
    </row>
    <row r="604" spans="1:14" ht="14" x14ac:dyDescent="0.15">
      <c r="A604" s="65"/>
      <c r="C604" s="65"/>
      <c r="D604" s="66"/>
      <c r="E604" s="65"/>
      <c r="F604" s="65"/>
      <c r="G604" s="65"/>
      <c r="H604" s="65"/>
      <c r="L604" s="65"/>
      <c r="M604" s="65"/>
      <c r="N604" s="65"/>
    </row>
    <row r="605" spans="1:14" ht="14" x14ac:dyDescent="0.15">
      <c r="A605" s="65"/>
      <c r="C605" s="65"/>
      <c r="D605" s="66"/>
      <c r="E605" s="65"/>
      <c r="F605" s="65"/>
      <c r="G605" s="65"/>
      <c r="H605" s="65"/>
      <c r="L605" s="65"/>
      <c r="M605" s="65"/>
      <c r="N605" s="65"/>
    </row>
    <row r="606" spans="1:14" ht="14" x14ac:dyDescent="0.15">
      <c r="A606" s="65"/>
      <c r="C606" s="65"/>
      <c r="D606" s="66"/>
      <c r="E606" s="65"/>
      <c r="F606" s="65"/>
      <c r="G606" s="65"/>
      <c r="H606" s="65"/>
      <c r="L606" s="65"/>
      <c r="M606" s="65"/>
      <c r="N606" s="65"/>
    </row>
    <row r="607" spans="1:14" ht="14" x14ac:dyDescent="0.15">
      <c r="A607" s="65"/>
      <c r="C607" s="65"/>
      <c r="D607" s="66"/>
      <c r="E607" s="65"/>
      <c r="F607" s="65"/>
      <c r="G607" s="65"/>
      <c r="H607" s="65"/>
      <c r="L607" s="65"/>
      <c r="M607" s="65"/>
      <c r="N607" s="65"/>
    </row>
    <row r="608" spans="1:14" ht="14" x14ac:dyDescent="0.15">
      <c r="A608" s="65"/>
      <c r="C608" s="65"/>
      <c r="D608" s="66"/>
      <c r="E608" s="65"/>
      <c r="F608" s="65"/>
      <c r="G608" s="65"/>
      <c r="H608" s="65"/>
      <c r="L608" s="65"/>
      <c r="M608" s="65"/>
      <c r="N608" s="65"/>
    </row>
    <row r="609" spans="1:14" ht="14" x14ac:dyDescent="0.15">
      <c r="A609" s="65"/>
      <c r="C609" s="65"/>
      <c r="D609" s="66"/>
      <c r="E609" s="65"/>
      <c r="F609" s="65"/>
      <c r="G609" s="65"/>
      <c r="H609" s="65"/>
      <c r="L609" s="65"/>
      <c r="M609" s="65"/>
      <c r="N609" s="65"/>
    </row>
    <row r="610" spans="1:14" ht="14" x14ac:dyDescent="0.15">
      <c r="A610" s="65"/>
      <c r="C610" s="65"/>
      <c r="D610" s="66"/>
      <c r="E610" s="65"/>
      <c r="F610" s="65"/>
      <c r="G610" s="65"/>
      <c r="H610" s="65"/>
      <c r="L610" s="65"/>
      <c r="M610" s="65"/>
      <c r="N610" s="65"/>
    </row>
    <row r="611" spans="1:14" ht="14" x14ac:dyDescent="0.15">
      <c r="A611" s="65"/>
      <c r="C611" s="65"/>
      <c r="D611" s="66"/>
      <c r="E611" s="65"/>
      <c r="F611" s="65"/>
      <c r="G611" s="65"/>
      <c r="H611" s="65"/>
      <c r="L611" s="65"/>
      <c r="M611" s="65"/>
      <c r="N611" s="65"/>
    </row>
    <row r="612" spans="1:14" ht="14" x14ac:dyDescent="0.15">
      <c r="A612" s="65"/>
      <c r="C612" s="65"/>
      <c r="D612" s="66"/>
      <c r="E612" s="65"/>
      <c r="F612" s="65"/>
      <c r="G612" s="65"/>
      <c r="H612" s="65"/>
      <c r="L612" s="65"/>
      <c r="M612" s="65"/>
      <c r="N612" s="65"/>
    </row>
    <row r="613" spans="1:14" ht="14" x14ac:dyDescent="0.15">
      <c r="A613" s="65"/>
      <c r="C613" s="65"/>
      <c r="D613" s="66"/>
      <c r="E613" s="65"/>
      <c r="F613" s="65"/>
      <c r="G613" s="65"/>
      <c r="H613" s="65"/>
      <c r="L613" s="65"/>
      <c r="M613" s="65"/>
      <c r="N613" s="65"/>
    </row>
    <row r="614" spans="1:14" ht="14" x14ac:dyDescent="0.15">
      <c r="A614" s="65"/>
      <c r="C614" s="65"/>
      <c r="D614" s="66"/>
      <c r="E614" s="65"/>
      <c r="F614" s="65"/>
      <c r="G614" s="65"/>
      <c r="H614" s="65"/>
      <c r="L614" s="65"/>
      <c r="M614" s="65"/>
      <c r="N614" s="65"/>
    </row>
    <row r="615" spans="1:14" ht="14" x14ac:dyDescent="0.15">
      <c r="A615" s="65"/>
      <c r="C615" s="65"/>
      <c r="D615" s="66"/>
      <c r="E615" s="65"/>
      <c r="F615" s="65"/>
      <c r="G615" s="65"/>
      <c r="H615" s="65"/>
      <c r="L615" s="65"/>
      <c r="M615" s="65"/>
      <c r="N615" s="65"/>
    </row>
    <row r="616" spans="1:14" ht="14" x14ac:dyDescent="0.15">
      <c r="A616" s="65"/>
      <c r="C616" s="65"/>
      <c r="D616" s="66"/>
      <c r="E616" s="65"/>
      <c r="F616" s="65"/>
      <c r="G616" s="65"/>
      <c r="H616" s="65"/>
      <c r="L616" s="65"/>
      <c r="M616" s="65"/>
      <c r="N616" s="65"/>
    </row>
    <row r="617" spans="1:14" ht="14" x14ac:dyDescent="0.15">
      <c r="A617" s="65"/>
      <c r="C617" s="65"/>
      <c r="D617" s="66"/>
      <c r="E617" s="65"/>
      <c r="F617" s="65"/>
      <c r="G617" s="65"/>
      <c r="H617" s="65"/>
      <c r="L617" s="65"/>
      <c r="M617" s="65"/>
      <c r="N617" s="65"/>
    </row>
    <row r="618" spans="1:14" ht="14" x14ac:dyDescent="0.15">
      <c r="A618" s="65"/>
      <c r="C618" s="65"/>
      <c r="D618" s="66"/>
      <c r="E618" s="65"/>
      <c r="F618" s="65"/>
      <c r="G618" s="65"/>
      <c r="H618" s="65"/>
      <c r="L618" s="65"/>
      <c r="M618" s="65"/>
      <c r="N618" s="65"/>
    </row>
    <row r="619" spans="1:14" ht="14" x14ac:dyDescent="0.15">
      <c r="A619" s="65"/>
      <c r="C619" s="65"/>
      <c r="D619" s="66"/>
      <c r="E619" s="65"/>
      <c r="F619" s="65"/>
      <c r="G619" s="65"/>
      <c r="H619" s="65"/>
      <c r="L619" s="65"/>
      <c r="M619" s="65"/>
      <c r="N619" s="65"/>
    </row>
    <row r="620" spans="1:14" ht="14" x14ac:dyDescent="0.15">
      <c r="A620" s="65"/>
      <c r="C620" s="65"/>
      <c r="D620" s="66"/>
      <c r="E620" s="65"/>
      <c r="F620" s="65"/>
      <c r="G620" s="65"/>
      <c r="H620" s="65"/>
      <c r="L620" s="65"/>
      <c r="M620" s="65"/>
      <c r="N620" s="65"/>
    </row>
    <row r="621" spans="1:14" ht="14" x14ac:dyDescent="0.15">
      <c r="A621" s="65"/>
      <c r="C621" s="65"/>
      <c r="D621" s="66"/>
      <c r="E621" s="65"/>
      <c r="F621" s="65"/>
      <c r="G621" s="65"/>
      <c r="H621" s="65"/>
      <c r="L621" s="65"/>
      <c r="M621" s="65"/>
      <c r="N621" s="65"/>
    </row>
    <row r="622" spans="1:14" ht="14" x14ac:dyDescent="0.15">
      <c r="A622" s="65"/>
      <c r="C622" s="65"/>
      <c r="D622" s="66"/>
      <c r="E622" s="65"/>
      <c r="F622" s="65"/>
      <c r="G622" s="65"/>
      <c r="H622" s="65"/>
      <c r="L622" s="65"/>
      <c r="M622" s="65"/>
      <c r="N622" s="65"/>
    </row>
    <row r="623" spans="1:14" ht="14" x14ac:dyDescent="0.15">
      <c r="A623" s="65"/>
      <c r="C623" s="65"/>
      <c r="D623" s="66"/>
      <c r="E623" s="65"/>
      <c r="F623" s="65"/>
      <c r="G623" s="65"/>
      <c r="H623" s="65"/>
      <c r="L623" s="65"/>
      <c r="M623" s="65"/>
      <c r="N623" s="65"/>
    </row>
    <row r="624" spans="1:14" ht="14" x14ac:dyDescent="0.15">
      <c r="A624" s="65"/>
      <c r="C624" s="65"/>
      <c r="D624" s="66"/>
      <c r="E624" s="65"/>
      <c r="F624" s="65"/>
      <c r="G624" s="65"/>
      <c r="H624" s="65"/>
      <c r="L624" s="65"/>
      <c r="M624" s="65"/>
      <c r="N624" s="65"/>
    </row>
    <row r="625" spans="1:14" ht="14" x14ac:dyDescent="0.15">
      <c r="A625" s="65"/>
      <c r="C625" s="65"/>
      <c r="D625" s="66"/>
      <c r="E625" s="65"/>
      <c r="F625" s="65"/>
      <c r="G625" s="65"/>
      <c r="H625" s="65"/>
      <c r="L625" s="65"/>
      <c r="M625" s="65"/>
      <c r="N625" s="65"/>
    </row>
    <row r="626" spans="1:14" ht="14" x14ac:dyDescent="0.15">
      <c r="A626" s="65"/>
      <c r="C626" s="65"/>
      <c r="D626" s="66"/>
      <c r="E626" s="65"/>
      <c r="F626" s="65"/>
      <c r="G626" s="65"/>
      <c r="H626" s="65"/>
      <c r="L626" s="65"/>
      <c r="M626" s="65"/>
      <c r="N626" s="65"/>
    </row>
    <row r="627" spans="1:14" ht="14" x14ac:dyDescent="0.15">
      <c r="A627" s="65"/>
      <c r="C627" s="65"/>
      <c r="D627" s="66"/>
      <c r="E627" s="65"/>
      <c r="F627" s="65"/>
      <c r="G627" s="65"/>
      <c r="H627" s="65"/>
      <c r="L627" s="65"/>
      <c r="M627" s="65"/>
      <c r="N627" s="65"/>
    </row>
    <row r="628" spans="1:14" ht="14" x14ac:dyDescent="0.15">
      <c r="A628" s="65"/>
      <c r="C628" s="65"/>
      <c r="D628" s="66"/>
      <c r="E628" s="65"/>
      <c r="F628" s="65"/>
      <c r="G628" s="65"/>
      <c r="H628" s="65"/>
      <c r="L628" s="65"/>
      <c r="M628" s="65"/>
      <c r="N628" s="65"/>
    </row>
    <row r="629" spans="1:14" ht="14" x14ac:dyDescent="0.15">
      <c r="A629" s="65"/>
      <c r="C629" s="65"/>
      <c r="D629" s="66"/>
      <c r="E629" s="65"/>
      <c r="F629" s="65"/>
      <c r="G629" s="65"/>
      <c r="H629" s="65"/>
      <c r="L629" s="65"/>
      <c r="M629" s="65"/>
      <c r="N629" s="65"/>
    </row>
    <row r="630" spans="1:14" ht="14" x14ac:dyDescent="0.15">
      <c r="A630" s="65"/>
      <c r="C630" s="65"/>
      <c r="D630" s="66"/>
      <c r="E630" s="65"/>
      <c r="F630" s="65"/>
      <c r="G630" s="65"/>
      <c r="H630" s="65"/>
      <c r="L630" s="65"/>
      <c r="M630" s="65"/>
      <c r="N630" s="65"/>
    </row>
    <row r="631" spans="1:14" ht="14" x14ac:dyDescent="0.15">
      <c r="A631" s="65"/>
      <c r="C631" s="65"/>
      <c r="D631" s="66"/>
      <c r="E631" s="65"/>
      <c r="F631" s="65"/>
      <c r="G631" s="65"/>
      <c r="H631" s="65"/>
      <c r="L631" s="65"/>
      <c r="M631" s="65"/>
      <c r="N631" s="65"/>
    </row>
    <row r="632" spans="1:14" ht="14" x14ac:dyDescent="0.15">
      <c r="A632" s="65"/>
      <c r="C632" s="65"/>
      <c r="D632" s="66"/>
      <c r="E632" s="65"/>
      <c r="F632" s="65"/>
      <c r="G632" s="65"/>
      <c r="H632" s="65"/>
      <c r="L632" s="65"/>
      <c r="M632" s="65"/>
      <c r="N632" s="65"/>
    </row>
    <row r="633" spans="1:14" ht="14" x14ac:dyDescent="0.15">
      <c r="A633" s="65"/>
      <c r="C633" s="65"/>
      <c r="D633" s="66"/>
      <c r="E633" s="65"/>
      <c r="F633" s="65"/>
      <c r="G633" s="65"/>
      <c r="H633" s="65"/>
      <c r="L633" s="65"/>
      <c r="M633" s="65"/>
      <c r="N633" s="65"/>
    </row>
    <row r="634" spans="1:14" ht="14" x14ac:dyDescent="0.15">
      <c r="A634" s="65"/>
      <c r="C634" s="65"/>
      <c r="D634" s="66"/>
      <c r="E634" s="65"/>
      <c r="F634" s="65"/>
      <c r="G634" s="65"/>
      <c r="H634" s="65"/>
      <c r="L634" s="65"/>
      <c r="M634" s="65"/>
      <c r="N634" s="65"/>
    </row>
    <row r="635" spans="1:14" ht="14" x14ac:dyDescent="0.15">
      <c r="A635" s="65"/>
      <c r="C635" s="65"/>
      <c r="D635" s="66"/>
      <c r="E635" s="65"/>
      <c r="F635" s="65"/>
      <c r="G635" s="65"/>
      <c r="H635" s="65"/>
      <c r="L635" s="65"/>
      <c r="M635" s="65"/>
      <c r="N635" s="65"/>
    </row>
    <row r="636" spans="1:14" ht="14" x14ac:dyDescent="0.15">
      <c r="A636" s="65"/>
      <c r="C636" s="65"/>
      <c r="D636" s="66"/>
      <c r="E636" s="65"/>
      <c r="F636" s="65"/>
      <c r="G636" s="65"/>
      <c r="H636" s="65"/>
      <c r="L636" s="65"/>
      <c r="M636" s="65"/>
      <c r="N636" s="65"/>
    </row>
    <row r="637" spans="1:14" ht="14" x14ac:dyDescent="0.15">
      <c r="A637" s="65"/>
      <c r="C637" s="65"/>
      <c r="D637" s="66"/>
      <c r="E637" s="65"/>
      <c r="F637" s="65"/>
      <c r="G637" s="65"/>
      <c r="H637" s="65"/>
      <c r="L637" s="65"/>
      <c r="M637" s="65"/>
      <c r="N637" s="65"/>
    </row>
    <row r="638" spans="1:14" ht="14" x14ac:dyDescent="0.15">
      <c r="A638" s="65"/>
      <c r="C638" s="65"/>
      <c r="D638" s="66"/>
      <c r="E638" s="65"/>
      <c r="F638" s="65"/>
      <c r="G638" s="65"/>
      <c r="H638" s="65"/>
      <c r="L638" s="65"/>
      <c r="M638" s="65"/>
      <c r="N638" s="65"/>
    </row>
    <row r="639" spans="1:14" ht="14" x14ac:dyDescent="0.15">
      <c r="A639" s="65"/>
      <c r="C639" s="65"/>
      <c r="D639" s="66"/>
      <c r="E639" s="65"/>
      <c r="F639" s="65"/>
      <c r="G639" s="65"/>
      <c r="H639" s="65"/>
      <c r="L639" s="65"/>
      <c r="M639" s="65"/>
      <c r="N639" s="65"/>
    </row>
    <row r="640" spans="1:14" ht="14" x14ac:dyDescent="0.15">
      <c r="A640" s="65"/>
      <c r="C640" s="65"/>
      <c r="D640" s="66"/>
      <c r="E640" s="65"/>
      <c r="F640" s="65"/>
      <c r="G640" s="65"/>
      <c r="H640" s="65"/>
      <c r="L640" s="65"/>
      <c r="M640" s="65"/>
      <c r="N640" s="65"/>
    </row>
    <row r="641" spans="1:14" ht="14" x14ac:dyDescent="0.15">
      <c r="A641" s="65"/>
      <c r="C641" s="65"/>
      <c r="D641" s="66"/>
      <c r="E641" s="65"/>
      <c r="F641" s="65"/>
      <c r="G641" s="65"/>
      <c r="H641" s="65"/>
      <c r="L641" s="65"/>
      <c r="M641" s="65"/>
      <c r="N641" s="65"/>
    </row>
    <row r="642" spans="1:14" ht="14" x14ac:dyDescent="0.15">
      <c r="A642" s="65"/>
      <c r="C642" s="65"/>
      <c r="D642" s="66"/>
      <c r="E642" s="65"/>
      <c r="F642" s="65"/>
      <c r="G642" s="65"/>
      <c r="H642" s="65"/>
      <c r="L642" s="65"/>
      <c r="M642" s="65"/>
      <c r="N642" s="65"/>
    </row>
    <row r="643" spans="1:14" ht="14" x14ac:dyDescent="0.15">
      <c r="A643" s="65"/>
      <c r="C643" s="65"/>
      <c r="D643" s="66"/>
      <c r="E643" s="65"/>
      <c r="F643" s="65"/>
      <c r="G643" s="65"/>
      <c r="H643" s="65"/>
      <c r="L643" s="65"/>
      <c r="M643" s="65"/>
      <c r="N643" s="65"/>
    </row>
    <row r="644" spans="1:14" ht="14" x14ac:dyDescent="0.15">
      <c r="A644" s="65"/>
      <c r="C644" s="65"/>
      <c r="D644" s="66"/>
      <c r="E644" s="65"/>
      <c r="F644" s="65"/>
      <c r="G644" s="65"/>
      <c r="H644" s="65"/>
      <c r="L644" s="65"/>
      <c r="M644" s="65"/>
      <c r="N644" s="65"/>
    </row>
    <row r="645" spans="1:14" ht="14" x14ac:dyDescent="0.15">
      <c r="A645" s="65"/>
      <c r="C645" s="65"/>
      <c r="D645" s="66"/>
      <c r="E645" s="65"/>
      <c r="F645" s="65"/>
      <c r="G645" s="65"/>
      <c r="H645" s="65"/>
      <c r="L645" s="65"/>
      <c r="M645" s="65"/>
      <c r="N645" s="65"/>
    </row>
    <row r="646" spans="1:14" ht="14" x14ac:dyDescent="0.15">
      <c r="A646" s="65"/>
      <c r="C646" s="65"/>
      <c r="D646" s="66"/>
      <c r="E646" s="65"/>
      <c r="F646" s="65"/>
      <c r="G646" s="65"/>
      <c r="H646" s="65"/>
      <c r="L646" s="65"/>
      <c r="M646" s="65"/>
      <c r="N646" s="65"/>
    </row>
    <row r="647" spans="1:14" ht="14" x14ac:dyDescent="0.15">
      <c r="A647" s="65"/>
      <c r="C647" s="65"/>
      <c r="D647" s="66"/>
      <c r="E647" s="65"/>
      <c r="F647" s="65"/>
      <c r="G647" s="65"/>
      <c r="H647" s="65"/>
      <c r="L647" s="65"/>
      <c r="M647" s="65"/>
      <c r="N647" s="65"/>
    </row>
    <row r="648" spans="1:14" ht="14" x14ac:dyDescent="0.15">
      <c r="A648" s="65"/>
      <c r="C648" s="65"/>
      <c r="D648" s="66"/>
      <c r="E648" s="65"/>
      <c r="F648" s="65"/>
      <c r="G648" s="65"/>
      <c r="H648" s="65"/>
      <c r="L648" s="65"/>
      <c r="M648" s="65"/>
      <c r="N648" s="65"/>
    </row>
    <row r="649" spans="1:14" ht="14" x14ac:dyDescent="0.15">
      <c r="A649" s="65"/>
      <c r="C649" s="65"/>
      <c r="D649" s="66"/>
      <c r="E649" s="65"/>
      <c r="F649" s="65"/>
      <c r="G649" s="65"/>
      <c r="H649" s="65"/>
      <c r="L649" s="65"/>
      <c r="M649" s="65"/>
      <c r="N649" s="65"/>
    </row>
    <row r="650" spans="1:14" ht="14" x14ac:dyDescent="0.15">
      <c r="A650" s="65"/>
      <c r="C650" s="65"/>
      <c r="D650" s="66"/>
      <c r="E650" s="65"/>
      <c r="F650" s="65"/>
      <c r="G650" s="65"/>
      <c r="H650" s="65"/>
      <c r="L650" s="65"/>
      <c r="M650" s="65"/>
      <c r="N650" s="65"/>
    </row>
    <row r="651" spans="1:14" ht="14" x14ac:dyDescent="0.15">
      <c r="A651" s="65"/>
      <c r="C651" s="65"/>
      <c r="D651" s="66"/>
      <c r="E651" s="65"/>
      <c r="F651" s="65"/>
      <c r="G651" s="65"/>
      <c r="H651" s="65"/>
      <c r="L651" s="65"/>
      <c r="M651" s="65"/>
      <c r="N651" s="65"/>
    </row>
    <row r="652" spans="1:14" ht="14" x14ac:dyDescent="0.15">
      <c r="A652" s="65"/>
      <c r="C652" s="65"/>
      <c r="D652" s="66"/>
      <c r="E652" s="65"/>
      <c r="F652" s="65"/>
      <c r="G652" s="65"/>
      <c r="H652" s="65"/>
      <c r="L652" s="65"/>
      <c r="M652" s="65"/>
      <c r="N652" s="65"/>
    </row>
    <row r="653" spans="1:14" ht="14" x14ac:dyDescent="0.15">
      <c r="A653" s="65"/>
      <c r="C653" s="65"/>
      <c r="D653" s="66"/>
      <c r="E653" s="65"/>
      <c r="F653" s="65"/>
      <c r="G653" s="65"/>
      <c r="H653" s="65"/>
      <c r="L653" s="65"/>
      <c r="M653" s="65"/>
      <c r="N653" s="65"/>
    </row>
    <row r="654" spans="1:14" ht="14" x14ac:dyDescent="0.15">
      <c r="A654" s="65"/>
      <c r="C654" s="65"/>
      <c r="D654" s="66"/>
      <c r="E654" s="65"/>
      <c r="F654" s="65"/>
      <c r="G654" s="65"/>
      <c r="H654" s="65"/>
      <c r="L654" s="65"/>
      <c r="M654" s="65"/>
      <c r="N654" s="65"/>
    </row>
    <row r="655" spans="1:14" ht="14" x14ac:dyDescent="0.15">
      <c r="A655" s="65"/>
      <c r="C655" s="65"/>
      <c r="D655" s="66"/>
      <c r="E655" s="65"/>
      <c r="F655" s="65"/>
      <c r="G655" s="65"/>
      <c r="H655" s="65"/>
      <c r="L655" s="65"/>
      <c r="M655" s="65"/>
      <c r="N655" s="65"/>
    </row>
    <row r="656" spans="1:14" ht="14" x14ac:dyDescent="0.15">
      <c r="A656" s="65"/>
      <c r="C656" s="65"/>
      <c r="D656" s="66"/>
      <c r="E656" s="65"/>
      <c r="F656" s="65"/>
      <c r="G656" s="65"/>
      <c r="H656" s="65"/>
      <c r="L656" s="65"/>
      <c r="M656" s="65"/>
      <c r="N656" s="65"/>
    </row>
    <row r="657" spans="1:14" ht="14" x14ac:dyDescent="0.15">
      <c r="A657" s="65"/>
      <c r="C657" s="65"/>
      <c r="D657" s="66"/>
      <c r="E657" s="65"/>
      <c r="F657" s="65"/>
      <c r="G657" s="65"/>
      <c r="H657" s="65"/>
      <c r="L657" s="65"/>
      <c r="M657" s="65"/>
      <c r="N657" s="65"/>
    </row>
    <row r="658" spans="1:14" ht="14" x14ac:dyDescent="0.15">
      <c r="A658" s="65"/>
      <c r="C658" s="65"/>
      <c r="D658" s="66"/>
      <c r="E658" s="65"/>
      <c r="F658" s="65"/>
      <c r="G658" s="65"/>
      <c r="H658" s="65"/>
      <c r="L658" s="65"/>
      <c r="M658" s="65"/>
      <c r="N658" s="65"/>
    </row>
    <row r="659" spans="1:14" ht="14" x14ac:dyDescent="0.15">
      <c r="A659" s="65"/>
      <c r="C659" s="65"/>
      <c r="D659" s="66"/>
      <c r="E659" s="65"/>
      <c r="F659" s="65"/>
      <c r="G659" s="65"/>
      <c r="H659" s="65"/>
      <c r="L659" s="65"/>
      <c r="M659" s="65"/>
      <c r="N659" s="65"/>
    </row>
    <row r="660" spans="1:14" ht="14" x14ac:dyDescent="0.15">
      <c r="A660" s="65"/>
      <c r="C660" s="65"/>
      <c r="D660" s="66"/>
      <c r="E660" s="65"/>
      <c r="F660" s="65"/>
      <c r="G660" s="65"/>
      <c r="H660" s="65"/>
      <c r="L660" s="65"/>
      <c r="M660" s="65"/>
      <c r="N660" s="65"/>
    </row>
    <row r="661" spans="1:14" ht="14" x14ac:dyDescent="0.15">
      <c r="A661" s="65"/>
      <c r="C661" s="65"/>
      <c r="D661" s="66"/>
      <c r="E661" s="65"/>
      <c r="F661" s="65"/>
      <c r="G661" s="65"/>
      <c r="H661" s="65"/>
      <c r="L661" s="65"/>
      <c r="M661" s="65"/>
      <c r="N661" s="65"/>
    </row>
    <row r="662" spans="1:14" ht="14" x14ac:dyDescent="0.15">
      <c r="A662" s="65"/>
      <c r="C662" s="65"/>
      <c r="D662" s="66"/>
      <c r="E662" s="65"/>
      <c r="F662" s="65"/>
      <c r="G662" s="65"/>
      <c r="H662" s="65"/>
      <c r="L662" s="65"/>
      <c r="M662" s="65"/>
      <c r="N662" s="65"/>
    </row>
    <row r="663" spans="1:14" ht="14" x14ac:dyDescent="0.15">
      <c r="A663" s="65"/>
      <c r="C663" s="65"/>
      <c r="D663" s="66"/>
      <c r="E663" s="65"/>
      <c r="F663" s="65"/>
      <c r="G663" s="65"/>
      <c r="H663" s="65"/>
      <c r="L663" s="65"/>
      <c r="M663" s="65"/>
      <c r="N663" s="65"/>
    </row>
    <row r="664" spans="1:14" ht="14" x14ac:dyDescent="0.15">
      <c r="A664" s="65"/>
      <c r="C664" s="65"/>
      <c r="D664" s="66"/>
      <c r="E664" s="65"/>
      <c r="F664" s="65"/>
      <c r="G664" s="65"/>
      <c r="H664" s="65"/>
      <c r="L664" s="65"/>
      <c r="M664" s="65"/>
      <c r="N664" s="65"/>
    </row>
    <row r="665" spans="1:14" ht="14" x14ac:dyDescent="0.15">
      <c r="A665" s="65"/>
      <c r="C665" s="65"/>
      <c r="D665" s="66"/>
      <c r="E665" s="65"/>
      <c r="F665" s="65"/>
      <c r="G665" s="65"/>
      <c r="H665" s="65"/>
      <c r="L665" s="65"/>
      <c r="M665" s="65"/>
      <c r="N665" s="65"/>
    </row>
    <row r="666" spans="1:14" ht="14" x14ac:dyDescent="0.15">
      <c r="A666" s="65"/>
      <c r="C666" s="65"/>
      <c r="D666" s="66"/>
      <c r="E666" s="65"/>
      <c r="F666" s="65"/>
      <c r="G666" s="65"/>
      <c r="H666" s="65"/>
      <c r="L666" s="65"/>
      <c r="M666" s="65"/>
      <c r="N666" s="65"/>
    </row>
    <row r="667" spans="1:14" ht="14" x14ac:dyDescent="0.15">
      <c r="A667" s="65"/>
      <c r="C667" s="65"/>
      <c r="D667" s="66"/>
      <c r="E667" s="65"/>
      <c r="F667" s="65"/>
      <c r="G667" s="65"/>
      <c r="H667" s="65"/>
      <c r="L667" s="65"/>
      <c r="M667" s="65"/>
      <c r="N667" s="65"/>
    </row>
    <row r="668" spans="1:14" ht="14" x14ac:dyDescent="0.15">
      <c r="A668" s="65"/>
      <c r="C668" s="65"/>
      <c r="D668" s="66"/>
      <c r="E668" s="65"/>
      <c r="F668" s="65"/>
      <c r="G668" s="65"/>
      <c r="H668" s="65"/>
      <c r="L668" s="65"/>
      <c r="M668" s="65"/>
      <c r="N668" s="65"/>
    </row>
    <row r="669" spans="1:14" ht="14" x14ac:dyDescent="0.15">
      <c r="A669" s="65"/>
      <c r="C669" s="65"/>
      <c r="D669" s="66"/>
      <c r="E669" s="65"/>
      <c r="F669" s="65"/>
      <c r="G669" s="65"/>
      <c r="H669" s="65"/>
      <c r="L669" s="65"/>
      <c r="M669" s="65"/>
      <c r="N669" s="65"/>
    </row>
    <row r="670" spans="1:14" ht="14" x14ac:dyDescent="0.15">
      <c r="A670" s="65"/>
      <c r="C670" s="65"/>
      <c r="D670" s="66"/>
      <c r="E670" s="65"/>
      <c r="F670" s="65"/>
      <c r="G670" s="65"/>
      <c r="H670" s="65"/>
      <c r="L670" s="65"/>
      <c r="M670" s="65"/>
      <c r="N670" s="65"/>
    </row>
    <row r="671" spans="1:14" ht="14" x14ac:dyDescent="0.15">
      <c r="A671" s="65"/>
      <c r="C671" s="65"/>
      <c r="D671" s="66"/>
      <c r="E671" s="65"/>
      <c r="F671" s="65"/>
      <c r="G671" s="65"/>
      <c r="H671" s="65"/>
      <c r="L671" s="65"/>
      <c r="M671" s="65"/>
      <c r="N671" s="65"/>
    </row>
    <row r="672" spans="1:14" ht="14" x14ac:dyDescent="0.15">
      <c r="A672" s="65"/>
      <c r="C672" s="65"/>
      <c r="D672" s="66"/>
      <c r="E672" s="65"/>
      <c r="F672" s="65"/>
      <c r="G672" s="65"/>
      <c r="H672" s="65"/>
      <c r="L672" s="65"/>
      <c r="M672" s="65"/>
      <c r="N672" s="65"/>
    </row>
    <row r="673" spans="1:14" ht="14" x14ac:dyDescent="0.15">
      <c r="A673" s="65"/>
      <c r="C673" s="65"/>
      <c r="D673" s="66"/>
      <c r="E673" s="65"/>
      <c r="F673" s="65"/>
      <c r="G673" s="65"/>
      <c r="H673" s="65"/>
      <c r="L673" s="65"/>
      <c r="M673" s="65"/>
      <c r="N673" s="65"/>
    </row>
    <row r="674" spans="1:14" ht="14" x14ac:dyDescent="0.15">
      <c r="A674" s="65"/>
      <c r="C674" s="65"/>
      <c r="D674" s="66"/>
      <c r="E674" s="65"/>
      <c r="F674" s="65"/>
      <c r="G674" s="65"/>
      <c r="H674" s="65"/>
      <c r="L674" s="65"/>
      <c r="M674" s="65"/>
      <c r="N674" s="65"/>
    </row>
    <row r="675" spans="1:14" ht="14" x14ac:dyDescent="0.15">
      <c r="A675" s="65"/>
      <c r="C675" s="65"/>
      <c r="D675" s="66"/>
      <c r="E675" s="65"/>
      <c r="F675" s="65"/>
      <c r="G675" s="65"/>
      <c r="H675" s="65"/>
      <c r="L675" s="65"/>
      <c r="M675" s="65"/>
      <c r="N675" s="65"/>
    </row>
    <row r="676" spans="1:14" ht="14" x14ac:dyDescent="0.15">
      <c r="A676" s="65"/>
      <c r="C676" s="65"/>
      <c r="D676" s="66"/>
      <c r="E676" s="65"/>
      <c r="F676" s="65"/>
      <c r="G676" s="65"/>
      <c r="H676" s="65"/>
      <c r="L676" s="65"/>
      <c r="M676" s="65"/>
      <c r="N676" s="65"/>
    </row>
    <row r="677" spans="1:14" ht="14" x14ac:dyDescent="0.15">
      <c r="A677" s="65"/>
      <c r="C677" s="65"/>
      <c r="D677" s="66"/>
      <c r="E677" s="65"/>
      <c r="F677" s="65"/>
      <c r="G677" s="65"/>
      <c r="H677" s="65"/>
      <c r="L677" s="65"/>
      <c r="M677" s="65"/>
      <c r="N677" s="65"/>
    </row>
    <row r="678" spans="1:14" ht="14" x14ac:dyDescent="0.15">
      <c r="A678" s="65"/>
      <c r="C678" s="65"/>
      <c r="D678" s="66"/>
      <c r="E678" s="65"/>
      <c r="F678" s="65"/>
      <c r="G678" s="65"/>
      <c r="H678" s="65"/>
      <c r="L678" s="65"/>
      <c r="M678" s="65"/>
      <c r="N678" s="65"/>
    </row>
    <row r="679" spans="1:14" ht="14" x14ac:dyDescent="0.15">
      <c r="A679" s="65"/>
      <c r="C679" s="65"/>
      <c r="D679" s="66"/>
      <c r="E679" s="65"/>
      <c r="F679" s="65"/>
      <c r="G679" s="65"/>
      <c r="H679" s="65"/>
      <c r="L679" s="65"/>
      <c r="M679" s="65"/>
      <c r="N679" s="65"/>
    </row>
    <row r="680" spans="1:14" ht="14" x14ac:dyDescent="0.15">
      <c r="A680" s="65"/>
      <c r="C680" s="65"/>
      <c r="D680" s="66"/>
      <c r="E680" s="65"/>
      <c r="F680" s="65"/>
      <c r="G680" s="65"/>
      <c r="H680" s="65"/>
      <c r="L680" s="65"/>
      <c r="M680" s="65"/>
      <c r="N680" s="65"/>
    </row>
    <row r="681" spans="1:14" ht="14" x14ac:dyDescent="0.15">
      <c r="A681" s="65"/>
      <c r="C681" s="65"/>
      <c r="D681" s="66"/>
      <c r="E681" s="65"/>
      <c r="F681" s="65"/>
      <c r="G681" s="65"/>
      <c r="H681" s="65"/>
      <c r="L681" s="65"/>
      <c r="M681" s="65"/>
      <c r="N681" s="65"/>
    </row>
    <row r="682" spans="1:14" ht="14" x14ac:dyDescent="0.15">
      <c r="A682" s="65"/>
      <c r="C682" s="65"/>
      <c r="D682" s="66"/>
      <c r="E682" s="65"/>
      <c r="F682" s="65"/>
      <c r="G682" s="65"/>
      <c r="H682" s="65"/>
      <c r="L682" s="65"/>
      <c r="M682" s="65"/>
      <c r="N682" s="65"/>
    </row>
    <row r="683" spans="1:14" ht="14" x14ac:dyDescent="0.15">
      <c r="A683" s="65"/>
      <c r="C683" s="65"/>
      <c r="D683" s="66"/>
      <c r="E683" s="65"/>
      <c r="F683" s="65"/>
      <c r="G683" s="65"/>
      <c r="H683" s="65"/>
      <c r="L683" s="65"/>
      <c r="M683" s="65"/>
      <c r="N683" s="65"/>
    </row>
    <row r="684" spans="1:14" ht="14" x14ac:dyDescent="0.15">
      <c r="A684" s="65"/>
      <c r="C684" s="65"/>
      <c r="D684" s="66"/>
      <c r="E684" s="65"/>
      <c r="F684" s="65"/>
      <c r="G684" s="65"/>
      <c r="H684" s="65"/>
      <c r="L684" s="65"/>
      <c r="M684" s="65"/>
      <c r="N684" s="65"/>
    </row>
    <row r="685" spans="1:14" ht="14" x14ac:dyDescent="0.15">
      <c r="A685" s="65"/>
      <c r="C685" s="65"/>
      <c r="D685" s="66"/>
      <c r="E685" s="65"/>
      <c r="F685" s="65"/>
      <c r="G685" s="65"/>
      <c r="H685" s="65"/>
      <c r="L685" s="65"/>
      <c r="M685" s="65"/>
      <c r="N685" s="65"/>
    </row>
    <row r="686" spans="1:14" ht="14" x14ac:dyDescent="0.15">
      <c r="A686" s="65"/>
      <c r="C686" s="65"/>
      <c r="D686" s="66"/>
      <c r="E686" s="65"/>
      <c r="F686" s="65"/>
      <c r="G686" s="65"/>
      <c r="H686" s="65"/>
      <c r="L686" s="65"/>
      <c r="M686" s="65"/>
      <c r="N686" s="65"/>
    </row>
    <row r="687" spans="1:14" ht="14" x14ac:dyDescent="0.15">
      <c r="A687" s="65"/>
      <c r="C687" s="65"/>
      <c r="D687" s="66"/>
      <c r="E687" s="65"/>
      <c r="F687" s="65"/>
      <c r="G687" s="65"/>
      <c r="H687" s="65"/>
      <c r="L687" s="65"/>
      <c r="M687" s="65"/>
      <c r="N687" s="65"/>
    </row>
    <row r="688" spans="1:14" ht="14" x14ac:dyDescent="0.15">
      <c r="A688" s="65"/>
      <c r="C688" s="65"/>
      <c r="D688" s="66"/>
      <c r="E688" s="65"/>
      <c r="F688" s="65"/>
      <c r="G688" s="65"/>
      <c r="H688" s="65"/>
      <c r="L688" s="65"/>
      <c r="M688" s="65"/>
      <c r="N688" s="65"/>
    </row>
    <row r="689" spans="1:14" ht="14" x14ac:dyDescent="0.15">
      <c r="A689" s="65"/>
      <c r="C689" s="65"/>
      <c r="D689" s="66"/>
      <c r="E689" s="65"/>
      <c r="F689" s="65"/>
      <c r="G689" s="65"/>
      <c r="H689" s="65"/>
      <c r="L689" s="65"/>
      <c r="M689" s="65"/>
      <c r="N689" s="65"/>
    </row>
    <row r="690" spans="1:14" ht="14" x14ac:dyDescent="0.15">
      <c r="A690" s="65"/>
      <c r="C690" s="65"/>
      <c r="D690" s="66"/>
      <c r="E690" s="65"/>
      <c r="F690" s="65"/>
      <c r="G690" s="65"/>
      <c r="H690" s="65"/>
      <c r="L690" s="65"/>
      <c r="M690" s="65"/>
      <c r="N690" s="65"/>
    </row>
    <row r="691" spans="1:14" ht="14" x14ac:dyDescent="0.15">
      <c r="A691" s="65"/>
      <c r="C691" s="65"/>
      <c r="D691" s="66"/>
      <c r="E691" s="65"/>
      <c r="F691" s="65"/>
      <c r="G691" s="65"/>
      <c r="H691" s="65"/>
      <c r="L691" s="65"/>
      <c r="M691" s="65"/>
      <c r="N691" s="65"/>
    </row>
    <row r="692" spans="1:14" ht="14" x14ac:dyDescent="0.15">
      <c r="A692" s="65"/>
      <c r="C692" s="65"/>
      <c r="D692" s="66"/>
      <c r="E692" s="65"/>
      <c r="F692" s="65"/>
      <c r="G692" s="65"/>
      <c r="H692" s="65"/>
      <c r="L692" s="65"/>
      <c r="M692" s="65"/>
      <c r="N692" s="65"/>
    </row>
    <row r="693" spans="1:14" ht="14" x14ac:dyDescent="0.15">
      <c r="A693" s="65"/>
      <c r="C693" s="65"/>
      <c r="D693" s="66"/>
      <c r="E693" s="65"/>
      <c r="F693" s="65"/>
      <c r="G693" s="65"/>
      <c r="H693" s="65"/>
      <c r="L693" s="65"/>
      <c r="M693" s="65"/>
      <c r="N693" s="65"/>
    </row>
    <row r="694" spans="1:14" ht="14" x14ac:dyDescent="0.15">
      <c r="A694" s="65"/>
      <c r="C694" s="65"/>
      <c r="D694" s="66"/>
      <c r="E694" s="65"/>
      <c r="F694" s="65"/>
      <c r="G694" s="65"/>
      <c r="H694" s="65"/>
      <c r="L694" s="65"/>
      <c r="M694" s="65"/>
      <c r="N694" s="65"/>
    </row>
    <row r="695" spans="1:14" ht="14" x14ac:dyDescent="0.15">
      <c r="A695" s="65"/>
      <c r="C695" s="65"/>
      <c r="D695" s="66"/>
      <c r="E695" s="65"/>
      <c r="F695" s="65"/>
      <c r="G695" s="65"/>
      <c r="H695" s="65"/>
      <c r="L695" s="65"/>
      <c r="M695" s="65"/>
      <c r="N695" s="65"/>
    </row>
    <row r="696" spans="1:14" ht="14" x14ac:dyDescent="0.15">
      <c r="A696" s="65"/>
      <c r="C696" s="65"/>
      <c r="D696" s="66"/>
      <c r="E696" s="65"/>
      <c r="F696" s="65"/>
      <c r="G696" s="65"/>
      <c r="H696" s="65"/>
      <c r="L696" s="65"/>
      <c r="M696" s="65"/>
      <c r="N696" s="65"/>
    </row>
    <row r="697" spans="1:14" ht="14" x14ac:dyDescent="0.15">
      <c r="A697" s="65"/>
      <c r="C697" s="65"/>
      <c r="D697" s="66"/>
      <c r="E697" s="65"/>
      <c r="F697" s="65"/>
      <c r="G697" s="65"/>
      <c r="H697" s="65"/>
      <c r="L697" s="65"/>
      <c r="M697" s="65"/>
      <c r="N697" s="65"/>
    </row>
    <row r="698" spans="1:14" ht="14" x14ac:dyDescent="0.15">
      <c r="A698" s="65"/>
      <c r="C698" s="65"/>
      <c r="D698" s="66"/>
      <c r="E698" s="65"/>
      <c r="F698" s="65"/>
      <c r="G698" s="65"/>
      <c r="H698" s="65"/>
      <c r="L698" s="65"/>
      <c r="M698" s="65"/>
      <c r="N698" s="65"/>
    </row>
    <row r="699" spans="1:14" ht="14" x14ac:dyDescent="0.15">
      <c r="A699" s="65"/>
      <c r="C699" s="65"/>
      <c r="D699" s="66"/>
      <c r="E699" s="65"/>
      <c r="F699" s="65"/>
      <c r="G699" s="65"/>
      <c r="H699" s="65"/>
      <c r="L699" s="65"/>
      <c r="M699" s="65"/>
      <c r="N699" s="65"/>
    </row>
    <row r="700" spans="1:14" ht="14" x14ac:dyDescent="0.15">
      <c r="A700" s="65"/>
      <c r="C700" s="65"/>
      <c r="D700" s="66"/>
      <c r="E700" s="65"/>
      <c r="F700" s="65"/>
      <c r="G700" s="65"/>
      <c r="H700" s="65"/>
      <c r="L700" s="65"/>
      <c r="M700" s="65"/>
      <c r="N700" s="65"/>
    </row>
    <row r="701" spans="1:14" ht="14" x14ac:dyDescent="0.15">
      <c r="A701" s="65"/>
      <c r="C701" s="65"/>
      <c r="D701" s="66"/>
      <c r="E701" s="65"/>
      <c r="F701" s="65"/>
      <c r="G701" s="65"/>
      <c r="H701" s="65"/>
      <c r="L701" s="65"/>
      <c r="M701" s="65"/>
      <c r="N701" s="65"/>
    </row>
    <row r="702" spans="1:14" ht="14" x14ac:dyDescent="0.15">
      <c r="A702" s="65"/>
      <c r="C702" s="65"/>
      <c r="D702" s="66"/>
      <c r="E702" s="65"/>
      <c r="F702" s="65"/>
      <c r="G702" s="65"/>
      <c r="H702" s="65"/>
      <c r="L702" s="65"/>
      <c r="M702" s="65"/>
      <c r="N702" s="65"/>
    </row>
    <row r="703" spans="1:14" ht="14" x14ac:dyDescent="0.15">
      <c r="A703" s="65"/>
      <c r="C703" s="65"/>
      <c r="D703" s="66"/>
      <c r="E703" s="65"/>
      <c r="F703" s="65"/>
      <c r="G703" s="65"/>
      <c r="H703" s="65"/>
      <c r="L703" s="65"/>
      <c r="M703" s="65"/>
      <c r="N703" s="65"/>
    </row>
    <row r="704" spans="1:14" ht="14" x14ac:dyDescent="0.15">
      <c r="A704" s="65"/>
      <c r="C704" s="65"/>
      <c r="D704" s="66"/>
      <c r="E704" s="65"/>
      <c r="F704" s="65"/>
      <c r="G704" s="65"/>
      <c r="H704" s="65"/>
      <c r="L704" s="65"/>
      <c r="M704" s="65"/>
      <c r="N704" s="65"/>
    </row>
    <row r="705" spans="1:14" ht="14" x14ac:dyDescent="0.15">
      <c r="A705" s="65"/>
      <c r="C705" s="65"/>
      <c r="D705" s="66"/>
      <c r="E705" s="65"/>
      <c r="F705" s="65"/>
      <c r="G705" s="65"/>
      <c r="H705" s="65"/>
      <c r="L705" s="65"/>
      <c r="M705" s="65"/>
      <c r="N705" s="65"/>
    </row>
    <row r="706" spans="1:14" ht="14" x14ac:dyDescent="0.15">
      <c r="A706" s="65"/>
      <c r="C706" s="65"/>
      <c r="D706" s="66"/>
      <c r="E706" s="65"/>
      <c r="F706" s="65"/>
      <c r="G706" s="65"/>
      <c r="H706" s="65"/>
      <c r="L706" s="65"/>
      <c r="M706" s="65"/>
      <c r="N706" s="65"/>
    </row>
    <row r="707" spans="1:14" ht="14" x14ac:dyDescent="0.15">
      <c r="A707" s="65"/>
      <c r="C707" s="65"/>
      <c r="D707" s="66"/>
      <c r="E707" s="65"/>
      <c r="F707" s="65"/>
      <c r="G707" s="65"/>
      <c r="H707" s="65"/>
      <c r="L707" s="65"/>
      <c r="M707" s="65"/>
      <c r="N707" s="65"/>
    </row>
    <row r="708" spans="1:14" ht="14" x14ac:dyDescent="0.15">
      <c r="A708" s="65"/>
      <c r="C708" s="65"/>
      <c r="D708" s="66"/>
      <c r="E708" s="65"/>
      <c r="F708" s="65"/>
      <c r="G708" s="65"/>
      <c r="H708" s="65"/>
      <c r="L708" s="65"/>
      <c r="M708" s="65"/>
      <c r="N708" s="65"/>
    </row>
    <row r="709" spans="1:14" ht="14" x14ac:dyDescent="0.15">
      <c r="A709" s="65"/>
      <c r="C709" s="65"/>
      <c r="D709" s="66"/>
      <c r="E709" s="65"/>
      <c r="F709" s="65"/>
      <c r="G709" s="65"/>
      <c r="H709" s="65"/>
      <c r="L709" s="65"/>
      <c r="M709" s="65"/>
      <c r="N709" s="65"/>
    </row>
    <row r="710" spans="1:14" ht="14" x14ac:dyDescent="0.15">
      <c r="A710" s="65"/>
      <c r="C710" s="65"/>
      <c r="D710" s="66"/>
      <c r="E710" s="65"/>
      <c r="F710" s="65"/>
      <c r="G710" s="65"/>
      <c r="H710" s="65"/>
      <c r="L710" s="65"/>
      <c r="M710" s="65"/>
      <c r="N710" s="65"/>
    </row>
    <row r="711" spans="1:14" ht="14" x14ac:dyDescent="0.15">
      <c r="A711" s="65"/>
      <c r="C711" s="65"/>
      <c r="D711" s="66"/>
      <c r="E711" s="65"/>
      <c r="F711" s="65"/>
      <c r="G711" s="65"/>
      <c r="H711" s="65"/>
      <c r="L711" s="65"/>
      <c r="M711" s="65"/>
      <c r="N711" s="65"/>
    </row>
    <row r="712" spans="1:14" ht="14" x14ac:dyDescent="0.15">
      <c r="A712" s="65"/>
      <c r="C712" s="65"/>
      <c r="D712" s="66"/>
      <c r="E712" s="65"/>
      <c r="F712" s="65"/>
      <c r="G712" s="65"/>
      <c r="H712" s="65"/>
      <c r="L712" s="65"/>
      <c r="M712" s="65"/>
      <c r="N712" s="65"/>
    </row>
    <row r="713" spans="1:14" ht="14" x14ac:dyDescent="0.15">
      <c r="A713" s="65"/>
      <c r="C713" s="65"/>
      <c r="D713" s="66"/>
      <c r="E713" s="65"/>
      <c r="F713" s="65"/>
      <c r="G713" s="65"/>
      <c r="H713" s="65"/>
      <c r="L713" s="65"/>
      <c r="M713" s="65"/>
      <c r="N713" s="65"/>
    </row>
    <row r="714" spans="1:14" ht="14" x14ac:dyDescent="0.15">
      <c r="A714" s="65"/>
      <c r="C714" s="65"/>
      <c r="D714" s="66"/>
      <c r="E714" s="65"/>
      <c r="F714" s="65"/>
      <c r="G714" s="65"/>
      <c r="H714" s="65"/>
      <c r="L714" s="65"/>
      <c r="M714" s="65"/>
      <c r="N714" s="65"/>
    </row>
    <row r="715" spans="1:14" ht="14" x14ac:dyDescent="0.15">
      <c r="A715" s="65"/>
      <c r="C715" s="65"/>
      <c r="D715" s="66"/>
      <c r="E715" s="65"/>
      <c r="F715" s="65"/>
      <c r="G715" s="65"/>
      <c r="H715" s="65"/>
      <c r="L715" s="65"/>
      <c r="M715" s="65"/>
      <c r="N715" s="65"/>
    </row>
    <row r="716" spans="1:14" ht="14" x14ac:dyDescent="0.15">
      <c r="A716" s="65"/>
      <c r="C716" s="65"/>
      <c r="D716" s="66"/>
      <c r="E716" s="65"/>
      <c r="F716" s="65"/>
      <c r="G716" s="65"/>
      <c r="H716" s="65"/>
      <c r="L716" s="65"/>
      <c r="M716" s="65"/>
      <c r="N716" s="65"/>
    </row>
    <row r="717" spans="1:14" ht="14" x14ac:dyDescent="0.15">
      <c r="A717" s="65"/>
      <c r="C717" s="65"/>
      <c r="D717" s="66"/>
      <c r="E717" s="65"/>
      <c r="F717" s="65"/>
      <c r="G717" s="65"/>
      <c r="H717" s="65"/>
      <c r="L717" s="65"/>
      <c r="M717" s="65"/>
      <c r="N717" s="65"/>
    </row>
    <row r="718" spans="1:14" ht="14" x14ac:dyDescent="0.15">
      <c r="A718" s="65"/>
      <c r="C718" s="65"/>
      <c r="D718" s="66"/>
      <c r="E718" s="65"/>
      <c r="F718" s="65"/>
      <c r="G718" s="65"/>
      <c r="H718" s="65"/>
      <c r="L718" s="65"/>
      <c r="M718" s="65"/>
      <c r="N718" s="65"/>
    </row>
    <row r="719" spans="1:14" ht="14" x14ac:dyDescent="0.15">
      <c r="A719" s="65"/>
      <c r="C719" s="65"/>
      <c r="D719" s="66"/>
      <c r="E719" s="65"/>
      <c r="F719" s="65"/>
      <c r="G719" s="65"/>
      <c r="H719" s="65"/>
      <c r="L719" s="65"/>
      <c r="M719" s="65"/>
      <c r="N719" s="65"/>
    </row>
    <row r="720" spans="1:14" ht="14" x14ac:dyDescent="0.15">
      <c r="A720" s="65"/>
      <c r="C720" s="65"/>
      <c r="D720" s="66"/>
      <c r="E720" s="65"/>
      <c r="F720" s="65"/>
      <c r="G720" s="65"/>
      <c r="H720" s="65"/>
      <c r="L720" s="65"/>
      <c r="M720" s="65"/>
      <c r="N720" s="65"/>
    </row>
    <row r="721" spans="1:14" ht="14" x14ac:dyDescent="0.15">
      <c r="A721" s="65"/>
      <c r="C721" s="65"/>
      <c r="D721" s="66"/>
      <c r="E721" s="65"/>
      <c r="F721" s="65"/>
      <c r="G721" s="65"/>
      <c r="H721" s="65"/>
      <c r="L721" s="65"/>
      <c r="M721" s="65"/>
      <c r="N721" s="65"/>
    </row>
    <row r="722" spans="1:14" ht="14" x14ac:dyDescent="0.15">
      <c r="A722" s="65"/>
      <c r="C722" s="65"/>
      <c r="D722" s="66"/>
      <c r="E722" s="65"/>
      <c r="F722" s="65"/>
      <c r="G722" s="65"/>
      <c r="H722" s="65"/>
      <c r="L722" s="65"/>
      <c r="M722" s="65"/>
      <c r="N722" s="65"/>
    </row>
    <row r="723" spans="1:14" ht="14" x14ac:dyDescent="0.15">
      <c r="A723" s="65"/>
      <c r="C723" s="65"/>
      <c r="D723" s="66"/>
      <c r="E723" s="65"/>
      <c r="F723" s="65"/>
      <c r="G723" s="65"/>
      <c r="H723" s="65"/>
      <c r="L723" s="65"/>
      <c r="M723" s="65"/>
      <c r="N723" s="65"/>
    </row>
    <row r="724" spans="1:14" ht="14" x14ac:dyDescent="0.15">
      <c r="A724" s="65"/>
      <c r="C724" s="65"/>
      <c r="D724" s="66"/>
      <c r="E724" s="65"/>
      <c r="F724" s="65"/>
      <c r="G724" s="65"/>
      <c r="H724" s="65"/>
      <c r="L724" s="65"/>
      <c r="M724" s="65"/>
      <c r="N724" s="65"/>
    </row>
    <row r="725" spans="1:14" ht="14" x14ac:dyDescent="0.15">
      <c r="A725" s="65"/>
      <c r="C725" s="65"/>
      <c r="D725" s="66"/>
      <c r="E725" s="65"/>
      <c r="F725" s="65"/>
      <c r="G725" s="65"/>
      <c r="H725" s="65"/>
      <c r="L725" s="65"/>
      <c r="M725" s="65"/>
      <c r="N725" s="65"/>
    </row>
    <row r="726" spans="1:14" ht="14" x14ac:dyDescent="0.15">
      <c r="A726" s="65"/>
      <c r="C726" s="65"/>
      <c r="D726" s="66"/>
      <c r="E726" s="65"/>
      <c r="F726" s="65"/>
      <c r="G726" s="65"/>
      <c r="H726" s="65"/>
      <c r="L726" s="65"/>
      <c r="M726" s="65"/>
      <c r="N726" s="65"/>
    </row>
    <row r="727" spans="1:14" ht="14" x14ac:dyDescent="0.15">
      <c r="A727" s="65"/>
      <c r="C727" s="65"/>
      <c r="D727" s="66"/>
      <c r="E727" s="65"/>
      <c r="F727" s="65"/>
      <c r="G727" s="65"/>
      <c r="H727" s="65"/>
      <c r="L727" s="65"/>
      <c r="M727" s="65"/>
      <c r="N727" s="65"/>
    </row>
    <row r="728" spans="1:14" ht="14" x14ac:dyDescent="0.15">
      <c r="A728" s="65"/>
      <c r="C728" s="65"/>
      <c r="D728" s="66"/>
      <c r="E728" s="65"/>
      <c r="F728" s="65"/>
      <c r="G728" s="65"/>
      <c r="H728" s="65"/>
      <c r="L728" s="65"/>
      <c r="M728" s="65"/>
      <c r="N728" s="65"/>
    </row>
    <row r="729" spans="1:14" ht="14" x14ac:dyDescent="0.15">
      <c r="A729" s="65"/>
      <c r="C729" s="65"/>
      <c r="D729" s="66"/>
      <c r="E729" s="65"/>
      <c r="F729" s="65"/>
      <c r="G729" s="65"/>
      <c r="H729" s="65"/>
      <c r="L729" s="65"/>
      <c r="M729" s="65"/>
      <c r="N729" s="65"/>
    </row>
    <row r="730" spans="1:14" ht="14" x14ac:dyDescent="0.15">
      <c r="A730" s="65"/>
      <c r="C730" s="65"/>
      <c r="D730" s="66"/>
      <c r="E730" s="65"/>
      <c r="F730" s="65"/>
      <c r="G730" s="65"/>
      <c r="H730" s="65"/>
      <c r="L730" s="65"/>
      <c r="M730" s="65"/>
      <c r="N730" s="65"/>
    </row>
    <row r="731" spans="1:14" ht="14" x14ac:dyDescent="0.15">
      <c r="A731" s="65"/>
      <c r="C731" s="65"/>
      <c r="D731" s="66"/>
      <c r="E731" s="65"/>
      <c r="F731" s="65"/>
      <c r="G731" s="65"/>
      <c r="H731" s="65"/>
      <c r="L731" s="65"/>
      <c r="M731" s="65"/>
      <c r="N731" s="65"/>
    </row>
    <row r="732" spans="1:14" ht="14" x14ac:dyDescent="0.15">
      <c r="A732" s="65"/>
      <c r="C732" s="65"/>
      <c r="D732" s="66"/>
      <c r="E732" s="65"/>
      <c r="F732" s="65"/>
      <c r="G732" s="65"/>
      <c r="H732" s="65"/>
      <c r="L732" s="65"/>
      <c r="M732" s="65"/>
      <c r="N732" s="65"/>
    </row>
    <row r="733" spans="1:14" ht="14" x14ac:dyDescent="0.15">
      <c r="A733" s="65"/>
      <c r="C733" s="65"/>
      <c r="D733" s="66"/>
      <c r="E733" s="65"/>
      <c r="F733" s="65"/>
      <c r="G733" s="65"/>
      <c r="H733" s="65"/>
      <c r="L733" s="65"/>
      <c r="M733" s="65"/>
      <c r="N733" s="65"/>
    </row>
    <row r="734" spans="1:14" ht="14" x14ac:dyDescent="0.15">
      <c r="A734" s="65"/>
      <c r="C734" s="65"/>
      <c r="D734" s="66"/>
      <c r="E734" s="65"/>
      <c r="F734" s="65"/>
      <c r="G734" s="65"/>
      <c r="H734" s="65"/>
      <c r="L734" s="65"/>
      <c r="M734" s="65"/>
      <c r="N734" s="65"/>
    </row>
    <row r="735" spans="1:14" ht="14" x14ac:dyDescent="0.15">
      <c r="A735" s="65"/>
      <c r="C735" s="65"/>
      <c r="D735" s="66"/>
      <c r="E735" s="65"/>
      <c r="F735" s="65"/>
      <c r="G735" s="65"/>
      <c r="H735" s="65"/>
      <c r="L735" s="65"/>
      <c r="M735" s="65"/>
      <c r="N735" s="65"/>
    </row>
    <row r="736" spans="1:14" ht="14" x14ac:dyDescent="0.15">
      <c r="A736" s="65"/>
      <c r="C736" s="65"/>
      <c r="D736" s="66"/>
      <c r="E736" s="65"/>
      <c r="F736" s="65"/>
      <c r="G736" s="65"/>
      <c r="H736" s="65"/>
      <c r="L736" s="65"/>
      <c r="M736" s="65"/>
      <c r="N736" s="65"/>
    </row>
    <row r="737" spans="1:14" ht="14" x14ac:dyDescent="0.15">
      <c r="A737" s="65"/>
      <c r="C737" s="65"/>
      <c r="D737" s="66"/>
      <c r="E737" s="65"/>
      <c r="F737" s="65"/>
      <c r="G737" s="65"/>
      <c r="H737" s="65"/>
      <c r="L737" s="65"/>
      <c r="M737" s="65"/>
      <c r="N737" s="65"/>
    </row>
    <row r="738" spans="1:14" ht="14" x14ac:dyDescent="0.15">
      <c r="A738" s="65"/>
      <c r="C738" s="65"/>
      <c r="D738" s="66"/>
      <c r="E738" s="65"/>
      <c r="F738" s="65"/>
      <c r="G738" s="65"/>
      <c r="H738" s="65"/>
      <c r="L738" s="65"/>
      <c r="M738" s="65"/>
      <c r="N738" s="65"/>
    </row>
    <row r="739" spans="1:14" ht="14" x14ac:dyDescent="0.15">
      <c r="A739" s="65"/>
      <c r="C739" s="65"/>
      <c r="D739" s="66"/>
      <c r="E739" s="65"/>
      <c r="F739" s="65"/>
      <c r="G739" s="65"/>
      <c r="H739" s="65"/>
      <c r="L739" s="65"/>
      <c r="M739" s="65"/>
      <c r="N739" s="65"/>
    </row>
    <row r="740" spans="1:14" ht="14" x14ac:dyDescent="0.15">
      <c r="A740" s="65"/>
      <c r="C740" s="65"/>
      <c r="D740" s="66"/>
      <c r="E740" s="65"/>
      <c r="F740" s="65"/>
      <c r="G740" s="65"/>
      <c r="H740" s="65"/>
      <c r="L740" s="65"/>
      <c r="M740" s="65"/>
      <c r="N740" s="65"/>
    </row>
    <row r="741" spans="1:14" ht="14" x14ac:dyDescent="0.15">
      <c r="A741" s="65"/>
      <c r="C741" s="65"/>
      <c r="D741" s="66"/>
      <c r="E741" s="65"/>
      <c r="F741" s="65"/>
      <c r="G741" s="65"/>
      <c r="H741" s="65"/>
      <c r="L741" s="65"/>
      <c r="M741" s="65"/>
      <c r="N741" s="65"/>
    </row>
    <row r="742" spans="1:14" ht="14" x14ac:dyDescent="0.15">
      <c r="A742" s="65"/>
      <c r="C742" s="65"/>
      <c r="D742" s="66"/>
      <c r="E742" s="65"/>
      <c r="F742" s="65"/>
      <c r="G742" s="65"/>
      <c r="H742" s="65"/>
      <c r="L742" s="65"/>
      <c r="M742" s="65"/>
      <c r="N742" s="65"/>
    </row>
    <row r="743" spans="1:14" ht="14" x14ac:dyDescent="0.15">
      <c r="A743" s="65"/>
      <c r="C743" s="65"/>
      <c r="D743" s="66"/>
      <c r="E743" s="65"/>
      <c r="F743" s="65"/>
      <c r="G743" s="65"/>
      <c r="H743" s="65"/>
      <c r="L743" s="65"/>
      <c r="M743" s="65"/>
      <c r="N743" s="65"/>
    </row>
    <row r="744" spans="1:14" ht="14" x14ac:dyDescent="0.15">
      <c r="A744" s="65"/>
      <c r="C744" s="65"/>
      <c r="D744" s="66"/>
      <c r="E744" s="65"/>
      <c r="F744" s="65"/>
      <c r="G744" s="65"/>
      <c r="H744" s="65"/>
      <c r="L744" s="65"/>
      <c r="M744" s="65"/>
      <c r="N744" s="65"/>
    </row>
    <row r="745" spans="1:14" ht="14" x14ac:dyDescent="0.15">
      <c r="A745" s="65"/>
      <c r="C745" s="65"/>
      <c r="D745" s="66"/>
      <c r="E745" s="65"/>
      <c r="F745" s="65"/>
      <c r="G745" s="65"/>
      <c r="H745" s="65"/>
      <c r="L745" s="65"/>
      <c r="M745" s="65"/>
      <c r="N745" s="65"/>
    </row>
    <row r="746" spans="1:14" ht="14" x14ac:dyDescent="0.15">
      <c r="A746" s="65"/>
      <c r="C746" s="65"/>
      <c r="D746" s="66"/>
      <c r="E746" s="65"/>
      <c r="F746" s="65"/>
      <c r="G746" s="65"/>
      <c r="H746" s="65"/>
      <c r="L746" s="65"/>
      <c r="M746" s="65"/>
      <c r="N746" s="65"/>
    </row>
    <row r="747" spans="1:14" ht="14" x14ac:dyDescent="0.15">
      <c r="A747" s="65"/>
      <c r="C747" s="65"/>
      <c r="D747" s="66"/>
      <c r="E747" s="65"/>
      <c r="F747" s="65"/>
      <c r="G747" s="65"/>
      <c r="H747" s="65"/>
      <c r="L747" s="65"/>
      <c r="M747" s="65"/>
      <c r="N747" s="65"/>
    </row>
    <row r="748" spans="1:14" ht="14" x14ac:dyDescent="0.15">
      <c r="A748" s="65"/>
      <c r="C748" s="65"/>
      <c r="D748" s="66"/>
      <c r="E748" s="65"/>
      <c r="F748" s="65"/>
      <c r="G748" s="65"/>
      <c r="H748" s="65"/>
      <c r="L748" s="65"/>
      <c r="M748" s="65"/>
      <c r="N748" s="65"/>
    </row>
    <row r="749" spans="1:14" ht="14" x14ac:dyDescent="0.15">
      <c r="A749" s="65"/>
      <c r="C749" s="65"/>
      <c r="D749" s="66"/>
      <c r="E749" s="65"/>
      <c r="F749" s="65"/>
      <c r="G749" s="65"/>
      <c r="H749" s="65"/>
      <c r="L749" s="65"/>
      <c r="M749" s="65"/>
      <c r="N749" s="65"/>
    </row>
    <row r="750" spans="1:14" ht="14" x14ac:dyDescent="0.15">
      <c r="A750" s="65"/>
      <c r="C750" s="65"/>
      <c r="D750" s="66"/>
      <c r="E750" s="65"/>
      <c r="F750" s="65"/>
      <c r="G750" s="65"/>
      <c r="H750" s="65"/>
      <c r="L750" s="65"/>
      <c r="M750" s="65"/>
      <c r="N750" s="65"/>
    </row>
    <row r="751" spans="1:14" ht="14" x14ac:dyDescent="0.15">
      <c r="A751" s="65"/>
      <c r="C751" s="65"/>
      <c r="D751" s="66"/>
      <c r="E751" s="65"/>
      <c r="F751" s="65"/>
      <c r="G751" s="65"/>
      <c r="H751" s="65"/>
      <c r="L751" s="65"/>
      <c r="M751" s="65"/>
      <c r="N751" s="65"/>
    </row>
    <row r="752" spans="1:14" ht="14" x14ac:dyDescent="0.15">
      <c r="A752" s="65"/>
      <c r="C752" s="65"/>
      <c r="D752" s="66"/>
      <c r="E752" s="65"/>
      <c r="F752" s="65"/>
      <c r="G752" s="65"/>
      <c r="H752" s="65"/>
      <c r="L752" s="65"/>
      <c r="M752" s="65"/>
      <c r="N752" s="65"/>
    </row>
    <row r="753" spans="1:14" ht="14" x14ac:dyDescent="0.15">
      <c r="A753" s="65"/>
      <c r="C753" s="65"/>
      <c r="D753" s="66"/>
      <c r="E753" s="65"/>
      <c r="F753" s="65"/>
      <c r="G753" s="65"/>
      <c r="H753" s="65"/>
      <c r="L753" s="65"/>
      <c r="M753" s="65"/>
      <c r="N753" s="65"/>
    </row>
    <row r="754" spans="1:14" ht="14" x14ac:dyDescent="0.15">
      <c r="A754" s="65"/>
      <c r="C754" s="65"/>
      <c r="D754" s="66"/>
      <c r="E754" s="65"/>
      <c r="F754" s="65"/>
      <c r="G754" s="65"/>
      <c r="H754" s="65"/>
      <c r="L754" s="65"/>
      <c r="M754" s="65"/>
      <c r="N754" s="65"/>
    </row>
    <row r="755" spans="1:14" ht="14" x14ac:dyDescent="0.15">
      <c r="A755" s="65"/>
      <c r="C755" s="65"/>
      <c r="D755" s="66"/>
      <c r="E755" s="65"/>
      <c r="F755" s="65"/>
      <c r="G755" s="65"/>
      <c r="H755" s="65"/>
      <c r="L755" s="65"/>
      <c r="M755" s="65"/>
      <c r="N755" s="65"/>
    </row>
    <row r="756" spans="1:14" ht="14" x14ac:dyDescent="0.15">
      <c r="A756" s="65"/>
      <c r="C756" s="65"/>
      <c r="D756" s="66"/>
      <c r="E756" s="65"/>
      <c r="F756" s="65"/>
      <c r="G756" s="65"/>
      <c r="H756" s="65"/>
      <c r="L756" s="65"/>
      <c r="M756" s="65"/>
      <c r="N756" s="65"/>
    </row>
    <row r="757" spans="1:14" ht="14" x14ac:dyDescent="0.15">
      <c r="A757" s="65"/>
      <c r="C757" s="65"/>
      <c r="D757" s="66"/>
      <c r="E757" s="65"/>
      <c r="F757" s="65"/>
      <c r="G757" s="65"/>
      <c r="H757" s="65"/>
      <c r="L757" s="65"/>
      <c r="M757" s="65"/>
      <c r="N757" s="65"/>
    </row>
    <row r="758" spans="1:14" ht="14" x14ac:dyDescent="0.15">
      <c r="A758" s="65"/>
      <c r="C758" s="65"/>
      <c r="D758" s="66"/>
      <c r="E758" s="65"/>
      <c r="F758" s="65"/>
      <c r="G758" s="65"/>
      <c r="H758" s="65"/>
      <c r="L758" s="65"/>
      <c r="M758" s="65"/>
      <c r="N758" s="65"/>
    </row>
    <row r="759" spans="1:14" ht="14" x14ac:dyDescent="0.15">
      <c r="A759" s="65"/>
      <c r="C759" s="65"/>
      <c r="D759" s="66"/>
      <c r="E759" s="65"/>
      <c r="F759" s="65"/>
      <c r="G759" s="65"/>
      <c r="H759" s="65"/>
      <c r="L759" s="65"/>
      <c r="M759" s="65"/>
      <c r="N759" s="65"/>
    </row>
    <row r="760" spans="1:14" ht="14" x14ac:dyDescent="0.15">
      <c r="A760" s="65"/>
      <c r="C760" s="65"/>
      <c r="D760" s="66"/>
      <c r="E760" s="65"/>
      <c r="F760" s="65"/>
      <c r="G760" s="65"/>
      <c r="H760" s="65"/>
      <c r="L760" s="65"/>
      <c r="M760" s="65"/>
      <c r="N760" s="65"/>
    </row>
    <row r="761" spans="1:14" ht="14" x14ac:dyDescent="0.15">
      <c r="A761" s="65"/>
      <c r="C761" s="65"/>
      <c r="D761" s="66"/>
      <c r="E761" s="65"/>
      <c r="F761" s="65"/>
      <c r="G761" s="65"/>
      <c r="H761" s="65"/>
      <c r="L761" s="65"/>
      <c r="M761" s="65"/>
      <c r="N761" s="65"/>
    </row>
    <row r="762" spans="1:14" ht="14" x14ac:dyDescent="0.15">
      <c r="A762" s="65"/>
      <c r="C762" s="65"/>
      <c r="D762" s="66"/>
      <c r="E762" s="65"/>
      <c r="F762" s="65"/>
      <c r="G762" s="65"/>
      <c r="H762" s="65"/>
      <c r="L762" s="65"/>
      <c r="M762" s="65"/>
      <c r="N762" s="65"/>
    </row>
    <row r="763" spans="1:14" ht="14" x14ac:dyDescent="0.15">
      <c r="A763" s="65"/>
      <c r="C763" s="65"/>
      <c r="D763" s="66"/>
      <c r="E763" s="65"/>
      <c r="F763" s="65"/>
      <c r="G763" s="65"/>
      <c r="H763" s="65"/>
      <c r="L763" s="65"/>
      <c r="M763" s="65"/>
      <c r="N763" s="65"/>
    </row>
    <row r="764" spans="1:14" ht="14" x14ac:dyDescent="0.15">
      <c r="A764" s="65"/>
      <c r="C764" s="65"/>
      <c r="D764" s="66"/>
      <c r="E764" s="65"/>
      <c r="F764" s="65"/>
      <c r="G764" s="65"/>
      <c r="H764" s="65"/>
      <c r="L764" s="65"/>
      <c r="M764" s="65"/>
      <c r="N764" s="65"/>
    </row>
    <row r="765" spans="1:14" ht="14" x14ac:dyDescent="0.15">
      <c r="A765" s="65"/>
      <c r="C765" s="65"/>
      <c r="D765" s="66"/>
      <c r="E765" s="65"/>
      <c r="F765" s="65"/>
      <c r="G765" s="65"/>
      <c r="H765" s="65"/>
      <c r="L765" s="65"/>
      <c r="M765" s="65"/>
      <c r="N765" s="65"/>
    </row>
    <row r="766" spans="1:14" ht="14" x14ac:dyDescent="0.15">
      <c r="A766" s="65"/>
      <c r="C766" s="65"/>
      <c r="D766" s="66"/>
      <c r="E766" s="65"/>
      <c r="F766" s="65"/>
      <c r="G766" s="65"/>
      <c r="H766" s="65"/>
      <c r="L766" s="65"/>
      <c r="M766" s="65"/>
      <c r="N766" s="65"/>
    </row>
    <row r="767" spans="1:14" ht="14" x14ac:dyDescent="0.15">
      <c r="A767" s="65"/>
      <c r="C767" s="65"/>
      <c r="D767" s="66"/>
      <c r="E767" s="65"/>
      <c r="F767" s="65"/>
      <c r="G767" s="65"/>
      <c r="H767" s="65"/>
      <c r="L767" s="65"/>
      <c r="M767" s="65"/>
      <c r="N767" s="65"/>
    </row>
    <row r="768" spans="1:14" ht="14" x14ac:dyDescent="0.15">
      <c r="A768" s="65"/>
      <c r="C768" s="65"/>
      <c r="D768" s="66"/>
      <c r="E768" s="65"/>
      <c r="F768" s="65"/>
      <c r="G768" s="65"/>
      <c r="H768" s="65"/>
      <c r="L768" s="65"/>
      <c r="M768" s="65"/>
      <c r="N768" s="65"/>
    </row>
    <row r="769" spans="1:14" ht="14" x14ac:dyDescent="0.15">
      <c r="A769" s="65"/>
      <c r="C769" s="65"/>
      <c r="D769" s="66"/>
      <c r="E769" s="65"/>
      <c r="F769" s="65"/>
      <c r="G769" s="65"/>
      <c r="H769" s="65"/>
      <c r="L769" s="65"/>
      <c r="M769" s="65"/>
      <c r="N769" s="65"/>
    </row>
    <row r="770" spans="1:14" ht="14" x14ac:dyDescent="0.15">
      <c r="A770" s="65"/>
      <c r="C770" s="65"/>
      <c r="D770" s="66"/>
      <c r="E770" s="65"/>
      <c r="F770" s="65"/>
      <c r="G770" s="65"/>
      <c r="H770" s="65"/>
      <c r="L770" s="65"/>
      <c r="M770" s="65"/>
      <c r="N770" s="65"/>
    </row>
    <row r="771" spans="1:14" ht="14" x14ac:dyDescent="0.15">
      <c r="A771" s="65"/>
      <c r="C771" s="65"/>
      <c r="D771" s="66"/>
      <c r="E771" s="65"/>
      <c r="F771" s="65"/>
      <c r="G771" s="65"/>
      <c r="H771" s="65"/>
      <c r="L771" s="65"/>
      <c r="M771" s="65"/>
      <c r="N771" s="65"/>
    </row>
    <row r="772" spans="1:14" ht="14" x14ac:dyDescent="0.15">
      <c r="A772" s="65"/>
      <c r="C772" s="65"/>
      <c r="D772" s="66"/>
      <c r="E772" s="65"/>
      <c r="F772" s="65"/>
      <c r="G772" s="65"/>
      <c r="H772" s="65"/>
      <c r="L772" s="65"/>
      <c r="M772" s="65"/>
      <c r="N772" s="65"/>
    </row>
    <row r="773" spans="1:14" ht="14" x14ac:dyDescent="0.15">
      <c r="A773" s="65"/>
      <c r="C773" s="65"/>
      <c r="D773" s="66"/>
      <c r="E773" s="65"/>
      <c r="F773" s="65"/>
      <c r="G773" s="65"/>
      <c r="H773" s="65"/>
      <c r="L773" s="65"/>
      <c r="M773" s="65"/>
      <c r="N773" s="65"/>
    </row>
    <row r="774" spans="1:14" ht="14" x14ac:dyDescent="0.15">
      <c r="A774" s="65"/>
      <c r="C774" s="65"/>
      <c r="D774" s="66"/>
      <c r="E774" s="65"/>
      <c r="F774" s="65"/>
      <c r="G774" s="65"/>
      <c r="H774" s="65"/>
      <c r="L774" s="65"/>
      <c r="M774" s="65"/>
      <c r="N774" s="65"/>
    </row>
    <row r="775" spans="1:14" ht="14" x14ac:dyDescent="0.15">
      <c r="A775" s="65"/>
      <c r="C775" s="65"/>
      <c r="D775" s="66"/>
      <c r="E775" s="65"/>
      <c r="F775" s="65"/>
      <c r="G775" s="65"/>
      <c r="H775" s="65"/>
      <c r="L775" s="65"/>
      <c r="M775" s="65"/>
      <c r="N775" s="65"/>
    </row>
    <row r="776" spans="1:14" ht="14" x14ac:dyDescent="0.15">
      <c r="A776" s="65"/>
      <c r="C776" s="65"/>
      <c r="D776" s="66"/>
      <c r="E776" s="65"/>
      <c r="F776" s="65"/>
      <c r="G776" s="65"/>
      <c r="H776" s="65"/>
      <c r="L776" s="65"/>
      <c r="M776" s="65"/>
      <c r="N776" s="65"/>
    </row>
    <row r="777" spans="1:14" ht="14" x14ac:dyDescent="0.15">
      <c r="A777" s="65"/>
      <c r="C777" s="65"/>
      <c r="D777" s="66"/>
      <c r="E777" s="65"/>
      <c r="F777" s="65"/>
      <c r="G777" s="65"/>
      <c r="H777" s="65"/>
      <c r="L777" s="65"/>
      <c r="M777" s="65"/>
      <c r="N777" s="65"/>
    </row>
    <row r="778" spans="1:14" ht="14" x14ac:dyDescent="0.15">
      <c r="A778" s="65"/>
      <c r="C778" s="65"/>
      <c r="D778" s="66"/>
      <c r="E778" s="65"/>
      <c r="F778" s="65"/>
      <c r="G778" s="65"/>
      <c r="H778" s="65"/>
      <c r="L778" s="65"/>
      <c r="M778" s="65"/>
      <c r="N778" s="65"/>
    </row>
    <row r="779" spans="1:14" ht="14" x14ac:dyDescent="0.15">
      <c r="A779" s="65"/>
      <c r="C779" s="65"/>
      <c r="D779" s="66"/>
      <c r="E779" s="65"/>
      <c r="F779" s="65"/>
      <c r="G779" s="65"/>
      <c r="H779" s="65"/>
      <c r="L779" s="65"/>
      <c r="M779" s="65"/>
      <c r="N779" s="65"/>
    </row>
    <row r="780" spans="1:14" ht="14" x14ac:dyDescent="0.15">
      <c r="A780" s="65"/>
      <c r="C780" s="65"/>
      <c r="D780" s="66"/>
      <c r="E780" s="65"/>
      <c r="F780" s="65"/>
      <c r="G780" s="65"/>
      <c r="H780" s="65"/>
      <c r="L780" s="65"/>
      <c r="M780" s="65"/>
      <c r="N780" s="65"/>
    </row>
    <row r="781" spans="1:14" ht="14" x14ac:dyDescent="0.15">
      <c r="A781" s="65"/>
      <c r="C781" s="65"/>
      <c r="D781" s="66"/>
      <c r="E781" s="65"/>
      <c r="F781" s="65"/>
      <c r="G781" s="65"/>
      <c r="H781" s="65"/>
      <c r="L781" s="65"/>
      <c r="M781" s="65"/>
      <c r="N781" s="65"/>
    </row>
    <row r="782" spans="1:14" ht="14" x14ac:dyDescent="0.15">
      <c r="A782" s="65"/>
      <c r="C782" s="65"/>
      <c r="D782" s="66"/>
      <c r="E782" s="65"/>
      <c r="F782" s="65"/>
      <c r="G782" s="65"/>
      <c r="H782" s="65"/>
      <c r="L782" s="65"/>
      <c r="M782" s="65"/>
      <c r="N782" s="65"/>
    </row>
    <row r="783" spans="1:14" ht="14" x14ac:dyDescent="0.15">
      <c r="A783" s="65"/>
      <c r="C783" s="65"/>
      <c r="D783" s="66"/>
      <c r="E783" s="65"/>
      <c r="F783" s="65"/>
      <c r="G783" s="65"/>
      <c r="H783" s="65"/>
      <c r="L783" s="65"/>
      <c r="M783" s="65"/>
      <c r="N783" s="65"/>
    </row>
    <row r="784" spans="1:14" ht="14" x14ac:dyDescent="0.15">
      <c r="A784" s="65"/>
      <c r="C784" s="65"/>
      <c r="D784" s="66"/>
      <c r="E784" s="65"/>
      <c r="F784" s="65"/>
      <c r="G784" s="65"/>
      <c r="H784" s="65"/>
      <c r="L784" s="65"/>
      <c r="M784" s="65"/>
      <c r="N784" s="65"/>
    </row>
    <row r="785" spans="1:14" ht="14" x14ac:dyDescent="0.15">
      <c r="A785" s="65"/>
      <c r="C785" s="65"/>
      <c r="D785" s="66"/>
      <c r="E785" s="65"/>
      <c r="F785" s="65"/>
      <c r="G785" s="65"/>
      <c r="H785" s="65"/>
      <c r="L785" s="65"/>
      <c r="M785" s="65"/>
      <c r="N785" s="65"/>
    </row>
    <row r="786" spans="1:14" ht="14" x14ac:dyDescent="0.15">
      <c r="A786" s="65"/>
      <c r="C786" s="65"/>
      <c r="D786" s="66"/>
      <c r="E786" s="65"/>
      <c r="F786" s="65"/>
      <c r="G786" s="65"/>
      <c r="H786" s="65"/>
      <c r="L786" s="65"/>
      <c r="M786" s="65"/>
      <c r="N786" s="65"/>
    </row>
    <row r="787" spans="1:14" ht="14" x14ac:dyDescent="0.15">
      <c r="A787" s="65"/>
      <c r="C787" s="65"/>
      <c r="D787" s="66"/>
      <c r="E787" s="65"/>
      <c r="F787" s="65"/>
      <c r="G787" s="65"/>
      <c r="H787" s="65"/>
      <c r="L787" s="65"/>
      <c r="M787" s="65"/>
      <c r="N787" s="65"/>
    </row>
    <row r="788" spans="1:14" ht="14" x14ac:dyDescent="0.15">
      <c r="A788" s="65"/>
      <c r="C788" s="65"/>
      <c r="D788" s="66"/>
      <c r="E788" s="65"/>
      <c r="F788" s="65"/>
      <c r="G788" s="65"/>
      <c r="H788" s="65"/>
      <c r="L788" s="65"/>
      <c r="M788" s="65"/>
      <c r="N788" s="65"/>
    </row>
    <row r="789" spans="1:14" ht="14" x14ac:dyDescent="0.15">
      <c r="A789" s="65"/>
      <c r="C789" s="65"/>
      <c r="D789" s="66"/>
      <c r="E789" s="65"/>
      <c r="F789" s="65"/>
      <c r="G789" s="65"/>
      <c r="H789" s="65"/>
      <c r="L789" s="65"/>
      <c r="M789" s="65"/>
      <c r="N789" s="65"/>
    </row>
    <row r="790" spans="1:14" ht="14" x14ac:dyDescent="0.15">
      <c r="A790" s="65"/>
      <c r="C790" s="65"/>
      <c r="D790" s="66"/>
      <c r="E790" s="65"/>
      <c r="F790" s="65"/>
      <c r="G790" s="65"/>
      <c r="H790" s="65"/>
      <c r="L790" s="65"/>
      <c r="M790" s="65"/>
      <c r="N790" s="65"/>
    </row>
    <row r="791" spans="1:14" ht="14" x14ac:dyDescent="0.15">
      <c r="A791" s="65"/>
      <c r="C791" s="65"/>
      <c r="D791" s="66"/>
      <c r="E791" s="65"/>
      <c r="F791" s="65"/>
      <c r="G791" s="65"/>
      <c r="H791" s="65"/>
      <c r="L791" s="65"/>
      <c r="M791" s="65"/>
      <c r="N791" s="65"/>
    </row>
    <row r="792" spans="1:14" ht="14" x14ac:dyDescent="0.15">
      <c r="A792" s="65"/>
      <c r="C792" s="65"/>
      <c r="D792" s="66"/>
      <c r="E792" s="65"/>
      <c r="F792" s="65"/>
      <c r="G792" s="65"/>
      <c r="H792" s="65"/>
      <c r="L792" s="65"/>
      <c r="M792" s="65"/>
      <c r="N792" s="65"/>
    </row>
    <row r="793" spans="1:14" ht="14" x14ac:dyDescent="0.15">
      <c r="A793" s="65"/>
      <c r="C793" s="65"/>
      <c r="D793" s="66"/>
      <c r="E793" s="65"/>
      <c r="F793" s="65"/>
      <c r="G793" s="65"/>
      <c r="H793" s="65"/>
      <c r="L793" s="65"/>
      <c r="M793" s="65"/>
      <c r="N793" s="65"/>
    </row>
    <row r="794" spans="1:14" ht="14" x14ac:dyDescent="0.15">
      <c r="A794" s="65"/>
      <c r="C794" s="65"/>
      <c r="D794" s="66"/>
      <c r="E794" s="65"/>
      <c r="F794" s="65"/>
      <c r="G794" s="65"/>
      <c r="H794" s="65"/>
      <c r="L794" s="65"/>
      <c r="M794" s="65"/>
      <c r="N794" s="65"/>
    </row>
    <row r="795" spans="1:14" ht="14" x14ac:dyDescent="0.15">
      <c r="A795" s="65"/>
      <c r="C795" s="65"/>
      <c r="D795" s="66"/>
      <c r="E795" s="65"/>
      <c r="F795" s="65"/>
      <c r="G795" s="65"/>
      <c r="H795" s="65"/>
      <c r="L795" s="65"/>
      <c r="M795" s="65"/>
      <c r="N795" s="65"/>
    </row>
    <row r="796" spans="1:14" ht="14" x14ac:dyDescent="0.15">
      <c r="A796" s="65"/>
      <c r="C796" s="65"/>
      <c r="D796" s="66"/>
      <c r="E796" s="65"/>
      <c r="F796" s="65"/>
      <c r="G796" s="65"/>
      <c r="H796" s="65"/>
      <c r="L796" s="65"/>
      <c r="M796" s="65"/>
      <c r="N796" s="65"/>
    </row>
    <row r="797" spans="1:14" ht="14" x14ac:dyDescent="0.15">
      <c r="A797" s="65"/>
      <c r="C797" s="65"/>
      <c r="D797" s="66"/>
      <c r="E797" s="65"/>
      <c r="F797" s="65"/>
      <c r="G797" s="65"/>
      <c r="H797" s="65"/>
      <c r="L797" s="65"/>
      <c r="M797" s="65"/>
      <c r="N797" s="65"/>
    </row>
    <row r="798" spans="1:14" ht="14" x14ac:dyDescent="0.15">
      <c r="A798" s="65"/>
      <c r="C798" s="65"/>
      <c r="D798" s="66"/>
      <c r="E798" s="65"/>
      <c r="F798" s="65"/>
      <c r="G798" s="65"/>
      <c r="H798" s="65"/>
      <c r="L798" s="65"/>
      <c r="M798" s="65"/>
      <c r="N798" s="65"/>
    </row>
    <row r="799" spans="1:14" ht="14" x14ac:dyDescent="0.15">
      <c r="A799" s="65"/>
      <c r="C799" s="65"/>
      <c r="D799" s="66"/>
      <c r="E799" s="65"/>
      <c r="F799" s="65"/>
      <c r="G799" s="65"/>
      <c r="H799" s="65"/>
      <c r="L799" s="65"/>
      <c r="M799" s="65"/>
      <c r="N799" s="65"/>
    </row>
    <row r="800" spans="1:14" ht="14" x14ac:dyDescent="0.15">
      <c r="A800" s="65"/>
      <c r="C800" s="65"/>
      <c r="D800" s="66"/>
      <c r="E800" s="65"/>
      <c r="F800" s="65"/>
      <c r="G800" s="65"/>
      <c r="H800" s="65"/>
      <c r="L800" s="65"/>
      <c r="M800" s="65"/>
      <c r="N800" s="65"/>
    </row>
    <row r="801" spans="1:14" ht="14" x14ac:dyDescent="0.15">
      <c r="A801" s="65"/>
      <c r="C801" s="65"/>
      <c r="D801" s="66"/>
      <c r="E801" s="65"/>
      <c r="F801" s="65"/>
      <c r="G801" s="65"/>
      <c r="H801" s="65"/>
      <c r="L801" s="65"/>
      <c r="M801" s="65"/>
      <c r="N801" s="65"/>
    </row>
    <row r="802" spans="1:14" ht="14" x14ac:dyDescent="0.15">
      <c r="A802" s="65"/>
      <c r="C802" s="65"/>
      <c r="D802" s="66"/>
      <c r="E802" s="65"/>
      <c r="F802" s="65"/>
      <c r="G802" s="65"/>
      <c r="H802" s="65"/>
      <c r="L802" s="65"/>
      <c r="M802" s="65"/>
      <c r="N802" s="65"/>
    </row>
    <row r="803" spans="1:14" ht="14" x14ac:dyDescent="0.15">
      <c r="A803" s="65"/>
      <c r="C803" s="65"/>
      <c r="D803" s="66"/>
      <c r="E803" s="65"/>
      <c r="F803" s="65"/>
      <c r="G803" s="65"/>
      <c r="H803" s="65"/>
      <c r="L803" s="65"/>
      <c r="M803" s="65"/>
      <c r="N803" s="65"/>
    </row>
    <row r="804" spans="1:14" ht="14" x14ac:dyDescent="0.15">
      <c r="A804" s="65"/>
      <c r="C804" s="65"/>
      <c r="D804" s="66"/>
      <c r="E804" s="65"/>
      <c r="F804" s="65"/>
      <c r="G804" s="65"/>
      <c r="H804" s="65"/>
      <c r="L804" s="65"/>
      <c r="M804" s="65"/>
      <c r="N804" s="65"/>
    </row>
    <row r="805" spans="1:14" ht="14" x14ac:dyDescent="0.15">
      <c r="A805" s="65"/>
      <c r="C805" s="65"/>
      <c r="D805" s="66"/>
      <c r="E805" s="65"/>
      <c r="F805" s="65"/>
      <c r="G805" s="65"/>
      <c r="H805" s="65"/>
      <c r="L805" s="65"/>
      <c r="M805" s="65"/>
      <c r="N805" s="65"/>
    </row>
    <row r="806" spans="1:14" ht="14" x14ac:dyDescent="0.15">
      <c r="A806" s="65"/>
      <c r="C806" s="65"/>
      <c r="D806" s="66"/>
      <c r="E806" s="65"/>
      <c r="F806" s="65"/>
      <c r="G806" s="65"/>
      <c r="H806" s="65"/>
      <c r="L806" s="65"/>
      <c r="M806" s="65"/>
      <c r="N806" s="65"/>
    </row>
    <row r="807" spans="1:14" ht="14" x14ac:dyDescent="0.15">
      <c r="A807" s="65"/>
      <c r="C807" s="65"/>
      <c r="D807" s="66"/>
      <c r="E807" s="65"/>
      <c r="F807" s="65"/>
      <c r="G807" s="65"/>
      <c r="H807" s="65"/>
      <c r="L807" s="65"/>
      <c r="M807" s="65"/>
      <c r="N807" s="65"/>
    </row>
    <row r="808" spans="1:14" ht="14" x14ac:dyDescent="0.15">
      <c r="A808" s="65"/>
      <c r="C808" s="65"/>
      <c r="D808" s="66"/>
      <c r="E808" s="65"/>
      <c r="F808" s="65"/>
      <c r="G808" s="65"/>
      <c r="H808" s="65"/>
      <c r="L808" s="65"/>
      <c r="M808" s="65"/>
      <c r="N808" s="65"/>
    </row>
    <row r="809" spans="1:14" ht="14" x14ac:dyDescent="0.15">
      <c r="A809" s="65"/>
      <c r="C809" s="65"/>
      <c r="D809" s="66"/>
      <c r="E809" s="65"/>
      <c r="F809" s="65"/>
      <c r="G809" s="65"/>
      <c r="H809" s="65"/>
      <c r="L809" s="65"/>
      <c r="M809" s="65"/>
      <c r="N809" s="65"/>
    </row>
    <row r="810" spans="1:14" ht="14" x14ac:dyDescent="0.15">
      <c r="A810" s="65"/>
      <c r="C810" s="65"/>
      <c r="D810" s="66"/>
      <c r="E810" s="65"/>
      <c r="F810" s="65"/>
      <c r="G810" s="65"/>
      <c r="H810" s="65"/>
      <c r="L810" s="65"/>
      <c r="M810" s="65"/>
      <c r="N810" s="65"/>
    </row>
    <row r="811" spans="1:14" ht="14" x14ac:dyDescent="0.15">
      <c r="A811" s="65"/>
      <c r="C811" s="65"/>
      <c r="D811" s="66"/>
      <c r="E811" s="65"/>
      <c r="F811" s="65"/>
      <c r="G811" s="65"/>
      <c r="H811" s="65"/>
      <c r="L811" s="65"/>
      <c r="M811" s="65"/>
      <c r="N811" s="65"/>
    </row>
    <row r="812" spans="1:14" ht="14" x14ac:dyDescent="0.15">
      <c r="A812" s="65"/>
      <c r="C812" s="65"/>
      <c r="D812" s="66"/>
      <c r="E812" s="65"/>
      <c r="F812" s="65"/>
      <c r="G812" s="65"/>
      <c r="H812" s="65"/>
      <c r="L812" s="65"/>
      <c r="M812" s="65"/>
      <c r="N812" s="65"/>
    </row>
    <row r="813" spans="1:14" ht="14" x14ac:dyDescent="0.15">
      <c r="A813" s="65"/>
      <c r="C813" s="65"/>
      <c r="D813" s="66"/>
      <c r="E813" s="65"/>
      <c r="F813" s="65"/>
      <c r="G813" s="65"/>
      <c r="H813" s="65"/>
      <c r="L813" s="65"/>
      <c r="M813" s="65"/>
      <c r="N813" s="65"/>
    </row>
    <row r="814" spans="1:14" ht="14" x14ac:dyDescent="0.15">
      <c r="A814" s="65"/>
      <c r="C814" s="65"/>
      <c r="D814" s="66"/>
      <c r="E814" s="65"/>
      <c r="F814" s="65"/>
      <c r="G814" s="65"/>
      <c r="H814" s="65"/>
      <c r="L814" s="65"/>
      <c r="M814" s="65"/>
      <c r="N814" s="65"/>
    </row>
    <row r="815" spans="1:14" ht="14" x14ac:dyDescent="0.15">
      <c r="A815" s="65"/>
      <c r="C815" s="65"/>
      <c r="D815" s="66"/>
      <c r="E815" s="65"/>
      <c r="F815" s="65"/>
      <c r="G815" s="65"/>
      <c r="H815" s="65"/>
      <c r="L815" s="65"/>
      <c r="M815" s="65"/>
      <c r="N815" s="65"/>
    </row>
    <row r="816" spans="1:14" ht="14" x14ac:dyDescent="0.15">
      <c r="A816" s="65"/>
      <c r="C816" s="65"/>
      <c r="D816" s="66"/>
      <c r="E816" s="65"/>
      <c r="F816" s="65"/>
      <c r="G816" s="65"/>
      <c r="H816" s="65"/>
      <c r="L816" s="65"/>
      <c r="M816" s="65"/>
      <c r="N816" s="65"/>
    </row>
    <row r="817" spans="1:14" ht="14" x14ac:dyDescent="0.15">
      <c r="A817" s="65"/>
      <c r="C817" s="65"/>
      <c r="D817" s="66"/>
      <c r="E817" s="65"/>
      <c r="F817" s="65"/>
      <c r="G817" s="65"/>
      <c r="H817" s="65"/>
      <c r="L817" s="65"/>
      <c r="M817" s="65"/>
      <c r="N817" s="65"/>
    </row>
    <row r="818" spans="1:14" ht="14" x14ac:dyDescent="0.15">
      <c r="A818" s="65"/>
      <c r="C818" s="65"/>
      <c r="D818" s="66"/>
      <c r="E818" s="65"/>
      <c r="F818" s="65"/>
      <c r="G818" s="65"/>
      <c r="H818" s="65"/>
      <c r="L818" s="65"/>
      <c r="M818" s="65"/>
      <c r="N818" s="65"/>
    </row>
    <row r="819" spans="1:14" ht="14" x14ac:dyDescent="0.15">
      <c r="A819" s="65"/>
      <c r="C819" s="65"/>
      <c r="D819" s="66"/>
      <c r="E819" s="65"/>
      <c r="F819" s="65"/>
      <c r="G819" s="65"/>
      <c r="H819" s="65"/>
      <c r="L819" s="65"/>
      <c r="M819" s="65"/>
      <c r="N819" s="65"/>
    </row>
    <row r="820" spans="1:14" ht="14" x14ac:dyDescent="0.15">
      <c r="A820" s="65"/>
      <c r="C820" s="65"/>
      <c r="D820" s="66"/>
      <c r="E820" s="65"/>
      <c r="F820" s="65"/>
      <c r="G820" s="65"/>
      <c r="H820" s="65"/>
      <c r="L820" s="65"/>
      <c r="M820" s="65"/>
      <c r="N820" s="65"/>
    </row>
    <row r="821" spans="1:14" ht="14" x14ac:dyDescent="0.15">
      <c r="A821" s="65"/>
      <c r="C821" s="65"/>
      <c r="D821" s="66"/>
      <c r="E821" s="65"/>
      <c r="F821" s="65"/>
      <c r="G821" s="65"/>
      <c r="H821" s="65"/>
      <c r="L821" s="65"/>
      <c r="M821" s="65"/>
      <c r="N821" s="65"/>
    </row>
    <row r="822" spans="1:14" ht="14" x14ac:dyDescent="0.15">
      <c r="A822" s="65"/>
      <c r="C822" s="65"/>
      <c r="D822" s="66"/>
      <c r="E822" s="65"/>
      <c r="F822" s="65"/>
      <c r="G822" s="65"/>
      <c r="H822" s="65"/>
      <c r="L822" s="65"/>
      <c r="M822" s="65"/>
      <c r="N822" s="65"/>
    </row>
    <row r="823" spans="1:14" ht="14" x14ac:dyDescent="0.15">
      <c r="A823" s="65"/>
      <c r="C823" s="65"/>
      <c r="D823" s="66"/>
      <c r="E823" s="65"/>
      <c r="F823" s="65"/>
      <c r="G823" s="65"/>
      <c r="H823" s="65"/>
      <c r="L823" s="65"/>
      <c r="M823" s="65"/>
      <c r="N823" s="65"/>
    </row>
    <row r="824" spans="1:14" ht="14" x14ac:dyDescent="0.15">
      <c r="A824" s="65"/>
      <c r="C824" s="65"/>
      <c r="D824" s="66"/>
      <c r="E824" s="65"/>
      <c r="F824" s="65"/>
      <c r="G824" s="65"/>
      <c r="H824" s="65"/>
      <c r="L824" s="65"/>
      <c r="M824" s="65"/>
      <c r="N824" s="65"/>
    </row>
    <row r="825" spans="1:14" ht="14" x14ac:dyDescent="0.15">
      <c r="A825" s="65"/>
      <c r="C825" s="65"/>
      <c r="D825" s="66"/>
      <c r="E825" s="65"/>
      <c r="F825" s="65"/>
      <c r="G825" s="65"/>
      <c r="H825" s="65"/>
      <c r="L825" s="65"/>
      <c r="M825" s="65"/>
      <c r="N825" s="65"/>
    </row>
    <row r="826" spans="1:14" ht="14" x14ac:dyDescent="0.15">
      <c r="A826" s="65"/>
      <c r="C826" s="65"/>
      <c r="D826" s="66"/>
      <c r="E826" s="65"/>
      <c r="F826" s="65"/>
      <c r="G826" s="65"/>
      <c r="H826" s="65"/>
      <c r="L826" s="65"/>
      <c r="M826" s="65"/>
      <c r="N826" s="65"/>
    </row>
    <row r="827" spans="1:14" ht="14" x14ac:dyDescent="0.15">
      <c r="A827" s="65"/>
      <c r="C827" s="65"/>
      <c r="D827" s="66"/>
      <c r="E827" s="65"/>
      <c r="F827" s="65"/>
      <c r="G827" s="65"/>
      <c r="H827" s="65"/>
      <c r="L827" s="65"/>
      <c r="M827" s="65"/>
      <c r="N827" s="65"/>
    </row>
    <row r="828" spans="1:14" ht="14" x14ac:dyDescent="0.15">
      <c r="A828" s="65"/>
      <c r="C828" s="65"/>
      <c r="D828" s="66"/>
      <c r="E828" s="65"/>
      <c r="F828" s="65"/>
      <c r="G828" s="65"/>
      <c r="H828" s="65"/>
      <c r="L828" s="65"/>
      <c r="M828" s="65"/>
      <c r="N828" s="65"/>
    </row>
    <row r="829" spans="1:14" ht="14" x14ac:dyDescent="0.15">
      <c r="A829" s="65"/>
      <c r="C829" s="65"/>
      <c r="D829" s="66"/>
      <c r="E829" s="65"/>
      <c r="F829" s="65"/>
      <c r="G829" s="65"/>
      <c r="H829" s="65"/>
      <c r="L829" s="65"/>
      <c r="M829" s="65"/>
      <c r="N829" s="65"/>
    </row>
    <row r="830" spans="1:14" ht="14" x14ac:dyDescent="0.15">
      <c r="A830" s="65"/>
      <c r="C830" s="65"/>
      <c r="D830" s="66"/>
      <c r="E830" s="65"/>
      <c r="F830" s="65"/>
      <c r="G830" s="65"/>
      <c r="H830" s="65"/>
      <c r="L830" s="65"/>
      <c r="M830" s="65"/>
      <c r="N830" s="65"/>
    </row>
    <row r="831" spans="1:14" ht="14" x14ac:dyDescent="0.15">
      <c r="A831" s="65"/>
      <c r="C831" s="65"/>
      <c r="D831" s="66"/>
      <c r="E831" s="65"/>
      <c r="F831" s="65"/>
      <c r="G831" s="65"/>
      <c r="H831" s="65"/>
      <c r="L831" s="65"/>
      <c r="M831" s="65"/>
      <c r="N831" s="65"/>
    </row>
    <row r="832" spans="1:14" ht="14" x14ac:dyDescent="0.15">
      <c r="A832" s="65"/>
      <c r="C832" s="65"/>
      <c r="D832" s="66"/>
      <c r="E832" s="65"/>
      <c r="F832" s="65"/>
      <c r="G832" s="65"/>
      <c r="H832" s="65"/>
      <c r="L832" s="65"/>
      <c r="M832" s="65"/>
      <c r="N832" s="65"/>
    </row>
    <row r="833" spans="1:14" ht="14" x14ac:dyDescent="0.15">
      <c r="A833" s="65"/>
      <c r="C833" s="65"/>
      <c r="D833" s="66"/>
      <c r="E833" s="65"/>
      <c r="F833" s="65"/>
      <c r="G833" s="65"/>
      <c r="H833" s="65"/>
      <c r="L833" s="65"/>
      <c r="M833" s="65"/>
      <c r="N833" s="65"/>
    </row>
    <row r="834" spans="1:14" ht="14" x14ac:dyDescent="0.15">
      <c r="A834" s="65"/>
      <c r="C834" s="65"/>
      <c r="D834" s="66"/>
      <c r="E834" s="65"/>
      <c r="F834" s="65"/>
      <c r="G834" s="65"/>
      <c r="H834" s="65"/>
      <c r="L834" s="65"/>
      <c r="M834" s="65"/>
      <c r="N834" s="65"/>
    </row>
    <row r="835" spans="1:14" ht="14" x14ac:dyDescent="0.15">
      <c r="A835" s="65"/>
      <c r="C835" s="65"/>
      <c r="D835" s="66"/>
      <c r="E835" s="65"/>
      <c r="F835" s="65"/>
      <c r="G835" s="65"/>
      <c r="H835" s="65"/>
      <c r="L835" s="65"/>
      <c r="M835" s="65"/>
      <c r="N835" s="65"/>
    </row>
    <row r="836" spans="1:14" ht="14" x14ac:dyDescent="0.15">
      <c r="A836" s="65"/>
      <c r="C836" s="65"/>
      <c r="D836" s="66"/>
      <c r="E836" s="65"/>
      <c r="F836" s="65"/>
      <c r="G836" s="65"/>
      <c r="H836" s="65"/>
      <c r="L836" s="65"/>
      <c r="M836" s="65"/>
      <c r="N836" s="65"/>
    </row>
    <row r="837" spans="1:14" ht="14" x14ac:dyDescent="0.15">
      <c r="A837" s="65"/>
      <c r="C837" s="65"/>
      <c r="D837" s="66"/>
      <c r="E837" s="65"/>
      <c r="F837" s="65"/>
      <c r="G837" s="65"/>
      <c r="H837" s="65"/>
      <c r="L837" s="65"/>
      <c r="M837" s="65"/>
      <c r="N837" s="65"/>
    </row>
    <row r="838" spans="1:14" ht="14" x14ac:dyDescent="0.15">
      <c r="A838" s="65"/>
      <c r="C838" s="65"/>
      <c r="D838" s="66"/>
      <c r="E838" s="65"/>
      <c r="F838" s="65"/>
      <c r="G838" s="65"/>
      <c r="H838" s="65"/>
      <c r="L838" s="65"/>
      <c r="M838" s="65"/>
      <c r="N838" s="65"/>
    </row>
    <row r="839" spans="1:14" ht="14" x14ac:dyDescent="0.15">
      <c r="A839" s="65"/>
      <c r="C839" s="65"/>
      <c r="D839" s="66"/>
      <c r="E839" s="65"/>
      <c r="F839" s="65"/>
      <c r="G839" s="65"/>
      <c r="H839" s="65"/>
      <c r="L839" s="65"/>
      <c r="M839" s="65"/>
      <c r="N839" s="65"/>
    </row>
    <row r="840" spans="1:14" ht="14" x14ac:dyDescent="0.15">
      <c r="A840" s="65"/>
      <c r="C840" s="65"/>
      <c r="D840" s="66"/>
      <c r="E840" s="65"/>
      <c r="F840" s="65"/>
      <c r="G840" s="65"/>
      <c r="H840" s="65"/>
      <c r="L840" s="65"/>
      <c r="M840" s="65"/>
      <c r="N840" s="65"/>
    </row>
    <row r="841" spans="1:14" ht="14" x14ac:dyDescent="0.15">
      <c r="A841" s="65"/>
      <c r="C841" s="65"/>
      <c r="D841" s="66"/>
      <c r="E841" s="65"/>
      <c r="F841" s="65"/>
      <c r="G841" s="65"/>
      <c r="H841" s="65"/>
      <c r="L841" s="65"/>
      <c r="M841" s="65"/>
      <c r="N841" s="65"/>
    </row>
    <row r="842" spans="1:14" ht="14" x14ac:dyDescent="0.15">
      <c r="A842" s="65"/>
      <c r="C842" s="65"/>
      <c r="D842" s="66"/>
      <c r="E842" s="65"/>
      <c r="F842" s="65"/>
      <c r="G842" s="65"/>
      <c r="H842" s="65"/>
      <c r="L842" s="65"/>
      <c r="M842" s="65"/>
      <c r="N842" s="65"/>
    </row>
    <row r="843" spans="1:14" ht="14" x14ac:dyDescent="0.15">
      <c r="A843" s="65"/>
      <c r="C843" s="65"/>
      <c r="D843" s="66"/>
      <c r="E843" s="65"/>
      <c r="F843" s="65"/>
      <c r="G843" s="65"/>
      <c r="H843" s="65"/>
      <c r="L843" s="65"/>
      <c r="M843" s="65"/>
      <c r="N843" s="65"/>
    </row>
    <row r="844" spans="1:14" ht="14" x14ac:dyDescent="0.15">
      <c r="A844" s="65"/>
      <c r="C844" s="65"/>
      <c r="D844" s="66"/>
      <c r="E844" s="65"/>
      <c r="F844" s="65"/>
      <c r="G844" s="65"/>
      <c r="H844" s="65"/>
      <c r="L844" s="65"/>
      <c r="M844" s="65"/>
      <c r="N844" s="65"/>
    </row>
    <row r="845" spans="1:14" ht="14" x14ac:dyDescent="0.15">
      <c r="A845" s="65"/>
      <c r="C845" s="65"/>
      <c r="D845" s="66"/>
      <c r="E845" s="65"/>
      <c r="F845" s="65"/>
      <c r="G845" s="65"/>
      <c r="H845" s="65"/>
      <c r="L845" s="65"/>
      <c r="M845" s="65"/>
      <c r="N845" s="65"/>
    </row>
    <row r="846" spans="1:14" ht="14" x14ac:dyDescent="0.15">
      <c r="A846" s="65"/>
      <c r="C846" s="65"/>
      <c r="D846" s="66"/>
      <c r="E846" s="65"/>
      <c r="F846" s="65"/>
      <c r="G846" s="65"/>
      <c r="H846" s="65"/>
      <c r="L846" s="65"/>
      <c r="M846" s="65"/>
      <c r="N846" s="65"/>
    </row>
    <row r="847" spans="1:14" ht="14" x14ac:dyDescent="0.15">
      <c r="A847" s="65"/>
      <c r="C847" s="65"/>
      <c r="D847" s="66"/>
      <c r="E847" s="65"/>
      <c r="F847" s="65"/>
      <c r="G847" s="65"/>
      <c r="H847" s="65"/>
      <c r="L847" s="65"/>
      <c r="M847" s="65"/>
      <c r="N847" s="65"/>
    </row>
    <row r="848" spans="1:14" ht="14" x14ac:dyDescent="0.15">
      <c r="A848" s="65"/>
      <c r="C848" s="65"/>
      <c r="D848" s="66"/>
      <c r="E848" s="65"/>
      <c r="F848" s="65"/>
      <c r="G848" s="65"/>
      <c r="H848" s="65"/>
      <c r="L848" s="65"/>
      <c r="M848" s="65"/>
      <c r="N848" s="65"/>
    </row>
    <row r="849" spans="1:14" ht="14" x14ac:dyDescent="0.15">
      <c r="A849" s="65"/>
      <c r="C849" s="65"/>
      <c r="D849" s="66"/>
      <c r="E849" s="65"/>
      <c r="F849" s="65"/>
      <c r="G849" s="65"/>
      <c r="H849" s="65"/>
      <c r="L849" s="65"/>
      <c r="M849" s="65"/>
      <c r="N849" s="65"/>
    </row>
    <row r="850" spans="1:14" ht="14" x14ac:dyDescent="0.15">
      <c r="A850" s="65"/>
      <c r="C850" s="65"/>
      <c r="D850" s="66"/>
      <c r="E850" s="65"/>
      <c r="F850" s="65"/>
      <c r="G850" s="65"/>
      <c r="H850" s="65"/>
      <c r="L850" s="65"/>
      <c r="M850" s="65"/>
      <c r="N850" s="65"/>
    </row>
    <row r="851" spans="1:14" ht="14" x14ac:dyDescent="0.15">
      <c r="A851" s="65"/>
      <c r="C851" s="65"/>
      <c r="D851" s="66"/>
      <c r="E851" s="65"/>
      <c r="F851" s="65"/>
      <c r="G851" s="65"/>
      <c r="H851" s="65"/>
      <c r="L851" s="65"/>
      <c r="M851" s="65"/>
      <c r="N851" s="65"/>
    </row>
    <row r="852" spans="1:14" ht="14" x14ac:dyDescent="0.15">
      <c r="A852" s="65"/>
      <c r="C852" s="65"/>
      <c r="D852" s="66"/>
      <c r="E852" s="65"/>
      <c r="F852" s="65"/>
      <c r="G852" s="65"/>
      <c r="H852" s="65"/>
      <c r="L852" s="65"/>
      <c r="M852" s="65"/>
      <c r="N852" s="65"/>
    </row>
    <row r="853" spans="1:14" ht="14" x14ac:dyDescent="0.15">
      <c r="A853" s="65"/>
      <c r="C853" s="65"/>
      <c r="D853" s="66"/>
      <c r="E853" s="65"/>
      <c r="F853" s="65"/>
      <c r="G853" s="65"/>
      <c r="H853" s="65"/>
      <c r="L853" s="65"/>
      <c r="M853" s="65"/>
      <c r="N853" s="65"/>
    </row>
    <row r="854" spans="1:14" ht="14" x14ac:dyDescent="0.15">
      <c r="A854" s="65"/>
      <c r="C854" s="65"/>
      <c r="D854" s="66"/>
      <c r="E854" s="65"/>
      <c r="F854" s="65"/>
      <c r="G854" s="65"/>
      <c r="H854" s="65"/>
      <c r="L854" s="65"/>
      <c r="M854" s="65"/>
      <c r="N854" s="65"/>
    </row>
    <row r="855" spans="1:14" ht="14" x14ac:dyDescent="0.15">
      <c r="A855" s="65"/>
      <c r="C855" s="65"/>
      <c r="D855" s="66"/>
      <c r="E855" s="65"/>
      <c r="F855" s="65"/>
      <c r="G855" s="65"/>
      <c r="H855" s="65"/>
      <c r="L855" s="65"/>
      <c r="M855" s="65"/>
      <c r="N855" s="65"/>
    </row>
    <row r="856" spans="1:14" ht="14" x14ac:dyDescent="0.15">
      <c r="A856" s="65"/>
      <c r="C856" s="65"/>
      <c r="D856" s="66"/>
      <c r="E856" s="65"/>
      <c r="F856" s="65"/>
      <c r="G856" s="65"/>
      <c r="H856" s="65"/>
      <c r="L856" s="65"/>
      <c r="M856" s="65"/>
      <c r="N856" s="65"/>
    </row>
    <row r="857" spans="1:14" ht="14" x14ac:dyDescent="0.15">
      <c r="A857" s="65"/>
      <c r="C857" s="65"/>
      <c r="D857" s="66"/>
      <c r="E857" s="65"/>
      <c r="F857" s="65"/>
      <c r="G857" s="65"/>
      <c r="H857" s="65"/>
      <c r="L857" s="65"/>
      <c r="M857" s="65"/>
      <c r="N857" s="65"/>
    </row>
    <row r="858" spans="1:14" ht="14" x14ac:dyDescent="0.15">
      <c r="A858" s="65"/>
      <c r="C858" s="65"/>
      <c r="D858" s="66"/>
      <c r="E858" s="65"/>
      <c r="F858" s="65"/>
      <c r="G858" s="65"/>
      <c r="H858" s="65"/>
      <c r="L858" s="65"/>
      <c r="M858" s="65"/>
      <c r="N858" s="65"/>
    </row>
    <row r="859" spans="1:14" ht="14" x14ac:dyDescent="0.15">
      <c r="A859" s="65"/>
      <c r="C859" s="65"/>
      <c r="D859" s="66"/>
      <c r="E859" s="65"/>
      <c r="F859" s="65"/>
      <c r="G859" s="65"/>
      <c r="H859" s="65"/>
      <c r="L859" s="65"/>
      <c r="M859" s="65"/>
      <c r="N859" s="65"/>
    </row>
    <row r="860" spans="1:14" ht="14" x14ac:dyDescent="0.15">
      <c r="A860" s="65"/>
      <c r="C860" s="65"/>
      <c r="D860" s="66"/>
      <c r="E860" s="65"/>
      <c r="F860" s="65"/>
      <c r="G860" s="65"/>
      <c r="H860" s="65"/>
      <c r="L860" s="65"/>
      <c r="M860" s="65"/>
      <c r="N860" s="65"/>
    </row>
    <row r="861" spans="1:14" ht="14" x14ac:dyDescent="0.15">
      <c r="A861" s="65"/>
      <c r="C861" s="65"/>
      <c r="D861" s="66"/>
      <c r="E861" s="65"/>
      <c r="F861" s="65"/>
      <c r="G861" s="65"/>
      <c r="H861" s="65"/>
      <c r="L861" s="65"/>
      <c r="M861" s="65"/>
      <c r="N861" s="65"/>
    </row>
    <row r="862" spans="1:14" ht="14" x14ac:dyDescent="0.15">
      <c r="A862" s="65"/>
      <c r="C862" s="65"/>
      <c r="D862" s="66"/>
      <c r="E862" s="65"/>
      <c r="F862" s="65"/>
      <c r="G862" s="65"/>
      <c r="H862" s="65"/>
      <c r="L862" s="65"/>
      <c r="M862" s="65"/>
      <c r="N862" s="65"/>
    </row>
    <row r="863" spans="1:14" ht="14" x14ac:dyDescent="0.15">
      <c r="A863" s="65"/>
      <c r="C863" s="65"/>
      <c r="D863" s="66"/>
      <c r="E863" s="65"/>
      <c r="F863" s="65"/>
      <c r="G863" s="65"/>
      <c r="H863" s="65"/>
      <c r="L863" s="65"/>
      <c r="M863" s="65"/>
      <c r="N863" s="65"/>
    </row>
    <row r="864" spans="1:14" ht="14" x14ac:dyDescent="0.15">
      <c r="A864" s="65"/>
      <c r="C864" s="65"/>
      <c r="D864" s="66"/>
      <c r="E864" s="65"/>
      <c r="F864" s="65"/>
      <c r="G864" s="65"/>
      <c r="H864" s="65"/>
      <c r="L864" s="65"/>
      <c r="M864" s="65"/>
      <c r="N864" s="65"/>
    </row>
    <row r="865" spans="1:14" ht="14" x14ac:dyDescent="0.15">
      <c r="A865" s="65"/>
      <c r="C865" s="65"/>
      <c r="D865" s="66"/>
      <c r="E865" s="65"/>
      <c r="F865" s="65"/>
      <c r="G865" s="65"/>
      <c r="H865" s="65"/>
      <c r="L865" s="65"/>
      <c r="M865" s="65"/>
      <c r="N865" s="65"/>
    </row>
    <row r="866" spans="1:14" ht="14" x14ac:dyDescent="0.15">
      <c r="A866" s="65"/>
      <c r="C866" s="65"/>
      <c r="D866" s="66"/>
      <c r="E866" s="65"/>
      <c r="F866" s="65"/>
      <c r="G866" s="65"/>
      <c r="H866" s="65"/>
      <c r="L866" s="65"/>
      <c r="M866" s="65"/>
      <c r="N866" s="65"/>
    </row>
    <row r="867" spans="1:14" ht="14" x14ac:dyDescent="0.15">
      <c r="A867" s="65"/>
      <c r="C867" s="65"/>
      <c r="D867" s="66"/>
      <c r="E867" s="65"/>
      <c r="F867" s="65"/>
      <c r="G867" s="65"/>
      <c r="H867" s="65"/>
      <c r="L867" s="65"/>
      <c r="M867" s="65"/>
      <c r="N867" s="65"/>
    </row>
    <row r="868" spans="1:14" ht="14" x14ac:dyDescent="0.15">
      <c r="A868" s="65"/>
      <c r="C868" s="65"/>
      <c r="D868" s="66"/>
      <c r="E868" s="65"/>
      <c r="F868" s="65"/>
      <c r="G868" s="65"/>
      <c r="H868" s="65"/>
      <c r="L868" s="65"/>
      <c r="M868" s="65"/>
      <c r="N868" s="65"/>
    </row>
    <row r="869" spans="1:14" ht="14" x14ac:dyDescent="0.15">
      <c r="A869" s="65"/>
      <c r="C869" s="65"/>
      <c r="D869" s="66"/>
      <c r="E869" s="65"/>
      <c r="F869" s="65"/>
      <c r="G869" s="65"/>
      <c r="H869" s="65"/>
      <c r="L869" s="65"/>
      <c r="M869" s="65"/>
      <c r="N869" s="65"/>
    </row>
    <row r="870" spans="1:14" ht="14" x14ac:dyDescent="0.15">
      <c r="A870" s="65"/>
      <c r="C870" s="65"/>
      <c r="D870" s="66"/>
      <c r="E870" s="65"/>
      <c r="F870" s="65"/>
      <c r="G870" s="65"/>
      <c r="H870" s="65"/>
      <c r="L870" s="65"/>
      <c r="M870" s="65"/>
      <c r="N870" s="65"/>
    </row>
    <row r="871" spans="1:14" ht="14" x14ac:dyDescent="0.15">
      <c r="A871" s="65"/>
      <c r="C871" s="65"/>
      <c r="D871" s="66"/>
      <c r="E871" s="65"/>
      <c r="F871" s="65"/>
      <c r="G871" s="65"/>
      <c r="H871" s="65"/>
      <c r="L871" s="65"/>
      <c r="M871" s="65"/>
      <c r="N871" s="65"/>
    </row>
    <row r="872" spans="1:14" ht="14" x14ac:dyDescent="0.15">
      <c r="A872" s="65"/>
      <c r="C872" s="65"/>
      <c r="D872" s="66"/>
      <c r="E872" s="65"/>
      <c r="F872" s="65"/>
      <c r="G872" s="65"/>
      <c r="H872" s="65"/>
      <c r="L872" s="65"/>
      <c r="M872" s="65"/>
      <c r="N872" s="65"/>
    </row>
    <row r="873" spans="1:14" ht="14" x14ac:dyDescent="0.15">
      <c r="A873" s="65"/>
      <c r="C873" s="65"/>
      <c r="D873" s="66"/>
      <c r="E873" s="65"/>
      <c r="F873" s="65"/>
      <c r="G873" s="65"/>
      <c r="H873" s="65"/>
      <c r="L873" s="65"/>
      <c r="M873" s="65"/>
      <c r="N873" s="65"/>
    </row>
    <row r="874" spans="1:14" ht="14" x14ac:dyDescent="0.15">
      <c r="A874" s="65"/>
      <c r="C874" s="65"/>
      <c r="D874" s="66"/>
      <c r="E874" s="65"/>
      <c r="F874" s="65"/>
      <c r="G874" s="65"/>
      <c r="H874" s="65"/>
      <c r="L874" s="65"/>
      <c r="M874" s="65"/>
      <c r="N874" s="65"/>
    </row>
    <row r="875" spans="1:14" ht="14" x14ac:dyDescent="0.15">
      <c r="A875" s="65"/>
      <c r="C875" s="65"/>
      <c r="D875" s="66"/>
      <c r="E875" s="65"/>
      <c r="F875" s="65"/>
      <c r="G875" s="65"/>
      <c r="H875" s="65"/>
      <c r="L875" s="65"/>
      <c r="M875" s="65"/>
      <c r="N875" s="65"/>
    </row>
    <row r="876" spans="1:14" ht="14" x14ac:dyDescent="0.15">
      <c r="A876" s="65"/>
      <c r="C876" s="65"/>
      <c r="D876" s="66"/>
      <c r="E876" s="65"/>
      <c r="F876" s="65"/>
      <c r="G876" s="65"/>
      <c r="H876" s="65"/>
      <c r="L876" s="65"/>
      <c r="M876" s="65"/>
      <c r="N876" s="65"/>
    </row>
    <row r="877" spans="1:14" ht="14" x14ac:dyDescent="0.15">
      <c r="A877" s="65"/>
      <c r="C877" s="65"/>
      <c r="D877" s="66"/>
      <c r="E877" s="65"/>
      <c r="F877" s="65"/>
      <c r="G877" s="65"/>
      <c r="H877" s="65"/>
      <c r="L877" s="65"/>
      <c r="M877" s="65"/>
      <c r="N877" s="65"/>
    </row>
    <row r="878" spans="1:14" ht="14" x14ac:dyDescent="0.15">
      <c r="A878" s="65"/>
      <c r="C878" s="65"/>
      <c r="D878" s="66"/>
      <c r="E878" s="65"/>
      <c r="F878" s="65"/>
      <c r="G878" s="65"/>
      <c r="H878" s="65"/>
      <c r="L878" s="65"/>
      <c r="M878" s="65"/>
      <c r="N878" s="65"/>
    </row>
    <row r="879" spans="1:14" ht="14" x14ac:dyDescent="0.15">
      <c r="A879" s="65"/>
      <c r="C879" s="65"/>
      <c r="D879" s="66"/>
      <c r="E879" s="65"/>
      <c r="F879" s="65"/>
      <c r="G879" s="65"/>
      <c r="H879" s="65"/>
      <c r="L879" s="65"/>
      <c r="M879" s="65"/>
      <c r="N879" s="65"/>
    </row>
    <row r="880" spans="1:14" ht="14" x14ac:dyDescent="0.15">
      <c r="A880" s="65"/>
      <c r="C880" s="65"/>
      <c r="D880" s="66"/>
      <c r="E880" s="65"/>
      <c r="F880" s="65"/>
      <c r="G880" s="65"/>
      <c r="H880" s="65"/>
      <c r="L880" s="65"/>
      <c r="M880" s="65"/>
      <c r="N880" s="65"/>
    </row>
    <row r="881" spans="1:14" ht="14" x14ac:dyDescent="0.15">
      <c r="A881" s="65"/>
      <c r="C881" s="65"/>
      <c r="D881" s="66"/>
      <c r="E881" s="65"/>
      <c r="F881" s="65"/>
      <c r="G881" s="65"/>
      <c r="H881" s="65"/>
      <c r="L881" s="65"/>
      <c r="M881" s="65"/>
      <c r="N881" s="65"/>
    </row>
    <row r="882" spans="1:14" ht="14" x14ac:dyDescent="0.15">
      <c r="A882" s="65"/>
      <c r="C882" s="65"/>
      <c r="D882" s="66"/>
      <c r="E882" s="65"/>
      <c r="F882" s="65"/>
      <c r="G882" s="65"/>
      <c r="H882" s="65"/>
      <c r="L882" s="65"/>
      <c r="M882" s="65"/>
      <c r="N882" s="65"/>
    </row>
    <row r="883" spans="1:14" ht="14" x14ac:dyDescent="0.15">
      <c r="A883" s="65"/>
      <c r="C883" s="65"/>
      <c r="D883" s="66"/>
      <c r="E883" s="65"/>
      <c r="F883" s="65"/>
      <c r="G883" s="65"/>
      <c r="H883" s="65"/>
      <c r="L883" s="65"/>
      <c r="M883" s="65"/>
      <c r="N883" s="65"/>
    </row>
    <row r="884" spans="1:14" ht="14" x14ac:dyDescent="0.15">
      <c r="A884" s="65"/>
      <c r="C884" s="65"/>
      <c r="D884" s="66"/>
      <c r="E884" s="65"/>
      <c r="F884" s="65"/>
      <c r="G884" s="65"/>
      <c r="H884" s="65"/>
      <c r="L884" s="65"/>
      <c r="M884" s="65"/>
      <c r="N884" s="65"/>
    </row>
    <row r="885" spans="1:14" ht="14" x14ac:dyDescent="0.15">
      <c r="A885" s="65"/>
      <c r="C885" s="65"/>
      <c r="D885" s="66"/>
      <c r="E885" s="65"/>
      <c r="F885" s="65"/>
      <c r="G885" s="65"/>
      <c r="H885" s="65"/>
      <c r="L885" s="65"/>
      <c r="M885" s="65"/>
      <c r="N885" s="65"/>
    </row>
    <row r="886" spans="1:14" ht="14" x14ac:dyDescent="0.15">
      <c r="A886" s="65"/>
      <c r="C886" s="65"/>
      <c r="D886" s="66"/>
      <c r="E886" s="65"/>
      <c r="F886" s="65"/>
      <c r="G886" s="65"/>
      <c r="H886" s="65"/>
      <c r="L886" s="65"/>
      <c r="M886" s="65"/>
      <c r="N886" s="65"/>
    </row>
    <row r="887" spans="1:14" ht="14" x14ac:dyDescent="0.15">
      <c r="A887" s="65"/>
      <c r="C887" s="65"/>
      <c r="D887" s="66"/>
      <c r="E887" s="65"/>
      <c r="F887" s="65"/>
      <c r="G887" s="65"/>
      <c r="H887" s="65"/>
      <c r="L887" s="65"/>
      <c r="M887" s="65"/>
      <c r="N887" s="65"/>
    </row>
    <row r="888" spans="1:14" ht="14" x14ac:dyDescent="0.15">
      <c r="A888" s="65"/>
      <c r="C888" s="65"/>
      <c r="D888" s="66"/>
      <c r="E888" s="65"/>
      <c r="F888" s="65"/>
      <c r="G888" s="65"/>
      <c r="H888" s="65"/>
      <c r="L888" s="65"/>
      <c r="M888" s="65"/>
      <c r="N888" s="65"/>
    </row>
    <row r="889" spans="1:14" ht="14" x14ac:dyDescent="0.15">
      <c r="A889" s="65"/>
      <c r="C889" s="65"/>
      <c r="D889" s="66"/>
      <c r="E889" s="65"/>
      <c r="F889" s="65"/>
      <c r="G889" s="65"/>
      <c r="H889" s="65"/>
      <c r="L889" s="65"/>
      <c r="M889" s="65"/>
      <c r="N889" s="65"/>
    </row>
    <row r="890" spans="1:14" ht="14" x14ac:dyDescent="0.15">
      <c r="A890" s="65"/>
      <c r="C890" s="65"/>
      <c r="D890" s="66"/>
      <c r="E890" s="65"/>
      <c r="F890" s="65"/>
      <c r="G890" s="65"/>
      <c r="H890" s="65"/>
      <c r="L890" s="65"/>
      <c r="M890" s="65"/>
      <c r="N890" s="65"/>
    </row>
    <row r="891" spans="1:14" ht="14" x14ac:dyDescent="0.15">
      <c r="A891" s="65"/>
      <c r="C891" s="65"/>
      <c r="D891" s="66"/>
      <c r="E891" s="65"/>
      <c r="F891" s="65"/>
      <c r="G891" s="65"/>
      <c r="H891" s="65"/>
      <c r="L891" s="65"/>
      <c r="M891" s="65"/>
      <c r="N891" s="65"/>
    </row>
    <row r="892" spans="1:14" ht="14" x14ac:dyDescent="0.15">
      <c r="A892" s="65"/>
      <c r="C892" s="65"/>
      <c r="D892" s="66"/>
      <c r="E892" s="65"/>
      <c r="F892" s="65"/>
      <c r="G892" s="65"/>
      <c r="H892" s="65"/>
      <c r="L892" s="65"/>
      <c r="M892" s="65"/>
      <c r="N892" s="65"/>
    </row>
    <row r="893" spans="1:14" ht="14" x14ac:dyDescent="0.15">
      <c r="A893" s="65"/>
      <c r="C893" s="65"/>
      <c r="D893" s="66"/>
      <c r="E893" s="65"/>
      <c r="F893" s="65"/>
      <c r="G893" s="65"/>
      <c r="H893" s="65"/>
      <c r="L893" s="65"/>
      <c r="M893" s="65"/>
      <c r="N893" s="65"/>
    </row>
    <row r="894" spans="1:14" ht="14" x14ac:dyDescent="0.15">
      <c r="A894" s="65"/>
      <c r="C894" s="65"/>
      <c r="D894" s="66"/>
      <c r="E894" s="65"/>
      <c r="F894" s="65"/>
      <c r="G894" s="65"/>
      <c r="H894" s="65"/>
      <c r="L894" s="65"/>
      <c r="M894" s="65"/>
      <c r="N894" s="65"/>
    </row>
    <row r="895" spans="1:14" ht="14" x14ac:dyDescent="0.15">
      <c r="A895" s="65"/>
      <c r="C895" s="65"/>
      <c r="D895" s="66"/>
      <c r="E895" s="65"/>
      <c r="F895" s="65"/>
      <c r="G895" s="65"/>
      <c r="H895" s="65"/>
      <c r="L895" s="65"/>
      <c r="M895" s="65"/>
      <c r="N895" s="65"/>
    </row>
    <row r="896" spans="1:14" ht="14" x14ac:dyDescent="0.15">
      <c r="A896" s="65"/>
      <c r="C896" s="65"/>
      <c r="D896" s="66"/>
      <c r="E896" s="65"/>
      <c r="F896" s="65"/>
      <c r="G896" s="65"/>
      <c r="H896" s="65"/>
      <c r="L896" s="65"/>
      <c r="M896" s="65"/>
      <c r="N896" s="65"/>
    </row>
    <row r="897" spans="1:14" ht="14" x14ac:dyDescent="0.15">
      <c r="A897" s="65"/>
      <c r="C897" s="65"/>
      <c r="D897" s="66"/>
      <c r="E897" s="65"/>
      <c r="F897" s="65"/>
      <c r="G897" s="65"/>
      <c r="H897" s="65"/>
      <c r="L897" s="65"/>
      <c r="M897" s="65"/>
      <c r="N897" s="65"/>
    </row>
    <row r="898" spans="1:14" ht="14" x14ac:dyDescent="0.15">
      <c r="A898" s="65"/>
      <c r="C898" s="65"/>
      <c r="D898" s="66"/>
      <c r="E898" s="65"/>
      <c r="F898" s="65"/>
      <c r="G898" s="65"/>
      <c r="H898" s="65"/>
      <c r="L898" s="65"/>
      <c r="M898" s="65"/>
      <c r="N898" s="65"/>
    </row>
    <row r="899" spans="1:14" ht="14" x14ac:dyDescent="0.15">
      <c r="A899" s="65"/>
      <c r="C899" s="65"/>
      <c r="D899" s="66"/>
      <c r="E899" s="65"/>
      <c r="F899" s="65"/>
      <c r="G899" s="65"/>
      <c r="H899" s="65"/>
      <c r="L899" s="65"/>
      <c r="M899" s="65"/>
      <c r="N899" s="65"/>
    </row>
    <row r="900" spans="1:14" ht="14" x14ac:dyDescent="0.15">
      <c r="A900" s="65"/>
      <c r="C900" s="65"/>
      <c r="D900" s="66"/>
      <c r="E900" s="65"/>
      <c r="F900" s="65"/>
      <c r="G900" s="65"/>
      <c r="H900" s="65"/>
      <c r="L900" s="65"/>
      <c r="M900" s="65"/>
      <c r="N900" s="65"/>
    </row>
    <row r="901" spans="1:14" ht="14" x14ac:dyDescent="0.15">
      <c r="A901" s="65"/>
      <c r="C901" s="65"/>
      <c r="D901" s="66"/>
      <c r="E901" s="65"/>
      <c r="F901" s="65"/>
      <c r="G901" s="65"/>
      <c r="H901" s="65"/>
      <c r="L901" s="65"/>
      <c r="M901" s="65"/>
      <c r="N901" s="65"/>
    </row>
    <row r="902" spans="1:14" ht="14" x14ac:dyDescent="0.15">
      <c r="A902" s="65"/>
      <c r="C902" s="65"/>
      <c r="D902" s="66"/>
      <c r="E902" s="65"/>
      <c r="F902" s="65"/>
      <c r="G902" s="65"/>
      <c r="H902" s="65"/>
      <c r="L902" s="65"/>
      <c r="M902" s="65"/>
      <c r="N902" s="65"/>
    </row>
    <row r="903" spans="1:14" ht="14" x14ac:dyDescent="0.15">
      <c r="A903" s="65"/>
      <c r="C903" s="65"/>
      <c r="D903" s="66"/>
      <c r="E903" s="65"/>
      <c r="F903" s="65"/>
      <c r="G903" s="65"/>
      <c r="H903" s="65"/>
      <c r="L903" s="65"/>
      <c r="M903" s="65"/>
      <c r="N903" s="65"/>
    </row>
    <row r="904" spans="1:14" ht="14" x14ac:dyDescent="0.15">
      <c r="A904" s="65"/>
      <c r="C904" s="65"/>
      <c r="D904" s="66"/>
      <c r="E904" s="65"/>
      <c r="F904" s="65"/>
      <c r="G904" s="65"/>
      <c r="H904" s="65"/>
      <c r="L904" s="65"/>
      <c r="M904" s="65"/>
      <c r="N904" s="65"/>
    </row>
    <row r="905" spans="1:14" ht="14" x14ac:dyDescent="0.15">
      <c r="A905" s="65"/>
      <c r="C905" s="65"/>
      <c r="D905" s="66"/>
      <c r="E905" s="65"/>
      <c r="F905" s="65"/>
      <c r="G905" s="65"/>
      <c r="H905" s="65"/>
      <c r="L905" s="65"/>
      <c r="M905" s="65"/>
      <c r="N905" s="65"/>
    </row>
    <row r="906" spans="1:14" ht="14" x14ac:dyDescent="0.15">
      <c r="A906" s="65"/>
      <c r="C906" s="65"/>
      <c r="D906" s="66"/>
      <c r="E906" s="65"/>
      <c r="F906" s="65"/>
      <c r="G906" s="65"/>
      <c r="H906" s="65"/>
      <c r="L906" s="65"/>
      <c r="M906" s="65"/>
      <c r="N906" s="65"/>
    </row>
    <row r="907" spans="1:14" ht="14" x14ac:dyDescent="0.15">
      <c r="A907" s="65"/>
      <c r="C907" s="65"/>
      <c r="D907" s="66"/>
      <c r="E907" s="65"/>
      <c r="F907" s="65"/>
      <c r="G907" s="65"/>
      <c r="H907" s="65"/>
      <c r="L907" s="65"/>
      <c r="M907" s="65"/>
      <c r="N907" s="65"/>
    </row>
    <row r="908" spans="1:14" ht="14" x14ac:dyDescent="0.15">
      <c r="A908" s="65"/>
      <c r="C908" s="65"/>
      <c r="D908" s="66"/>
      <c r="E908" s="65"/>
      <c r="F908" s="65"/>
      <c r="G908" s="65"/>
      <c r="H908" s="65"/>
      <c r="L908" s="65"/>
      <c r="M908" s="65"/>
      <c r="N908" s="65"/>
    </row>
    <row r="909" spans="1:14" ht="14" x14ac:dyDescent="0.15">
      <c r="A909" s="65"/>
      <c r="C909" s="65"/>
      <c r="D909" s="66"/>
      <c r="E909" s="65"/>
      <c r="F909" s="65"/>
      <c r="G909" s="65"/>
      <c r="H909" s="65"/>
      <c r="L909" s="65"/>
      <c r="M909" s="65"/>
      <c r="N909" s="65"/>
    </row>
    <row r="910" spans="1:14" ht="14" x14ac:dyDescent="0.15">
      <c r="A910" s="65"/>
      <c r="C910" s="65"/>
      <c r="D910" s="66"/>
      <c r="E910" s="65"/>
      <c r="F910" s="65"/>
      <c r="G910" s="65"/>
      <c r="H910" s="65"/>
      <c r="L910" s="65"/>
      <c r="M910" s="65"/>
      <c r="N910" s="65"/>
    </row>
    <row r="911" spans="1:14" ht="14" x14ac:dyDescent="0.15">
      <c r="A911" s="65"/>
      <c r="C911" s="65"/>
      <c r="D911" s="66"/>
      <c r="E911" s="65"/>
      <c r="F911" s="65"/>
      <c r="G911" s="65"/>
      <c r="H911" s="65"/>
      <c r="L911" s="65"/>
      <c r="M911" s="65"/>
      <c r="N911" s="65"/>
    </row>
    <row r="912" spans="1:14" ht="14" x14ac:dyDescent="0.15">
      <c r="A912" s="65"/>
      <c r="C912" s="65"/>
      <c r="D912" s="66"/>
      <c r="E912" s="65"/>
      <c r="F912" s="65"/>
      <c r="G912" s="65"/>
      <c r="H912" s="65"/>
      <c r="L912" s="65"/>
      <c r="M912" s="65"/>
      <c r="N912" s="65"/>
    </row>
    <row r="913" spans="1:14" ht="14" x14ac:dyDescent="0.15">
      <c r="A913" s="65"/>
      <c r="C913" s="65"/>
      <c r="D913" s="66"/>
      <c r="E913" s="65"/>
      <c r="F913" s="65"/>
      <c r="G913" s="65"/>
      <c r="H913" s="65"/>
      <c r="L913" s="65"/>
      <c r="M913" s="65"/>
      <c r="N913" s="65"/>
    </row>
    <row r="914" spans="1:14" ht="14" x14ac:dyDescent="0.15">
      <c r="A914" s="65"/>
      <c r="C914" s="65"/>
      <c r="D914" s="66"/>
      <c r="E914" s="65"/>
      <c r="F914" s="65"/>
      <c r="G914" s="65"/>
      <c r="H914" s="65"/>
      <c r="L914" s="65"/>
      <c r="M914" s="65"/>
      <c r="N914" s="65"/>
    </row>
    <row r="915" spans="1:14" ht="14" x14ac:dyDescent="0.15">
      <c r="A915" s="65"/>
      <c r="C915" s="65"/>
      <c r="D915" s="66"/>
      <c r="E915" s="65"/>
      <c r="F915" s="65"/>
      <c r="G915" s="65"/>
      <c r="H915" s="65"/>
      <c r="L915" s="65"/>
      <c r="M915" s="65"/>
      <c r="N915" s="65"/>
    </row>
    <row r="916" spans="1:14" ht="14" x14ac:dyDescent="0.15">
      <c r="A916" s="65"/>
      <c r="C916" s="65"/>
      <c r="D916" s="66"/>
      <c r="E916" s="65"/>
      <c r="F916" s="65"/>
      <c r="G916" s="65"/>
      <c r="H916" s="65"/>
      <c r="L916" s="65"/>
      <c r="M916" s="65"/>
      <c r="N916" s="65"/>
    </row>
    <row r="917" spans="1:14" ht="14" x14ac:dyDescent="0.15">
      <c r="A917" s="65"/>
      <c r="C917" s="65"/>
      <c r="D917" s="66"/>
      <c r="E917" s="65"/>
      <c r="F917" s="65"/>
      <c r="G917" s="65"/>
      <c r="H917" s="65"/>
      <c r="L917" s="65"/>
      <c r="M917" s="65"/>
      <c r="N917" s="65"/>
    </row>
    <row r="918" spans="1:14" ht="14" x14ac:dyDescent="0.15">
      <c r="A918" s="65"/>
      <c r="C918" s="65"/>
      <c r="D918" s="66"/>
      <c r="E918" s="65"/>
      <c r="F918" s="65"/>
      <c r="G918" s="65"/>
      <c r="H918" s="65"/>
      <c r="L918" s="65"/>
      <c r="M918" s="65"/>
      <c r="N918" s="65"/>
    </row>
    <row r="919" spans="1:14" ht="14" x14ac:dyDescent="0.15">
      <c r="A919" s="65"/>
      <c r="C919" s="65"/>
      <c r="D919" s="66"/>
      <c r="E919" s="65"/>
      <c r="F919" s="65"/>
      <c r="G919" s="65"/>
      <c r="H919" s="65"/>
      <c r="L919" s="65"/>
      <c r="M919" s="65"/>
      <c r="N919" s="65"/>
    </row>
    <row r="920" spans="1:14" ht="14" x14ac:dyDescent="0.15">
      <c r="A920" s="65"/>
      <c r="C920" s="65"/>
      <c r="D920" s="66"/>
      <c r="E920" s="65"/>
      <c r="F920" s="65"/>
      <c r="G920" s="65"/>
      <c r="H920" s="65"/>
      <c r="L920" s="65"/>
      <c r="M920" s="65"/>
      <c r="N920" s="65"/>
    </row>
    <row r="921" spans="1:14" ht="14" x14ac:dyDescent="0.15">
      <c r="A921" s="65"/>
      <c r="C921" s="65"/>
      <c r="D921" s="66"/>
      <c r="E921" s="65"/>
      <c r="F921" s="65"/>
      <c r="G921" s="65"/>
      <c r="H921" s="65"/>
      <c r="L921" s="65"/>
      <c r="M921" s="65"/>
      <c r="N921" s="65"/>
    </row>
    <row r="922" spans="1:14" ht="14" x14ac:dyDescent="0.15">
      <c r="A922" s="65"/>
      <c r="C922" s="65"/>
      <c r="D922" s="66"/>
      <c r="E922" s="65"/>
      <c r="F922" s="65"/>
      <c r="G922" s="65"/>
      <c r="H922" s="65"/>
      <c r="L922" s="65"/>
      <c r="M922" s="65"/>
      <c r="N922" s="65"/>
    </row>
    <row r="923" spans="1:14" ht="14" x14ac:dyDescent="0.15">
      <c r="A923" s="65"/>
      <c r="C923" s="65"/>
      <c r="D923" s="66"/>
      <c r="E923" s="65"/>
      <c r="F923" s="65"/>
      <c r="G923" s="65"/>
      <c r="H923" s="65"/>
      <c r="L923" s="65"/>
      <c r="M923" s="65"/>
      <c r="N923" s="65"/>
    </row>
    <row r="924" spans="1:14" ht="14" x14ac:dyDescent="0.15">
      <c r="A924" s="65"/>
      <c r="C924" s="65"/>
      <c r="D924" s="66"/>
      <c r="E924" s="65"/>
      <c r="F924" s="65"/>
      <c r="G924" s="65"/>
      <c r="H924" s="65"/>
      <c r="L924" s="65"/>
      <c r="M924" s="65"/>
      <c r="N924" s="65"/>
    </row>
    <row r="925" spans="1:14" ht="14" x14ac:dyDescent="0.15">
      <c r="A925" s="65"/>
      <c r="C925" s="65"/>
      <c r="D925" s="66"/>
      <c r="E925" s="65"/>
      <c r="F925" s="65"/>
      <c r="G925" s="65"/>
      <c r="H925" s="65"/>
      <c r="L925" s="65"/>
      <c r="M925" s="65"/>
      <c r="N925" s="65"/>
    </row>
    <row r="926" spans="1:14" ht="14" x14ac:dyDescent="0.15">
      <c r="A926" s="65"/>
      <c r="C926" s="65"/>
      <c r="D926" s="66"/>
      <c r="E926" s="65"/>
      <c r="F926" s="65"/>
      <c r="G926" s="65"/>
      <c r="H926" s="65"/>
      <c r="L926" s="65"/>
      <c r="M926" s="65"/>
      <c r="N926" s="65"/>
    </row>
    <row r="927" spans="1:14" ht="14" x14ac:dyDescent="0.15">
      <c r="A927" s="65"/>
      <c r="C927" s="65"/>
      <c r="D927" s="66"/>
      <c r="E927" s="65"/>
      <c r="F927" s="65"/>
      <c r="G927" s="65"/>
      <c r="H927" s="65"/>
      <c r="L927" s="65"/>
      <c r="M927" s="65"/>
      <c r="N927" s="65"/>
    </row>
    <row r="928" spans="1:14" ht="14" x14ac:dyDescent="0.15">
      <c r="A928" s="65"/>
      <c r="C928" s="65"/>
      <c r="D928" s="66"/>
      <c r="E928" s="65"/>
      <c r="F928" s="65"/>
      <c r="G928" s="65"/>
      <c r="H928" s="65"/>
      <c r="L928" s="65"/>
      <c r="M928" s="65"/>
      <c r="N928" s="65"/>
    </row>
    <row r="929" spans="1:14" ht="14" x14ac:dyDescent="0.15">
      <c r="A929" s="65"/>
      <c r="C929" s="65"/>
      <c r="D929" s="66"/>
      <c r="E929" s="65"/>
      <c r="F929" s="65"/>
      <c r="G929" s="65"/>
      <c r="H929" s="65"/>
      <c r="L929" s="65"/>
      <c r="M929" s="65"/>
      <c r="N929" s="65"/>
    </row>
    <row r="930" spans="1:14" ht="14" x14ac:dyDescent="0.15">
      <c r="A930" s="65"/>
      <c r="C930" s="65"/>
      <c r="D930" s="66"/>
      <c r="E930" s="65"/>
      <c r="F930" s="65"/>
      <c r="G930" s="65"/>
      <c r="H930" s="65"/>
      <c r="L930" s="65"/>
      <c r="M930" s="65"/>
      <c r="N930" s="65"/>
    </row>
    <row r="931" spans="1:14" ht="14" x14ac:dyDescent="0.15">
      <c r="A931" s="65"/>
      <c r="C931" s="65"/>
      <c r="D931" s="66"/>
      <c r="E931" s="65"/>
      <c r="F931" s="65"/>
      <c r="G931" s="65"/>
      <c r="H931" s="65"/>
      <c r="L931" s="65"/>
      <c r="M931" s="65"/>
      <c r="N931" s="65"/>
    </row>
    <row r="932" spans="1:14" ht="14" x14ac:dyDescent="0.15">
      <c r="A932" s="65"/>
      <c r="C932" s="65"/>
      <c r="D932" s="66"/>
      <c r="E932" s="65"/>
      <c r="F932" s="65"/>
      <c r="G932" s="65"/>
      <c r="H932" s="65"/>
      <c r="L932" s="65"/>
      <c r="M932" s="65"/>
      <c r="N932" s="65"/>
    </row>
    <row r="933" spans="1:14" ht="14" x14ac:dyDescent="0.15">
      <c r="A933" s="65"/>
      <c r="C933" s="65"/>
      <c r="D933" s="66"/>
      <c r="E933" s="65"/>
      <c r="F933" s="65"/>
      <c r="G933" s="65"/>
      <c r="H933" s="65"/>
      <c r="L933" s="65"/>
      <c r="M933" s="65"/>
      <c r="N933" s="65"/>
    </row>
    <row r="934" spans="1:14" ht="14" x14ac:dyDescent="0.15">
      <c r="A934" s="65"/>
      <c r="C934" s="65"/>
      <c r="D934" s="66"/>
      <c r="E934" s="65"/>
      <c r="F934" s="65"/>
      <c r="G934" s="65"/>
      <c r="H934" s="65"/>
      <c r="L934" s="65"/>
      <c r="M934" s="65"/>
      <c r="N934" s="65"/>
    </row>
    <row r="935" spans="1:14" ht="14" x14ac:dyDescent="0.15">
      <c r="A935" s="65"/>
      <c r="C935" s="65"/>
      <c r="D935" s="66"/>
      <c r="E935" s="65"/>
      <c r="F935" s="65"/>
      <c r="G935" s="65"/>
      <c r="H935" s="65"/>
      <c r="L935" s="65"/>
      <c r="M935" s="65"/>
      <c r="N935" s="65"/>
    </row>
    <row r="936" spans="1:14" ht="14" x14ac:dyDescent="0.15">
      <c r="A936" s="65"/>
      <c r="C936" s="65"/>
      <c r="D936" s="66"/>
      <c r="E936" s="65"/>
      <c r="F936" s="65"/>
      <c r="G936" s="65"/>
      <c r="H936" s="65"/>
      <c r="L936" s="65"/>
      <c r="M936" s="65"/>
      <c r="N936" s="65"/>
    </row>
    <row r="937" spans="1:14" ht="14" x14ac:dyDescent="0.15">
      <c r="A937" s="65"/>
      <c r="C937" s="65"/>
      <c r="D937" s="66"/>
      <c r="E937" s="65"/>
      <c r="F937" s="65"/>
      <c r="G937" s="65"/>
      <c r="H937" s="65"/>
      <c r="L937" s="65"/>
      <c r="M937" s="65"/>
      <c r="N937" s="65"/>
    </row>
    <row r="938" spans="1:14" ht="14" x14ac:dyDescent="0.15">
      <c r="A938" s="65"/>
      <c r="C938" s="65"/>
      <c r="D938" s="66"/>
      <c r="E938" s="65"/>
      <c r="F938" s="65"/>
      <c r="G938" s="65"/>
      <c r="H938" s="65"/>
      <c r="L938" s="65"/>
      <c r="M938" s="65"/>
      <c r="N938" s="65"/>
    </row>
    <row r="939" spans="1:14" ht="14" x14ac:dyDescent="0.15">
      <c r="A939" s="65"/>
      <c r="C939" s="65"/>
      <c r="D939" s="66"/>
      <c r="E939" s="65"/>
      <c r="F939" s="65"/>
      <c r="G939" s="65"/>
      <c r="H939" s="65"/>
      <c r="L939" s="65"/>
      <c r="M939" s="65"/>
      <c r="N939" s="65"/>
    </row>
    <row r="940" spans="1:14" ht="14" x14ac:dyDescent="0.15">
      <c r="A940" s="65"/>
      <c r="C940" s="65"/>
      <c r="D940" s="66"/>
      <c r="E940" s="65"/>
      <c r="F940" s="65"/>
      <c r="G940" s="65"/>
      <c r="H940" s="65"/>
      <c r="L940" s="65"/>
      <c r="M940" s="65"/>
      <c r="N940" s="65"/>
    </row>
    <row r="941" spans="1:14" ht="14" x14ac:dyDescent="0.15">
      <c r="A941" s="65"/>
      <c r="C941" s="65"/>
      <c r="D941" s="66"/>
      <c r="E941" s="65"/>
      <c r="F941" s="65"/>
      <c r="G941" s="65"/>
      <c r="H941" s="65"/>
      <c r="L941" s="65"/>
      <c r="M941" s="65"/>
      <c r="N941" s="65"/>
    </row>
    <row r="942" spans="1:14" ht="14" x14ac:dyDescent="0.15">
      <c r="A942" s="65"/>
      <c r="C942" s="65"/>
      <c r="D942" s="66"/>
      <c r="E942" s="65"/>
      <c r="F942" s="65"/>
      <c r="G942" s="65"/>
      <c r="H942" s="65"/>
      <c r="L942" s="65"/>
      <c r="M942" s="65"/>
      <c r="N942" s="65"/>
    </row>
    <row r="943" spans="1:14" ht="14" x14ac:dyDescent="0.15">
      <c r="A943" s="65"/>
      <c r="C943" s="65"/>
      <c r="D943" s="66"/>
      <c r="E943" s="65"/>
      <c r="F943" s="65"/>
      <c r="G943" s="65"/>
      <c r="H943" s="65"/>
      <c r="L943" s="65"/>
      <c r="M943" s="65"/>
      <c r="N943" s="65"/>
    </row>
    <row r="944" spans="1:14" ht="14" x14ac:dyDescent="0.15">
      <c r="A944" s="65"/>
      <c r="C944" s="65"/>
      <c r="D944" s="66"/>
      <c r="E944" s="65"/>
      <c r="F944" s="65"/>
      <c r="G944" s="65"/>
      <c r="H944" s="65"/>
      <c r="L944" s="65"/>
      <c r="M944" s="65"/>
      <c r="N944" s="65"/>
    </row>
    <row r="945" spans="1:14" ht="14" x14ac:dyDescent="0.15">
      <c r="A945" s="65"/>
      <c r="C945" s="65"/>
      <c r="D945" s="66"/>
      <c r="E945" s="65"/>
      <c r="F945" s="65"/>
      <c r="G945" s="65"/>
      <c r="H945" s="65"/>
      <c r="L945" s="65"/>
      <c r="M945" s="65"/>
      <c r="N945" s="65"/>
    </row>
    <row r="946" spans="1:14" ht="14" x14ac:dyDescent="0.15">
      <c r="A946" s="65"/>
      <c r="C946" s="65"/>
      <c r="D946" s="66"/>
      <c r="E946" s="65"/>
      <c r="F946" s="65"/>
      <c r="G946" s="65"/>
      <c r="H946" s="65"/>
      <c r="L946" s="65"/>
      <c r="M946" s="65"/>
      <c r="N946" s="65"/>
    </row>
    <row r="947" spans="1:14" ht="14" x14ac:dyDescent="0.15">
      <c r="A947" s="65"/>
      <c r="C947" s="65"/>
      <c r="D947" s="66"/>
      <c r="E947" s="65"/>
      <c r="F947" s="65"/>
      <c r="G947" s="65"/>
      <c r="H947" s="65"/>
      <c r="L947" s="65"/>
      <c r="M947" s="65"/>
      <c r="N947" s="65"/>
    </row>
    <row r="948" spans="1:14" ht="14" x14ac:dyDescent="0.15">
      <c r="A948" s="65"/>
      <c r="C948" s="65"/>
      <c r="D948" s="66"/>
      <c r="E948" s="65"/>
      <c r="F948" s="65"/>
      <c r="G948" s="65"/>
      <c r="H948" s="65"/>
      <c r="L948" s="65"/>
      <c r="M948" s="65"/>
      <c r="N948" s="65"/>
    </row>
    <row r="949" spans="1:14" ht="14" x14ac:dyDescent="0.15">
      <c r="A949" s="65"/>
      <c r="C949" s="65"/>
      <c r="D949" s="66"/>
      <c r="E949" s="65"/>
      <c r="F949" s="65"/>
      <c r="G949" s="65"/>
      <c r="H949" s="65"/>
      <c r="L949" s="65"/>
      <c r="M949" s="65"/>
      <c r="N949" s="65"/>
    </row>
    <row r="950" spans="1:14" ht="14" x14ac:dyDescent="0.15">
      <c r="A950" s="65"/>
      <c r="C950" s="65"/>
      <c r="D950" s="66"/>
      <c r="E950" s="65"/>
      <c r="F950" s="65"/>
      <c r="G950" s="65"/>
      <c r="H950" s="65"/>
      <c r="L950" s="65"/>
      <c r="M950" s="65"/>
      <c r="N950" s="65"/>
    </row>
    <row r="951" spans="1:14" ht="14" x14ac:dyDescent="0.15">
      <c r="A951" s="65"/>
      <c r="C951" s="65"/>
      <c r="D951" s="66"/>
      <c r="E951" s="65"/>
      <c r="F951" s="65"/>
      <c r="G951" s="65"/>
      <c r="H951" s="65"/>
      <c r="L951" s="65"/>
      <c r="M951" s="65"/>
      <c r="N951" s="65"/>
    </row>
    <row r="952" spans="1:14" ht="14" x14ac:dyDescent="0.15">
      <c r="A952" s="65"/>
      <c r="C952" s="65"/>
      <c r="D952" s="66"/>
      <c r="E952" s="65"/>
      <c r="F952" s="65"/>
      <c r="G952" s="65"/>
      <c r="H952" s="65"/>
      <c r="L952" s="65"/>
      <c r="M952" s="65"/>
      <c r="N952" s="65"/>
    </row>
    <row r="953" spans="1:14" ht="14" x14ac:dyDescent="0.15">
      <c r="A953" s="65"/>
      <c r="C953" s="65"/>
      <c r="D953" s="66"/>
      <c r="E953" s="65"/>
      <c r="F953" s="65"/>
      <c r="G953" s="65"/>
      <c r="H953" s="65"/>
      <c r="L953" s="65"/>
      <c r="M953" s="65"/>
      <c r="N953" s="65"/>
    </row>
    <row r="954" spans="1:14" ht="14" x14ac:dyDescent="0.15">
      <c r="A954" s="65"/>
      <c r="C954" s="65"/>
      <c r="D954" s="66"/>
      <c r="E954" s="65"/>
      <c r="F954" s="65"/>
      <c r="G954" s="65"/>
      <c r="H954" s="65"/>
      <c r="L954" s="65"/>
      <c r="M954" s="65"/>
      <c r="N954" s="65"/>
    </row>
    <row r="955" spans="1:14" ht="14" x14ac:dyDescent="0.15">
      <c r="A955" s="65"/>
      <c r="C955" s="65"/>
      <c r="D955" s="66"/>
      <c r="E955" s="65"/>
      <c r="F955" s="65"/>
      <c r="G955" s="65"/>
      <c r="H955" s="65"/>
      <c r="L955" s="65"/>
      <c r="M955" s="65"/>
      <c r="N955" s="65"/>
    </row>
    <row r="956" spans="1:14" ht="14" x14ac:dyDescent="0.15">
      <c r="A956" s="65"/>
      <c r="C956" s="65"/>
      <c r="D956" s="66"/>
      <c r="E956" s="65"/>
      <c r="F956" s="65"/>
      <c r="G956" s="65"/>
      <c r="H956" s="65"/>
      <c r="L956" s="65"/>
      <c r="M956" s="65"/>
      <c r="N956" s="65"/>
    </row>
    <row r="957" spans="1:14" ht="14" x14ac:dyDescent="0.15">
      <c r="A957" s="65"/>
      <c r="C957" s="65"/>
      <c r="D957" s="66"/>
      <c r="E957" s="65"/>
      <c r="F957" s="65"/>
      <c r="G957" s="65"/>
      <c r="H957" s="65"/>
      <c r="L957" s="65"/>
      <c r="M957" s="65"/>
      <c r="N957" s="65"/>
    </row>
    <row r="958" spans="1:14" ht="14" x14ac:dyDescent="0.15">
      <c r="A958" s="65"/>
      <c r="C958" s="65"/>
      <c r="D958" s="66"/>
      <c r="E958" s="65"/>
      <c r="F958" s="65"/>
      <c r="G958" s="65"/>
      <c r="H958" s="65"/>
      <c r="L958" s="65"/>
      <c r="M958" s="65"/>
      <c r="N958" s="65"/>
    </row>
    <row r="959" spans="1:14" ht="14" x14ac:dyDescent="0.15">
      <c r="A959" s="65"/>
      <c r="C959" s="65"/>
      <c r="D959" s="66"/>
      <c r="E959" s="65"/>
      <c r="F959" s="65"/>
      <c r="G959" s="65"/>
      <c r="H959" s="65"/>
      <c r="L959" s="65"/>
      <c r="M959" s="65"/>
      <c r="N959" s="65"/>
    </row>
    <row r="960" spans="1:14" ht="14" x14ac:dyDescent="0.15">
      <c r="A960" s="65"/>
      <c r="C960" s="65"/>
      <c r="D960" s="66"/>
      <c r="E960" s="65"/>
      <c r="F960" s="65"/>
      <c r="G960" s="65"/>
      <c r="H960" s="65"/>
      <c r="L960" s="65"/>
      <c r="M960" s="65"/>
      <c r="N960" s="65"/>
    </row>
    <row r="961" spans="1:14" ht="14" x14ac:dyDescent="0.15">
      <c r="A961" s="65"/>
      <c r="C961" s="65"/>
      <c r="D961" s="66"/>
      <c r="E961" s="65"/>
      <c r="F961" s="65"/>
      <c r="G961" s="65"/>
      <c r="H961" s="65"/>
      <c r="L961" s="65"/>
      <c r="M961" s="65"/>
      <c r="N961" s="65"/>
    </row>
    <row r="962" spans="1:14" ht="14" x14ac:dyDescent="0.15">
      <c r="A962" s="65"/>
      <c r="C962" s="65"/>
      <c r="D962" s="66"/>
      <c r="E962" s="65"/>
      <c r="F962" s="65"/>
      <c r="G962" s="65"/>
      <c r="H962" s="65"/>
      <c r="L962" s="65"/>
      <c r="M962" s="65"/>
      <c r="N962" s="65"/>
    </row>
    <row r="963" spans="1:14" ht="14" x14ac:dyDescent="0.15">
      <c r="A963" s="65"/>
      <c r="C963" s="65"/>
      <c r="D963" s="66"/>
      <c r="E963" s="65"/>
      <c r="F963" s="65"/>
      <c r="G963" s="65"/>
      <c r="H963" s="65"/>
      <c r="L963" s="65"/>
      <c r="M963" s="65"/>
      <c r="N963" s="65"/>
    </row>
    <row r="964" spans="1:14" ht="14" x14ac:dyDescent="0.15">
      <c r="A964" s="65"/>
      <c r="C964" s="65"/>
      <c r="D964" s="66"/>
      <c r="E964" s="65"/>
      <c r="F964" s="65"/>
      <c r="G964" s="65"/>
      <c r="H964" s="65"/>
      <c r="L964" s="65"/>
      <c r="M964" s="65"/>
      <c r="N964" s="65"/>
    </row>
    <row r="965" spans="1:14" ht="14" x14ac:dyDescent="0.15">
      <c r="A965" s="65"/>
      <c r="C965" s="65"/>
      <c r="D965" s="66"/>
      <c r="E965" s="65"/>
      <c r="F965" s="65"/>
      <c r="G965" s="65"/>
      <c r="H965" s="65"/>
      <c r="L965" s="65"/>
      <c r="M965" s="65"/>
      <c r="N965" s="65"/>
    </row>
    <row r="966" spans="1:14" ht="14" x14ac:dyDescent="0.15">
      <c r="A966" s="65"/>
      <c r="C966" s="65"/>
      <c r="D966" s="66"/>
      <c r="E966" s="65"/>
      <c r="F966" s="65"/>
      <c r="G966" s="65"/>
      <c r="H966" s="65"/>
      <c r="L966" s="65"/>
      <c r="M966" s="65"/>
      <c r="N966" s="65"/>
    </row>
    <row r="967" spans="1:14" ht="14" x14ac:dyDescent="0.15">
      <c r="A967" s="65"/>
      <c r="C967" s="65"/>
      <c r="D967" s="66"/>
      <c r="E967" s="65"/>
      <c r="F967" s="65"/>
      <c r="G967" s="65"/>
      <c r="H967" s="65"/>
      <c r="L967" s="65"/>
      <c r="M967" s="65"/>
      <c r="N967" s="65"/>
    </row>
    <row r="968" spans="1:14" ht="14" x14ac:dyDescent="0.15">
      <c r="A968" s="65"/>
      <c r="C968" s="65"/>
      <c r="D968" s="66"/>
      <c r="E968" s="65"/>
      <c r="F968" s="65"/>
      <c r="G968" s="65"/>
      <c r="H968" s="65"/>
      <c r="L968" s="65"/>
      <c r="M968" s="65"/>
      <c r="N968" s="65"/>
    </row>
    <row r="969" spans="1:14" ht="14" x14ac:dyDescent="0.15">
      <c r="A969" s="65"/>
      <c r="C969" s="65"/>
      <c r="D969" s="66"/>
      <c r="E969" s="65"/>
      <c r="F969" s="65"/>
      <c r="G969" s="65"/>
      <c r="H969" s="65"/>
      <c r="L969" s="65"/>
      <c r="M969" s="65"/>
      <c r="N969" s="65"/>
    </row>
    <row r="970" spans="1:14" ht="14" x14ac:dyDescent="0.15">
      <c r="A970" s="65"/>
      <c r="C970" s="65"/>
      <c r="D970" s="66"/>
      <c r="E970" s="65"/>
      <c r="F970" s="65"/>
      <c r="G970" s="65"/>
      <c r="H970" s="65"/>
      <c r="L970" s="65"/>
      <c r="M970" s="65"/>
      <c r="N970" s="65"/>
    </row>
    <row r="971" spans="1:14" ht="14" x14ac:dyDescent="0.15">
      <c r="A971" s="65"/>
      <c r="C971" s="65"/>
      <c r="D971" s="66"/>
      <c r="E971" s="65"/>
      <c r="F971" s="65"/>
      <c r="G971" s="65"/>
      <c r="H971" s="65"/>
      <c r="L971" s="65"/>
      <c r="M971" s="65"/>
      <c r="N971" s="65"/>
    </row>
    <row r="972" spans="1:14" ht="14" x14ac:dyDescent="0.15">
      <c r="A972" s="65"/>
      <c r="C972" s="65"/>
      <c r="D972" s="66"/>
      <c r="E972" s="65"/>
      <c r="F972" s="65"/>
      <c r="G972" s="65"/>
      <c r="H972" s="65"/>
      <c r="L972" s="65"/>
      <c r="M972" s="65"/>
      <c r="N972" s="65"/>
    </row>
    <row r="973" spans="1:14" ht="14" x14ac:dyDescent="0.15">
      <c r="A973" s="65"/>
      <c r="C973" s="65"/>
      <c r="D973" s="66"/>
      <c r="E973" s="65"/>
      <c r="F973" s="65"/>
      <c r="G973" s="65"/>
      <c r="H973" s="65"/>
      <c r="L973" s="65"/>
      <c r="M973" s="65"/>
      <c r="N973" s="65"/>
    </row>
    <row r="974" spans="1:14" ht="14" x14ac:dyDescent="0.15">
      <c r="A974" s="65"/>
      <c r="C974" s="65"/>
      <c r="D974" s="66"/>
      <c r="E974" s="65"/>
      <c r="F974" s="65"/>
      <c r="G974" s="65"/>
      <c r="H974" s="65"/>
      <c r="L974" s="65"/>
      <c r="M974" s="65"/>
      <c r="N974" s="65"/>
    </row>
    <row r="975" spans="1:14" ht="14" x14ac:dyDescent="0.15">
      <c r="A975" s="65"/>
      <c r="C975" s="65"/>
      <c r="D975" s="66"/>
      <c r="E975" s="65"/>
      <c r="F975" s="65"/>
      <c r="G975" s="65"/>
      <c r="H975" s="65"/>
      <c r="L975" s="65"/>
      <c r="M975" s="65"/>
      <c r="N975" s="65"/>
    </row>
    <row r="976" spans="1:14" ht="14" x14ac:dyDescent="0.15">
      <c r="A976" s="65"/>
      <c r="C976" s="65"/>
      <c r="D976" s="66"/>
      <c r="E976" s="65"/>
      <c r="F976" s="65"/>
      <c r="G976" s="65"/>
      <c r="H976" s="65"/>
      <c r="L976" s="65"/>
      <c r="M976" s="65"/>
      <c r="N976" s="65"/>
    </row>
    <row r="977" spans="1:14" ht="14" x14ac:dyDescent="0.15">
      <c r="A977" s="65"/>
      <c r="C977" s="65"/>
      <c r="D977" s="66"/>
      <c r="E977" s="65"/>
      <c r="F977" s="65"/>
      <c r="G977" s="65"/>
      <c r="H977" s="65"/>
      <c r="L977" s="65"/>
      <c r="M977" s="65"/>
      <c r="N977" s="65"/>
    </row>
    <row r="978" spans="1:14" ht="14" x14ac:dyDescent="0.15">
      <c r="A978" s="65"/>
      <c r="C978" s="65"/>
      <c r="D978" s="66"/>
      <c r="E978" s="65"/>
      <c r="F978" s="65"/>
      <c r="G978" s="65"/>
      <c r="H978" s="65"/>
      <c r="L978" s="65"/>
      <c r="M978" s="65"/>
      <c r="N978" s="65"/>
    </row>
    <row r="979" spans="1:14" ht="14" x14ac:dyDescent="0.15">
      <c r="A979" s="65"/>
      <c r="C979" s="65"/>
      <c r="D979" s="66"/>
      <c r="E979" s="65"/>
      <c r="F979" s="65"/>
      <c r="G979" s="65"/>
      <c r="H979" s="65"/>
      <c r="L979" s="65"/>
      <c r="M979" s="65"/>
      <c r="N979" s="65"/>
    </row>
    <row r="980" spans="1:14" ht="14" x14ac:dyDescent="0.15">
      <c r="A980" s="65"/>
      <c r="C980" s="65"/>
      <c r="D980" s="66"/>
      <c r="E980" s="65"/>
      <c r="F980" s="65"/>
      <c r="G980" s="65"/>
      <c r="H980" s="65"/>
      <c r="L980" s="65"/>
      <c r="M980" s="65"/>
      <c r="N980" s="65"/>
    </row>
    <row r="981" spans="1:14" ht="14" x14ac:dyDescent="0.15">
      <c r="A981" s="65"/>
      <c r="C981" s="65"/>
      <c r="D981" s="66"/>
      <c r="E981" s="65"/>
      <c r="F981" s="65"/>
      <c r="G981" s="65"/>
      <c r="H981" s="65"/>
      <c r="L981" s="65"/>
      <c r="M981" s="65"/>
      <c r="N981" s="65"/>
    </row>
    <row r="982" spans="1:14" ht="14" x14ac:dyDescent="0.15">
      <c r="A982" s="65"/>
      <c r="C982" s="65"/>
      <c r="D982" s="66"/>
      <c r="E982" s="65"/>
      <c r="F982" s="65"/>
      <c r="G982" s="65"/>
      <c r="H982" s="65"/>
      <c r="L982" s="65"/>
      <c r="M982" s="65"/>
      <c r="N982" s="65"/>
    </row>
    <row r="983" spans="1:14" ht="14" x14ac:dyDescent="0.15">
      <c r="A983" s="65"/>
      <c r="C983" s="65"/>
      <c r="D983" s="66"/>
      <c r="E983" s="65"/>
      <c r="F983" s="65"/>
      <c r="G983" s="65"/>
      <c r="H983" s="65"/>
      <c r="L983" s="65"/>
      <c r="M983" s="65"/>
      <c r="N983" s="65"/>
    </row>
    <row r="984" spans="1:14" ht="14" x14ac:dyDescent="0.15">
      <c r="A984" s="65"/>
      <c r="C984" s="65"/>
      <c r="D984" s="66"/>
      <c r="E984" s="65"/>
      <c r="F984" s="65"/>
      <c r="G984" s="65"/>
      <c r="H984" s="65"/>
      <c r="L984" s="65"/>
      <c r="M984" s="65"/>
      <c r="N984" s="65"/>
    </row>
    <row r="985" spans="1:14" ht="14" x14ac:dyDescent="0.15">
      <c r="A985" s="65"/>
      <c r="C985" s="65"/>
      <c r="D985" s="66"/>
      <c r="E985" s="65"/>
      <c r="F985" s="65"/>
      <c r="G985" s="65"/>
      <c r="H985" s="65"/>
      <c r="L985" s="65"/>
      <c r="M985" s="65"/>
      <c r="N985" s="65"/>
    </row>
    <row r="986" spans="1:14" ht="14" x14ac:dyDescent="0.15">
      <c r="A986" s="65"/>
      <c r="C986" s="65"/>
      <c r="D986" s="66"/>
      <c r="E986" s="65"/>
      <c r="F986" s="65"/>
      <c r="G986" s="65"/>
      <c r="H986" s="65"/>
      <c r="L986" s="65"/>
      <c r="M986" s="65"/>
      <c r="N986" s="65"/>
    </row>
  </sheetData>
  <mergeCells count="1">
    <mergeCell ref="E39:F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96</v>
      </c>
      <c r="C2" s="34">
        <v>0</v>
      </c>
      <c r="D2" s="35">
        <v>1.8</v>
      </c>
      <c r="E2" s="36">
        <f t="shared" ref="E2:E14" si="0">C2*D2</f>
        <v>0</v>
      </c>
      <c r="F2" s="37">
        <f t="shared" ref="F2:F14" si="1">ROUNDDOWN(D2, 1)</f>
        <v>1.8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0.36499999999999999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92</v>
      </c>
      <c r="C3" s="33">
        <v>4</v>
      </c>
      <c r="D3" s="34">
        <f t="shared" ref="D3:D14" si="6">IF(IF(C3 &gt; C2, D2+J$25*(C3-C2), D2+J$24*(C3-C2)) &gt; D$2*J$26, D$2*J$26,IF(C3 &gt; C2, D2+J$25*(C3-C2), D2+J$24*(C3-C2)))</f>
        <v>2.08</v>
      </c>
      <c r="E3" s="36">
        <f t="shared" si="0"/>
        <v>8.32</v>
      </c>
      <c r="F3" s="37">
        <f t="shared" si="1"/>
        <v>2</v>
      </c>
      <c r="G3" s="38">
        <f t="shared" si="2"/>
        <v>8</v>
      </c>
      <c r="H3" s="39">
        <f t="shared" si="3"/>
        <v>0.4</v>
      </c>
      <c r="I3" s="45">
        <f t="shared" si="4"/>
        <v>0.375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77</v>
      </c>
      <c r="C4" s="33">
        <v>15</v>
      </c>
      <c r="D4" s="34">
        <f t="shared" si="6"/>
        <v>2.85</v>
      </c>
      <c r="E4" s="36">
        <f t="shared" si="0"/>
        <v>42.75</v>
      </c>
      <c r="F4" s="37">
        <f t="shared" si="1"/>
        <v>2.8</v>
      </c>
      <c r="G4" s="38">
        <f t="shared" si="2"/>
        <v>42</v>
      </c>
      <c r="H4" s="39">
        <f t="shared" si="3"/>
        <v>1.5</v>
      </c>
      <c r="I4" s="46">
        <f t="shared" si="4"/>
        <v>0.41699999999999998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77</v>
      </c>
      <c r="C5" s="33">
        <v>0</v>
      </c>
      <c r="D5" s="34">
        <f t="shared" si="6"/>
        <v>1.35</v>
      </c>
      <c r="E5" s="36">
        <f t="shared" si="0"/>
        <v>0</v>
      </c>
      <c r="F5" s="37">
        <f t="shared" si="1"/>
        <v>1.3</v>
      </c>
      <c r="G5" s="38">
        <f t="shared" si="2"/>
        <v>0</v>
      </c>
      <c r="H5" s="39">
        <f t="shared" si="3"/>
        <v>0</v>
      </c>
      <c r="I5" s="45">
        <f t="shared" si="4"/>
        <v>0.33900000000000002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75</v>
      </c>
      <c r="C6" s="33">
        <v>2</v>
      </c>
      <c r="D6" s="34">
        <f t="shared" si="6"/>
        <v>1.4900000000000002</v>
      </c>
      <c r="E6" s="36">
        <f t="shared" si="0"/>
        <v>2.9800000000000004</v>
      </c>
      <c r="F6" s="37">
        <f t="shared" si="1"/>
        <v>1.4</v>
      </c>
      <c r="G6" s="38">
        <f t="shared" si="2"/>
        <v>2.8</v>
      </c>
      <c r="H6" s="39">
        <f t="shared" si="3"/>
        <v>0.2</v>
      </c>
      <c r="I6" s="47">
        <f t="shared" si="4"/>
        <v>0.34399999999999997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73</v>
      </c>
      <c r="C7" s="33">
        <v>2</v>
      </c>
      <c r="D7" s="34">
        <f t="shared" si="6"/>
        <v>1.4900000000000002</v>
      </c>
      <c r="E7" s="36">
        <f t="shared" si="0"/>
        <v>2.9800000000000004</v>
      </c>
      <c r="F7" s="37">
        <f t="shared" si="1"/>
        <v>1.4</v>
      </c>
      <c r="G7" s="38">
        <f t="shared" si="2"/>
        <v>2.8</v>
      </c>
      <c r="H7" s="39">
        <f t="shared" si="3"/>
        <v>0.2</v>
      </c>
      <c r="I7" s="48">
        <f t="shared" si="4"/>
        <v>0.34399999999999997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66</v>
      </c>
      <c r="C8" s="33">
        <v>7</v>
      </c>
      <c r="D8" s="34">
        <f t="shared" si="6"/>
        <v>1.8400000000000003</v>
      </c>
      <c r="E8" s="36">
        <f t="shared" si="0"/>
        <v>12.880000000000003</v>
      </c>
      <c r="F8" s="37">
        <f t="shared" si="1"/>
        <v>1.8</v>
      </c>
      <c r="G8" s="38">
        <f t="shared" si="2"/>
        <v>12.6</v>
      </c>
      <c r="H8" s="39">
        <f t="shared" si="3"/>
        <v>0.7</v>
      </c>
      <c r="I8" s="50">
        <f t="shared" si="4"/>
        <v>0.36499999999999999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65</v>
      </c>
      <c r="C9" s="33">
        <v>1</v>
      </c>
      <c r="D9" s="34">
        <f t="shared" si="6"/>
        <v>1.2400000000000002</v>
      </c>
      <c r="E9" s="36">
        <f t="shared" si="0"/>
        <v>1.2400000000000002</v>
      </c>
      <c r="F9" s="37">
        <f t="shared" si="1"/>
        <v>1.2</v>
      </c>
      <c r="G9" s="38">
        <f t="shared" si="2"/>
        <v>1.2</v>
      </c>
      <c r="H9" s="39">
        <f t="shared" si="3"/>
        <v>0.1</v>
      </c>
      <c r="I9" s="46">
        <f t="shared" si="4"/>
        <v>0.33300000000000002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50</v>
      </c>
      <c r="C10" s="33">
        <v>15</v>
      </c>
      <c r="D10" s="34">
        <f t="shared" si="6"/>
        <v>2.2200000000000002</v>
      </c>
      <c r="E10" s="36">
        <f t="shared" si="0"/>
        <v>33.300000000000004</v>
      </c>
      <c r="F10" s="37">
        <f t="shared" si="1"/>
        <v>2.2000000000000002</v>
      </c>
      <c r="G10" s="38">
        <f t="shared" si="2"/>
        <v>33</v>
      </c>
      <c r="H10" s="39">
        <f t="shared" si="3"/>
        <v>1.5</v>
      </c>
      <c r="I10" s="51">
        <f t="shared" si="4"/>
        <v>0.38500000000000001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48</v>
      </c>
      <c r="C11" s="33">
        <v>2</v>
      </c>
      <c r="D11" s="34">
        <f t="shared" si="6"/>
        <v>0.92000000000000015</v>
      </c>
      <c r="E11" s="36">
        <f t="shared" si="0"/>
        <v>1.8400000000000003</v>
      </c>
      <c r="F11" s="37">
        <f t="shared" si="1"/>
        <v>0.9</v>
      </c>
      <c r="G11" s="38">
        <f t="shared" si="2"/>
        <v>1.8</v>
      </c>
      <c r="H11" s="39">
        <f t="shared" si="3"/>
        <v>0.2</v>
      </c>
      <c r="I11" s="51">
        <f t="shared" si="4"/>
        <v>0.318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33</v>
      </c>
      <c r="C12" s="33">
        <v>15</v>
      </c>
      <c r="D12" s="34">
        <f t="shared" si="6"/>
        <v>1.8300000000000003</v>
      </c>
      <c r="E12" s="36">
        <f t="shared" si="0"/>
        <v>27.450000000000003</v>
      </c>
      <c r="F12" s="37">
        <f t="shared" si="1"/>
        <v>1.8</v>
      </c>
      <c r="G12" s="38">
        <f t="shared" si="2"/>
        <v>27</v>
      </c>
      <c r="H12" s="39">
        <f t="shared" si="3"/>
        <v>1.5</v>
      </c>
      <c r="I12" s="50">
        <f t="shared" si="4"/>
        <v>0.36499999999999999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31</v>
      </c>
      <c r="C13" s="33">
        <v>2</v>
      </c>
      <c r="D13" s="34">
        <f t="shared" si="6"/>
        <v>0.53000000000000025</v>
      </c>
      <c r="E13" s="36">
        <f t="shared" si="0"/>
        <v>1.0600000000000005</v>
      </c>
      <c r="F13" s="37">
        <f t="shared" si="1"/>
        <v>0.5</v>
      </c>
      <c r="G13" s="38">
        <f t="shared" si="2"/>
        <v>1</v>
      </c>
      <c r="H13" s="39">
        <f t="shared" si="3"/>
        <v>0.2</v>
      </c>
      <c r="I13" s="52">
        <f t="shared" si="4"/>
        <v>0.29699999999999999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30</v>
      </c>
      <c r="C14" s="33">
        <v>1</v>
      </c>
      <c r="D14" s="34">
        <f t="shared" si="6"/>
        <v>0.43000000000000027</v>
      </c>
      <c r="E14" s="36">
        <f t="shared" si="0"/>
        <v>0.43000000000000027</v>
      </c>
      <c r="F14" s="37">
        <f t="shared" si="1"/>
        <v>0.4</v>
      </c>
      <c r="G14" s="38">
        <f t="shared" si="2"/>
        <v>0.4</v>
      </c>
      <c r="H14" s="39">
        <f t="shared" si="3"/>
        <v>0.1</v>
      </c>
      <c r="I14" s="54">
        <f t="shared" si="4"/>
        <v>0.29199999999999998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7.2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118.80000000000001</v>
      </c>
      <c r="D24" s="30"/>
      <c r="E24" s="30"/>
      <c r="F24" s="30"/>
      <c r="G24" s="30"/>
      <c r="H24" s="30"/>
      <c r="I24" s="30" t="s">
        <v>70</v>
      </c>
      <c r="J24" s="58">
        <v>0.1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135.23000000000002</v>
      </c>
      <c r="D25" s="30"/>
      <c r="E25" s="30"/>
      <c r="F25" s="30"/>
      <c r="G25" s="30"/>
      <c r="H25" s="30"/>
      <c r="I25" s="30" t="s">
        <v>73</v>
      </c>
      <c r="J25" s="58">
        <v>7.0000000000000007E-2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132.6</v>
      </c>
      <c r="D26" s="30"/>
      <c r="E26" s="30"/>
      <c r="F26" s="30"/>
      <c r="G26" s="30"/>
      <c r="H26" s="30"/>
      <c r="I26" s="30" t="s">
        <v>75</v>
      </c>
      <c r="J26" s="58">
        <v>4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16.430000000000007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13.799999999999983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96</v>
      </c>
      <c r="C2" s="34">
        <v>0</v>
      </c>
      <c r="D2" s="35">
        <v>1.47</v>
      </c>
      <c r="E2" s="36">
        <f t="shared" ref="E2:E14" si="0">C2*D2</f>
        <v>0</v>
      </c>
      <c r="F2" s="37">
        <f t="shared" ref="F2:F14" si="1">ROUNDDOWN(D2, 1)</f>
        <v>1.4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0.36899999999999999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92</v>
      </c>
      <c r="C3" s="33">
        <v>4</v>
      </c>
      <c r="D3" s="34">
        <f t="shared" ref="D3:D14" si="6">IF(IF(C3 &gt; C2, D2+J$25*(C3-C2), D2+J$24*(C3-C2)) &gt; D$2*J$26, D$2*J$26,IF(C3 &gt; C2, D2+J$25*(C3-C2), D2+J$24*(C3-C2)))</f>
        <v>1.87</v>
      </c>
      <c r="E3" s="36">
        <f t="shared" si="0"/>
        <v>7.48</v>
      </c>
      <c r="F3" s="37">
        <f t="shared" si="1"/>
        <v>1.8</v>
      </c>
      <c r="G3" s="38">
        <f t="shared" si="2"/>
        <v>7.2</v>
      </c>
      <c r="H3" s="39">
        <f t="shared" si="3"/>
        <v>0.4</v>
      </c>
      <c r="I3" s="45">
        <f t="shared" si="4"/>
        <v>0.39100000000000001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90</v>
      </c>
      <c r="C4" s="33">
        <v>2</v>
      </c>
      <c r="D4" s="34">
        <f t="shared" si="6"/>
        <v>1.6300000000000001</v>
      </c>
      <c r="E4" s="36">
        <f t="shared" si="0"/>
        <v>3.2600000000000002</v>
      </c>
      <c r="F4" s="37">
        <f t="shared" si="1"/>
        <v>1.6</v>
      </c>
      <c r="G4" s="38">
        <f t="shared" si="2"/>
        <v>3.2</v>
      </c>
      <c r="H4" s="39">
        <f t="shared" si="3"/>
        <v>0.2</v>
      </c>
      <c r="I4" s="46">
        <f t="shared" si="4"/>
        <v>0.38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83</v>
      </c>
      <c r="C5" s="33">
        <v>7</v>
      </c>
      <c r="D5" s="34">
        <f t="shared" si="6"/>
        <v>2.13</v>
      </c>
      <c r="E5" s="36">
        <f t="shared" si="0"/>
        <v>14.91</v>
      </c>
      <c r="F5" s="37">
        <f t="shared" si="1"/>
        <v>2.1</v>
      </c>
      <c r="G5" s="38">
        <f t="shared" si="2"/>
        <v>14.700000000000001</v>
      </c>
      <c r="H5" s="39">
        <f t="shared" si="3"/>
        <v>0.7</v>
      </c>
      <c r="I5" s="45">
        <f t="shared" si="4"/>
        <v>0.40799999999999997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81</v>
      </c>
      <c r="C6" s="33">
        <v>2</v>
      </c>
      <c r="D6" s="34">
        <f t="shared" si="6"/>
        <v>1.5299999999999998</v>
      </c>
      <c r="E6" s="36">
        <f t="shared" si="0"/>
        <v>3.0599999999999996</v>
      </c>
      <c r="F6" s="37">
        <f t="shared" si="1"/>
        <v>1.5</v>
      </c>
      <c r="G6" s="38">
        <f t="shared" si="2"/>
        <v>3</v>
      </c>
      <c r="H6" s="39">
        <f t="shared" si="3"/>
        <v>0.2</v>
      </c>
      <c r="I6" s="47">
        <f t="shared" si="4"/>
        <v>0.375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79</v>
      </c>
      <c r="C7" s="33">
        <v>2</v>
      </c>
      <c r="D7" s="34">
        <f t="shared" si="6"/>
        <v>1.5299999999999998</v>
      </c>
      <c r="E7" s="36">
        <f t="shared" si="0"/>
        <v>3.0599999999999996</v>
      </c>
      <c r="F7" s="37">
        <f t="shared" si="1"/>
        <v>1.5</v>
      </c>
      <c r="G7" s="38">
        <f t="shared" si="2"/>
        <v>3</v>
      </c>
      <c r="H7" s="39">
        <f t="shared" si="3"/>
        <v>0.2</v>
      </c>
      <c r="I7" s="48">
        <f t="shared" si="4"/>
        <v>0.375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72</v>
      </c>
      <c r="C8" s="33">
        <v>7</v>
      </c>
      <c r="D8" s="34">
        <f t="shared" si="6"/>
        <v>2.0299999999999998</v>
      </c>
      <c r="E8" s="36">
        <f t="shared" si="0"/>
        <v>14.209999999999999</v>
      </c>
      <c r="F8" s="37">
        <f t="shared" si="1"/>
        <v>2</v>
      </c>
      <c r="G8" s="38">
        <f t="shared" si="2"/>
        <v>14</v>
      </c>
      <c r="H8" s="39">
        <f t="shared" si="3"/>
        <v>0.7</v>
      </c>
      <c r="I8" s="50">
        <f t="shared" si="4"/>
        <v>0.40300000000000002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71</v>
      </c>
      <c r="C9" s="33">
        <v>1</v>
      </c>
      <c r="D9" s="34">
        <f t="shared" si="6"/>
        <v>1.3099999999999998</v>
      </c>
      <c r="E9" s="36">
        <f t="shared" si="0"/>
        <v>1.3099999999999998</v>
      </c>
      <c r="F9" s="37">
        <f t="shared" si="1"/>
        <v>1.3</v>
      </c>
      <c r="G9" s="38">
        <f t="shared" si="2"/>
        <v>1.3</v>
      </c>
      <c r="H9" s="39">
        <f t="shared" si="3"/>
        <v>0.1</v>
      </c>
      <c r="I9" s="46">
        <f t="shared" si="4"/>
        <v>0.36399999999999999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56</v>
      </c>
      <c r="C10" s="33">
        <v>15</v>
      </c>
      <c r="D10" s="34">
        <f t="shared" si="6"/>
        <v>2.71</v>
      </c>
      <c r="E10" s="36">
        <f t="shared" si="0"/>
        <v>40.65</v>
      </c>
      <c r="F10" s="37">
        <f t="shared" si="1"/>
        <v>2.7</v>
      </c>
      <c r="G10" s="38">
        <f t="shared" si="2"/>
        <v>40.5</v>
      </c>
      <c r="H10" s="39">
        <f t="shared" si="3"/>
        <v>1.5</v>
      </c>
      <c r="I10" s="51">
        <f t="shared" si="4"/>
        <v>0.442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54</v>
      </c>
      <c r="C11" s="33">
        <v>2</v>
      </c>
      <c r="D11" s="34">
        <f t="shared" si="6"/>
        <v>1.1499999999999999</v>
      </c>
      <c r="E11" s="36">
        <f t="shared" si="0"/>
        <v>2.2999999999999998</v>
      </c>
      <c r="F11" s="37">
        <f t="shared" si="1"/>
        <v>1.1000000000000001</v>
      </c>
      <c r="G11" s="38">
        <f t="shared" si="2"/>
        <v>2.2000000000000002</v>
      </c>
      <c r="H11" s="39">
        <f t="shared" si="3"/>
        <v>0.2</v>
      </c>
      <c r="I11" s="51">
        <f t="shared" si="4"/>
        <v>0.35199999999999998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39</v>
      </c>
      <c r="C12" s="33">
        <v>15</v>
      </c>
      <c r="D12" s="34">
        <f t="shared" si="6"/>
        <v>2.4500000000000002</v>
      </c>
      <c r="E12" s="36">
        <f t="shared" si="0"/>
        <v>36.75</v>
      </c>
      <c r="F12" s="37">
        <f t="shared" si="1"/>
        <v>2.4</v>
      </c>
      <c r="G12" s="38">
        <f t="shared" si="2"/>
        <v>36</v>
      </c>
      <c r="H12" s="39">
        <f t="shared" si="3"/>
        <v>1.5</v>
      </c>
      <c r="I12" s="50">
        <f t="shared" si="4"/>
        <v>0.42499999999999999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37</v>
      </c>
      <c r="C13" s="33">
        <v>2</v>
      </c>
      <c r="D13" s="34">
        <f t="shared" si="6"/>
        <v>0.89000000000000012</v>
      </c>
      <c r="E13" s="36">
        <f t="shared" si="0"/>
        <v>1.7800000000000002</v>
      </c>
      <c r="F13" s="37">
        <f t="shared" si="1"/>
        <v>0.8</v>
      </c>
      <c r="G13" s="38">
        <f t="shared" si="2"/>
        <v>1.6</v>
      </c>
      <c r="H13" s="39">
        <f t="shared" si="3"/>
        <v>0.2</v>
      </c>
      <c r="I13" s="52">
        <f t="shared" si="4"/>
        <v>0.33600000000000002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36</v>
      </c>
      <c r="C14" s="33">
        <v>1</v>
      </c>
      <c r="D14" s="34">
        <f t="shared" si="6"/>
        <v>0.77000000000000013</v>
      </c>
      <c r="E14" s="36">
        <f t="shared" si="0"/>
        <v>0.77000000000000013</v>
      </c>
      <c r="F14" s="37">
        <f t="shared" si="1"/>
        <v>0.7</v>
      </c>
      <c r="G14" s="38">
        <f t="shared" si="2"/>
        <v>0.7</v>
      </c>
      <c r="H14" s="39">
        <f t="shared" si="3"/>
        <v>0.1</v>
      </c>
      <c r="I14" s="54">
        <f t="shared" si="4"/>
        <v>0.33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5.88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88.2</v>
      </c>
      <c r="D24" s="30"/>
      <c r="E24" s="30"/>
      <c r="F24" s="30"/>
      <c r="G24" s="30"/>
      <c r="H24" s="30"/>
      <c r="I24" s="30" t="s">
        <v>70</v>
      </c>
      <c r="J24" s="58">
        <v>0.12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129.54</v>
      </c>
      <c r="D25" s="30"/>
      <c r="E25" s="30"/>
      <c r="F25" s="30"/>
      <c r="G25" s="30"/>
      <c r="H25" s="30"/>
      <c r="I25" s="30" t="s">
        <v>73</v>
      </c>
      <c r="J25" s="58">
        <v>0.1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127.4</v>
      </c>
      <c r="D26" s="30"/>
      <c r="E26" s="30"/>
      <c r="F26" s="30"/>
      <c r="G26" s="30"/>
      <c r="H26" s="30"/>
      <c r="I26" s="30" t="s">
        <v>75</v>
      </c>
      <c r="J26" s="58">
        <v>4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41.339999999999989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39.200000000000003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96</v>
      </c>
      <c r="C2" s="34">
        <v>0</v>
      </c>
      <c r="D2" s="35">
        <v>1.52</v>
      </c>
      <c r="E2" s="36">
        <f t="shared" ref="E2:E14" si="0">C2*D2</f>
        <v>0</v>
      </c>
      <c r="F2" s="37">
        <f t="shared" ref="F2:F14" si="1">ROUNDDOWN(D2, 1)</f>
        <v>1.5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0.42399999999999999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94</v>
      </c>
      <c r="C3" s="33">
        <v>2</v>
      </c>
      <c r="D3" s="34">
        <f t="shared" ref="D3:D14" si="6">IF(IF(C3 &gt; C2, D2+J$25*(C3-C2), D2+J$24*(C3-C2)) &gt; D$2*J$26, D$2*J$26,IF(C3 &gt; C2, D2+J$25*(C3-C2), D2+J$24*(C3-C2)))</f>
        <v>1.6600000000000001</v>
      </c>
      <c r="E3" s="36">
        <f t="shared" si="0"/>
        <v>3.3200000000000003</v>
      </c>
      <c r="F3" s="37">
        <f t="shared" si="1"/>
        <v>1.6</v>
      </c>
      <c r="G3" s="38">
        <f t="shared" si="2"/>
        <v>3.2</v>
      </c>
      <c r="H3" s="39">
        <f t="shared" si="3"/>
        <v>0.2</v>
      </c>
      <c r="I3" s="45">
        <f t="shared" si="4"/>
        <v>0.43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92</v>
      </c>
      <c r="C4" s="33">
        <v>2</v>
      </c>
      <c r="D4" s="34">
        <f t="shared" si="6"/>
        <v>1.6600000000000001</v>
      </c>
      <c r="E4" s="36">
        <f t="shared" si="0"/>
        <v>3.3200000000000003</v>
      </c>
      <c r="F4" s="37">
        <f t="shared" si="1"/>
        <v>1.6</v>
      </c>
      <c r="G4" s="38">
        <f t="shared" si="2"/>
        <v>3.2</v>
      </c>
      <c r="H4" s="39">
        <f t="shared" si="3"/>
        <v>0.2</v>
      </c>
      <c r="I4" s="46">
        <f t="shared" si="4"/>
        <v>0.43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87</v>
      </c>
      <c r="C5" s="33">
        <v>5</v>
      </c>
      <c r="D5" s="34">
        <f t="shared" si="6"/>
        <v>1.87</v>
      </c>
      <c r="E5" s="36">
        <f t="shared" si="0"/>
        <v>9.3500000000000014</v>
      </c>
      <c r="F5" s="37">
        <f t="shared" si="1"/>
        <v>1.8</v>
      </c>
      <c r="G5" s="38">
        <f t="shared" si="2"/>
        <v>9</v>
      </c>
      <c r="H5" s="39">
        <f t="shared" si="3"/>
        <v>0.5</v>
      </c>
      <c r="I5" s="45">
        <f t="shared" si="4"/>
        <v>0.443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86</v>
      </c>
      <c r="C6" s="33">
        <v>1</v>
      </c>
      <c r="D6" s="34">
        <f t="shared" si="6"/>
        <v>1.55</v>
      </c>
      <c r="E6" s="36">
        <f t="shared" si="0"/>
        <v>1.55</v>
      </c>
      <c r="F6" s="37">
        <f t="shared" si="1"/>
        <v>1.5</v>
      </c>
      <c r="G6" s="38">
        <f t="shared" si="2"/>
        <v>1.5</v>
      </c>
      <c r="H6" s="39">
        <f t="shared" si="3"/>
        <v>0.1</v>
      </c>
      <c r="I6" s="47">
        <f t="shared" si="4"/>
        <v>0.42399999999999999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80</v>
      </c>
      <c r="C7" s="33">
        <v>6</v>
      </c>
      <c r="D7" s="34">
        <f t="shared" si="6"/>
        <v>1.9000000000000001</v>
      </c>
      <c r="E7" s="36">
        <f t="shared" si="0"/>
        <v>11.4</v>
      </c>
      <c r="F7" s="37">
        <f t="shared" si="1"/>
        <v>1.9</v>
      </c>
      <c r="G7" s="38">
        <f t="shared" si="2"/>
        <v>11.399999999999999</v>
      </c>
      <c r="H7" s="39">
        <f t="shared" si="3"/>
        <v>0.6</v>
      </c>
      <c r="I7" s="48">
        <f t="shared" si="4"/>
        <v>0.44900000000000001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77</v>
      </c>
      <c r="C8" s="33">
        <v>3</v>
      </c>
      <c r="D8" s="34">
        <f t="shared" si="6"/>
        <v>1.6600000000000001</v>
      </c>
      <c r="E8" s="36">
        <f t="shared" si="0"/>
        <v>4.9800000000000004</v>
      </c>
      <c r="F8" s="37">
        <f t="shared" si="1"/>
        <v>1.6</v>
      </c>
      <c r="G8" s="38">
        <f t="shared" si="2"/>
        <v>4.8000000000000007</v>
      </c>
      <c r="H8" s="39">
        <f t="shared" si="3"/>
        <v>0.3</v>
      </c>
      <c r="I8" s="50">
        <f t="shared" si="4"/>
        <v>0.43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76</v>
      </c>
      <c r="C9" s="33">
        <v>1</v>
      </c>
      <c r="D9" s="34">
        <f t="shared" si="6"/>
        <v>1.5000000000000002</v>
      </c>
      <c r="E9" s="36">
        <f t="shared" si="0"/>
        <v>1.5000000000000002</v>
      </c>
      <c r="F9" s="37">
        <f t="shared" si="1"/>
        <v>1.5</v>
      </c>
      <c r="G9" s="38">
        <f t="shared" si="2"/>
        <v>1.5</v>
      </c>
      <c r="H9" s="39">
        <f t="shared" si="3"/>
        <v>0.1</v>
      </c>
      <c r="I9" s="46">
        <f t="shared" si="4"/>
        <v>0.42399999999999999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61</v>
      </c>
      <c r="C10" s="33">
        <v>15</v>
      </c>
      <c r="D10" s="34">
        <f t="shared" si="6"/>
        <v>2.4800000000000004</v>
      </c>
      <c r="E10" s="36">
        <f t="shared" si="0"/>
        <v>37.200000000000003</v>
      </c>
      <c r="F10" s="37">
        <f t="shared" si="1"/>
        <v>2.4</v>
      </c>
      <c r="G10" s="38">
        <f t="shared" si="2"/>
        <v>36</v>
      </c>
      <c r="H10" s="39">
        <f t="shared" si="3"/>
        <v>1.5</v>
      </c>
      <c r="I10" s="51">
        <f t="shared" si="4"/>
        <v>0.48099999999999998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61</v>
      </c>
      <c r="C11" s="33">
        <v>0</v>
      </c>
      <c r="D11" s="34">
        <f t="shared" si="6"/>
        <v>1.2800000000000005</v>
      </c>
      <c r="E11" s="36">
        <f t="shared" si="0"/>
        <v>0</v>
      </c>
      <c r="F11" s="37">
        <f t="shared" si="1"/>
        <v>1.2</v>
      </c>
      <c r="G11" s="38">
        <f t="shared" si="2"/>
        <v>0</v>
      </c>
      <c r="H11" s="39">
        <f t="shared" si="3"/>
        <v>0</v>
      </c>
      <c r="I11" s="51">
        <f t="shared" si="4"/>
        <v>0.40500000000000003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51</v>
      </c>
      <c r="C12" s="33">
        <v>10</v>
      </c>
      <c r="D12" s="34">
        <f t="shared" si="6"/>
        <v>1.9800000000000004</v>
      </c>
      <c r="E12" s="36">
        <f t="shared" si="0"/>
        <v>19.800000000000004</v>
      </c>
      <c r="F12" s="37">
        <f t="shared" si="1"/>
        <v>1.9</v>
      </c>
      <c r="G12" s="38">
        <f t="shared" si="2"/>
        <v>19</v>
      </c>
      <c r="H12" s="39">
        <f t="shared" si="3"/>
        <v>1</v>
      </c>
      <c r="I12" s="50">
        <f t="shared" si="4"/>
        <v>0.44900000000000001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49</v>
      </c>
      <c r="C13" s="33">
        <v>2</v>
      </c>
      <c r="D13" s="34">
        <f t="shared" si="6"/>
        <v>1.3400000000000003</v>
      </c>
      <c r="E13" s="36">
        <f t="shared" si="0"/>
        <v>2.6800000000000006</v>
      </c>
      <c r="F13" s="37">
        <f t="shared" si="1"/>
        <v>1.3</v>
      </c>
      <c r="G13" s="38">
        <f t="shared" si="2"/>
        <v>2.6</v>
      </c>
      <c r="H13" s="39">
        <f t="shared" si="3"/>
        <v>0.2</v>
      </c>
      <c r="I13" s="52">
        <f t="shared" si="4"/>
        <v>0.41099999999999998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48</v>
      </c>
      <c r="C14" s="33">
        <v>1</v>
      </c>
      <c r="D14" s="34">
        <f t="shared" si="6"/>
        <v>1.2600000000000002</v>
      </c>
      <c r="E14" s="36">
        <f t="shared" si="0"/>
        <v>1.2600000000000002</v>
      </c>
      <c r="F14" s="37">
        <f t="shared" si="1"/>
        <v>1.2</v>
      </c>
      <c r="G14" s="38">
        <f t="shared" si="2"/>
        <v>1.2</v>
      </c>
      <c r="H14" s="39">
        <f t="shared" si="3"/>
        <v>0.1</v>
      </c>
      <c r="I14" s="54">
        <f t="shared" si="4"/>
        <v>0.40500000000000003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3.8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72.960000000000008</v>
      </c>
      <c r="D24" s="30"/>
      <c r="E24" s="30"/>
      <c r="F24" s="30"/>
      <c r="G24" s="30"/>
      <c r="H24" s="30"/>
      <c r="I24" s="30" t="s">
        <v>70</v>
      </c>
      <c r="J24" s="58">
        <v>0.08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96.360000000000028</v>
      </c>
      <c r="D25" s="30"/>
      <c r="E25" s="30"/>
      <c r="F25" s="30"/>
      <c r="G25" s="30"/>
      <c r="H25" s="30"/>
      <c r="I25" s="30" t="s">
        <v>73</v>
      </c>
      <c r="J25" s="58">
        <v>7.0000000000000007E-2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93.399999999999991</v>
      </c>
      <c r="D26" s="30"/>
      <c r="E26" s="30"/>
      <c r="F26" s="30"/>
      <c r="G26" s="30"/>
      <c r="H26" s="30"/>
      <c r="I26" s="30" t="s">
        <v>75</v>
      </c>
      <c r="J26" s="58">
        <v>2.5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23.40000000000002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20.439999999999984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48</v>
      </c>
      <c r="C2" s="34">
        <v>0</v>
      </c>
      <c r="D2" s="35">
        <v>1.53</v>
      </c>
      <c r="E2" s="36">
        <f t="shared" ref="E2:E14" si="0">C2*D2</f>
        <v>0</v>
      </c>
      <c r="F2" s="37">
        <f t="shared" ref="F2:F14" si="1">ROUNDDOWN(D2, 1)</f>
        <v>1.5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0.42299999999999999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46</v>
      </c>
      <c r="C3" s="33">
        <v>2</v>
      </c>
      <c r="D3" s="34">
        <f t="shared" ref="D3:D14" si="6">IF(IF(C3 &gt; C2, D2+J$25*(C3-C2), D2+J$24*(C3-C2)) &gt; D$2*J$26, D$2*J$26,IF(C3 &gt; C2, D2+J$25*(C3-C2), D2+J$24*(C3-C2)))</f>
        <v>1.67</v>
      </c>
      <c r="E3" s="36">
        <f t="shared" si="0"/>
        <v>3.34</v>
      </c>
      <c r="F3" s="37">
        <f t="shared" si="1"/>
        <v>1.6</v>
      </c>
      <c r="G3" s="38">
        <f t="shared" si="2"/>
        <v>3.2</v>
      </c>
      <c r="H3" s="39">
        <f t="shared" si="3"/>
        <v>0.2</v>
      </c>
      <c r="I3" s="45">
        <f t="shared" si="4"/>
        <v>0.43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44</v>
      </c>
      <c r="C4" s="33">
        <v>2</v>
      </c>
      <c r="D4" s="34">
        <f t="shared" si="6"/>
        <v>1.67</v>
      </c>
      <c r="E4" s="36">
        <f t="shared" si="0"/>
        <v>3.34</v>
      </c>
      <c r="F4" s="37">
        <f t="shared" si="1"/>
        <v>1.6</v>
      </c>
      <c r="G4" s="38">
        <f t="shared" si="2"/>
        <v>3.2</v>
      </c>
      <c r="H4" s="39">
        <f t="shared" si="3"/>
        <v>0.2</v>
      </c>
      <c r="I4" s="46">
        <f t="shared" si="4"/>
        <v>0.43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39</v>
      </c>
      <c r="C5" s="33">
        <v>5</v>
      </c>
      <c r="D5" s="34">
        <f t="shared" si="6"/>
        <v>1.88</v>
      </c>
      <c r="E5" s="36">
        <f t="shared" si="0"/>
        <v>9.3999999999999986</v>
      </c>
      <c r="F5" s="37">
        <f t="shared" si="1"/>
        <v>1.8</v>
      </c>
      <c r="G5" s="38">
        <f t="shared" si="2"/>
        <v>9</v>
      </c>
      <c r="H5" s="39">
        <f t="shared" si="3"/>
        <v>0.5</v>
      </c>
      <c r="I5" s="45">
        <f t="shared" si="4"/>
        <v>0.442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38</v>
      </c>
      <c r="C6" s="33">
        <v>1</v>
      </c>
      <c r="D6" s="34">
        <f t="shared" si="6"/>
        <v>1.48</v>
      </c>
      <c r="E6" s="36">
        <f t="shared" si="0"/>
        <v>1.48</v>
      </c>
      <c r="F6" s="37">
        <f t="shared" si="1"/>
        <v>1.4</v>
      </c>
      <c r="G6" s="38">
        <f t="shared" si="2"/>
        <v>1.4</v>
      </c>
      <c r="H6" s="39">
        <f t="shared" si="3"/>
        <v>0.1</v>
      </c>
      <c r="I6" s="47">
        <f t="shared" si="4"/>
        <v>0.41699999999999998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32</v>
      </c>
      <c r="C7" s="33">
        <v>6</v>
      </c>
      <c r="D7" s="34">
        <f t="shared" si="6"/>
        <v>1.83</v>
      </c>
      <c r="E7" s="36">
        <f t="shared" si="0"/>
        <v>10.98</v>
      </c>
      <c r="F7" s="37">
        <f t="shared" si="1"/>
        <v>1.8</v>
      </c>
      <c r="G7" s="38">
        <f t="shared" si="2"/>
        <v>10.8</v>
      </c>
      <c r="H7" s="39">
        <f t="shared" si="3"/>
        <v>0.6</v>
      </c>
      <c r="I7" s="48">
        <f t="shared" si="4"/>
        <v>0.442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29</v>
      </c>
      <c r="C8" s="33">
        <v>3</v>
      </c>
      <c r="D8" s="34">
        <f t="shared" si="6"/>
        <v>1.53</v>
      </c>
      <c r="E8" s="36">
        <f t="shared" si="0"/>
        <v>4.59</v>
      </c>
      <c r="F8" s="37">
        <f t="shared" si="1"/>
        <v>1.5</v>
      </c>
      <c r="G8" s="38">
        <f t="shared" si="2"/>
        <v>4.5</v>
      </c>
      <c r="H8" s="39">
        <f t="shared" si="3"/>
        <v>0.3</v>
      </c>
      <c r="I8" s="50">
        <f t="shared" si="4"/>
        <v>0.42299999999999999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28</v>
      </c>
      <c r="C9" s="33">
        <v>1</v>
      </c>
      <c r="D9" s="34">
        <f t="shared" si="6"/>
        <v>1.33</v>
      </c>
      <c r="E9" s="36">
        <f t="shared" si="0"/>
        <v>1.33</v>
      </c>
      <c r="F9" s="37">
        <f t="shared" si="1"/>
        <v>1.3</v>
      </c>
      <c r="G9" s="38">
        <f t="shared" si="2"/>
        <v>1.3</v>
      </c>
      <c r="H9" s="39">
        <f t="shared" si="3"/>
        <v>0.1</v>
      </c>
      <c r="I9" s="46">
        <f t="shared" si="4"/>
        <v>0.41099999999999998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13</v>
      </c>
      <c r="C10" s="33">
        <v>15</v>
      </c>
      <c r="D10" s="34">
        <f t="shared" si="6"/>
        <v>2.31</v>
      </c>
      <c r="E10" s="36">
        <f t="shared" si="0"/>
        <v>34.65</v>
      </c>
      <c r="F10" s="37">
        <f t="shared" si="1"/>
        <v>2.2999999999999998</v>
      </c>
      <c r="G10" s="38">
        <f t="shared" si="2"/>
        <v>34.5</v>
      </c>
      <c r="H10" s="39">
        <f t="shared" si="3"/>
        <v>1.5</v>
      </c>
      <c r="I10" s="51">
        <f t="shared" si="4"/>
        <v>0.47399999999999998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13</v>
      </c>
      <c r="C11" s="33">
        <v>0</v>
      </c>
      <c r="D11" s="34">
        <f t="shared" si="6"/>
        <v>0.81</v>
      </c>
      <c r="E11" s="36">
        <f t="shared" si="0"/>
        <v>0</v>
      </c>
      <c r="F11" s="37">
        <f t="shared" si="1"/>
        <v>0.8</v>
      </c>
      <c r="G11" s="38">
        <f t="shared" si="2"/>
        <v>0</v>
      </c>
      <c r="H11" s="39">
        <f t="shared" si="3"/>
        <v>0</v>
      </c>
      <c r="I11" s="51">
        <f t="shared" si="4"/>
        <v>0.379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3</v>
      </c>
      <c r="C12" s="33">
        <v>10</v>
      </c>
      <c r="D12" s="34">
        <f t="shared" si="6"/>
        <v>1.5100000000000002</v>
      </c>
      <c r="E12" s="36">
        <f t="shared" si="0"/>
        <v>15.100000000000001</v>
      </c>
      <c r="F12" s="37">
        <f t="shared" si="1"/>
        <v>1.5</v>
      </c>
      <c r="G12" s="38">
        <f t="shared" si="2"/>
        <v>15</v>
      </c>
      <c r="H12" s="39">
        <f t="shared" si="3"/>
        <v>1</v>
      </c>
      <c r="I12" s="50">
        <f t="shared" si="4"/>
        <v>0.42299999999999999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1</v>
      </c>
      <c r="C13" s="33">
        <v>2</v>
      </c>
      <c r="D13" s="34">
        <f t="shared" si="6"/>
        <v>0.71000000000000019</v>
      </c>
      <c r="E13" s="36">
        <f t="shared" si="0"/>
        <v>1.4200000000000004</v>
      </c>
      <c r="F13" s="37">
        <f t="shared" si="1"/>
        <v>0.7</v>
      </c>
      <c r="G13" s="38">
        <f t="shared" si="2"/>
        <v>1.4</v>
      </c>
      <c r="H13" s="39">
        <f t="shared" si="3"/>
        <v>0.2</v>
      </c>
      <c r="I13" s="52">
        <f t="shared" si="4"/>
        <v>0.373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0</v>
      </c>
      <c r="C14" s="33">
        <v>1</v>
      </c>
      <c r="D14" s="34">
        <f t="shared" si="6"/>
        <v>0.61000000000000021</v>
      </c>
      <c r="E14" s="36">
        <f t="shared" si="0"/>
        <v>0.61000000000000021</v>
      </c>
      <c r="F14" s="37">
        <f t="shared" si="1"/>
        <v>0.6</v>
      </c>
      <c r="G14" s="38">
        <f t="shared" si="2"/>
        <v>0.6</v>
      </c>
      <c r="H14" s="39">
        <f t="shared" si="3"/>
        <v>0.1</v>
      </c>
      <c r="I14" s="54">
        <f t="shared" si="4"/>
        <v>0.36699999999999999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3.8250000000000002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73.44</v>
      </c>
      <c r="D24" s="30"/>
      <c r="E24" s="30"/>
      <c r="F24" s="30"/>
      <c r="G24" s="30"/>
      <c r="H24" s="30"/>
      <c r="I24" s="30" t="s">
        <v>70</v>
      </c>
      <c r="J24" s="58">
        <v>0.1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86.239999999999981</v>
      </c>
      <c r="D25" s="30"/>
      <c r="E25" s="30"/>
      <c r="F25" s="30"/>
      <c r="G25" s="30"/>
      <c r="H25" s="30"/>
      <c r="I25" s="30" t="s">
        <v>73</v>
      </c>
      <c r="J25" s="58">
        <v>7.0000000000000007E-2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84.9</v>
      </c>
      <c r="D26" s="30"/>
      <c r="E26" s="30"/>
      <c r="F26" s="30"/>
      <c r="G26" s="30"/>
      <c r="H26" s="30"/>
      <c r="I26" s="30" t="s">
        <v>75</v>
      </c>
      <c r="J26" s="58">
        <v>2.5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12.799999999999983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11.460000000000008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120</v>
      </c>
      <c r="C2" s="34">
        <v>0</v>
      </c>
      <c r="D2" s="35">
        <v>1.1200000000000001</v>
      </c>
      <c r="E2" s="36">
        <f t="shared" ref="E2:E14" si="0">C2*D2</f>
        <v>0</v>
      </c>
      <c r="F2" s="37">
        <f t="shared" ref="F2:F14" si="1">ROUNDDOWN(D2, 1)</f>
        <v>1.1000000000000001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0.42599999999999999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115</v>
      </c>
      <c r="C3" s="33">
        <v>5</v>
      </c>
      <c r="D3" s="34">
        <f t="shared" ref="D3:D14" si="6">IF(IF(C3 &gt; C2, D2+J$25*(C3-C2), D2+J$24*(C3-C2)) &gt; D$2*J$26, D$2*J$26,IF(C3 &gt; C2, D2+J$25*(C3-C2), D2+J$24*(C3-C2)))</f>
        <v>1.57</v>
      </c>
      <c r="E3" s="36">
        <f t="shared" si="0"/>
        <v>7.8500000000000005</v>
      </c>
      <c r="F3" s="37">
        <f t="shared" si="1"/>
        <v>1.5</v>
      </c>
      <c r="G3" s="38">
        <f t="shared" si="2"/>
        <v>7.5</v>
      </c>
      <c r="H3" s="39">
        <f t="shared" si="3"/>
        <v>0.5</v>
      </c>
      <c r="I3" s="45">
        <f t="shared" si="4"/>
        <v>0.45300000000000001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112</v>
      </c>
      <c r="C4" s="33">
        <v>3</v>
      </c>
      <c r="D4" s="34">
        <f t="shared" si="6"/>
        <v>1.4100000000000001</v>
      </c>
      <c r="E4" s="36">
        <f t="shared" si="0"/>
        <v>4.2300000000000004</v>
      </c>
      <c r="F4" s="37">
        <f t="shared" si="1"/>
        <v>1.4</v>
      </c>
      <c r="G4" s="38">
        <f t="shared" si="2"/>
        <v>4.1999999999999993</v>
      </c>
      <c r="H4" s="39">
        <f t="shared" si="3"/>
        <v>0.3</v>
      </c>
      <c r="I4" s="46">
        <f t="shared" si="4"/>
        <v>0.44600000000000001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109</v>
      </c>
      <c r="C5" s="33">
        <v>3</v>
      </c>
      <c r="D5" s="34">
        <f t="shared" si="6"/>
        <v>1.4100000000000001</v>
      </c>
      <c r="E5" s="36">
        <f t="shared" si="0"/>
        <v>4.2300000000000004</v>
      </c>
      <c r="F5" s="37">
        <f t="shared" si="1"/>
        <v>1.4</v>
      </c>
      <c r="G5" s="38">
        <f t="shared" si="2"/>
        <v>4.1999999999999993</v>
      </c>
      <c r="H5" s="39">
        <f t="shared" si="3"/>
        <v>0.3</v>
      </c>
      <c r="I5" s="45">
        <f t="shared" si="4"/>
        <v>0.44600000000000001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104</v>
      </c>
      <c r="C6" s="33">
        <v>5</v>
      </c>
      <c r="D6" s="34">
        <f t="shared" si="6"/>
        <v>1.59</v>
      </c>
      <c r="E6" s="36">
        <f t="shared" si="0"/>
        <v>7.95</v>
      </c>
      <c r="F6" s="37">
        <f t="shared" si="1"/>
        <v>1.5</v>
      </c>
      <c r="G6" s="38">
        <f t="shared" si="2"/>
        <v>7.5</v>
      </c>
      <c r="H6" s="39">
        <f t="shared" si="3"/>
        <v>0.5</v>
      </c>
      <c r="I6" s="47">
        <f t="shared" si="4"/>
        <v>0.45300000000000001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103</v>
      </c>
      <c r="C7" s="33">
        <v>1</v>
      </c>
      <c r="D7" s="34">
        <f t="shared" si="6"/>
        <v>1.27</v>
      </c>
      <c r="E7" s="36">
        <f t="shared" si="0"/>
        <v>1.27</v>
      </c>
      <c r="F7" s="37">
        <f t="shared" si="1"/>
        <v>1.2</v>
      </c>
      <c r="G7" s="38">
        <f t="shared" si="2"/>
        <v>1.2</v>
      </c>
      <c r="H7" s="39">
        <f t="shared" si="3"/>
        <v>0.1</v>
      </c>
      <c r="I7" s="48">
        <f t="shared" si="4"/>
        <v>0.432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96</v>
      </c>
      <c r="C8" s="33">
        <v>7</v>
      </c>
      <c r="D8" s="34">
        <f t="shared" si="6"/>
        <v>1.81</v>
      </c>
      <c r="E8" s="36">
        <f t="shared" si="0"/>
        <v>12.67</v>
      </c>
      <c r="F8" s="37">
        <f t="shared" si="1"/>
        <v>1.8</v>
      </c>
      <c r="G8" s="38">
        <f t="shared" si="2"/>
        <v>12.6</v>
      </c>
      <c r="H8" s="39">
        <f t="shared" si="3"/>
        <v>0.7</v>
      </c>
      <c r="I8" s="50">
        <f t="shared" si="4"/>
        <v>0.47299999999999998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92</v>
      </c>
      <c r="C9" s="33">
        <v>4</v>
      </c>
      <c r="D9" s="34">
        <f t="shared" si="6"/>
        <v>1.57</v>
      </c>
      <c r="E9" s="36">
        <f t="shared" si="0"/>
        <v>6.28</v>
      </c>
      <c r="F9" s="37">
        <f t="shared" si="1"/>
        <v>1.5</v>
      </c>
      <c r="G9" s="38">
        <f t="shared" si="2"/>
        <v>6</v>
      </c>
      <c r="H9" s="39">
        <f t="shared" si="3"/>
        <v>0.4</v>
      </c>
      <c r="I9" s="46">
        <f t="shared" si="4"/>
        <v>0.45300000000000001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85</v>
      </c>
      <c r="C10" s="33">
        <v>7</v>
      </c>
      <c r="D10" s="34">
        <f t="shared" si="6"/>
        <v>1.84</v>
      </c>
      <c r="E10" s="36">
        <f t="shared" si="0"/>
        <v>12.88</v>
      </c>
      <c r="F10" s="37">
        <f t="shared" si="1"/>
        <v>1.8</v>
      </c>
      <c r="G10" s="38">
        <f t="shared" si="2"/>
        <v>12.6</v>
      </c>
      <c r="H10" s="39">
        <f t="shared" si="3"/>
        <v>0.7</v>
      </c>
      <c r="I10" s="51">
        <f t="shared" si="4"/>
        <v>0.47299999999999998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83</v>
      </c>
      <c r="C11" s="33">
        <v>2</v>
      </c>
      <c r="D11" s="34">
        <f t="shared" si="6"/>
        <v>1.44</v>
      </c>
      <c r="E11" s="36">
        <f t="shared" si="0"/>
        <v>2.88</v>
      </c>
      <c r="F11" s="37">
        <f t="shared" si="1"/>
        <v>1.4</v>
      </c>
      <c r="G11" s="38">
        <f t="shared" si="2"/>
        <v>2.8</v>
      </c>
      <c r="H11" s="39">
        <f t="shared" si="3"/>
        <v>0.2</v>
      </c>
      <c r="I11" s="51">
        <f t="shared" si="4"/>
        <v>0.44600000000000001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72</v>
      </c>
      <c r="C12" s="33">
        <v>11</v>
      </c>
      <c r="D12" s="34">
        <f t="shared" si="6"/>
        <v>2.25</v>
      </c>
      <c r="E12" s="36">
        <f t="shared" si="0"/>
        <v>24.75</v>
      </c>
      <c r="F12" s="37">
        <f t="shared" si="1"/>
        <v>2.2000000000000002</v>
      </c>
      <c r="G12" s="38">
        <f t="shared" si="2"/>
        <v>24.200000000000003</v>
      </c>
      <c r="H12" s="39">
        <f t="shared" si="3"/>
        <v>1.1000000000000001</v>
      </c>
      <c r="I12" s="50">
        <f t="shared" si="4"/>
        <v>0.5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70</v>
      </c>
      <c r="C13" s="33">
        <v>2</v>
      </c>
      <c r="D13" s="34">
        <f t="shared" si="6"/>
        <v>1.53</v>
      </c>
      <c r="E13" s="36">
        <f t="shared" si="0"/>
        <v>3.06</v>
      </c>
      <c r="F13" s="37">
        <f t="shared" si="1"/>
        <v>1.5</v>
      </c>
      <c r="G13" s="38">
        <f t="shared" si="2"/>
        <v>3</v>
      </c>
      <c r="H13" s="39">
        <f t="shared" si="3"/>
        <v>0.2</v>
      </c>
      <c r="I13" s="52">
        <f t="shared" si="4"/>
        <v>0.45300000000000001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64</v>
      </c>
      <c r="C14" s="33">
        <v>6</v>
      </c>
      <c r="D14" s="34">
        <f t="shared" si="6"/>
        <v>1.8900000000000001</v>
      </c>
      <c r="E14" s="36">
        <f t="shared" si="0"/>
        <v>11.34</v>
      </c>
      <c r="F14" s="37">
        <f t="shared" si="1"/>
        <v>1.8</v>
      </c>
      <c r="G14" s="38">
        <f t="shared" si="2"/>
        <v>10.8</v>
      </c>
      <c r="H14" s="39">
        <f t="shared" si="3"/>
        <v>0.6</v>
      </c>
      <c r="I14" s="54">
        <f t="shared" si="4"/>
        <v>0.47299999999999998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2.8000000000000003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62.72</v>
      </c>
      <c r="D24" s="30"/>
      <c r="E24" s="30"/>
      <c r="F24" s="30"/>
      <c r="G24" s="30"/>
      <c r="H24" s="30"/>
      <c r="I24" s="30" t="s">
        <v>70</v>
      </c>
      <c r="J24" s="58">
        <v>0.08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99.390000000000015</v>
      </c>
      <c r="D25" s="30"/>
      <c r="E25" s="30"/>
      <c r="F25" s="30"/>
      <c r="G25" s="30"/>
      <c r="H25" s="30"/>
      <c r="I25" s="30" t="s">
        <v>73</v>
      </c>
      <c r="J25" s="58">
        <v>0.09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96.6</v>
      </c>
      <c r="D26" s="30"/>
      <c r="E26" s="30"/>
      <c r="F26" s="30"/>
      <c r="G26" s="30"/>
      <c r="H26" s="30"/>
      <c r="I26" s="30" t="s">
        <v>75</v>
      </c>
      <c r="J26" s="58">
        <v>2.5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36.670000000000016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33.879999999999995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54"/>
  <sheetViews>
    <sheetView workbookViewId="0"/>
  </sheetViews>
  <sheetFormatPr baseColWidth="10" defaultColWidth="14.5" defaultRowHeight="15.75" customHeight="1" x14ac:dyDescent="0.15"/>
  <sheetData>
    <row r="1" spans="1:16" ht="15.75" customHeight="1" x14ac:dyDescent="0.15">
      <c r="A1" s="27" t="s">
        <v>28</v>
      </c>
      <c r="B1" s="28" t="s">
        <v>30</v>
      </c>
      <c r="C1" s="28" t="s">
        <v>31</v>
      </c>
      <c r="D1" s="28" t="s">
        <v>32</v>
      </c>
      <c r="E1" s="29" t="s">
        <v>33</v>
      </c>
      <c r="F1" s="28" t="s">
        <v>34</v>
      </c>
      <c r="G1" s="30" t="s">
        <v>35</v>
      </c>
      <c r="H1" s="31" t="s">
        <v>36</v>
      </c>
      <c r="I1" s="28" t="s">
        <v>37</v>
      </c>
      <c r="J1" s="28"/>
      <c r="K1" s="30"/>
      <c r="L1" s="30"/>
      <c r="M1" s="30"/>
      <c r="N1" s="30"/>
      <c r="O1" s="30"/>
      <c r="P1" s="30"/>
    </row>
    <row r="2" spans="1:16" ht="15" x14ac:dyDescent="0.2">
      <c r="A2" s="32" t="s">
        <v>39</v>
      </c>
      <c r="B2" s="33">
        <v>120</v>
      </c>
      <c r="C2" s="34">
        <v>0</v>
      </c>
      <c r="D2" s="35">
        <v>1.31</v>
      </c>
      <c r="E2" s="36">
        <f t="shared" ref="E2:E14" si="0">C2*D2</f>
        <v>0</v>
      </c>
      <c r="F2" s="37">
        <f t="shared" ref="F2:F14" si="1">ROUNDDOWN(D2, 1)</f>
        <v>1.3</v>
      </c>
      <c r="G2" s="38">
        <f t="shared" ref="G2:G14" si="2">F2*C2</f>
        <v>0</v>
      </c>
      <c r="H2" s="39">
        <f t="shared" ref="H2:H14" si="3">C2/10</f>
        <v>0</v>
      </c>
      <c r="I2" s="40">
        <f t="shared" ref="I2:I14" si="4">ROUND((F2+C$17)/(C$18+C$19), 3)</f>
        <v>0.377</v>
      </c>
      <c r="J2" s="42"/>
      <c r="K2" s="30"/>
      <c r="L2" s="30"/>
      <c r="M2" s="30"/>
      <c r="N2" s="30"/>
      <c r="O2" s="30"/>
      <c r="P2" s="30"/>
    </row>
    <row r="3" spans="1:16" ht="15" x14ac:dyDescent="0.2">
      <c r="A3" s="43" t="s">
        <v>42</v>
      </c>
      <c r="B3" s="34">
        <f t="shared" ref="B3:B14" si="5">B2-C3</f>
        <v>115</v>
      </c>
      <c r="C3" s="33">
        <v>5</v>
      </c>
      <c r="D3" s="34">
        <f t="shared" ref="D3:D14" si="6">IF(IF(C3 &gt; C2, D2+J$25*(C3-C2), D2+J$24*(C3-C2)) &gt; D$2*J$26, D$2*J$26,IF(C3 &gt; C2, D2+J$25*(C3-C2), D2+J$24*(C3-C2)))</f>
        <v>1.86</v>
      </c>
      <c r="E3" s="36">
        <f t="shared" si="0"/>
        <v>9.3000000000000007</v>
      </c>
      <c r="F3" s="37">
        <f t="shared" si="1"/>
        <v>1.8</v>
      </c>
      <c r="G3" s="38">
        <f t="shared" si="2"/>
        <v>9</v>
      </c>
      <c r="H3" s="39">
        <f t="shared" si="3"/>
        <v>0.5</v>
      </c>
      <c r="I3" s="45">
        <f t="shared" si="4"/>
        <v>0.40600000000000003</v>
      </c>
      <c r="J3" s="42"/>
      <c r="K3" s="30"/>
      <c r="L3" s="30"/>
      <c r="M3" s="30"/>
      <c r="N3" s="30"/>
      <c r="O3" s="30"/>
      <c r="P3" s="30"/>
    </row>
    <row r="4" spans="1:16" ht="15" x14ac:dyDescent="0.2">
      <c r="A4" s="43" t="s">
        <v>44</v>
      </c>
      <c r="B4" s="34">
        <f t="shared" si="5"/>
        <v>111</v>
      </c>
      <c r="C4" s="33">
        <v>4</v>
      </c>
      <c r="D4" s="34">
        <f t="shared" si="6"/>
        <v>1.7400000000000002</v>
      </c>
      <c r="E4" s="36">
        <f t="shared" si="0"/>
        <v>6.9600000000000009</v>
      </c>
      <c r="F4" s="37">
        <f t="shared" si="1"/>
        <v>1.7</v>
      </c>
      <c r="G4" s="38">
        <f t="shared" si="2"/>
        <v>6.8</v>
      </c>
      <c r="H4" s="39">
        <f t="shared" si="3"/>
        <v>0.4</v>
      </c>
      <c r="I4" s="46">
        <f t="shared" si="4"/>
        <v>0.4</v>
      </c>
      <c r="J4" s="42"/>
      <c r="K4" s="30"/>
      <c r="L4" s="30"/>
      <c r="M4" s="30"/>
      <c r="N4" s="30"/>
      <c r="O4" s="30"/>
      <c r="P4" s="30"/>
    </row>
    <row r="5" spans="1:16" ht="15" x14ac:dyDescent="0.2">
      <c r="A5" s="43" t="s">
        <v>46</v>
      </c>
      <c r="B5" s="34">
        <f t="shared" si="5"/>
        <v>99</v>
      </c>
      <c r="C5" s="33">
        <v>12</v>
      </c>
      <c r="D5" s="34">
        <f t="shared" si="6"/>
        <v>2.62</v>
      </c>
      <c r="E5" s="36">
        <f t="shared" si="0"/>
        <v>31.44</v>
      </c>
      <c r="F5" s="37">
        <f t="shared" si="1"/>
        <v>2.6</v>
      </c>
      <c r="G5" s="38">
        <f t="shared" si="2"/>
        <v>31.200000000000003</v>
      </c>
      <c r="H5" s="39">
        <f t="shared" si="3"/>
        <v>1.2</v>
      </c>
      <c r="I5" s="45">
        <f t="shared" si="4"/>
        <v>0.45200000000000001</v>
      </c>
      <c r="J5" s="42"/>
      <c r="K5" s="30"/>
      <c r="L5" s="30"/>
      <c r="M5" s="30"/>
      <c r="N5" s="30"/>
      <c r="O5" s="30"/>
      <c r="P5" s="30"/>
    </row>
    <row r="6" spans="1:16" ht="15" x14ac:dyDescent="0.2">
      <c r="A6" s="43" t="s">
        <v>48</v>
      </c>
      <c r="B6" s="34">
        <f t="shared" si="5"/>
        <v>96</v>
      </c>
      <c r="C6" s="33">
        <v>3</v>
      </c>
      <c r="D6" s="34">
        <f t="shared" si="6"/>
        <v>1.54</v>
      </c>
      <c r="E6" s="36">
        <f t="shared" si="0"/>
        <v>4.62</v>
      </c>
      <c r="F6" s="37">
        <f t="shared" si="1"/>
        <v>1.5</v>
      </c>
      <c r="G6" s="38">
        <f t="shared" si="2"/>
        <v>4.5</v>
      </c>
      <c r="H6" s="39">
        <f t="shared" si="3"/>
        <v>0.3</v>
      </c>
      <c r="I6" s="47">
        <f t="shared" si="4"/>
        <v>0.38900000000000001</v>
      </c>
      <c r="J6" s="42"/>
      <c r="K6" s="30"/>
      <c r="L6" s="30"/>
      <c r="M6" s="30"/>
      <c r="N6" s="30"/>
      <c r="O6" s="30"/>
      <c r="P6" s="30"/>
    </row>
    <row r="7" spans="1:16" ht="15" x14ac:dyDescent="0.2">
      <c r="A7" s="43" t="s">
        <v>51</v>
      </c>
      <c r="B7" s="34">
        <f t="shared" si="5"/>
        <v>76</v>
      </c>
      <c r="C7" s="33">
        <v>20</v>
      </c>
      <c r="D7" s="34">
        <f t="shared" si="6"/>
        <v>3.41</v>
      </c>
      <c r="E7" s="36">
        <f t="shared" si="0"/>
        <v>68.2</v>
      </c>
      <c r="F7" s="37">
        <f t="shared" si="1"/>
        <v>3.4</v>
      </c>
      <c r="G7" s="38">
        <f t="shared" si="2"/>
        <v>68</v>
      </c>
      <c r="H7" s="39">
        <f t="shared" si="3"/>
        <v>2</v>
      </c>
      <c r="I7" s="48">
        <f t="shared" si="4"/>
        <v>0.499</v>
      </c>
      <c r="J7" s="42"/>
      <c r="K7" s="30"/>
      <c r="L7" s="30"/>
      <c r="M7" s="30"/>
      <c r="N7" s="30"/>
      <c r="O7" s="30"/>
      <c r="P7" s="30"/>
    </row>
    <row r="8" spans="1:16" ht="15" x14ac:dyDescent="0.2">
      <c r="A8" s="43" t="s">
        <v>53</v>
      </c>
      <c r="B8" s="34">
        <f t="shared" si="5"/>
        <v>74</v>
      </c>
      <c r="C8" s="33">
        <v>2</v>
      </c>
      <c r="D8" s="34">
        <f t="shared" si="6"/>
        <v>1.25</v>
      </c>
      <c r="E8" s="36">
        <f t="shared" si="0"/>
        <v>2.5</v>
      </c>
      <c r="F8" s="37">
        <f t="shared" si="1"/>
        <v>1.2</v>
      </c>
      <c r="G8" s="38">
        <f t="shared" si="2"/>
        <v>2.4</v>
      </c>
      <c r="H8" s="39">
        <f t="shared" si="3"/>
        <v>0.2</v>
      </c>
      <c r="I8" s="50">
        <f t="shared" si="4"/>
        <v>0.371</v>
      </c>
      <c r="J8" s="42"/>
      <c r="K8" s="30"/>
      <c r="L8" s="30"/>
      <c r="M8" s="30"/>
      <c r="N8" s="30"/>
      <c r="O8" s="30"/>
      <c r="P8" s="30"/>
    </row>
    <row r="9" spans="1:16" ht="15" x14ac:dyDescent="0.2">
      <c r="A9" s="43" t="s">
        <v>54</v>
      </c>
      <c r="B9" s="34">
        <f t="shared" si="5"/>
        <v>49</v>
      </c>
      <c r="C9" s="33">
        <v>25</v>
      </c>
      <c r="D9" s="34">
        <f t="shared" si="6"/>
        <v>3.78</v>
      </c>
      <c r="E9" s="36">
        <f t="shared" si="0"/>
        <v>94.5</v>
      </c>
      <c r="F9" s="37">
        <f t="shared" si="1"/>
        <v>3.7</v>
      </c>
      <c r="G9" s="38">
        <f t="shared" si="2"/>
        <v>92.5</v>
      </c>
      <c r="H9" s="39">
        <f t="shared" si="3"/>
        <v>2.5</v>
      </c>
      <c r="I9" s="46">
        <f t="shared" si="4"/>
        <v>0.51600000000000001</v>
      </c>
      <c r="J9" s="42"/>
      <c r="K9" s="30"/>
      <c r="L9" s="30"/>
      <c r="M9" s="30"/>
      <c r="N9" s="30"/>
      <c r="O9" s="30"/>
      <c r="P9" s="30"/>
    </row>
    <row r="10" spans="1:16" ht="15" x14ac:dyDescent="0.2">
      <c r="A10" s="43" t="s">
        <v>56</v>
      </c>
      <c r="B10" s="34">
        <f t="shared" si="5"/>
        <v>24</v>
      </c>
      <c r="C10" s="33">
        <v>25</v>
      </c>
      <c r="D10" s="34">
        <f t="shared" si="6"/>
        <v>3.78</v>
      </c>
      <c r="E10" s="36">
        <f t="shared" si="0"/>
        <v>94.5</v>
      </c>
      <c r="F10" s="37">
        <f t="shared" si="1"/>
        <v>3.7</v>
      </c>
      <c r="G10" s="38">
        <f t="shared" si="2"/>
        <v>92.5</v>
      </c>
      <c r="H10" s="39">
        <f t="shared" si="3"/>
        <v>2.5</v>
      </c>
      <c r="I10" s="51">
        <f t="shared" si="4"/>
        <v>0.51600000000000001</v>
      </c>
      <c r="J10" s="42"/>
      <c r="K10" s="30"/>
      <c r="L10" s="30"/>
      <c r="M10" s="30"/>
      <c r="N10" s="30"/>
      <c r="O10" s="30"/>
      <c r="P10" s="30"/>
    </row>
    <row r="11" spans="1:16" ht="15" x14ac:dyDescent="0.2">
      <c r="A11" s="43" t="s">
        <v>57</v>
      </c>
      <c r="B11" s="34">
        <f t="shared" si="5"/>
        <v>22</v>
      </c>
      <c r="C11" s="33">
        <v>2</v>
      </c>
      <c r="D11" s="34">
        <f t="shared" si="6"/>
        <v>1.02</v>
      </c>
      <c r="E11" s="36">
        <f t="shared" si="0"/>
        <v>2.04</v>
      </c>
      <c r="F11" s="37">
        <f t="shared" si="1"/>
        <v>1</v>
      </c>
      <c r="G11" s="38">
        <f t="shared" si="2"/>
        <v>2</v>
      </c>
      <c r="H11" s="39">
        <f t="shared" si="3"/>
        <v>0.2</v>
      </c>
      <c r="I11" s="51">
        <f t="shared" si="4"/>
        <v>0.36</v>
      </c>
      <c r="J11" s="42"/>
      <c r="K11" s="30"/>
      <c r="L11" s="30"/>
      <c r="M11" s="30"/>
      <c r="N11" s="30"/>
      <c r="O11" s="30"/>
      <c r="P11" s="30"/>
    </row>
    <row r="12" spans="1:16" ht="15" x14ac:dyDescent="0.2">
      <c r="A12" s="43" t="s">
        <v>59</v>
      </c>
      <c r="B12" s="34">
        <f t="shared" si="5"/>
        <v>2</v>
      </c>
      <c r="C12" s="33">
        <v>20</v>
      </c>
      <c r="D12" s="34">
        <f t="shared" si="6"/>
        <v>3</v>
      </c>
      <c r="E12" s="36">
        <f t="shared" si="0"/>
        <v>60</v>
      </c>
      <c r="F12" s="37">
        <f t="shared" si="1"/>
        <v>3</v>
      </c>
      <c r="G12" s="38">
        <f t="shared" si="2"/>
        <v>60</v>
      </c>
      <c r="H12" s="39">
        <f t="shared" si="3"/>
        <v>2</v>
      </c>
      <c r="I12" s="50">
        <f t="shared" si="4"/>
        <v>0.47599999999999998</v>
      </c>
      <c r="J12" s="42"/>
      <c r="K12" s="30"/>
      <c r="L12" s="30"/>
      <c r="M12" s="30"/>
      <c r="N12" s="30"/>
      <c r="O12" s="30"/>
      <c r="P12" s="30"/>
    </row>
    <row r="13" spans="1:16" ht="15" x14ac:dyDescent="0.2">
      <c r="A13" s="43" t="s">
        <v>60</v>
      </c>
      <c r="B13" s="34">
        <f t="shared" si="5"/>
        <v>0</v>
      </c>
      <c r="C13" s="33">
        <v>2</v>
      </c>
      <c r="D13" s="34">
        <f t="shared" si="6"/>
        <v>0.83999999999999986</v>
      </c>
      <c r="E13" s="36">
        <f t="shared" si="0"/>
        <v>1.6799999999999997</v>
      </c>
      <c r="F13" s="37">
        <f t="shared" si="1"/>
        <v>0.8</v>
      </c>
      <c r="G13" s="38">
        <f t="shared" si="2"/>
        <v>1.6</v>
      </c>
      <c r="H13" s="39">
        <f t="shared" si="3"/>
        <v>0.2</v>
      </c>
      <c r="I13" s="52">
        <f t="shared" si="4"/>
        <v>0.34799999999999998</v>
      </c>
      <c r="J13" s="42"/>
      <c r="K13" s="30"/>
      <c r="L13" s="30"/>
      <c r="M13" s="30"/>
      <c r="N13" s="30"/>
      <c r="O13" s="30"/>
      <c r="P13" s="30"/>
    </row>
    <row r="14" spans="1:16" ht="15" x14ac:dyDescent="0.2">
      <c r="A14" s="43" t="s">
        <v>62</v>
      </c>
      <c r="B14" s="53">
        <f t="shared" si="5"/>
        <v>0</v>
      </c>
      <c r="C14" s="33">
        <v>0</v>
      </c>
      <c r="D14" s="34">
        <f t="shared" si="6"/>
        <v>0.59999999999999987</v>
      </c>
      <c r="E14" s="36">
        <f t="shared" si="0"/>
        <v>0</v>
      </c>
      <c r="F14" s="37">
        <f t="shared" si="1"/>
        <v>0.6</v>
      </c>
      <c r="G14" s="38">
        <f t="shared" si="2"/>
        <v>0</v>
      </c>
      <c r="H14" s="39">
        <f t="shared" si="3"/>
        <v>0</v>
      </c>
      <c r="I14" s="54">
        <f t="shared" si="4"/>
        <v>0.33600000000000002</v>
      </c>
      <c r="J14" s="42"/>
      <c r="K14" s="30"/>
      <c r="L14" s="30"/>
      <c r="M14" s="30"/>
      <c r="N14" s="30"/>
      <c r="O14" s="30"/>
      <c r="P14" s="30"/>
    </row>
    <row r="15" spans="1:16" ht="15.75" customHeight="1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5.75" customHeight="1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1:16" ht="15.75" customHeight="1" x14ac:dyDescent="0.15">
      <c r="A17" s="30"/>
      <c r="B17" s="30" t="s">
        <v>64</v>
      </c>
      <c r="C17" s="38">
        <v>5.2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15">
      <c r="A18" s="30"/>
      <c r="B18" s="30" t="s">
        <v>10</v>
      </c>
      <c r="C18" s="38">
        <f>J26*D2</f>
        <v>5.24</v>
      </c>
      <c r="D18" s="30"/>
      <c r="E18" s="30"/>
      <c r="F18" s="30"/>
      <c r="G18" s="30"/>
      <c r="H18" s="30"/>
      <c r="I18" s="30"/>
      <c r="J18" s="30"/>
      <c r="K18" s="30"/>
      <c r="L18" s="55"/>
      <c r="M18" s="30"/>
      <c r="N18" s="30"/>
      <c r="O18" s="30"/>
      <c r="P18" s="30"/>
    </row>
    <row r="19" spans="1:16" ht="15.75" customHeight="1" x14ac:dyDescent="0.15">
      <c r="A19" s="30"/>
      <c r="B19" s="30" t="s">
        <v>66</v>
      </c>
      <c r="C19" s="38">
        <v>12</v>
      </c>
      <c r="D19" s="30"/>
      <c r="E19" s="30"/>
      <c r="F19" s="30"/>
      <c r="G19" s="30"/>
      <c r="H19" s="30"/>
      <c r="I19" s="30"/>
      <c r="J19" s="30"/>
      <c r="K19" s="30"/>
      <c r="L19" s="55"/>
      <c r="M19" s="30"/>
      <c r="N19" s="30"/>
      <c r="O19" s="30"/>
      <c r="P19" s="30"/>
    </row>
    <row r="20" spans="1:16" ht="15.75" customHeight="1" x14ac:dyDescent="0.1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 spans="1:16" ht="15.75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ht="15.75" customHeight="1" x14ac:dyDescent="0.1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 x14ac:dyDescent="0.15">
      <c r="A23" s="30"/>
      <c r="B23" s="30" t="s">
        <v>67</v>
      </c>
      <c r="C23" s="56">
        <f>15*13/60</f>
        <v>3.25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 x14ac:dyDescent="0.15">
      <c r="A24" s="30"/>
      <c r="B24" s="30" t="s">
        <v>69</v>
      </c>
      <c r="C24" s="57">
        <f>(B2*D2)-(B14*D2)</f>
        <v>157.20000000000002</v>
      </c>
      <c r="D24" s="30"/>
      <c r="E24" s="30"/>
      <c r="F24" s="30"/>
      <c r="G24" s="30"/>
      <c r="H24" s="30"/>
      <c r="I24" s="30" t="s">
        <v>70</v>
      </c>
      <c r="J24" s="58">
        <v>0.12</v>
      </c>
      <c r="K24" s="30"/>
      <c r="L24" s="30"/>
      <c r="M24" s="30"/>
      <c r="N24" s="30"/>
      <c r="O24" s="30"/>
      <c r="P24" s="30"/>
    </row>
    <row r="25" spans="1:16" ht="15.75" customHeight="1" x14ac:dyDescent="0.15">
      <c r="A25" s="30"/>
      <c r="B25" s="30" t="s">
        <v>72</v>
      </c>
      <c r="C25" s="57">
        <f>SUM(E2:E14)</f>
        <v>375.74</v>
      </c>
      <c r="D25" s="30"/>
      <c r="E25" s="30"/>
      <c r="F25" s="30"/>
      <c r="G25" s="30"/>
      <c r="H25" s="30"/>
      <c r="I25" s="30" t="s">
        <v>73</v>
      </c>
      <c r="J25" s="58">
        <v>0.11</v>
      </c>
      <c r="K25" s="30"/>
      <c r="L25" s="30"/>
      <c r="M25" s="30"/>
      <c r="N25" s="30"/>
      <c r="O25" s="30"/>
      <c r="P25" s="30"/>
    </row>
    <row r="26" spans="1:16" ht="15.75" customHeight="1" x14ac:dyDescent="0.15">
      <c r="A26" s="30"/>
      <c r="B26" s="30" t="s">
        <v>74</v>
      </c>
      <c r="C26" s="57">
        <f>SUM(G2:G14)</f>
        <v>370.5</v>
      </c>
      <c r="D26" s="30"/>
      <c r="E26" s="30"/>
      <c r="F26" s="30"/>
      <c r="G26" s="30"/>
      <c r="H26" s="30"/>
      <c r="I26" s="30" t="s">
        <v>75</v>
      </c>
      <c r="J26" s="58">
        <v>4</v>
      </c>
      <c r="K26" s="30"/>
      <c r="L26" s="30"/>
      <c r="M26" s="30"/>
      <c r="N26" s="30"/>
      <c r="O26" s="30"/>
      <c r="P26" s="30"/>
    </row>
    <row r="27" spans="1:16" ht="15.75" customHeight="1" x14ac:dyDescent="0.15">
      <c r="A27" s="30"/>
      <c r="B27" s="30" t="s">
        <v>76</v>
      </c>
      <c r="C27" s="57">
        <f>C25 -C24</f>
        <v>218.54</v>
      </c>
      <c r="D27" s="30"/>
      <c r="E27" s="30"/>
      <c r="F27" s="30"/>
      <c r="G27" s="30"/>
      <c r="H27" s="30"/>
      <c r="I27" s="30"/>
      <c r="J27" s="56"/>
      <c r="K27" s="30"/>
      <c r="L27" s="30"/>
      <c r="M27" s="30"/>
      <c r="N27" s="30"/>
      <c r="O27" s="30"/>
      <c r="P27" s="30"/>
    </row>
    <row r="28" spans="1:16" ht="15.75" customHeight="1" x14ac:dyDescent="0.15">
      <c r="A28" s="30"/>
      <c r="B28" s="30" t="s">
        <v>77</v>
      </c>
      <c r="C28" s="59">
        <f>C26-C24</f>
        <v>213.29999999999998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 x14ac:dyDescent="0.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 x14ac:dyDescent="0.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 x14ac:dyDescent="0.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ht="15.75" customHeight="1" x14ac:dyDescent="0.15">
      <c r="A33" s="30"/>
      <c r="B33" s="30"/>
      <c r="C33" s="30"/>
      <c r="D33" s="30"/>
      <c r="E33" s="30"/>
      <c r="F33" s="30"/>
      <c r="G33" s="30"/>
      <c r="H33" s="30"/>
      <c r="I33" s="38">
        <v>1563123585</v>
      </c>
      <c r="J33" s="38">
        <f>I33-I34</f>
        <v>807</v>
      </c>
      <c r="K33" s="38">
        <f>15*60</f>
        <v>900</v>
      </c>
      <c r="L33" s="30"/>
      <c r="M33" s="30"/>
      <c r="N33" s="38">
        <f>1 - 800/900</f>
        <v>0.11111111111111116</v>
      </c>
      <c r="O33" s="30"/>
      <c r="P33" s="30"/>
    </row>
    <row r="34" spans="1:16" ht="15.75" customHeight="1" x14ac:dyDescent="0.15">
      <c r="A34" s="30"/>
      <c r="B34" s="30"/>
      <c r="C34" s="30"/>
      <c r="D34" s="30"/>
      <c r="E34" s="30"/>
      <c r="F34" s="30"/>
      <c r="G34" s="30"/>
      <c r="H34" s="30"/>
      <c r="I34" s="38">
        <v>1563122778</v>
      </c>
      <c r="J34" s="30"/>
      <c r="K34" s="30"/>
      <c r="L34" s="30"/>
      <c r="M34" s="30"/>
      <c r="N34" s="30"/>
      <c r="O34" s="30"/>
      <c r="P34" s="30"/>
    </row>
    <row r="35" spans="1:16" ht="15.75" customHeight="1" x14ac:dyDescent="0.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.75" customHeight="1" x14ac:dyDescent="0.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.75" customHeight="1" x14ac:dyDescent="0.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.75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.75" customHeight="1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.75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5.75" customHeight="1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5.75" customHeight="1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1:16" ht="15.75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1:1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1:1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1:1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1:1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1:1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1:1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1:1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1:1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Remarque</vt:lpstr>
      <vt:lpstr>Récap</vt:lpstr>
      <vt:lpstr>Listing del bar</vt:lpstr>
      <vt:lpstr>FUT</vt:lpstr>
      <vt:lpstr>Somersby</vt:lpstr>
      <vt:lpstr>Besos </vt:lpstr>
      <vt:lpstr>Bertinchamp Pamplemouse</vt:lpstr>
      <vt:lpstr>Pecheresse</vt:lpstr>
      <vt:lpstr>Kasteel</vt:lpstr>
      <vt:lpstr>Houppe Jb en l'air</vt:lpstr>
      <vt:lpstr>Chimay Bleu</vt:lpstr>
      <vt:lpstr>Trappe Quadruple</vt:lpstr>
      <vt:lpstr>Orval</vt:lpstr>
      <vt:lpstr>Kwak</vt:lpstr>
      <vt:lpstr>Bush</vt:lpstr>
      <vt:lpstr>Westmalle Triple &amp; Rochefort 8</vt:lpstr>
      <vt:lpstr>Vaurien</vt:lpstr>
      <vt:lpstr>TK</vt:lpstr>
      <vt:lpstr>Rasta Troll</vt:lpstr>
      <vt:lpstr>Lupulus Hopera &amp; Organicus</vt:lpstr>
      <vt:lpstr>Houppe &amp; St Feuillen Gd Cru</vt:lpstr>
      <vt:lpstr>Cuvée des trolls</vt:lpstr>
      <vt:lpstr>Corne Triple</vt:lpstr>
      <vt:lpstr>Chouffe</vt:lpstr>
      <vt:lpstr>Bertinchamps triple &amp; Brune</vt:lpstr>
      <vt:lpstr>Barbar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2020-02-08T11:54:05Z</dcterms:modified>
</cp:coreProperties>
</file>