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ugo\mba_material\3_financial_reporting\"/>
    </mc:Choice>
  </mc:AlternateContent>
  <xr:revisionPtr revIDLastSave="0" documentId="8_{88DB206B-E871-4249-AB7B-6ECAAE1B4D7D}" xr6:coauthVersionLast="47" xr6:coauthVersionMax="47" xr10:uidLastSave="{00000000-0000-0000-0000-000000000000}"/>
  <bookViews>
    <workbookView xWindow="-120" yWindow="-120" windowWidth="29040" windowHeight="15840" xr2:uid="{B4E84145-9E3F-4A27-8122-66206A37B8C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1" l="1"/>
  <c r="M46" i="1"/>
  <c r="O34" i="1"/>
  <c r="O33" i="1"/>
  <c r="O32" i="1"/>
  <c r="Q10" i="1"/>
  <c r="K39" i="1"/>
  <c r="K14" i="1"/>
  <c r="F14" i="1"/>
  <c r="K41" i="1"/>
  <c r="L43" i="1"/>
  <c r="Q24" i="1"/>
  <c r="Q23" i="1"/>
  <c r="Q18" i="1"/>
  <c r="Q17" i="1"/>
  <c r="R12" i="1"/>
  <c r="R13" i="1" s="1"/>
  <c r="Q11" i="1"/>
  <c r="Q9" i="1"/>
  <c r="R5" i="1"/>
  <c r="R6" i="1"/>
  <c r="R4" i="1"/>
  <c r="Q6" i="1"/>
  <c r="Q5" i="1"/>
  <c r="Q4" i="1"/>
  <c r="K15" i="1"/>
  <c r="K40" i="1"/>
  <c r="K38" i="1"/>
  <c r="K37" i="1"/>
  <c r="K36" i="1"/>
  <c r="K35" i="1"/>
  <c r="K29" i="1"/>
  <c r="K27" i="1"/>
  <c r="L25" i="1"/>
  <c r="L20" i="1"/>
  <c r="L19" i="1"/>
  <c r="K16" i="1"/>
  <c r="K13" i="1"/>
  <c r="L17" i="1" s="1"/>
  <c r="K7" i="1"/>
  <c r="L8" i="1" s="1"/>
  <c r="L10" i="1" s="1"/>
  <c r="K5" i="1"/>
  <c r="K4" i="1"/>
  <c r="E28" i="1"/>
  <c r="D28" i="1"/>
  <c r="L18" i="1" l="1"/>
  <c r="L21" i="1" s="1"/>
  <c r="K28" i="1" s="1"/>
  <c r="L30" i="1" s="1"/>
  <c r="L31" i="1" s="1"/>
  <c r="L44" i="1" l="1"/>
  <c r="Q19" i="1" s="1"/>
  <c r="Q20" i="1" s="1"/>
  <c r="R21" i="1" s="1"/>
  <c r="R25" i="1" s="1"/>
</calcChain>
</file>

<file path=xl/sharedStrings.xml><?xml version="1.0" encoding="utf-8"?>
<sst xmlns="http://schemas.openxmlformats.org/spreadsheetml/2006/main" count="118" uniqueCount="104">
  <si>
    <t>share capital</t>
  </si>
  <si>
    <t>retained profit</t>
  </si>
  <si>
    <t>advertising</t>
  </si>
  <si>
    <t>stock 2017</t>
  </si>
  <si>
    <t>raw materials</t>
  </si>
  <si>
    <t>work in progress</t>
  </si>
  <si>
    <t>finished goods</t>
  </si>
  <si>
    <t>bank charges</t>
  </si>
  <si>
    <t>factory power (note 2)</t>
  </si>
  <si>
    <t>general expenses</t>
  </si>
  <si>
    <t>factory (note 2)</t>
  </si>
  <si>
    <t>office (Note 2)</t>
  </si>
  <si>
    <t>rent rates light heat</t>
  </si>
  <si>
    <t>note 2 &amp; 4</t>
  </si>
  <si>
    <t>insurance</t>
  </si>
  <si>
    <t>note 3 &amp;4</t>
  </si>
  <si>
    <t>purchases of raw materials</t>
  </si>
  <si>
    <t>packing (distribution)</t>
  </si>
  <si>
    <t>repairs to plant and machinery</t>
  </si>
  <si>
    <t>wages - factory direct</t>
  </si>
  <si>
    <t>salaries - office</t>
  </si>
  <si>
    <t>sales</t>
  </si>
  <si>
    <t>plant and machinery (cost/agg deprec)</t>
  </si>
  <si>
    <t>furniture (cost/aggregate)</t>
  </si>
  <si>
    <t>bad debts</t>
  </si>
  <si>
    <t xml:space="preserve">provision for bad debts 2017 </t>
  </si>
  <si>
    <t>note 6</t>
  </si>
  <si>
    <t>trade debtors and creditors</t>
  </si>
  <si>
    <t>cash in hand</t>
  </si>
  <si>
    <t>balance at bank</t>
  </si>
  <si>
    <t>note 5</t>
  </si>
  <si>
    <t>INCOME STATEMENT</t>
  </si>
  <si>
    <t>MANUFACTURING ACCOUNT</t>
  </si>
  <si>
    <t>DIRECT Materials</t>
  </si>
  <si>
    <t>opening stock raw materials</t>
  </si>
  <si>
    <t>direct labour</t>
  </si>
  <si>
    <t>prime cost</t>
  </si>
  <si>
    <t>depreciation - plant and machinery</t>
  </si>
  <si>
    <t>total manufacturing/production cost</t>
  </si>
  <si>
    <t>add: opening wip</t>
  </si>
  <si>
    <t>less closing wip</t>
  </si>
  <si>
    <t>cost of manufacture of goods completed</t>
  </si>
  <si>
    <t>used in m</t>
  </si>
  <si>
    <t>x</t>
  </si>
  <si>
    <t>stocks at year end</t>
  </si>
  <si>
    <t>wip</t>
  </si>
  <si>
    <t>finsihed goods</t>
  </si>
  <si>
    <t>packing materials</t>
  </si>
  <si>
    <t>closing stock raw materials</t>
  </si>
  <si>
    <t>FACTORY OVERHEAD</t>
  </si>
  <si>
    <t>10% of sum of inherited and bought p&amp;m</t>
  </si>
  <si>
    <t>TRIAL BALANCE</t>
  </si>
  <si>
    <t>Sales</t>
  </si>
  <si>
    <t>`- cost of sales</t>
  </si>
  <si>
    <t>opening stock finished goods</t>
  </si>
  <si>
    <t>cost of goods completed</t>
  </si>
  <si>
    <t>closing stock finished goods</t>
  </si>
  <si>
    <t>cost of goods sold</t>
  </si>
  <si>
    <t>gross profit</t>
  </si>
  <si>
    <t>expenses</t>
  </si>
  <si>
    <t>`- selling and distribution</t>
  </si>
  <si>
    <t>wages</t>
  </si>
  <si>
    <t>net profit/loss</t>
  </si>
  <si>
    <t>exp</t>
  </si>
  <si>
    <t>insurance (1/6 of total)</t>
  </si>
  <si>
    <t>furniture depreciation</t>
  </si>
  <si>
    <t>factory rent and rates (5/6ths total)</t>
  </si>
  <si>
    <t>insurance (5/6ths total)</t>
  </si>
  <si>
    <t>general expenses - office</t>
  </si>
  <si>
    <t>m</t>
  </si>
  <si>
    <t>i</t>
  </si>
  <si>
    <t>b</t>
  </si>
  <si>
    <t>BALANCE SHEET</t>
  </si>
  <si>
    <t>fixed assets</t>
  </si>
  <si>
    <t>cost</t>
  </si>
  <si>
    <t>agg. Deprec.</t>
  </si>
  <si>
    <t>net book value</t>
  </si>
  <si>
    <t>debtors and prepayments</t>
  </si>
  <si>
    <t>cash at bank and on hand</t>
  </si>
  <si>
    <t>total assets</t>
  </si>
  <si>
    <t>equity and liab.</t>
  </si>
  <si>
    <t>equity</t>
  </si>
  <si>
    <t>opening balance retained earnings</t>
  </si>
  <si>
    <t>retained earnings for the year (from profit and loss)</t>
  </si>
  <si>
    <t>closing balance retained earnings</t>
  </si>
  <si>
    <t>current liablilities</t>
  </si>
  <si>
    <t>creditors</t>
  </si>
  <si>
    <t>premises</t>
  </si>
  <si>
    <t>p&amp;m</t>
  </si>
  <si>
    <t>total</t>
  </si>
  <si>
    <t>general expenses - factory + repairs</t>
  </si>
  <si>
    <t xml:space="preserve">current assets </t>
  </si>
  <si>
    <t>stock (rm + wip + finished</t>
  </si>
  <si>
    <t>liab. Factory power/rent rates l&amp;h/general exp f&amp;o</t>
  </si>
  <si>
    <t>liabilities</t>
  </si>
  <si>
    <t>factory power</t>
  </si>
  <si>
    <t>rent rates l&amp;h</t>
  </si>
  <si>
    <t>general exp factory</t>
  </si>
  <si>
    <t>general exp office</t>
  </si>
  <si>
    <t>accruals</t>
  </si>
  <si>
    <t>insurance prepayment</t>
  </si>
  <si>
    <t>w</t>
  </si>
  <si>
    <t>carriage (no)</t>
  </si>
  <si>
    <t>indirect factory wages (factory power)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</si>
</sst>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C10A-18B8-490C-B4B4-1FCA63895527}">
  <dimension ref="A1:R49"/>
  <sheetViews>
    <sheetView tabSelected="1" topLeftCell="E28" workbookViewId="0">
      <selection activeCell="K50" sqref="K50"/>
    </sheetView>
  </sheetViews>
  <sheetFormatPr defaultRowHeight="15" x14ac:dyDescent="0.25"/>
  <cols>
    <col min="1" max="1" width="7.140625" customWidth="1"/>
    <col min="2" max="2" width="35.7109375" bestFit="1" customWidth="1"/>
    <col min="3" max="3" width="18.5703125" customWidth="1"/>
    <col min="6" max="6" width="4.28515625" customWidth="1"/>
    <col min="7" max="7" width="4.5703125" customWidth="1"/>
    <col min="8" max="8" width="4.85546875" customWidth="1"/>
    <col min="9" max="9" width="4.7109375" customWidth="1"/>
    <col min="10" max="10" width="37.42578125" bestFit="1" customWidth="1"/>
    <col min="13" max="13" width="38.140625" bestFit="1" customWidth="1"/>
    <col min="14" max="14" width="4.5703125" customWidth="1"/>
    <col min="15" max="15" width="47.7109375" bestFit="1" customWidth="1"/>
  </cols>
  <sheetData>
    <row r="1" spans="1:18" x14ac:dyDescent="0.25">
      <c r="F1" t="s">
        <v>42</v>
      </c>
    </row>
    <row r="2" spans="1:18" x14ac:dyDescent="0.25">
      <c r="B2" t="s">
        <v>51</v>
      </c>
      <c r="F2" t="s">
        <v>69</v>
      </c>
      <c r="G2" t="s">
        <v>70</v>
      </c>
      <c r="H2" t="s">
        <v>71</v>
      </c>
      <c r="J2" t="s">
        <v>32</v>
      </c>
      <c r="O2" t="s">
        <v>72</v>
      </c>
      <c r="P2" t="s">
        <v>87</v>
      </c>
      <c r="Q2" t="s">
        <v>88</v>
      </c>
      <c r="R2" t="s">
        <v>89</v>
      </c>
    </row>
    <row r="3" spans="1:18" x14ac:dyDescent="0.25">
      <c r="B3" s="1" t="s">
        <v>0</v>
      </c>
      <c r="C3" s="2"/>
      <c r="D3" s="2"/>
      <c r="E3" s="3">
        <v>24000</v>
      </c>
      <c r="F3" s="5"/>
      <c r="G3" s="5"/>
      <c r="H3" s="5"/>
      <c r="J3" s="1" t="s">
        <v>33</v>
      </c>
      <c r="K3" s="2"/>
      <c r="L3" s="2"/>
      <c r="M3" s="3"/>
      <c r="O3" t="s">
        <v>73</v>
      </c>
    </row>
    <row r="4" spans="1:18" x14ac:dyDescent="0.25">
      <c r="B4" s="4" t="s">
        <v>1</v>
      </c>
      <c r="C4" s="5"/>
      <c r="D4" s="5"/>
      <c r="E4" s="6">
        <v>100</v>
      </c>
      <c r="F4" s="5"/>
      <c r="G4" s="5"/>
      <c r="H4" s="5"/>
      <c r="J4" s="4" t="s">
        <v>34</v>
      </c>
      <c r="K4" s="5">
        <f>D6</f>
        <v>5230</v>
      </c>
      <c r="L4" s="5"/>
      <c r="M4" s="6"/>
      <c r="O4" t="s">
        <v>74</v>
      </c>
      <c r="Q4">
        <f>SUM(D21:E21)</f>
        <v>18750</v>
      </c>
      <c r="R4">
        <f>Q4</f>
        <v>18750</v>
      </c>
    </row>
    <row r="5" spans="1:18" x14ac:dyDescent="0.25">
      <c r="A5" t="s">
        <v>63</v>
      </c>
      <c r="B5" s="4" t="s">
        <v>2</v>
      </c>
      <c r="C5" s="5"/>
      <c r="D5" s="5">
        <v>830</v>
      </c>
      <c r="E5" s="6"/>
      <c r="F5" s="5"/>
      <c r="G5" s="5"/>
      <c r="H5" s="5"/>
      <c r="J5" s="4" t="s">
        <v>16</v>
      </c>
      <c r="K5" s="5">
        <f>D15</f>
        <v>33668</v>
      </c>
      <c r="L5" s="5"/>
      <c r="M5" s="6"/>
      <c r="O5" t="s">
        <v>75</v>
      </c>
      <c r="Q5">
        <f>0.1*Q4</f>
        <v>1875</v>
      </c>
      <c r="R5">
        <f>Q5</f>
        <v>1875</v>
      </c>
    </row>
    <row r="6" spans="1:18" x14ac:dyDescent="0.25">
      <c r="B6" s="4" t="s">
        <v>3</v>
      </c>
      <c r="C6" s="5" t="s">
        <v>4</v>
      </c>
      <c r="D6" s="5">
        <v>5230</v>
      </c>
      <c r="E6" s="6"/>
      <c r="F6" s="5" t="s">
        <v>43</v>
      </c>
      <c r="G6" s="5"/>
      <c r="H6" s="5"/>
      <c r="J6" s="4" t="s">
        <v>102</v>
      </c>
      <c r="K6" s="5"/>
      <c r="L6" s="5"/>
      <c r="M6" s="6"/>
      <c r="O6" t="s">
        <v>76</v>
      </c>
      <c r="P6">
        <v>0</v>
      </c>
      <c r="Q6">
        <f>Q4-Q5</f>
        <v>16875</v>
      </c>
      <c r="R6">
        <f>Q6</f>
        <v>16875</v>
      </c>
    </row>
    <row r="7" spans="1:18" x14ac:dyDescent="0.25">
      <c r="B7" s="4"/>
      <c r="C7" s="5" t="s">
        <v>5</v>
      </c>
      <c r="D7" s="5">
        <v>1670</v>
      </c>
      <c r="E7" s="6"/>
      <c r="F7" s="5"/>
      <c r="G7" s="5"/>
      <c r="H7" s="5"/>
      <c r="J7" s="4" t="s">
        <v>48</v>
      </c>
      <c r="K7" s="8">
        <f>-D30</f>
        <v>-3560</v>
      </c>
      <c r="L7" s="8"/>
      <c r="M7" s="6"/>
    </row>
    <row r="8" spans="1:18" x14ac:dyDescent="0.25">
      <c r="B8" s="4"/>
      <c r="C8" s="5" t="s">
        <v>6</v>
      </c>
      <c r="D8" s="5">
        <v>7380</v>
      </c>
      <c r="E8" s="6"/>
      <c r="F8" s="5"/>
      <c r="G8" s="5"/>
      <c r="H8" s="5"/>
      <c r="J8" s="4"/>
      <c r="K8" s="5"/>
      <c r="L8" s="5">
        <f>SUM(K4:K7)</f>
        <v>35338</v>
      </c>
      <c r="M8" s="6"/>
      <c r="O8" t="s">
        <v>91</v>
      </c>
    </row>
    <row r="9" spans="1:18" x14ac:dyDescent="0.25">
      <c r="A9" t="s">
        <v>63</v>
      </c>
      <c r="B9" s="4" t="s">
        <v>7</v>
      </c>
      <c r="C9" s="5"/>
      <c r="D9" s="5">
        <v>120</v>
      </c>
      <c r="E9" s="6"/>
      <c r="F9" s="5"/>
      <c r="G9" s="5"/>
      <c r="H9" s="5"/>
      <c r="J9" s="4" t="s">
        <v>35</v>
      </c>
      <c r="K9" s="5"/>
      <c r="L9" s="8">
        <v>20700</v>
      </c>
      <c r="M9" s="6"/>
      <c r="O9" t="s">
        <v>92</v>
      </c>
      <c r="Q9">
        <f>SUM(D30+D31+D32)</f>
        <v>14950</v>
      </c>
    </row>
    <row r="10" spans="1:18" x14ac:dyDescent="0.25">
      <c r="B10" s="4" t="s">
        <v>8</v>
      </c>
      <c r="C10" s="5"/>
      <c r="D10" s="5">
        <v>3614</v>
      </c>
      <c r="E10" s="6"/>
      <c r="F10" s="5"/>
      <c r="G10" s="5"/>
      <c r="H10" s="5"/>
      <c r="J10" s="4" t="s">
        <v>36</v>
      </c>
      <c r="K10" s="5"/>
      <c r="L10" s="5">
        <f>L8+L9</f>
        <v>56038</v>
      </c>
      <c r="M10" s="6"/>
      <c r="O10" t="s">
        <v>77</v>
      </c>
      <c r="Q10">
        <f>D25+D40</f>
        <v>10730</v>
      </c>
    </row>
    <row r="11" spans="1:18" x14ac:dyDescent="0.25">
      <c r="B11" s="4" t="s">
        <v>9</v>
      </c>
      <c r="C11" s="5" t="s">
        <v>10</v>
      </c>
      <c r="D11" s="5">
        <v>205</v>
      </c>
      <c r="E11" s="6"/>
      <c r="F11" s="5"/>
      <c r="G11" s="5"/>
      <c r="H11" s="5"/>
      <c r="J11" s="10" t="s">
        <v>49</v>
      </c>
      <c r="K11" s="5"/>
      <c r="L11" s="5"/>
      <c r="M11" s="6"/>
      <c r="O11" t="s">
        <v>78</v>
      </c>
      <c r="Q11">
        <f>D26+D27</f>
        <v>3101</v>
      </c>
    </row>
    <row r="12" spans="1:18" x14ac:dyDescent="0.25">
      <c r="A12" t="s">
        <v>63</v>
      </c>
      <c r="B12" s="4"/>
      <c r="C12" s="5" t="s">
        <v>11</v>
      </c>
      <c r="D12" s="5">
        <v>346</v>
      </c>
      <c r="E12" s="6"/>
      <c r="F12" s="5"/>
      <c r="G12" s="5"/>
      <c r="H12" s="5"/>
      <c r="J12" s="4" t="s">
        <v>103</v>
      </c>
      <c r="K12" s="5">
        <v>4176</v>
      </c>
      <c r="L12" s="5"/>
      <c r="M12" s="6"/>
      <c r="R12">
        <f>SUM(Q9:Q11)</f>
        <v>28781</v>
      </c>
    </row>
    <row r="13" spans="1:18" x14ac:dyDescent="0.25">
      <c r="B13" s="4" t="s">
        <v>12</v>
      </c>
      <c r="C13" s="5" t="s">
        <v>13</v>
      </c>
      <c r="D13" s="5">
        <v>1968</v>
      </c>
      <c r="E13" s="6"/>
      <c r="F13" s="5"/>
      <c r="G13" s="5"/>
      <c r="H13" s="5"/>
      <c r="J13" s="4" t="s">
        <v>66</v>
      </c>
      <c r="K13" s="5">
        <f>(5/6)*D13</f>
        <v>1640</v>
      </c>
      <c r="L13" s="5"/>
      <c r="M13" s="6"/>
      <c r="O13" t="s">
        <v>79</v>
      </c>
      <c r="R13">
        <f>R6+R12</f>
        <v>45656</v>
      </c>
    </row>
    <row r="14" spans="1:18" x14ac:dyDescent="0.25">
      <c r="A14" t="s">
        <v>63</v>
      </c>
      <c r="B14" s="4" t="s">
        <v>14</v>
      </c>
      <c r="C14" s="5" t="s">
        <v>15</v>
      </c>
      <c r="D14" s="5">
        <v>902</v>
      </c>
      <c r="E14" s="6"/>
      <c r="F14" s="5">
        <f>D14-170</f>
        <v>732</v>
      </c>
      <c r="G14" s="5"/>
      <c r="H14" s="5"/>
      <c r="J14" s="4" t="s">
        <v>67</v>
      </c>
      <c r="K14" s="5">
        <f>(5/6)*F14</f>
        <v>610</v>
      </c>
      <c r="L14" s="5"/>
      <c r="M14" s="6"/>
    </row>
    <row r="15" spans="1:18" x14ac:dyDescent="0.25">
      <c r="B15" s="4" t="s">
        <v>16</v>
      </c>
      <c r="C15" s="5"/>
      <c r="D15" s="5">
        <v>33668</v>
      </c>
      <c r="E15" s="6"/>
      <c r="F15" s="5" t="s">
        <v>43</v>
      </c>
      <c r="G15" s="5"/>
      <c r="H15" s="5"/>
      <c r="J15" s="4" t="s">
        <v>90</v>
      </c>
      <c r="K15" s="5">
        <f>D11+D17</f>
        <v>990</v>
      </c>
      <c r="L15" s="5"/>
      <c r="M15" s="6"/>
      <c r="O15" t="s">
        <v>80</v>
      </c>
    </row>
    <row r="16" spans="1:18" x14ac:dyDescent="0.25">
      <c r="B16" s="4" t="s">
        <v>17</v>
      </c>
      <c r="C16" s="5"/>
      <c r="D16" s="5">
        <v>1085</v>
      </c>
      <c r="E16" s="6"/>
      <c r="F16" s="5" t="s">
        <v>43</v>
      </c>
      <c r="G16" s="5"/>
      <c r="H16" s="5"/>
      <c r="J16" s="4" t="s">
        <v>37</v>
      </c>
      <c r="K16" s="8">
        <f>0.1*(D21+E21)</f>
        <v>1875</v>
      </c>
      <c r="L16" s="8"/>
      <c r="M16" s="6" t="s">
        <v>50</v>
      </c>
      <c r="O16" t="s">
        <v>81</v>
      </c>
    </row>
    <row r="17" spans="1:18" x14ac:dyDescent="0.25">
      <c r="B17" s="4" t="s">
        <v>18</v>
      </c>
      <c r="C17" s="5"/>
      <c r="D17" s="5">
        <v>785</v>
      </c>
      <c r="E17" s="6"/>
      <c r="F17" s="5"/>
      <c r="G17" s="5"/>
      <c r="H17" s="5"/>
      <c r="J17" s="4"/>
      <c r="K17" s="5"/>
      <c r="L17" s="5">
        <f>SUM(K12:K16)</f>
        <v>9291</v>
      </c>
      <c r="M17" s="6"/>
      <c r="O17" t="s">
        <v>0</v>
      </c>
      <c r="Q17">
        <f>E3</f>
        <v>24000</v>
      </c>
    </row>
    <row r="18" spans="1:18" x14ac:dyDescent="0.25">
      <c r="B18" s="4" t="s">
        <v>19</v>
      </c>
      <c r="C18" s="5"/>
      <c r="D18" s="5">
        <v>20700</v>
      </c>
      <c r="E18" s="6"/>
      <c r="F18" s="5"/>
      <c r="G18" s="5"/>
      <c r="H18" s="5"/>
      <c r="J18" s="4" t="s">
        <v>38</v>
      </c>
      <c r="K18" s="5"/>
      <c r="L18" s="5">
        <f>L10+L17</f>
        <v>65329</v>
      </c>
      <c r="M18" s="6"/>
      <c r="O18" t="s">
        <v>82</v>
      </c>
      <c r="Q18">
        <f>E4</f>
        <v>100</v>
      </c>
    </row>
    <row r="19" spans="1:18" x14ac:dyDescent="0.25">
      <c r="A19" t="s">
        <v>63</v>
      </c>
      <c r="B19" s="4" t="s">
        <v>20</v>
      </c>
      <c r="C19" s="5"/>
      <c r="D19" s="5">
        <v>3690</v>
      </c>
      <c r="E19" s="6"/>
      <c r="F19" s="5"/>
      <c r="G19" s="5"/>
      <c r="H19" s="5"/>
      <c r="J19" s="4" t="s">
        <v>39</v>
      </c>
      <c r="K19" s="5"/>
      <c r="L19" s="5">
        <f>D7</f>
        <v>1670</v>
      </c>
      <c r="M19" s="6"/>
      <c r="O19" t="s">
        <v>83</v>
      </c>
      <c r="Q19">
        <f>L44</f>
        <v>10009.75</v>
      </c>
    </row>
    <row r="20" spans="1:18" x14ac:dyDescent="0.25">
      <c r="B20" s="4" t="s">
        <v>21</v>
      </c>
      <c r="C20" s="5"/>
      <c r="D20" s="5"/>
      <c r="E20" s="6">
        <v>79174</v>
      </c>
      <c r="F20" s="5"/>
      <c r="G20" s="5"/>
      <c r="H20" s="5"/>
      <c r="J20" s="4" t="s">
        <v>40</v>
      </c>
      <c r="K20" s="5"/>
      <c r="L20" s="8">
        <f>-D31</f>
        <v>-1740</v>
      </c>
      <c r="M20" s="6"/>
      <c r="O20" t="s">
        <v>84</v>
      </c>
      <c r="Q20">
        <f>Q18+Q19</f>
        <v>10109.75</v>
      </c>
    </row>
    <row r="21" spans="1:18" x14ac:dyDescent="0.25">
      <c r="B21" s="4" t="s">
        <v>22</v>
      </c>
      <c r="C21" s="5" t="s">
        <v>30</v>
      </c>
      <c r="D21" s="5">
        <v>16000</v>
      </c>
      <c r="E21" s="6">
        <v>2750</v>
      </c>
      <c r="F21" s="5"/>
      <c r="G21" s="5"/>
      <c r="H21" s="5"/>
      <c r="J21" s="4" t="s">
        <v>41</v>
      </c>
      <c r="K21" s="5"/>
      <c r="L21" s="5">
        <f>SUM(L18:L20)</f>
        <v>65259</v>
      </c>
      <c r="M21" s="6"/>
      <c r="R21">
        <f>Q17+Q20</f>
        <v>34109.75</v>
      </c>
    </row>
    <row r="22" spans="1:18" x14ac:dyDescent="0.25">
      <c r="A22" t="s">
        <v>63</v>
      </c>
      <c r="B22" s="4" t="s">
        <v>23</v>
      </c>
      <c r="C22" s="5" t="s">
        <v>30</v>
      </c>
      <c r="D22" s="5">
        <v>900</v>
      </c>
      <c r="E22" s="6">
        <v>185</v>
      </c>
      <c r="F22" s="5"/>
      <c r="G22" s="5"/>
      <c r="H22" s="5"/>
      <c r="J22" s="7"/>
      <c r="K22" s="8"/>
      <c r="L22" s="8"/>
      <c r="M22" s="9"/>
      <c r="O22" t="s">
        <v>85</v>
      </c>
    </row>
    <row r="23" spans="1:18" x14ac:dyDescent="0.25">
      <c r="B23" s="4" t="s">
        <v>24</v>
      </c>
      <c r="C23" s="5"/>
      <c r="D23" s="5">
        <v>605</v>
      </c>
      <c r="E23" s="6"/>
      <c r="F23" s="5"/>
      <c r="G23" s="5"/>
      <c r="H23" s="5"/>
      <c r="O23" t="s">
        <v>86</v>
      </c>
      <c r="Q23">
        <f>E25</f>
        <v>6150</v>
      </c>
    </row>
    <row r="24" spans="1:18" x14ac:dyDescent="0.25">
      <c r="B24" s="4" t="s">
        <v>25</v>
      </c>
      <c r="C24" s="5" t="s">
        <v>26</v>
      </c>
      <c r="D24" s="5"/>
      <c r="E24" s="6">
        <v>1000</v>
      </c>
      <c r="F24" s="5"/>
      <c r="G24" s="5"/>
      <c r="H24" s="5"/>
      <c r="J24" s="11" t="s">
        <v>31</v>
      </c>
      <c r="O24" t="s">
        <v>93</v>
      </c>
      <c r="Q24">
        <f>SUM(D35:D38)</f>
        <v>1013</v>
      </c>
    </row>
    <row r="25" spans="1:18" x14ac:dyDescent="0.25">
      <c r="B25" s="4" t="s">
        <v>27</v>
      </c>
      <c r="C25" s="5"/>
      <c r="D25" s="5">
        <v>10560</v>
      </c>
      <c r="E25" s="6">
        <v>6150</v>
      </c>
      <c r="F25" s="5"/>
      <c r="G25" s="5"/>
      <c r="H25" s="5"/>
      <c r="J25" t="s">
        <v>52</v>
      </c>
      <c r="L25">
        <f>E20</f>
        <v>79174</v>
      </c>
      <c r="O25" t="s">
        <v>80</v>
      </c>
      <c r="R25">
        <f>R21+SUM(Q23:Q24)</f>
        <v>41272.75</v>
      </c>
    </row>
    <row r="26" spans="1:18" x14ac:dyDescent="0.25">
      <c r="B26" s="4" t="s">
        <v>28</v>
      </c>
      <c r="C26" s="5"/>
      <c r="D26" s="5">
        <v>175</v>
      </c>
      <c r="E26" s="6"/>
      <c r="F26" s="5"/>
      <c r="G26" s="5"/>
      <c r="H26" s="5"/>
      <c r="J26" t="s">
        <v>53</v>
      </c>
    </row>
    <row r="27" spans="1:18" x14ac:dyDescent="0.25">
      <c r="B27" s="4" t="s">
        <v>29</v>
      </c>
      <c r="C27" s="5"/>
      <c r="D27" s="5">
        <v>2926</v>
      </c>
      <c r="E27" s="6"/>
      <c r="F27" s="5"/>
      <c r="G27" s="5"/>
      <c r="H27" s="5"/>
      <c r="J27" t="s">
        <v>54</v>
      </c>
      <c r="K27">
        <f>D8</f>
        <v>7380</v>
      </c>
    </row>
    <row r="28" spans="1:18" x14ac:dyDescent="0.25">
      <c r="B28" s="7"/>
      <c r="C28" s="8"/>
      <c r="D28" s="8">
        <f>SUM(D3:D27)</f>
        <v>113359</v>
      </c>
      <c r="E28" s="9">
        <f>SUM(E3:E27)</f>
        <v>113359</v>
      </c>
      <c r="F28" s="5"/>
      <c r="G28" s="5"/>
      <c r="H28" s="5"/>
      <c r="J28" t="s">
        <v>55</v>
      </c>
      <c r="K28">
        <f>L21</f>
        <v>65259</v>
      </c>
    </row>
    <row r="29" spans="1:18" x14ac:dyDescent="0.25">
      <c r="J29" t="s">
        <v>56</v>
      </c>
      <c r="K29">
        <f>-D32</f>
        <v>-9650</v>
      </c>
    </row>
    <row r="30" spans="1:18" x14ac:dyDescent="0.25">
      <c r="B30" t="s">
        <v>44</v>
      </c>
      <c r="C30" t="s">
        <v>4</v>
      </c>
      <c r="D30">
        <v>3560</v>
      </c>
      <c r="J30" t="s">
        <v>57</v>
      </c>
      <c r="L30" s="8">
        <f>-SUM(K27:K29)</f>
        <v>-62989</v>
      </c>
    </row>
    <row r="31" spans="1:18" x14ac:dyDescent="0.25">
      <c r="C31" t="s">
        <v>45</v>
      </c>
      <c r="D31">
        <v>1740</v>
      </c>
      <c r="J31" t="s">
        <v>58</v>
      </c>
      <c r="L31">
        <f>L25+L30</f>
        <v>16185</v>
      </c>
    </row>
    <row r="32" spans="1:18" x14ac:dyDescent="0.25">
      <c r="C32" t="s">
        <v>46</v>
      </c>
      <c r="D32">
        <v>9650</v>
      </c>
      <c r="O32">
        <f>20/130</f>
        <v>0.15384615384615385</v>
      </c>
    </row>
    <row r="33" spans="2:15" x14ac:dyDescent="0.25">
      <c r="C33" t="s">
        <v>47</v>
      </c>
      <c r="D33">
        <v>125</v>
      </c>
      <c r="J33" t="s">
        <v>59</v>
      </c>
      <c r="O33">
        <f>POWER(0.9, 14)</f>
        <v>0.22876792454961015</v>
      </c>
    </row>
    <row r="34" spans="2:15" x14ac:dyDescent="0.25">
      <c r="J34" t="s">
        <v>60</v>
      </c>
      <c r="O34">
        <f>POWER(0.87, 14)</f>
        <v>0.14232118025831364</v>
      </c>
    </row>
    <row r="35" spans="2:15" x14ac:dyDescent="0.25">
      <c r="B35" t="s">
        <v>94</v>
      </c>
      <c r="C35" t="s">
        <v>95</v>
      </c>
      <c r="D35">
        <v>562</v>
      </c>
      <c r="J35" t="s">
        <v>2</v>
      </c>
      <c r="K35">
        <f>-D5</f>
        <v>-830</v>
      </c>
    </row>
    <row r="36" spans="2:15" x14ac:dyDescent="0.25">
      <c r="C36" t="s">
        <v>96</v>
      </c>
      <c r="D36">
        <v>386</v>
      </c>
      <c r="J36" t="s">
        <v>7</v>
      </c>
      <c r="K36">
        <f>-D9</f>
        <v>-120</v>
      </c>
    </row>
    <row r="37" spans="2:15" x14ac:dyDescent="0.25">
      <c r="C37" t="s">
        <v>97</v>
      </c>
      <c r="D37">
        <v>25</v>
      </c>
      <c r="J37" t="s">
        <v>68</v>
      </c>
      <c r="K37">
        <f>-D12</f>
        <v>-346</v>
      </c>
    </row>
    <row r="38" spans="2:15" x14ac:dyDescent="0.25">
      <c r="C38" t="s">
        <v>98</v>
      </c>
      <c r="D38">
        <v>40</v>
      </c>
      <c r="J38" t="s">
        <v>61</v>
      </c>
      <c r="K38">
        <f>-D19</f>
        <v>-3690</v>
      </c>
    </row>
    <row r="39" spans="2:15" x14ac:dyDescent="0.25">
      <c r="J39" t="s">
        <v>64</v>
      </c>
      <c r="K39">
        <f>-(1/6)*F14</f>
        <v>-122</v>
      </c>
    </row>
    <row r="40" spans="2:15" x14ac:dyDescent="0.25">
      <c r="B40" t="s">
        <v>100</v>
      </c>
      <c r="D40">
        <v>170</v>
      </c>
      <c r="J40" t="s">
        <v>65</v>
      </c>
      <c r="K40">
        <f>-0.05*SUM(D22:E22)</f>
        <v>-54.25</v>
      </c>
    </row>
    <row r="41" spans="2:15" x14ac:dyDescent="0.25">
      <c r="B41" t="s">
        <v>101</v>
      </c>
      <c r="J41" t="s">
        <v>99</v>
      </c>
      <c r="K41">
        <f>-SUM(D35:D38)</f>
        <v>-1013</v>
      </c>
    </row>
    <row r="43" spans="2:15" x14ac:dyDescent="0.25">
      <c r="L43" s="8">
        <f>SUM(K34:K43)</f>
        <v>-6175.25</v>
      </c>
    </row>
    <row r="44" spans="2:15" x14ac:dyDescent="0.25">
      <c r="J44" t="s">
        <v>62</v>
      </c>
      <c r="L44">
        <f>L31+L43</f>
        <v>10009.75</v>
      </c>
    </row>
    <row r="46" spans="2:15" x14ac:dyDescent="0.25">
      <c r="K46">
        <v>477</v>
      </c>
      <c r="L46">
        <v>1974</v>
      </c>
      <c r="M46">
        <f>K46/L46</f>
        <v>0.24164133738601823</v>
      </c>
    </row>
    <row r="49" spans="11:13" x14ac:dyDescent="0.25">
      <c r="K49">
        <v>26.3</v>
      </c>
      <c r="L49">
        <v>800</v>
      </c>
      <c r="M49">
        <f>K49/L49</f>
        <v>3.2875000000000001E-2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Leeney</dc:creator>
  <cp:lastModifiedBy>Hugo Leeney</cp:lastModifiedBy>
  <dcterms:created xsi:type="dcterms:W3CDTF">2021-09-12T14:05:21Z</dcterms:created>
  <dcterms:modified xsi:type="dcterms:W3CDTF">2021-09-16T08:15:04Z</dcterms:modified>
</cp:coreProperties>
</file>