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3f\Desktop\Gerador de Tabelas 2.0\"/>
    </mc:Choice>
  </mc:AlternateContent>
  <bookViews>
    <workbookView xWindow="0" yWindow="0" windowWidth="20460" windowHeight="8880" tabRatio="762" activeTab="4"/>
  </bookViews>
  <sheets>
    <sheet name="DADOS CENARIOS" sheetId="7" r:id="rId1"/>
    <sheet name="unidades_maritimas" sheetId="8" r:id="rId2"/>
    <sheet name="vertices" sheetId="2" r:id="rId3"/>
    <sheet name="criacao arestas" sheetId="6" r:id="rId4"/>
    <sheet name="arestas" sheetId="3" r:id="rId5"/>
    <sheet name="aeronaves_roteiros" sheetId="1" r:id="rId6"/>
  </sheets>
  <definedNames>
    <definedName name="_xlnm._FilterDatabase" localSheetId="5" hidden="1">aeronaves_roteiros!$A$1:$AS$1</definedName>
    <definedName name="_xlnm._FilterDatabase" localSheetId="3" hidden="1">'criacao arestas'!$B$1:$H$364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F2" i="6"/>
  <c r="G2" i="6"/>
  <c r="D2" i="6" s="1"/>
  <c r="H2" i="6"/>
  <c r="E3" i="6"/>
  <c r="F3" i="6"/>
  <c r="G3" i="6"/>
  <c r="D3" i="6" s="1"/>
  <c r="H3" i="6"/>
  <c r="E4" i="6"/>
  <c r="D4" i="6" s="1"/>
  <c r="F4" i="6"/>
  <c r="G4" i="6"/>
  <c r="H4" i="6"/>
  <c r="E5" i="6"/>
  <c r="F5" i="6"/>
  <c r="G5" i="6"/>
  <c r="H5" i="6"/>
  <c r="D5" i="6" s="1"/>
  <c r="E6" i="6"/>
  <c r="F6" i="6"/>
  <c r="G6" i="6"/>
  <c r="D6" i="6" s="1"/>
  <c r="H6" i="6"/>
  <c r="E7" i="6"/>
  <c r="F7" i="6"/>
  <c r="G7" i="6"/>
  <c r="D7" i="6" s="1"/>
  <c r="H7" i="6"/>
  <c r="E8" i="6"/>
  <c r="F8" i="6"/>
  <c r="G8" i="6"/>
  <c r="D8" i="6" s="1"/>
  <c r="H8" i="6"/>
  <c r="E9" i="6"/>
  <c r="F9" i="6"/>
  <c r="G9" i="6"/>
  <c r="H9" i="6"/>
  <c r="D9" i="6" s="1"/>
  <c r="E10" i="6"/>
  <c r="F10" i="6"/>
  <c r="G10" i="6"/>
  <c r="D10" i="6" s="1"/>
  <c r="H10" i="6"/>
  <c r="E11" i="6"/>
  <c r="F11" i="6"/>
  <c r="G11" i="6"/>
  <c r="H11" i="6"/>
  <c r="E12" i="6"/>
  <c r="D12" i="6" s="1"/>
  <c r="F12" i="6"/>
  <c r="G12" i="6"/>
  <c r="H12" i="6"/>
  <c r="E13" i="6"/>
  <c r="F13" i="6"/>
  <c r="G13" i="6"/>
  <c r="H13" i="6"/>
  <c r="D13" i="6" s="1"/>
  <c r="E14" i="6"/>
  <c r="F14" i="6"/>
  <c r="G14" i="6"/>
  <c r="D14" i="6" s="1"/>
  <c r="H14" i="6"/>
  <c r="E15" i="6"/>
  <c r="D15" i="6" s="1"/>
  <c r="F15" i="6"/>
  <c r="G15" i="6"/>
  <c r="H15" i="6"/>
  <c r="E16" i="6"/>
  <c r="D16" i="6" s="1"/>
  <c r="F16" i="6"/>
  <c r="G16" i="6"/>
  <c r="H16" i="6"/>
  <c r="E17" i="6"/>
  <c r="F17" i="6"/>
  <c r="G17" i="6"/>
  <c r="H17" i="6"/>
  <c r="D17" i="6" s="1"/>
  <c r="E18" i="6"/>
  <c r="F18" i="6"/>
  <c r="G18" i="6"/>
  <c r="D18" i="6" s="1"/>
  <c r="H18" i="6"/>
  <c r="E19" i="6"/>
  <c r="F19" i="6"/>
  <c r="G19" i="6"/>
  <c r="H19" i="6"/>
  <c r="E20" i="6"/>
  <c r="D20" i="6" s="1"/>
  <c r="F20" i="6"/>
  <c r="G20" i="6"/>
  <c r="H20" i="6"/>
  <c r="E21" i="6"/>
  <c r="F21" i="6"/>
  <c r="G21" i="6"/>
  <c r="H21" i="6"/>
  <c r="D21" i="6" s="1"/>
  <c r="E22" i="6"/>
  <c r="F22" i="6"/>
  <c r="G22" i="6"/>
  <c r="D22" i="6" s="1"/>
  <c r="H22" i="6"/>
  <c r="E23" i="6"/>
  <c r="F23" i="6"/>
  <c r="G23" i="6"/>
  <c r="H23" i="6"/>
  <c r="E24" i="6"/>
  <c r="D24" i="6" s="1"/>
  <c r="F24" i="6"/>
  <c r="G24" i="6"/>
  <c r="H24" i="6"/>
  <c r="E25" i="6"/>
  <c r="F25" i="6"/>
  <c r="G25" i="6"/>
  <c r="H25" i="6"/>
  <c r="D25" i="6" s="1"/>
  <c r="E26" i="6"/>
  <c r="F26" i="6"/>
  <c r="G26" i="6"/>
  <c r="D26" i="6" s="1"/>
  <c r="H26" i="6"/>
  <c r="E27" i="6"/>
  <c r="F27" i="6"/>
  <c r="G27" i="6"/>
  <c r="H27" i="6"/>
  <c r="E28" i="6"/>
  <c r="D28" i="6" s="1"/>
  <c r="F28" i="6"/>
  <c r="G28" i="6"/>
  <c r="H28" i="6"/>
  <c r="E29" i="6"/>
  <c r="F29" i="6"/>
  <c r="G29" i="6"/>
  <c r="H29" i="6"/>
  <c r="D29" i="6" s="1"/>
  <c r="E30" i="6"/>
  <c r="F30" i="6"/>
  <c r="G30" i="6"/>
  <c r="D30" i="6" s="1"/>
  <c r="H30" i="6"/>
  <c r="E31" i="6"/>
  <c r="D31" i="6" s="1"/>
  <c r="F31" i="6"/>
  <c r="G31" i="6"/>
  <c r="H31" i="6"/>
  <c r="E32" i="6"/>
  <c r="D32" i="6" s="1"/>
  <c r="F32" i="6"/>
  <c r="G32" i="6"/>
  <c r="H32" i="6"/>
  <c r="E33" i="6"/>
  <c r="F33" i="6"/>
  <c r="G33" i="6"/>
  <c r="H33" i="6"/>
  <c r="D33" i="6" s="1"/>
  <c r="E34" i="6"/>
  <c r="F34" i="6"/>
  <c r="G34" i="6"/>
  <c r="D34" i="6" s="1"/>
  <c r="H34" i="6"/>
  <c r="E35" i="6"/>
  <c r="D35" i="6" s="1"/>
  <c r="F35" i="6"/>
  <c r="G35" i="6"/>
  <c r="H35" i="6"/>
  <c r="E36" i="6"/>
  <c r="D36" i="6" s="1"/>
  <c r="F36" i="6"/>
  <c r="G36" i="6"/>
  <c r="H36" i="6"/>
  <c r="E37" i="6"/>
  <c r="F37" i="6"/>
  <c r="G37" i="6"/>
  <c r="H37" i="6"/>
  <c r="D37" i="6" s="1"/>
  <c r="E38" i="6"/>
  <c r="F38" i="6"/>
  <c r="G38" i="6"/>
  <c r="D38" i="6" s="1"/>
  <c r="H38" i="6"/>
  <c r="E39" i="6"/>
  <c r="F39" i="6"/>
  <c r="G39" i="6"/>
  <c r="H39" i="6"/>
  <c r="E40" i="6"/>
  <c r="D40" i="6" s="1"/>
  <c r="F40" i="6"/>
  <c r="G40" i="6"/>
  <c r="H40" i="6"/>
  <c r="E41" i="6"/>
  <c r="F41" i="6"/>
  <c r="G41" i="6"/>
  <c r="H41" i="6"/>
  <c r="D41" i="6" s="1"/>
  <c r="E42" i="6"/>
  <c r="F42" i="6"/>
  <c r="G42" i="6"/>
  <c r="D42" i="6" s="1"/>
  <c r="H42" i="6"/>
  <c r="E43" i="6"/>
  <c r="F43" i="6"/>
  <c r="G43" i="6"/>
  <c r="H43" i="6"/>
  <c r="E44" i="6"/>
  <c r="D44" i="6" s="1"/>
  <c r="F44" i="6"/>
  <c r="G44" i="6"/>
  <c r="H44" i="6"/>
  <c r="E45" i="6"/>
  <c r="F45" i="6"/>
  <c r="G45" i="6"/>
  <c r="H45" i="6"/>
  <c r="D45" i="6" s="1"/>
  <c r="E46" i="6"/>
  <c r="F46" i="6"/>
  <c r="G46" i="6"/>
  <c r="D46" i="6" s="1"/>
  <c r="H46" i="6"/>
  <c r="E47" i="6"/>
  <c r="D47" i="6" s="1"/>
  <c r="F47" i="6"/>
  <c r="G47" i="6"/>
  <c r="H47" i="6"/>
  <c r="E48" i="6"/>
  <c r="D48" i="6" s="1"/>
  <c r="F48" i="6"/>
  <c r="G48" i="6"/>
  <c r="H48" i="6"/>
  <c r="E49" i="6"/>
  <c r="F49" i="6"/>
  <c r="G49" i="6"/>
  <c r="H49" i="6"/>
  <c r="D49" i="6" s="1"/>
  <c r="E50" i="6"/>
  <c r="F50" i="6"/>
  <c r="G50" i="6"/>
  <c r="D50" i="6" s="1"/>
  <c r="H50" i="6"/>
  <c r="E51" i="6"/>
  <c r="D51" i="6" s="1"/>
  <c r="F51" i="6"/>
  <c r="G51" i="6"/>
  <c r="H51" i="6"/>
  <c r="E52" i="6"/>
  <c r="D52" i="6" s="1"/>
  <c r="F52" i="6"/>
  <c r="G52" i="6"/>
  <c r="H52" i="6"/>
  <c r="E53" i="6"/>
  <c r="F53" i="6"/>
  <c r="G53" i="6"/>
  <c r="H53" i="6"/>
  <c r="D53" i="6" s="1"/>
  <c r="E54" i="6"/>
  <c r="F54" i="6"/>
  <c r="G54" i="6"/>
  <c r="D54" i="6" s="1"/>
  <c r="H54" i="6"/>
  <c r="E55" i="6"/>
  <c r="F55" i="6"/>
  <c r="G55" i="6"/>
  <c r="H55" i="6"/>
  <c r="E56" i="6"/>
  <c r="D56" i="6" s="1"/>
  <c r="F56" i="6"/>
  <c r="G56" i="6"/>
  <c r="H56" i="6"/>
  <c r="E57" i="6"/>
  <c r="F57" i="6"/>
  <c r="G57" i="6"/>
  <c r="H57" i="6"/>
  <c r="D57" i="6" s="1"/>
  <c r="E58" i="6"/>
  <c r="F58" i="6"/>
  <c r="G58" i="6"/>
  <c r="D58" i="6" s="1"/>
  <c r="H58" i="6"/>
  <c r="E59" i="6"/>
  <c r="F59" i="6"/>
  <c r="G59" i="6"/>
  <c r="H59" i="6"/>
  <c r="E60" i="6"/>
  <c r="D60" i="6" s="1"/>
  <c r="F60" i="6"/>
  <c r="G60" i="6"/>
  <c r="H60" i="6"/>
  <c r="E61" i="6"/>
  <c r="F61" i="6"/>
  <c r="G61" i="6"/>
  <c r="H61" i="6"/>
  <c r="D61" i="6" s="1"/>
  <c r="E62" i="6"/>
  <c r="F62" i="6"/>
  <c r="G62" i="6"/>
  <c r="D62" i="6" s="1"/>
  <c r="H62" i="6"/>
  <c r="E63" i="6"/>
  <c r="D63" i="6" s="1"/>
  <c r="F63" i="6"/>
  <c r="G63" i="6"/>
  <c r="H63" i="6"/>
  <c r="E64" i="6"/>
  <c r="D64" i="6" s="1"/>
  <c r="F64" i="6"/>
  <c r="G64" i="6"/>
  <c r="H64" i="6"/>
  <c r="E65" i="6"/>
  <c r="F65" i="6"/>
  <c r="G65" i="6"/>
  <c r="H65" i="6"/>
  <c r="D65" i="6" s="1"/>
  <c r="E66" i="6"/>
  <c r="F66" i="6"/>
  <c r="G66" i="6"/>
  <c r="D66" i="6" s="1"/>
  <c r="H66" i="6"/>
  <c r="E67" i="6"/>
  <c r="F67" i="6"/>
  <c r="G67" i="6"/>
  <c r="H67" i="6"/>
  <c r="E68" i="6"/>
  <c r="D68" i="6" s="1"/>
  <c r="F68" i="6"/>
  <c r="G68" i="6"/>
  <c r="H68" i="6"/>
  <c r="E69" i="6"/>
  <c r="F69" i="6"/>
  <c r="G69" i="6"/>
  <c r="H69" i="6"/>
  <c r="D69" i="6" s="1"/>
  <c r="E70" i="6"/>
  <c r="F70" i="6"/>
  <c r="G70" i="6"/>
  <c r="D70" i="6" s="1"/>
  <c r="H70" i="6"/>
  <c r="E71" i="6"/>
  <c r="D71" i="6" s="1"/>
  <c r="F71" i="6"/>
  <c r="G71" i="6"/>
  <c r="H71" i="6"/>
  <c r="E72" i="6"/>
  <c r="D72" i="6" s="1"/>
  <c r="F72" i="6"/>
  <c r="G72" i="6"/>
  <c r="H72" i="6"/>
  <c r="E73" i="6"/>
  <c r="F73" i="6"/>
  <c r="G73" i="6"/>
  <c r="H73" i="6"/>
  <c r="D73" i="6" s="1"/>
  <c r="E74" i="6"/>
  <c r="F74" i="6"/>
  <c r="G74" i="6"/>
  <c r="D74" i="6" s="1"/>
  <c r="H74" i="6"/>
  <c r="E75" i="6"/>
  <c r="F75" i="6"/>
  <c r="G75" i="6"/>
  <c r="H75" i="6"/>
  <c r="E76" i="6"/>
  <c r="D76" i="6" s="1"/>
  <c r="F76" i="6"/>
  <c r="G76" i="6"/>
  <c r="H76" i="6"/>
  <c r="E77" i="6"/>
  <c r="F77" i="6"/>
  <c r="G77" i="6"/>
  <c r="H77" i="6"/>
  <c r="D77" i="6" s="1"/>
  <c r="E78" i="6"/>
  <c r="F78" i="6"/>
  <c r="G78" i="6"/>
  <c r="D78" i="6" s="1"/>
  <c r="H78" i="6"/>
  <c r="E79" i="6"/>
  <c r="D79" i="6" s="1"/>
  <c r="F79" i="6"/>
  <c r="G79" i="6"/>
  <c r="H79" i="6"/>
  <c r="E80" i="6"/>
  <c r="D80" i="6" s="1"/>
  <c r="F80" i="6"/>
  <c r="G80" i="6"/>
  <c r="H80" i="6"/>
  <c r="E81" i="6"/>
  <c r="F81" i="6"/>
  <c r="G81" i="6"/>
  <c r="H81" i="6"/>
  <c r="D81" i="6" s="1"/>
  <c r="E82" i="6"/>
  <c r="F82" i="6"/>
  <c r="G82" i="6"/>
  <c r="D82" i="6" s="1"/>
  <c r="H82" i="6"/>
  <c r="E83" i="6"/>
  <c r="F83" i="6"/>
  <c r="G83" i="6"/>
  <c r="H83" i="6"/>
  <c r="E84" i="6"/>
  <c r="D84" i="6" s="1"/>
  <c r="F84" i="6"/>
  <c r="G84" i="6"/>
  <c r="H84" i="6"/>
  <c r="E85" i="6"/>
  <c r="F85" i="6"/>
  <c r="G85" i="6"/>
  <c r="H85" i="6"/>
  <c r="D85" i="6" s="1"/>
  <c r="E86" i="6"/>
  <c r="F86" i="6"/>
  <c r="G86" i="6"/>
  <c r="D86" i="6" s="1"/>
  <c r="H86" i="6"/>
  <c r="E87" i="6"/>
  <c r="D87" i="6" s="1"/>
  <c r="F87" i="6"/>
  <c r="G87" i="6"/>
  <c r="H87" i="6"/>
  <c r="E88" i="6"/>
  <c r="D88" i="6" s="1"/>
  <c r="F88" i="6"/>
  <c r="G88" i="6"/>
  <c r="H88" i="6"/>
  <c r="E89" i="6"/>
  <c r="F89" i="6"/>
  <c r="G89" i="6"/>
  <c r="H89" i="6"/>
  <c r="D89" i="6" s="1"/>
  <c r="E90" i="6"/>
  <c r="F90" i="6"/>
  <c r="G90" i="6"/>
  <c r="D90" i="6" s="1"/>
  <c r="H90" i="6"/>
  <c r="E91" i="6"/>
  <c r="F91" i="6"/>
  <c r="G91" i="6"/>
  <c r="H91" i="6"/>
  <c r="E92" i="6"/>
  <c r="D92" i="6" s="1"/>
  <c r="F92" i="6"/>
  <c r="G92" i="6"/>
  <c r="H92" i="6"/>
  <c r="E93" i="6"/>
  <c r="F93" i="6"/>
  <c r="G93" i="6"/>
  <c r="H93" i="6"/>
  <c r="D93" i="6" s="1"/>
  <c r="E94" i="6"/>
  <c r="F94" i="6"/>
  <c r="G94" i="6"/>
  <c r="D94" i="6" s="1"/>
  <c r="H94" i="6"/>
  <c r="E95" i="6"/>
  <c r="D95" i="6" s="1"/>
  <c r="F95" i="6"/>
  <c r="G95" i="6"/>
  <c r="H95" i="6"/>
  <c r="E96" i="6"/>
  <c r="D96" i="6" s="1"/>
  <c r="F96" i="6"/>
  <c r="G96" i="6"/>
  <c r="H96" i="6"/>
  <c r="E97" i="6"/>
  <c r="F97" i="6"/>
  <c r="G97" i="6"/>
  <c r="H97" i="6"/>
  <c r="D97" i="6" s="1"/>
  <c r="E98" i="6"/>
  <c r="F98" i="6"/>
  <c r="G98" i="6"/>
  <c r="D98" i="6" s="1"/>
  <c r="H98" i="6"/>
  <c r="E99" i="6"/>
  <c r="F99" i="6"/>
  <c r="G99" i="6"/>
  <c r="H99" i="6"/>
  <c r="E100" i="6"/>
  <c r="D100" i="6" s="1"/>
  <c r="F100" i="6"/>
  <c r="G100" i="6"/>
  <c r="H100" i="6"/>
  <c r="E101" i="6"/>
  <c r="F101" i="6"/>
  <c r="G101" i="6"/>
  <c r="H101" i="6"/>
  <c r="D101" i="6" s="1"/>
  <c r="E102" i="6"/>
  <c r="F102" i="6"/>
  <c r="G102" i="6"/>
  <c r="D102" i="6" s="1"/>
  <c r="H102" i="6"/>
  <c r="E103" i="6"/>
  <c r="D103" i="6" s="1"/>
  <c r="F103" i="6"/>
  <c r="G103" i="6"/>
  <c r="H103" i="6"/>
  <c r="E104" i="6"/>
  <c r="D104" i="6" s="1"/>
  <c r="F104" i="6"/>
  <c r="G104" i="6"/>
  <c r="H104" i="6"/>
  <c r="E105" i="6"/>
  <c r="F105" i="6"/>
  <c r="G105" i="6"/>
  <c r="H105" i="6"/>
  <c r="D105" i="6" s="1"/>
  <c r="E106" i="6"/>
  <c r="F106" i="6"/>
  <c r="G106" i="6"/>
  <c r="D106" i="6" s="1"/>
  <c r="H106" i="6"/>
  <c r="E107" i="6"/>
  <c r="F107" i="6"/>
  <c r="G107" i="6"/>
  <c r="H107" i="6"/>
  <c r="E108" i="6"/>
  <c r="D108" i="6" s="1"/>
  <c r="F108" i="6"/>
  <c r="G108" i="6"/>
  <c r="H108" i="6"/>
  <c r="E109" i="6"/>
  <c r="F109" i="6"/>
  <c r="G109" i="6"/>
  <c r="H109" i="6"/>
  <c r="D109" i="6" s="1"/>
  <c r="E110" i="6"/>
  <c r="F110" i="6"/>
  <c r="G110" i="6"/>
  <c r="D110" i="6" s="1"/>
  <c r="H110" i="6"/>
  <c r="E111" i="6"/>
  <c r="D111" i="6" s="1"/>
  <c r="F111" i="6"/>
  <c r="G111" i="6"/>
  <c r="H111" i="6"/>
  <c r="E112" i="6"/>
  <c r="D112" i="6" s="1"/>
  <c r="F112" i="6"/>
  <c r="G112" i="6"/>
  <c r="H112" i="6"/>
  <c r="E113" i="6"/>
  <c r="F113" i="6"/>
  <c r="G113" i="6"/>
  <c r="H113" i="6"/>
  <c r="D113" i="6" s="1"/>
  <c r="E114" i="6"/>
  <c r="F114" i="6"/>
  <c r="G114" i="6"/>
  <c r="D114" i="6" s="1"/>
  <c r="H114" i="6"/>
  <c r="E115" i="6"/>
  <c r="F115" i="6"/>
  <c r="G115" i="6"/>
  <c r="H115" i="6"/>
  <c r="E116" i="6"/>
  <c r="D116" i="6" s="1"/>
  <c r="F116" i="6"/>
  <c r="G116" i="6"/>
  <c r="H116" i="6"/>
  <c r="E117" i="6"/>
  <c r="F117" i="6"/>
  <c r="G117" i="6"/>
  <c r="H117" i="6"/>
  <c r="D117" i="6" s="1"/>
  <c r="E118" i="6"/>
  <c r="F118" i="6"/>
  <c r="G118" i="6"/>
  <c r="D118" i="6" s="1"/>
  <c r="H118" i="6"/>
  <c r="E119" i="6"/>
  <c r="D119" i="6" s="1"/>
  <c r="F119" i="6"/>
  <c r="G119" i="6"/>
  <c r="H119" i="6"/>
  <c r="E120" i="6"/>
  <c r="D120" i="6" s="1"/>
  <c r="F120" i="6"/>
  <c r="G120" i="6"/>
  <c r="H120" i="6"/>
  <c r="E121" i="6"/>
  <c r="F121" i="6"/>
  <c r="G121" i="6"/>
  <c r="H121" i="6"/>
  <c r="D121" i="6" s="1"/>
  <c r="E122" i="6"/>
  <c r="F122" i="6"/>
  <c r="G122" i="6"/>
  <c r="D122" i="6" s="1"/>
  <c r="H122" i="6"/>
  <c r="E123" i="6"/>
  <c r="F123" i="6"/>
  <c r="G123" i="6"/>
  <c r="H123" i="6"/>
  <c r="E124" i="6"/>
  <c r="D124" i="6" s="1"/>
  <c r="F124" i="6"/>
  <c r="G124" i="6"/>
  <c r="H124" i="6"/>
  <c r="E125" i="6"/>
  <c r="F125" i="6"/>
  <c r="G125" i="6"/>
  <c r="H125" i="6"/>
  <c r="D125" i="6" s="1"/>
  <c r="E126" i="6"/>
  <c r="F126" i="6"/>
  <c r="G126" i="6"/>
  <c r="D126" i="6" s="1"/>
  <c r="H126" i="6"/>
  <c r="E127" i="6"/>
  <c r="D127" i="6" s="1"/>
  <c r="F127" i="6"/>
  <c r="G127" i="6"/>
  <c r="H127" i="6"/>
  <c r="E128" i="6"/>
  <c r="D128" i="6" s="1"/>
  <c r="F128" i="6"/>
  <c r="G128" i="6"/>
  <c r="H128" i="6"/>
  <c r="E129" i="6"/>
  <c r="F129" i="6"/>
  <c r="G129" i="6"/>
  <c r="H129" i="6"/>
  <c r="D129" i="6" s="1"/>
  <c r="E130" i="6"/>
  <c r="F130" i="6"/>
  <c r="G130" i="6"/>
  <c r="D130" i="6" s="1"/>
  <c r="H130" i="6"/>
  <c r="E131" i="6"/>
  <c r="F131" i="6"/>
  <c r="G131" i="6"/>
  <c r="H131" i="6"/>
  <c r="E132" i="6"/>
  <c r="D132" i="6" s="1"/>
  <c r="F132" i="6"/>
  <c r="G132" i="6"/>
  <c r="H132" i="6"/>
  <c r="E133" i="6"/>
  <c r="F133" i="6"/>
  <c r="G133" i="6"/>
  <c r="H133" i="6"/>
  <c r="D133" i="6" s="1"/>
  <c r="E134" i="6"/>
  <c r="F134" i="6"/>
  <c r="G134" i="6"/>
  <c r="D134" i="6" s="1"/>
  <c r="H134" i="6"/>
  <c r="E135" i="6"/>
  <c r="D135" i="6" s="1"/>
  <c r="F135" i="6"/>
  <c r="G135" i="6"/>
  <c r="H135" i="6"/>
  <c r="E136" i="6"/>
  <c r="D136" i="6" s="1"/>
  <c r="F136" i="6"/>
  <c r="G136" i="6"/>
  <c r="H136" i="6"/>
  <c r="E137" i="6"/>
  <c r="F137" i="6"/>
  <c r="G137" i="6"/>
  <c r="H137" i="6"/>
  <c r="D137" i="6" s="1"/>
  <c r="E138" i="6"/>
  <c r="F138" i="6"/>
  <c r="G138" i="6"/>
  <c r="D138" i="6" s="1"/>
  <c r="H138" i="6"/>
  <c r="E139" i="6"/>
  <c r="F139" i="6"/>
  <c r="G139" i="6"/>
  <c r="H139" i="6"/>
  <c r="E140" i="6"/>
  <c r="D140" i="6" s="1"/>
  <c r="F140" i="6"/>
  <c r="G140" i="6"/>
  <c r="H140" i="6"/>
  <c r="E141" i="6"/>
  <c r="F141" i="6"/>
  <c r="G141" i="6"/>
  <c r="H141" i="6"/>
  <c r="D141" i="6" s="1"/>
  <c r="E142" i="6"/>
  <c r="F142" i="6"/>
  <c r="G142" i="6"/>
  <c r="D142" i="6" s="1"/>
  <c r="H142" i="6"/>
  <c r="E143" i="6"/>
  <c r="D143" i="6" s="1"/>
  <c r="F143" i="6"/>
  <c r="G143" i="6"/>
  <c r="H143" i="6"/>
  <c r="E144" i="6"/>
  <c r="D144" i="6" s="1"/>
  <c r="F144" i="6"/>
  <c r="G144" i="6"/>
  <c r="H144" i="6"/>
  <c r="E145" i="6"/>
  <c r="F145" i="6"/>
  <c r="G145" i="6"/>
  <c r="H145" i="6"/>
  <c r="D145" i="6" s="1"/>
  <c r="E146" i="6"/>
  <c r="F146" i="6"/>
  <c r="G146" i="6"/>
  <c r="D146" i="6" s="1"/>
  <c r="H146" i="6"/>
  <c r="E147" i="6"/>
  <c r="F147" i="6"/>
  <c r="G147" i="6"/>
  <c r="H147" i="6"/>
  <c r="E148" i="6"/>
  <c r="D148" i="6" s="1"/>
  <c r="F148" i="6"/>
  <c r="G148" i="6"/>
  <c r="H148" i="6"/>
  <c r="E149" i="6"/>
  <c r="F149" i="6"/>
  <c r="G149" i="6"/>
  <c r="H149" i="6"/>
  <c r="D149" i="6" s="1"/>
  <c r="E150" i="6"/>
  <c r="F150" i="6"/>
  <c r="G150" i="6"/>
  <c r="D150" i="6" s="1"/>
  <c r="H150" i="6"/>
  <c r="E151" i="6"/>
  <c r="D151" i="6" s="1"/>
  <c r="F151" i="6"/>
  <c r="G151" i="6"/>
  <c r="H151" i="6"/>
  <c r="E152" i="6"/>
  <c r="D152" i="6" s="1"/>
  <c r="F152" i="6"/>
  <c r="G152" i="6"/>
  <c r="H152" i="6"/>
  <c r="E153" i="6"/>
  <c r="F153" i="6"/>
  <c r="G153" i="6"/>
  <c r="H153" i="6"/>
  <c r="D153" i="6" s="1"/>
  <c r="E154" i="6"/>
  <c r="F154" i="6"/>
  <c r="G154" i="6"/>
  <c r="D154" i="6" s="1"/>
  <c r="H154" i="6"/>
  <c r="E155" i="6"/>
  <c r="F155" i="6"/>
  <c r="G155" i="6"/>
  <c r="H155" i="6"/>
  <c r="E156" i="6"/>
  <c r="D156" i="6" s="1"/>
  <c r="F156" i="6"/>
  <c r="G156" i="6"/>
  <c r="H156" i="6"/>
  <c r="E157" i="6"/>
  <c r="F157" i="6"/>
  <c r="G157" i="6"/>
  <c r="H157" i="6"/>
  <c r="D157" i="6" s="1"/>
  <c r="E158" i="6"/>
  <c r="F158" i="6"/>
  <c r="G158" i="6"/>
  <c r="D158" i="6" s="1"/>
  <c r="H158" i="6"/>
  <c r="E159" i="6"/>
  <c r="D159" i="6" s="1"/>
  <c r="F159" i="6"/>
  <c r="G159" i="6"/>
  <c r="H159" i="6"/>
  <c r="E160" i="6"/>
  <c r="D160" i="6" s="1"/>
  <c r="F160" i="6"/>
  <c r="G160" i="6"/>
  <c r="H160" i="6"/>
  <c r="E161" i="6"/>
  <c r="F161" i="6"/>
  <c r="G161" i="6"/>
  <c r="H161" i="6"/>
  <c r="D161" i="6" s="1"/>
  <c r="E162" i="6"/>
  <c r="F162" i="6"/>
  <c r="G162" i="6"/>
  <c r="D162" i="6" s="1"/>
  <c r="H162" i="6"/>
  <c r="E163" i="6"/>
  <c r="F163" i="6"/>
  <c r="G163" i="6"/>
  <c r="H163" i="6"/>
  <c r="E164" i="6"/>
  <c r="D164" i="6" s="1"/>
  <c r="F164" i="6"/>
  <c r="G164" i="6"/>
  <c r="H164" i="6"/>
  <c r="E165" i="6"/>
  <c r="F165" i="6"/>
  <c r="G165" i="6"/>
  <c r="H165" i="6"/>
  <c r="D165" i="6" s="1"/>
  <c r="E166" i="6"/>
  <c r="F166" i="6"/>
  <c r="G166" i="6"/>
  <c r="D166" i="6" s="1"/>
  <c r="H166" i="6"/>
  <c r="E167" i="6"/>
  <c r="F167" i="6"/>
  <c r="G167" i="6"/>
  <c r="D167" i="6" s="1"/>
  <c r="H167" i="6"/>
  <c r="E168" i="6"/>
  <c r="D168" i="6" s="1"/>
  <c r="F168" i="6"/>
  <c r="G168" i="6"/>
  <c r="H168" i="6"/>
  <c r="E169" i="6"/>
  <c r="F169" i="6"/>
  <c r="G169" i="6"/>
  <c r="H169" i="6"/>
  <c r="D169" i="6" s="1"/>
  <c r="E170" i="6"/>
  <c r="F170" i="6"/>
  <c r="G170" i="6"/>
  <c r="D170" i="6" s="1"/>
  <c r="H170" i="6"/>
  <c r="E171" i="6"/>
  <c r="F171" i="6"/>
  <c r="G171" i="6"/>
  <c r="H171" i="6"/>
  <c r="E172" i="6"/>
  <c r="D172" i="6" s="1"/>
  <c r="F172" i="6"/>
  <c r="G172" i="6"/>
  <c r="H172" i="6"/>
  <c r="E173" i="6"/>
  <c r="F173" i="6"/>
  <c r="G173" i="6"/>
  <c r="H173" i="6"/>
  <c r="D173" i="6" s="1"/>
  <c r="E174" i="6"/>
  <c r="F174" i="6"/>
  <c r="G174" i="6"/>
  <c r="D174" i="6" s="1"/>
  <c r="H174" i="6"/>
  <c r="E175" i="6"/>
  <c r="F175" i="6"/>
  <c r="G175" i="6"/>
  <c r="D175" i="6" s="1"/>
  <c r="H175" i="6"/>
  <c r="E176" i="6"/>
  <c r="D176" i="6" s="1"/>
  <c r="F176" i="6"/>
  <c r="G176" i="6"/>
  <c r="H176" i="6"/>
  <c r="E177" i="6"/>
  <c r="F177" i="6"/>
  <c r="G177" i="6"/>
  <c r="H177" i="6"/>
  <c r="D177" i="6" s="1"/>
  <c r="E178" i="6"/>
  <c r="F178" i="6"/>
  <c r="G178" i="6"/>
  <c r="D178" i="6" s="1"/>
  <c r="H178" i="6"/>
  <c r="E179" i="6"/>
  <c r="F179" i="6"/>
  <c r="G179" i="6"/>
  <c r="H179" i="6"/>
  <c r="E180" i="6"/>
  <c r="D180" i="6" s="1"/>
  <c r="F180" i="6"/>
  <c r="G180" i="6"/>
  <c r="H180" i="6"/>
  <c r="E181" i="6"/>
  <c r="F181" i="6"/>
  <c r="G181" i="6"/>
  <c r="H181" i="6"/>
  <c r="D181" i="6" s="1"/>
  <c r="E182" i="6"/>
  <c r="F182" i="6"/>
  <c r="G182" i="6"/>
  <c r="D182" i="6" s="1"/>
  <c r="H182" i="6"/>
  <c r="E183" i="6"/>
  <c r="F183" i="6"/>
  <c r="G183" i="6"/>
  <c r="D183" i="6" s="1"/>
  <c r="H183" i="6"/>
  <c r="E184" i="6"/>
  <c r="D184" i="6" s="1"/>
  <c r="F184" i="6"/>
  <c r="G184" i="6"/>
  <c r="H184" i="6"/>
  <c r="E185" i="6"/>
  <c r="F185" i="6"/>
  <c r="G185" i="6"/>
  <c r="H185" i="6"/>
  <c r="D185" i="6" s="1"/>
  <c r="E186" i="6"/>
  <c r="F186" i="6"/>
  <c r="G186" i="6"/>
  <c r="D186" i="6" s="1"/>
  <c r="H186" i="6"/>
  <c r="E187" i="6"/>
  <c r="F187" i="6"/>
  <c r="G187" i="6"/>
  <c r="H187" i="6"/>
  <c r="E188" i="6"/>
  <c r="D188" i="6" s="1"/>
  <c r="F188" i="6"/>
  <c r="G188" i="6"/>
  <c r="H188" i="6"/>
  <c r="E189" i="6"/>
  <c r="F189" i="6"/>
  <c r="G189" i="6"/>
  <c r="H189" i="6"/>
  <c r="D189" i="6" s="1"/>
  <c r="E190" i="6"/>
  <c r="F190" i="6"/>
  <c r="G190" i="6"/>
  <c r="D190" i="6" s="1"/>
  <c r="H190" i="6"/>
  <c r="E191" i="6"/>
  <c r="F191" i="6"/>
  <c r="G191" i="6"/>
  <c r="D191" i="6" s="1"/>
  <c r="H191" i="6"/>
  <c r="E192" i="6"/>
  <c r="D192" i="6" s="1"/>
  <c r="F192" i="6"/>
  <c r="G192" i="6"/>
  <c r="H192" i="6"/>
  <c r="E193" i="6"/>
  <c r="F193" i="6"/>
  <c r="G193" i="6"/>
  <c r="H193" i="6"/>
  <c r="D193" i="6" s="1"/>
  <c r="E194" i="6"/>
  <c r="F194" i="6"/>
  <c r="G194" i="6"/>
  <c r="D194" i="6" s="1"/>
  <c r="H194" i="6"/>
  <c r="E195" i="6"/>
  <c r="F195" i="6"/>
  <c r="G195" i="6"/>
  <c r="H195" i="6"/>
  <c r="E196" i="6"/>
  <c r="D196" i="6" s="1"/>
  <c r="F196" i="6"/>
  <c r="G196" i="6"/>
  <c r="H196" i="6"/>
  <c r="E197" i="6"/>
  <c r="F197" i="6"/>
  <c r="G197" i="6"/>
  <c r="H197" i="6"/>
  <c r="D197" i="6" s="1"/>
  <c r="E198" i="6"/>
  <c r="F198" i="6"/>
  <c r="G198" i="6"/>
  <c r="D198" i="6" s="1"/>
  <c r="H198" i="6"/>
  <c r="E199" i="6"/>
  <c r="F199" i="6"/>
  <c r="G199" i="6"/>
  <c r="D199" i="6" s="1"/>
  <c r="H199" i="6"/>
  <c r="E200" i="6"/>
  <c r="D200" i="6" s="1"/>
  <c r="F200" i="6"/>
  <c r="G200" i="6"/>
  <c r="H200" i="6"/>
  <c r="E201" i="6"/>
  <c r="F201" i="6"/>
  <c r="G201" i="6"/>
  <c r="H201" i="6"/>
  <c r="D201" i="6" s="1"/>
  <c r="E202" i="6"/>
  <c r="F202" i="6"/>
  <c r="G202" i="6"/>
  <c r="D202" i="6" s="1"/>
  <c r="H202" i="6"/>
  <c r="E203" i="6"/>
  <c r="F203" i="6"/>
  <c r="G203" i="6"/>
  <c r="H203" i="6"/>
  <c r="E204" i="6"/>
  <c r="D204" i="6" s="1"/>
  <c r="F204" i="6"/>
  <c r="G204" i="6"/>
  <c r="H204" i="6"/>
  <c r="E205" i="6"/>
  <c r="F205" i="6"/>
  <c r="G205" i="6"/>
  <c r="H205" i="6"/>
  <c r="D205" i="6" s="1"/>
  <c r="E206" i="6"/>
  <c r="F206" i="6"/>
  <c r="G206" i="6"/>
  <c r="D206" i="6" s="1"/>
  <c r="H206" i="6"/>
  <c r="E207" i="6"/>
  <c r="F207" i="6"/>
  <c r="G207" i="6"/>
  <c r="D207" i="6" s="1"/>
  <c r="H207" i="6"/>
  <c r="E208" i="6"/>
  <c r="D208" i="6" s="1"/>
  <c r="F208" i="6"/>
  <c r="G208" i="6"/>
  <c r="H208" i="6"/>
  <c r="E209" i="6"/>
  <c r="F209" i="6"/>
  <c r="G209" i="6"/>
  <c r="H209" i="6"/>
  <c r="D209" i="6" s="1"/>
  <c r="E210" i="6"/>
  <c r="F210" i="6"/>
  <c r="G210" i="6"/>
  <c r="D210" i="6" s="1"/>
  <c r="H210" i="6"/>
  <c r="E211" i="6"/>
  <c r="F211" i="6"/>
  <c r="G211" i="6"/>
  <c r="H211" i="6"/>
  <c r="E212" i="6"/>
  <c r="D212" i="6" s="1"/>
  <c r="F212" i="6"/>
  <c r="G212" i="6"/>
  <c r="H212" i="6"/>
  <c r="E213" i="6"/>
  <c r="F213" i="6"/>
  <c r="G213" i="6"/>
  <c r="H213" i="6"/>
  <c r="D213" i="6" s="1"/>
  <c r="E214" i="6"/>
  <c r="F214" i="6"/>
  <c r="G214" i="6"/>
  <c r="D214" i="6" s="1"/>
  <c r="H214" i="6"/>
  <c r="E215" i="6"/>
  <c r="F215" i="6"/>
  <c r="G215" i="6"/>
  <c r="D215" i="6" s="1"/>
  <c r="H215" i="6"/>
  <c r="E216" i="6"/>
  <c r="D216" i="6" s="1"/>
  <c r="F216" i="6"/>
  <c r="G216" i="6"/>
  <c r="H216" i="6"/>
  <c r="E217" i="6"/>
  <c r="F217" i="6"/>
  <c r="G217" i="6"/>
  <c r="H217" i="6"/>
  <c r="D217" i="6" s="1"/>
  <c r="E218" i="6"/>
  <c r="F218" i="6"/>
  <c r="G218" i="6"/>
  <c r="D218" i="6" s="1"/>
  <c r="H218" i="6"/>
  <c r="E219" i="6"/>
  <c r="F219" i="6"/>
  <c r="G219" i="6"/>
  <c r="H219" i="6"/>
  <c r="E220" i="6"/>
  <c r="D220" i="6" s="1"/>
  <c r="F220" i="6"/>
  <c r="G220" i="6"/>
  <c r="H220" i="6"/>
  <c r="E221" i="6"/>
  <c r="F221" i="6"/>
  <c r="G221" i="6"/>
  <c r="H221" i="6"/>
  <c r="D221" i="6" s="1"/>
  <c r="E222" i="6"/>
  <c r="F222" i="6"/>
  <c r="G222" i="6"/>
  <c r="D222" i="6" s="1"/>
  <c r="H222" i="6"/>
  <c r="E223" i="6"/>
  <c r="F223" i="6"/>
  <c r="G223" i="6"/>
  <c r="D223" i="6" s="1"/>
  <c r="H223" i="6"/>
  <c r="E224" i="6"/>
  <c r="D224" i="6" s="1"/>
  <c r="F224" i="6"/>
  <c r="G224" i="6"/>
  <c r="H224" i="6"/>
  <c r="E225" i="6"/>
  <c r="F225" i="6"/>
  <c r="G225" i="6"/>
  <c r="H225" i="6"/>
  <c r="D225" i="6" s="1"/>
  <c r="E226" i="6"/>
  <c r="F226" i="6"/>
  <c r="G226" i="6"/>
  <c r="D226" i="6" s="1"/>
  <c r="H226" i="6"/>
  <c r="E227" i="6"/>
  <c r="F227" i="6"/>
  <c r="G227" i="6"/>
  <c r="H227" i="6"/>
  <c r="E228" i="6"/>
  <c r="D228" i="6" s="1"/>
  <c r="F228" i="6"/>
  <c r="G228" i="6"/>
  <c r="H228" i="6"/>
  <c r="E229" i="6"/>
  <c r="F229" i="6"/>
  <c r="G229" i="6"/>
  <c r="H229" i="6"/>
  <c r="D229" i="6" s="1"/>
  <c r="E230" i="6"/>
  <c r="F230" i="6"/>
  <c r="G230" i="6"/>
  <c r="D230" i="6" s="1"/>
  <c r="H230" i="6"/>
  <c r="E231" i="6"/>
  <c r="F231" i="6"/>
  <c r="G231" i="6"/>
  <c r="D231" i="6" s="1"/>
  <c r="H231" i="6"/>
  <c r="E232" i="6"/>
  <c r="D232" i="6" s="1"/>
  <c r="F232" i="6"/>
  <c r="G232" i="6"/>
  <c r="H232" i="6"/>
  <c r="E233" i="6"/>
  <c r="F233" i="6"/>
  <c r="G233" i="6"/>
  <c r="H233" i="6"/>
  <c r="D233" i="6" s="1"/>
  <c r="E234" i="6"/>
  <c r="F234" i="6"/>
  <c r="G234" i="6"/>
  <c r="D234" i="6" s="1"/>
  <c r="H234" i="6"/>
  <c r="E235" i="6"/>
  <c r="F235" i="6"/>
  <c r="G235" i="6"/>
  <c r="H235" i="6"/>
  <c r="E236" i="6"/>
  <c r="D236" i="6" s="1"/>
  <c r="F236" i="6"/>
  <c r="G236" i="6"/>
  <c r="H236" i="6"/>
  <c r="E237" i="6"/>
  <c r="F237" i="6"/>
  <c r="G237" i="6"/>
  <c r="H237" i="6"/>
  <c r="D237" i="6" s="1"/>
  <c r="E238" i="6"/>
  <c r="F238" i="6"/>
  <c r="G238" i="6"/>
  <c r="D238" i="6" s="1"/>
  <c r="H238" i="6"/>
  <c r="E239" i="6"/>
  <c r="F239" i="6"/>
  <c r="G239" i="6"/>
  <c r="D239" i="6" s="1"/>
  <c r="H239" i="6"/>
  <c r="E240" i="6"/>
  <c r="D240" i="6" s="1"/>
  <c r="F240" i="6"/>
  <c r="G240" i="6"/>
  <c r="H240" i="6"/>
  <c r="E241" i="6"/>
  <c r="F241" i="6"/>
  <c r="G241" i="6"/>
  <c r="H241" i="6"/>
  <c r="D241" i="6" s="1"/>
  <c r="E242" i="6"/>
  <c r="F242" i="6"/>
  <c r="G242" i="6"/>
  <c r="D242" i="6" s="1"/>
  <c r="H242" i="6"/>
  <c r="E243" i="6"/>
  <c r="F243" i="6"/>
  <c r="G243" i="6"/>
  <c r="H243" i="6"/>
  <c r="E244" i="6"/>
  <c r="D244" i="6" s="1"/>
  <c r="F244" i="6"/>
  <c r="G244" i="6"/>
  <c r="H244" i="6"/>
  <c r="E245" i="6"/>
  <c r="F245" i="6"/>
  <c r="G245" i="6"/>
  <c r="H245" i="6"/>
  <c r="D245" i="6" s="1"/>
  <c r="E246" i="6"/>
  <c r="F246" i="6"/>
  <c r="G246" i="6"/>
  <c r="D246" i="6" s="1"/>
  <c r="H246" i="6"/>
  <c r="E247" i="6"/>
  <c r="F247" i="6"/>
  <c r="G247" i="6"/>
  <c r="D247" i="6" s="1"/>
  <c r="H247" i="6"/>
  <c r="E248" i="6"/>
  <c r="D248" i="6" s="1"/>
  <c r="F248" i="6"/>
  <c r="G248" i="6"/>
  <c r="H248" i="6"/>
  <c r="E249" i="6"/>
  <c r="F249" i="6"/>
  <c r="G249" i="6"/>
  <c r="H249" i="6"/>
  <c r="D249" i="6" s="1"/>
  <c r="E250" i="6"/>
  <c r="F250" i="6"/>
  <c r="G250" i="6"/>
  <c r="D250" i="6" s="1"/>
  <c r="H250" i="6"/>
  <c r="E251" i="6"/>
  <c r="F251" i="6"/>
  <c r="G251" i="6"/>
  <c r="H251" i="6"/>
  <c r="E252" i="6"/>
  <c r="D252" i="6" s="1"/>
  <c r="F252" i="6"/>
  <c r="G252" i="6"/>
  <c r="H252" i="6"/>
  <c r="E253" i="6"/>
  <c r="F253" i="6"/>
  <c r="G253" i="6"/>
  <c r="H253" i="6"/>
  <c r="D253" i="6" s="1"/>
  <c r="E254" i="6"/>
  <c r="F254" i="6"/>
  <c r="G254" i="6"/>
  <c r="D254" i="6" s="1"/>
  <c r="H254" i="6"/>
  <c r="E255" i="6"/>
  <c r="F255" i="6"/>
  <c r="G255" i="6"/>
  <c r="D255" i="6" s="1"/>
  <c r="H255" i="6"/>
  <c r="E256" i="6"/>
  <c r="D256" i="6" s="1"/>
  <c r="F256" i="6"/>
  <c r="G256" i="6"/>
  <c r="H256" i="6"/>
  <c r="E257" i="6"/>
  <c r="F257" i="6"/>
  <c r="G257" i="6"/>
  <c r="H257" i="6"/>
  <c r="D257" i="6" s="1"/>
  <c r="E258" i="6"/>
  <c r="F258" i="6"/>
  <c r="G258" i="6"/>
  <c r="D258" i="6" s="1"/>
  <c r="H258" i="6"/>
  <c r="E259" i="6"/>
  <c r="F259" i="6"/>
  <c r="G259" i="6"/>
  <c r="H259" i="6"/>
  <c r="E260" i="6"/>
  <c r="D260" i="6" s="1"/>
  <c r="F260" i="6"/>
  <c r="G260" i="6"/>
  <c r="H260" i="6"/>
  <c r="E261" i="6"/>
  <c r="F261" i="6"/>
  <c r="G261" i="6"/>
  <c r="H261" i="6"/>
  <c r="D261" i="6" s="1"/>
  <c r="E262" i="6"/>
  <c r="F262" i="6"/>
  <c r="G262" i="6"/>
  <c r="D262" i="6" s="1"/>
  <c r="H262" i="6"/>
  <c r="E263" i="6"/>
  <c r="F263" i="6"/>
  <c r="G263" i="6"/>
  <c r="D263" i="6" s="1"/>
  <c r="H263" i="6"/>
  <c r="E264" i="6"/>
  <c r="D264" i="6" s="1"/>
  <c r="F264" i="6"/>
  <c r="G264" i="6"/>
  <c r="H264" i="6"/>
  <c r="E265" i="6"/>
  <c r="F265" i="6"/>
  <c r="G265" i="6"/>
  <c r="H265" i="6"/>
  <c r="D265" i="6" s="1"/>
  <c r="E266" i="6"/>
  <c r="F266" i="6"/>
  <c r="G266" i="6"/>
  <c r="D266" i="6" s="1"/>
  <c r="H266" i="6"/>
  <c r="E267" i="6"/>
  <c r="F267" i="6"/>
  <c r="G267" i="6"/>
  <c r="H267" i="6"/>
  <c r="E268" i="6"/>
  <c r="D268" i="6" s="1"/>
  <c r="F268" i="6"/>
  <c r="G268" i="6"/>
  <c r="H268" i="6"/>
  <c r="E269" i="6"/>
  <c r="F269" i="6"/>
  <c r="G269" i="6"/>
  <c r="H269" i="6"/>
  <c r="D269" i="6" s="1"/>
  <c r="E270" i="6"/>
  <c r="F270" i="6"/>
  <c r="G270" i="6"/>
  <c r="D270" i="6" s="1"/>
  <c r="H270" i="6"/>
  <c r="E271" i="6"/>
  <c r="F271" i="6"/>
  <c r="G271" i="6"/>
  <c r="D271" i="6" s="1"/>
  <c r="H271" i="6"/>
  <c r="E272" i="6"/>
  <c r="D272" i="6" s="1"/>
  <c r="F272" i="6"/>
  <c r="G272" i="6"/>
  <c r="H272" i="6"/>
  <c r="E273" i="6"/>
  <c r="F273" i="6"/>
  <c r="G273" i="6"/>
  <c r="H273" i="6"/>
  <c r="D273" i="6" s="1"/>
  <c r="E274" i="6"/>
  <c r="F274" i="6"/>
  <c r="G274" i="6"/>
  <c r="D274" i="6" s="1"/>
  <c r="H274" i="6"/>
  <c r="E275" i="6"/>
  <c r="F275" i="6"/>
  <c r="G275" i="6"/>
  <c r="H275" i="6"/>
  <c r="E276" i="6"/>
  <c r="D276" i="6" s="1"/>
  <c r="F276" i="6"/>
  <c r="G276" i="6"/>
  <c r="H276" i="6"/>
  <c r="E277" i="6"/>
  <c r="F277" i="6"/>
  <c r="G277" i="6"/>
  <c r="H277" i="6"/>
  <c r="D277" i="6" s="1"/>
  <c r="E278" i="6"/>
  <c r="F278" i="6"/>
  <c r="G278" i="6"/>
  <c r="D278" i="6" s="1"/>
  <c r="H278" i="6"/>
  <c r="E279" i="6"/>
  <c r="F279" i="6"/>
  <c r="G279" i="6"/>
  <c r="D279" i="6" s="1"/>
  <c r="H279" i="6"/>
  <c r="E280" i="6"/>
  <c r="D280" i="6" s="1"/>
  <c r="F280" i="6"/>
  <c r="G280" i="6"/>
  <c r="H280" i="6"/>
  <c r="E281" i="6"/>
  <c r="F281" i="6"/>
  <c r="G281" i="6"/>
  <c r="H281" i="6"/>
  <c r="D281" i="6" s="1"/>
  <c r="E282" i="6"/>
  <c r="F282" i="6"/>
  <c r="G282" i="6"/>
  <c r="D282" i="6" s="1"/>
  <c r="H282" i="6"/>
  <c r="E283" i="6"/>
  <c r="F283" i="6"/>
  <c r="G283" i="6"/>
  <c r="H283" i="6"/>
  <c r="E284" i="6"/>
  <c r="D284" i="6" s="1"/>
  <c r="F284" i="6"/>
  <c r="G284" i="6"/>
  <c r="H284" i="6"/>
  <c r="E285" i="6"/>
  <c r="F285" i="6"/>
  <c r="G285" i="6"/>
  <c r="H285" i="6"/>
  <c r="D285" i="6" s="1"/>
  <c r="E286" i="6"/>
  <c r="F286" i="6"/>
  <c r="G286" i="6"/>
  <c r="D286" i="6" s="1"/>
  <c r="H286" i="6"/>
  <c r="E287" i="6"/>
  <c r="F287" i="6"/>
  <c r="G287" i="6"/>
  <c r="D287" i="6" s="1"/>
  <c r="H287" i="6"/>
  <c r="E288" i="6"/>
  <c r="D288" i="6" s="1"/>
  <c r="F288" i="6"/>
  <c r="G288" i="6"/>
  <c r="H288" i="6"/>
  <c r="E289" i="6"/>
  <c r="F289" i="6"/>
  <c r="G289" i="6"/>
  <c r="H289" i="6"/>
  <c r="D289" i="6" s="1"/>
  <c r="E290" i="6"/>
  <c r="F290" i="6"/>
  <c r="G290" i="6"/>
  <c r="D290" i="6" s="1"/>
  <c r="H290" i="6"/>
  <c r="E291" i="6"/>
  <c r="F291" i="6"/>
  <c r="G291" i="6"/>
  <c r="H291" i="6"/>
  <c r="E292" i="6"/>
  <c r="D292" i="6" s="1"/>
  <c r="F292" i="6"/>
  <c r="G292" i="6"/>
  <c r="H292" i="6"/>
  <c r="E293" i="6"/>
  <c r="F293" i="6"/>
  <c r="G293" i="6"/>
  <c r="H293" i="6"/>
  <c r="D293" i="6" s="1"/>
  <c r="E294" i="6"/>
  <c r="F294" i="6"/>
  <c r="G294" i="6"/>
  <c r="D294" i="6" s="1"/>
  <c r="H294" i="6"/>
  <c r="E295" i="6"/>
  <c r="F295" i="6"/>
  <c r="G295" i="6"/>
  <c r="D295" i="6" s="1"/>
  <c r="H295" i="6"/>
  <c r="E296" i="6"/>
  <c r="D296" i="6" s="1"/>
  <c r="F296" i="6"/>
  <c r="G296" i="6"/>
  <c r="H296" i="6"/>
  <c r="E297" i="6"/>
  <c r="F297" i="6"/>
  <c r="G297" i="6"/>
  <c r="H297" i="6"/>
  <c r="D297" i="6" s="1"/>
  <c r="E298" i="6"/>
  <c r="F298" i="6"/>
  <c r="G298" i="6"/>
  <c r="D298" i="6" s="1"/>
  <c r="H298" i="6"/>
  <c r="E299" i="6"/>
  <c r="F299" i="6"/>
  <c r="G299" i="6"/>
  <c r="H299" i="6"/>
  <c r="E300" i="6"/>
  <c r="D300" i="6" s="1"/>
  <c r="F300" i="6"/>
  <c r="G300" i="6"/>
  <c r="H300" i="6"/>
  <c r="E301" i="6"/>
  <c r="F301" i="6"/>
  <c r="G301" i="6"/>
  <c r="H301" i="6"/>
  <c r="D301" i="6" s="1"/>
  <c r="E302" i="6"/>
  <c r="F302" i="6"/>
  <c r="G302" i="6"/>
  <c r="D302" i="6" s="1"/>
  <c r="H302" i="6"/>
  <c r="E303" i="6"/>
  <c r="F303" i="6"/>
  <c r="G303" i="6"/>
  <c r="D303" i="6" s="1"/>
  <c r="H303" i="6"/>
  <c r="E304" i="6"/>
  <c r="D304" i="6" s="1"/>
  <c r="F304" i="6"/>
  <c r="G304" i="6"/>
  <c r="H304" i="6"/>
  <c r="E305" i="6"/>
  <c r="F305" i="6"/>
  <c r="G305" i="6"/>
  <c r="H305" i="6"/>
  <c r="D305" i="6" s="1"/>
  <c r="E306" i="6"/>
  <c r="F306" i="6"/>
  <c r="G306" i="6"/>
  <c r="D306" i="6" s="1"/>
  <c r="H306" i="6"/>
  <c r="E307" i="6"/>
  <c r="F307" i="6"/>
  <c r="G307" i="6"/>
  <c r="H307" i="6"/>
  <c r="E308" i="6"/>
  <c r="D308" i="6" s="1"/>
  <c r="F308" i="6"/>
  <c r="G308" i="6"/>
  <c r="H308" i="6"/>
  <c r="E309" i="6"/>
  <c r="F309" i="6"/>
  <c r="G309" i="6"/>
  <c r="H309" i="6"/>
  <c r="D309" i="6" s="1"/>
  <c r="E310" i="6"/>
  <c r="F310" i="6"/>
  <c r="G310" i="6"/>
  <c r="D310" i="6" s="1"/>
  <c r="H310" i="6"/>
  <c r="E311" i="6"/>
  <c r="F311" i="6"/>
  <c r="G311" i="6"/>
  <c r="D311" i="6" s="1"/>
  <c r="H311" i="6"/>
  <c r="E312" i="6"/>
  <c r="D312" i="6" s="1"/>
  <c r="F312" i="6"/>
  <c r="G312" i="6"/>
  <c r="H312" i="6"/>
  <c r="E313" i="6"/>
  <c r="F313" i="6"/>
  <c r="G313" i="6"/>
  <c r="H313" i="6"/>
  <c r="D313" i="6" s="1"/>
  <c r="E314" i="6"/>
  <c r="F314" i="6"/>
  <c r="G314" i="6"/>
  <c r="D314" i="6" s="1"/>
  <c r="H314" i="6"/>
  <c r="E315" i="6"/>
  <c r="F315" i="6"/>
  <c r="G315" i="6"/>
  <c r="H315" i="6"/>
  <c r="E316" i="6"/>
  <c r="D316" i="6" s="1"/>
  <c r="F316" i="6"/>
  <c r="G316" i="6"/>
  <c r="H316" i="6"/>
  <c r="E317" i="6"/>
  <c r="F317" i="6"/>
  <c r="G317" i="6"/>
  <c r="H317" i="6"/>
  <c r="D317" i="6" s="1"/>
  <c r="E318" i="6"/>
  <c r="F318" i="6"/>
  <c r="G318" i="6"/>
  <c r="D318" i="6" s="1"/>
  <c r="H318" i="6"/>
  <c r="E319" i="6"/>
  <c r="F319" i="6"/>
  <c r="G319" i="6"/>
  <c r="D319" i="6" s="1"/>
  <c r="H319" i="6"/>
  <c r="E320" i="6"/>
  <c r="D320" i="6" s="1"/>
  <c r="F320" i="6"/>
  <c r="G320" i="6"/>
  <c r="H320" i="6"/>
  <c r="E321" i="6"/>
  <c r="F321" i="6"/>
  <c r="G321" i="6"/>
  <c r="H321" i="6"/>
  <c r="D321" i="6" s="1"/>
  <c r="E322" i="6"/>
  <c r="F322" i="6"/>
  <c r="G322" i="6"/>
  <c r="D322" i="6" s="1"/>
  <c r="H322" i="6"/>
  <c r="E323" i="6"/>
  <c r="F323" i="6"/>
  <c r="G323" i="6"/>
  <c r="H323" i="6"/>
  <c r="E324" i="6"/>
  <c r="D324" i="6" s="1"/>
  <c r="F324" i="6"/>
  <c r="G324" i="6"/>
  <c r="H324" i="6"/>
  <c r="E325" i="6"/>
  <c r="F325" i="6"/>
  <c r="G325" i="6"/>
  <c r="H325" i="6"/>
  <c r="D325" i="6" s="1"/>
  <c r="E326" i="6"/>
  <c r="F326" i="6"/>
  <c r="G326" i="6"/>
  <c r="D326" i="6" s="1"/>
  <c r="H326" i="6"/>
  <c r="E327" i="6"/>
  <c r="F327" i="6"/>
  <c r="G327" i="6"/>
  <c r="D327" i="6" s="1"/>
  <c r="H327" i="6"/>
  <c r="E328" i="6"/>
  <c r="D328" i="6" s="1"/>
  <c r="F328" i="6"/>
  <c r="G328" i="6"/>
  <c r="H328" i="6"/>
  <c r="E329" i="6"/>
  <c r="F329" i="6"/>
  <c r="G329" i="6"/>
  <c r="H329" i="6"/>
  <c r="D329" i="6" s="1"/>
  <c r="E330" i="6"/>
  <c r="F330" i="6"/>
  <c r="G330" i="6"/>
  <c r="D330" i="6" s="1"/>
  <c r="H330" i="6"/>
  <c r="E331" i="6"/>
  <c r="F331" i="6"/>
  <c r="G331" i="6"/>
  <c r="H331" i="6"/>
  <c r="E332" i="6"/>
  <c r="D332" i="6" s="1"/>
  <c r="F332" i="6"/>
  <c r="G332" i="6"/>
  <c r="H332" i="6"/>
  <c r="E333" i="6"/>
  <c r="F333" i="6"/>
  <c r="G333" i="6"/>
  <c r="H333" i="6"/>
  <c r="D333" i="6" s="1"/>
  <c r="E334" i="6"/>
  <c r="F334" i="6"/>
  <c r="G334" i="6"/>
  <c r="H334" i="6"/>
  <c r="E335" i="6"/>
  <c r="F335" i="6"/>
  <c r="G335" i="6"/>
  <c r="H335" i="6"/>
  <c r="E336" i="6"/>
  <c r="D336" i="6" s="1"/>
  <c r="F336" i="6"/>
  <c r="G336" i="6"/>
  <c r="H336" i="6"/>
  <c r="E337" i="6"/>
  <c r="F337" i="6"/>
  <c r="G337" i="6"/>
  <c r="H337" i="6"/>
  <c r="D337" i="6" s="1"/>
  <c r="E338" i="6"/>
  <c r="F338" i="6"/>
  <c r="G338" i="6"/>
  <c r="H338" i="6"/>
  <c r="E339" i="6"/>
  <c r="F339" i="6"/>
  <c r="G339" i="6"/>
  <c r="D339" i="6" s="1"/>
  <c r="H339" i="6"/>
  <c r="E340" i="6"/>
  <c r="F340" i="6"/>
  <c r="G340" i="6"/>
  <c r="H340" i="6"/>
  <c r="D340" i="6" s="1"/>
  <c r="E341" i="6"/>
  <c r="F341" i="6"/>
  <c r="G341" i="6"/>
  <c r="D341" i="6" s="1"/>
  <c r="H341" i="6"/>
  <c r="E342" i="6"/>
  <c r="F342" i="6"/>
  <c r="D342" i="6" s="1"/>
  <c r="G342" i="6"/>
  <c r="H342" i="6"/>
  <c r="E343" i="6"/>
  <c r="F343" i="6"/>
  <c r="G343" i="6"/>
  <c r="D343" i="6" s="1"/>
  <c r="H343" i="6"/>
  <c r="E344" i="6"/>
  <c r="F344" i="6"/>
  <c r="G344" i="6"/>
  <c r="H344" i="6"/>
  <c r="D344" i="6" s="1"/>
  <c r="E345" i="6"/>
  <c r="F345" i="6"/>
  <c r="G345" i="6"/>
  <c r="D345" i="6" s="1"/>
  <c r="H345" i="6"/>
  <c r="E346" i="6"/>
  <c r="F346" i="6"/>
  <c r="D346" i="6" s="1"/>
  <c r="G346" i="6"/>
  <c r="H346" i="6"/>
  <c r="E347" i="6"/>
  <c r="F347" i="6"/>
  <c r="G347" i="6"/>
  <c r="D347" i="6" s="1"/>
  <c r="H347" i="6"/>
  <c r="E348" i="6"/>
  <c r="F348" i="6"/>
  <c r="G348" i="6"/>
  <c r="H348" i="6"/>
  <c r="D348" i="6" s="1"/>
  <c r="E349" i="6"/>
  <c r="F349" i="6"/>
  <c r="G349" i="6"/>
  <c r="D349" i="6" s="1"/>
  <c r="H349" i="6"/>
  <c r="E350" i="6"/>
  <c r="F350" i="6"/>
  <c r="D350" i="6" s="1"/>
  <c r="G350" i="6"/>
  <c r="H350" i="6"/>
  <c r="E351" i="6"/>
  <c r="F351" i="6"/>
  <c r="G351" i="6"/>
  <c r="D351" i="6" s="1"/>
  <c r="H351" i="6"/>
  <c r="E352" i="6"/>
  <c r="F352" i="6"/>
  <c r="G352" i="6"/>
  <c r="H352" i="6"/>
  <c r="D352" i="6" s="1"/>
  <c r="E353" i="6"/>
  <c r="F353" i="6"/>
  <c r="G353" i="6"/>
  <c r="D353" i="6" s="1"/>
  <c r="H353" i="6"/>
  <c r="E354" i="6"/>
  <c r="F354" i="6"/>
  <c r="D354" i="6" s="1"/>
  <c r="G354" i="6"/>
  <c r="H354" i="6"/>
  <c r="E355" i="6"/>
  <c r="F355" i="6"/>
  <c r="G355" i="6"/>
  <c r="D355" i="6" s="1"/>
  <c r="H355" i="6"/>
  <c r="E356" i="6"/>
  <c r="F356" i="6"/>
  <c r="G356" i="6"/>
  <c r="H356" i="6"/>
  <c r="D356" i="6" s="1"/>
  <c r="E357" i="6"/>
  <c r="F357" i="6"/>
  <c r="G357" i="6"/>
  <c r="D357" i="6" s="1"/>
  <c r="H357" i="6"/>
  <c r="C357" i="6"/>
  <c r="C356" i="6"/>
  <c r="C355" i="6"/>
  <c r="C354" i="6"/>
  <c r="C353" i="6"/>
  <c r="C352" i="6"/>
  <c r="C351" i="6"/>
  <c r="C350" i="6"/>
  <c r="C349" i="6"/>
  <c r="B349" i="6"/>
  <c r="B348" i="6"/>
  <c r="C348" i="6" s="1"/>
  <c r="C347" i="6"/>
  <c r="B347" i="6"/>
  <c r="B346" i="6"/>
  <c r="C345" i="6"/>
  <c r="B345" i="6"/>
  <c r="B344" i="6"/>
  <c r="C344" i="6" s="1"/>
  <c r="C343" i="6"/>
  <c r="B343" i="6"/>
  <c r="B342" i="6"/>
  <c r="C341" i="6"/>
  <c r="B341" i="6"/>
  <c r="B340" i="6"/>
  <c r="C340" i="6" s="1"/>
  <c r="C339" i="6"/>
  <c r="B339" i="6"/>
  <c r="B338" i="6"/>
  <c r="C337" i="6"/>
  <c r="B337" i="6"/>
  <c r="B336" i="6"/>
  <c r="C336" i="6" s="1"/>
  <c r="C335" i="6"/>
  <c r="B335" i="6"/>
  <c r="B334" i="6"/>
  <c r="C333" i="6"/>
  <c r="B333" i="6"/>
  <c r="B332" i="6"/>
  <c r="C332" i="6" s="1"/>
  <c r="C331" i="6"/>
  <c r="B331" i="6"/>
  <c r="B330" i="6"/>
  <c r="C329" i="6"/>
  <c r="B329" i="6"/>
  <c r="B328" i="6"/>
  <c r="C328" i="6" s="1"/>
  <c r="C327" i="6"/>
  <c r="B327" i="6"/>
  <c r="B326" i="6"/>
  <c r="C325" i="6"/>
  <c r="B325" i="6"/>
  <c r="B324" i="6"/>
  <c r="C324" i="6" s="1"/>
  <c r="C323" i="6"/>
  <c r="B323" i="6"/>
  <c r="B322" i="6"/>
  <c r="C321" i="6"/>
  <c r="B321" i="6"/>
  <c r="B320" i="6"/>
  <c r="C320" i="6" s="1"/>
  <c r="C319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D335" i="6" l="1"/>
  <c r="D334" i="6"/>
  <c r="D323" i="6"/>
  <c r="D307" i="6"/>
  <c r="C307" i="3" s="1"/>
  <c r="D291" i="6"/>
  <c r="D275" i="6"/>
  <c r="D259" i="6"/>
  <c r="D243" i="6"/>
  <c r="D227" i="6"/>
  <c r="D211" i="6"/>
  <c r="D195" i="6"/>
  <c r="D179" i="6"/>
  <c r="D155" i="6"/>
  <c r="D123" i="6"/>
  <c r="D107" i="6"/>
  <c r="D91" i="6"/>
  <c r="D75" i="6"/>
  <c r="D59" i="6"/>
  <c r="D43" i="6"/>
  <c r="D27" i="6"/>
  <c r="C27" i="3" s="1"/>
  <c r="D11" i="6"/>
  <c r="D55" i="6"/>
  <c r="D39" i="6"/>
  <c r="D23" i="6"/>
  <c r="C23" i="3" s="1"/>
  <c r="D338" i="6"/>
  <c r="D331" i="6"/>
  <c r="D315" i="6"/>
  <c r="D299" i="6"/>
  <c r="C299" i="3" s="1"/>
  <c r="D283" i="6"/>
  <c r="D267" i="6"/>
  <c r="D251" i="6"/>
  <c r="D235" i="6"/>
  <c r="D219" i="6"/>
  <c r="D203" i="6"/>
  <c r="D187" i="6"/>
  <c r="D171" i="6"/>
  <c r="D163" i="6"/>
  <c r="D147" i="6"/>
  <c r="D139" i="6"/>
  <c r="D131" i="6"/>
  <c r="D115" i="6"/>
  <c r="D99" i="6"/>
  <c r="D83" i="6"/>
  <c r="D67" i="6"/>
  <c r="D19" i="6"/>
  <c r="C326" i="6"/>
  <c r="C57" i="3"/>
  <c r="C279" i="3"/>
  <c r="C287" i="3"/>
  <c r="C53" i="3"/>
  <c r="C285" i="3"/>
  <c r="C318" i="6"/>
  <c r="C281" i="3"/>
  <c r="C254" i="3"/>
  <c r="C283" i="3"/>
  <c r="C284" i="3"/>
  <c r="C322" i="6"/>
  <c r="C330" i="6"/>
  <c r="C334" i="6"/>
  <c r="C338" i="6"/>
  <c r="C342" i="6"/>
  <c r="C346" i="6"/>
  <c r="C354" i="3"/>
  <c r="C320" i="3"/>
  <c r="C324" i="3"/>
  <c r="C328" i="3"/>
  <c r="C332" i="3"/>
  <c r="C336" i="3"/>
  <c r="C340" i="3"/>
  <c r="C344" i="3"/>
  <c r="C348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A24" i="3"/>
  <c r="B24" i="3"/>
  <c r="C24" i="3"/>
  <c r="A25" i="3"/>
  <c r="B25" i="3"/>
  <c r="C25" i="3"/>
  <c r="A26" i="3"/>
  <c r="B26" i="3"/>
  <c r="C26" i="3"/>
  <c r="A27" i="3"/>
  <c r="B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A54" i="3"/>
  <c r="B54" i="3"/>
  <c r="C54" i="3"/>
  <c r="A55" i="3"/>
  <c r="B55" i="3"/>
  <c r="C55" i="3"/>
  <c r="A56" i="3"/>
  <c r="B56" i="3"/>
  <c r="C56" i="3"/>
  <c r="A57" i="3"/>
  <c r="B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A280" i="3"/>
  <c r="B280" i="3"/>
  <c r="C280" i="3"/>
  <c r="A281" i="3"/>
  <c r="B281" i="3"/>
  <c r="A282" i="3"/>
  <c r="B282" i="3"/>
  <c r="C282" i="3"/>
  <c r="A283" i="3"/>
  <c r="B283" i="3"/>
  <c r="A284" i="3"/>
  <c r="B284" i="3"/>
  <c r="A285" i="3"/>
  <c r="B285" i="3"/>
  <c r="A286" i="3"/>
  <c r="B286" i="3"/>
  <c r="C286" i="3"/>
  <c r="A287" i="3"/>
  <c r="B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A319" i="3"/>
  <c r="B319" i="3"/>
  <c r="C319" i="3"/>
  <c r="A320" i="3"/>
  <c r="B320" i="3"/>
  <c r="A321" i="3"/>
  <c r="B321" i="3"/>
  <c r="C321" i="3"/>
  <c r="A322" i="3"/>
  <c r="B322" i="3"/>
  <c r="A323" i="3"/>
  <c r="B323" i="3"/>
  <c r="C323" i="3"/>
  <c r="A324" i="3"/>
  <c r="B324" i="3"/>
  <c r="A325" i="3"/>
  <c r="B325" i="3"/>
  <c r="C325" i="3"/>
  <c r="A326" i="3"/>
  <c r="B326" i="3"/>
  <c r="A327" i="3"/>
  <c r="B327" i="3"/>
  <c r="C327" i="3"/>
  <c r="A328" i="3"/>
  <c r="B328" i="3"/>
  <c r="A329" i="3"/>
  <c r="B329" i="3"/>
  <c r="C329" i="3"/>
  <c r="A330" i="3"/>
  <c r="B330" i="3"/>
  <c r="A331" i="3"/>
  <c r="B331" i="3"/>
  <c r="C331" i="3"/>
  <c r="A332" i="3"/>
  <c r="B332" i="3"/>
  <c r="A333" i="3"/>
  <c r="B333" i="3"/>
  <c r="C333" i="3"/>
  <c r="A334" i="3"/>
  <c r="B334" i="3"/>
  <c r="A335" i="3"/>
  <c r="B335" i="3"/>
  <c r="C335" i="3"/>
  <c r="A336" i="3"/>
  <c r="B336" i="3"/>
  <c r="A337" i="3"/>
  <c r="B337" i="3"/>
  <c r="C337" i="3"/>
  <c r="A338" i="3"/>
  <c r="B338" i="3"/>
  <c r="A339" i="3"/>
  <c r="B339" i="3"/>
  <c r="C339" i="3"/>
  <c r="A340" i="3"/>
  <c r="B340" i="3"/>
  <c r="A341" i="3"/>
  <c r="B341" i="3"/>
  <c r="C341" i="3"/>
  <c r="A342" i="3"/>
  <c r="B342" i="3"/>
  <c r="A343" i="3"/>
  <c r="B343" i="3"/>
  <c r="C343" i="3"/>
  <c r="A344" i="3"/>
  <c r="B344" i="3"/>
  <c r="A345" i="3"/>
  <c r="B345" i="3"/>
  <c r="C345" i="3"/>
  <c r="A346" i="3"/>
  <c r="B346" i="3"/>
  <c r="A347" i="3"/>
  <c r="B347" i="3"/>
  <c r="C347" i="3"/>
  <c r="A348" i="3"/>
  <c r="B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A355" i="3"/>
  <c r="B355" i="3"/>
  <c r="C355" i="3"/>
  <c r="A356" i="3"/>
  <c r="B356" i="3"/>
  <c r="C356" i="3"/>
  <c r="A357" i="3"/>
  <c r="B357" i="3"/>
  <c r="C357" i="3"/>
  <c r="A3" i="3"/>
  <c r="B3" i="3"/>
  <c r="C3" i="3"/>
  <c r="A4" i="3"/>
  <c r="B4" i="3"/>
  <c r="C4" i="3"/>
  <c r="A5" i="3"/>
  <c r="B5" i="3"/>
  <c r="C5" i="3"/>
  <c r="A6" i="3"/>
  <c r="B6" i="3"/>
  <c r="C6" i="3"/>
  <c r="C2" i="3"/>
  <c r="B2" i="3"/>
  <c r="A2" i="3"/>
  <c r="C346" i="3" l="1"/>
  <c r="C330" i="3"/>
  <c r="C322" i="3"/>
  <c r="C318" i="3"/>
  <c r="C342" i="3"/>
  <c r="C334" i="3"/>
  <c r="C338" i="3"/>
  <c r="C326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G4" i="7" l="1"/>
  <c r="G5" i="7"/>
  <c r="G6" i="7"/>
  <c r="G7" i="7"/>
  <c r="G8" i="7"/>
  <c r="G9" i="7"/>
  <c r="G3" i="7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1" i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D255" i="1"/>
  <c r="E255" i="1"/>
  <c r="D256" i="1"/>
  <c r="D257" i="1"/>
  <c r="E257" i="1"/>
  <c r="D258" i="1"/>
  <c r="D259" i="1"/>
  <c r="E259" i="1"/>
  <c r="D260" i="1"/>
  <c r="D261" i="1"/>
  <c r="E261" i="1"/>
  <c r="D262" i="1"/>
  <c r="D263" i="1"/>
  <c r="E263" i="1"/>
  <c r="D264" i="1"/>
  <c r="D265" i="1"/>
  <c r="E265" i="1"/>
  <c r="D266" i="1"/>
  <c r="D267" i="1"/>
  <c r="E267" i="1"/>
  <c r="D268" i="1"/>
  <c r="D269" i="1"/>
  <c r="E269" i="1"/>
  <c r="D270" i="1"/>
  <c r="D271" i="1"/>
  <c r="E271" i="1"/>
  <c r="D272" i="1"/>
  <c r="D273" i="1"/>
  <c r="E273" i="1"/>
  <c r="D274" i="1"/>
  <c r="D275" i="1"/>
  <c r="E275" i="1"/>
  <c r="D276" i="1"/>
  <c r="D277" i="1"/>
  <c r="E277" i="1"/>
  <c r="D278" i="1"/>
  <c r="D279" i="1"/>
  <c r="E279" i="1"/>
  <c r="D280" i="1"/>
  <c r="D281" i="1"/>
  <c r="E281" i="1"/>
  <c r="D282" i="1"/>
  <c r="D283" i="1"/>
  <c r="E283" i="1"/>
  <c r="D284" i="1"/>
  <c r="D285" i="1"/>
  <c r="E285" i="1"/>
  <c r="D286" i="1"/>
  <c r="D287" i="1"/>
  <c r="E287" i="1"/>
  <c r="D288" i="1"/>
  <c r="D289" i="1"/>
  <c r="E289" i="1"/>
  <c r="D290" i="1"/>
  <c r="D291" i="1"/>
  <c r="E291" i="1"/>
  <c r="D292" i="1"/>
  <c r="D293" i="1"/>
  <c r="E293" i="1"/>
  <c r="D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V2" i="1"/>
  <c r="U2" i="1"/>
  <c r="T2" i="1"/>
  <c r="S2" i="1"/>
  <c r="R2" i="1"/>
  <c r="Q2" i="1"/>
  <c r="P2" i="1"/>
  <c r="O2" i="1"/>
  <c r="N2" i="1"/>
  <c r="M2" i="1"/>
  <c r="L2" i="1"/>
  <c r="K2" i="1"/>
  <c r="J2" i="1"/>
  <c r="E2" i="1"/>
  <c r="D2" i="1"/>
  <c r="C2" i="7"/>
  <c r="C3" i="7"/>
  <c r="C4" i="7"/>
  <c r="C5" i="7"/>
  <c r="C6" i="7"/>
  <c r="C7" i="7"/>
  <c r="C8" i="7"/>
  <c r="C9" i="7"/>
  <c r="C1" i="7"/>
  <c r="E9" i="7"/>
  <c r="E7" i="7"/>
  <c r="E254" i="1" s="1"/>
  <c r="E5" i="7"/>
  <c r="E294" i="1" l="1"/>
  <c r="E292" i="1"/>
  <c r="E290" i="1"/>
  <c r="E288" i="1"/>
  <c r="E286" i="1"/>
  <c r="E284" i="1"/>
  <c r="E282" i="1"/>
  <c r="E280" i="1"/>
  <c r="E278" i="1"/>
  <c r="E276" i="1"/>
  <c r="E274" i="1"/>
  <c r="E272" i="1"/>
  <c r="E270" i="1"/>
  <c r="E268" i="1"/>
  <c r="E266" i="1"/>
  <c r="E264" i="1"/>
  <c r="E262" i="1"/>
  <c r="E260" i="1"/>
  <c r="E258" i="1"/>
  <c r="E256" i="1"/>
  <c r="E3" i="7"/>
  <c r="E172" i="1" l="1"/>
  <c r="E176" i="1"/>
  <c r="E180" i="1"/>
  <c r="E184" i="1"/>
  <c r="E188" i="1"/>
  <c r="E192" i="1"/>
  <c r="E196" i="1"/>
  <c r="E200" i="1"/>
  <c r="E204" i="1"/>
  <c r="E208" i="1"/>
  <c r="E171" i="1"/>
  <c r="E175" i="1"/>
  <c r="E179" i="1"/>
  <c r="E183" i="1"/>
  <c r="E187" i="1"/>
  <c r="E191" i="1"/>
  <c r="E195" i="1"/>
  <c r="E199" i="1"/>
  <c r="E203" i="1"/>
  <c r="E207" i="1"/>
  <c r="E211" i="1"/>
  <c r="E181" i="1"/>
  <c r="E189" i="1"/>
  <c r="E197" i="1"/>
  <c r="E209" i="1"/>
  <c r="E170" i="1"/>
  <c r="E174" i="1"/>
  <c r="E178" i="1"/>
  <c r="E182" i="1"/>
  <c r="E186" i="1"/>
  <c r="E190" i="1"/>
  <c r="E194" i="1"/>
  <c r="E198" i="1"/>
  <c r="E202" i="1"/>
  <c r="E206" i="1"/>
  <c r="E210" i="1"/>
  <c r="E173" i="1"/>
  <c r="E177" i="1"/>
  <c r="E185" i="1"/>
  <c r="E193" i="1"/>
  <c r="E201" i="1"/>
  <c r="E205" i="1"/>
  <c r="C658" i="6" l="1"/>
  <c r="D658" i="6"/>
  <c r="C660" i="6"/>
  <c r="D660" i="6"/>
  <c r="C662" i="6"/>
  <c r="D662" i="6"/>
  <c r="C664" i="6"/>
  <c r="D664" i="6"/>
  <c r="C666" i="6"/>
  <c r="D666" i="6"/>
  <c r="C668" i="6"/>
  <c r="D668" i="6"/>
  <c r="C670" i="6"/>
  <c r="D670" i="6"/>
  <c r="C672" i="6"/>
  <c r="D672" i="6"/>
  <c r="C674" i="6"/>
  <c r="D674" i="6"/>
  <c r="C676" i="6"/>
  <c r="D676" i="6"/>
  <c r="C678" i="6"/>
  <c r="D678" i="6"/>
  <c r="C680" i="6"/>
  <c r="D680" i="6"/>
  <c r="C682" i="6"/>
  <c r="D682" i="6"/>
  <c r="C684" i="6"/>
  <c r="D684" i="6"/>
  <c r="C686" i="6"/>
  <c r="D686" i="6"/>
  <c r="C688" i="6"/>
  <c r="D688" i="6"/>
  <c r="C690" i="6"/>
  <c r="D690" i="6"/>
  <c r="C692" i="6"/>
  <c r="D692" i="6"/>
  <c r="C694" i="6"/>
  <c r="D694" i="6"/>
  <c r="C696" i="6"/>
  <c r="D696" i="6"/>
  <c r="C698" i="6"/>
  <c r="D698" i="6"/>
  <c r="C700" i="6"/>
  <c r="D700" i="6"/>
  <c r="C702" i="6"/>
  <c r="D702" i="6"/>
  <c r="C704" i="6"/>
  <c r="D704" i="6"/>
  <c r="C706" i="6"/>
  <c r="D706" i="6"/>
  <c r="C708" i="6"/>
  <c r="D708" i="6"/>
  <c r="C710" i="6"/>
  <c r="D710" i="6"/>
  <c r="C712" i="6"/>
  <c r="D712" i="6"/>
  <c r="C714" i="6"/>
  <c r="D714" i="6"/>
  <c r="C640" i="6"/>
  <c r="D640" i="6"/>
  <c r="C642" i="6"/>
  <c r="D642" i="6"/>
  <c r="C644" i="6"/>
  <c r="D644" i="6"/>
  <c r="C646" i="6"/>
  <c r="D646" i="6"/>
  <c r="C648" i="6"/>
  <c r="D648" i="6"/>
  <c r="C650" i="6"/>
  <c r="D650" i="6"/>
  <c r="C652" i="6"/>
  <c r="D652" i="6"/>
  <c r="C654" i="6"/>
  <c r="D654" i="6"/>
  <c r="C656" i="6"/>
  <c r="D656" i="6"/>
  <c r="C622" i="6"/>
  <c r="D622" i="6"/>
  <c r="C624" i="6"/>
  <c r="D624" i="6"/>
  <c r="C626" i="6"/>
  <c r="D626" i="6"/>
  <c r="C628" i="6"/>
  <c r="D628" i="6"/>
  <c r="C630" i="6"/>
  <c r="D630" i="6"/>
  <c r="C632" i="6"/>
  <c r="D632" i="6"/>
  <c r="C634" i="6"/>
  <c r="D634" i="6"/>
  <c r="C636" i="6"/>
  <c r="D636" i="6"/>
  <c r="C638" i="6"/>
  <c r="D638" i="6"/>
  <c r="C620" i="6"/>
  <c r="D620" i="6"/>
  <c r="B713" i="6"/>
  <c r="C713" i="6" s="1"/>
  <c r="B711" i="6"/>
  <c r="C711" i="6" s="1"/>
  <c r="B709" i="6"/>
  <c r="C709" i="6" s="1"/>
  <c r="B707" i="6"/>
  <c r="D707" i="6" s="1"/>
  <c r="B705" i="6"/>
  <c r="C705" i="6" s="1"/>
  <c r="B703" i="6"/>
  <c r="C703" i="6" s="1"/>
  <c r="B701" i="6"/>
  <c r="C701" i="6" s="1"/>
  <c r="B699" i="6"/>
  <c r="D699" i="6" s="1"/>
  <c r="B697" i="6"/>
  <c r="C697" i="6" s="1"/>
  <c r="B695" i="6"/>
  <c r="C695" i="6" s="1"/>
  <c r="B693" i="6"/>
  <c r="C693" i="6" s="1"/>
  <c r="B691" i="6"/>
  <c r="C691" i="6" s="1"/>
  <c r="B689" i="6"/>
  <c r="C689" i="6" s="1"/>
  <c r="B687" i="6"/>
  <c r="C687" i="6" s="1"/>
  <c r="B685" i="6"/>
  <c r="C685" i="6" s="1"/>
  <c r="B683" i="6"/>
  <c r="C683" i="6" s="1"/>
  <c r="B681" i="6"/>
  <c r="C681" i="6" s="1"/>
  <c r="B679" i="6"/>
  <c r="C679" i="6" s="1"/>
  <c r="B677" i="6"/>
  <c r="C677" i="6" s="1"/>
  <c r="B675" i="6"/>
  <c r="D675" i="6" s="1"/>
  <c r="B673" i="6"/>
  <c r="C673" i="6" s="1"/>
  <c r="B671" i="6"/>
  <c r="C671" i="6" s="1"/>
  <c r="B669" i="6"/>
  <c r="C669" i="6" s="1"/>
  <c r="B667" i="6"/>
  <c r="D667" i="6" s="1"/>
  <c r="B665" i="6"/>
  <c r="C665" i="6" s="1"/>
  <c r="B663" i="6"/>
  <c r="C663" i="6" s="1"/>
  <c r="B661" i="6"/>
  <c r="C661" i="6" s="1"/>
  <c r="B659" i="6"/>
  <c r="D659" i="6" s="1"/>
  <c r="B657" i="6"/>
  <c r="C657" i="6" s="1"/>
  <c r="B655" i="6"/>
  <c r="C655" i="6" s="1"/>
  <c r="B653" i="6"/>
  <c r="C653" i="6" s="1"/>
  <c r="B651" i="6"/>
  <c r="C651" i="6" s="1"/>
  <c r="B649" i="6"/>
  <c r="C649" i="6" s="1"/>
  <c r="B647" i="6"/>
  <c r="C647" i="6" s="1"/>
  <c r="B645" i="6"/>
  <c r="C645" i="6" s="1"/>
  <c r="B643" i="6"/>
  <c r="C643" i="6" s="1"/>
  <c r="B641" i="6"/>
  <c r="C641" i="6" s="1"/>
  <c r="B639" i="6"/>
  <c r="C639" i="6" s="1"/>
  <c r="B637" i="6"/>
  <c r="C637" i="6" s="1"/>
  <c r="B635" i="6"/>
  <c r="C635" i="6" s="1"/>
  <c r="B633" i="6"/>
  <c r="C633" i="6" s="1"/>
  <c r="B631" i="6"/>
  <c r="C631" i="6" s="1"/>
  <c r="B629" i="6"/>
  <c r="C629" i="6" s="1"/>
  <c r="B627" i="6"/>
  <c r="C627" i="6" s="1"/>
  <c r="B625" i="6"/>
  <c r="C625" i="6" s="1"/>
  <c r="B623" i="6"/>
  <c r="C623" i="6" s="1"/>
  <c r="B621" i="6"/>
  <c r="C621" i="6" s="1"/>
  <c r="B619" i="6"/>
  <c r="D663" i="6" l="1"/>
  <c r="D669" i="6"/>
  <c r="D711" i="6"/>
  <c r="L711" i="6" s="1"/>
  <c r="D705" i="6"/>
  <c r="K705" i="6" s="1"/>
  <c r="C619" i="6"/>
  <c r="D713" i="6"/>
  <c r="N713" i="6" s="1"/>
  <c r="D677" i="6"/>
  <c r="D671" i="6"/>
  <c r="D665" i="6"/>
  <c r="AU665" i="6" s="1"/>
  <c r="D701" i="6"/>
  <c r="M701" i="6" s="1"/>
  <c r="D679" i="6"/>
  <c r="AV679" i="6" s="1"/>
  <c r="D673" i="6"/>
  <c r="D709" i="6"/>
  <c r="M709" i="6" s="1"/>
  <c r="D703" i="6"/>
  <c r="L703" i="6" s="1"/>
  <c r="D681" i="6"/>
  <c r="D661" i="6"/>
  <c r="D619" i="6"/>
  <c r="C707" i="6"/>
  <c r="C699" i="6"/>
  <c r="C675" i="6"/>
  <c r="C667" i="6"/>
  <c r="C659" i="6"/>
  <c r="D621" i="6"/>
  <c r="AK621" i="6" s="1"/>
  <c r="D639" i="6"/>
  <c r="AJ639" i="6" s="1"/>
  <c r="D637" i="6"/>
  <c r="AS637" i="6" s="1"/>
  <c r="D635" i="6"/>
  <c r="D633" i="6"/>
  <c r="D631" i="6"/>
  <c r="AU631" i="6" s="1"/>
  <c r="D629" i="6"/>
  <c r="D627" i="6"/>
  <c r="D625" i="6"/>
  <c r="AQ625" i="6" s="1"/>
  <c r="D623" i="6"/>
  <c r="D657" i="6"/>
  <c r="AU657" i="6" s="1"/>
  <c r="D655" i="6"/>
  <c r="L655" i="6" s="1"/>
  <c r="D653" i="6"/>
  <c r="AU653" i="6" s="1"/>
  <c r="D651" i="6"/>
  <c r="D649" i="6"/>
  <c r="D647" i="6"/>
  <c r="D645" i="6"/>
  <c r="AU645" i="6" s="1"/>
  <c r="D643" i="6"/>
  <c r="D641" i="6"/>
  <c r="AP641" i="6" s="1"/>
  <c r="D697" i="6"/>
  <c r="L697" i="6" s="1"/>
  <c r="D695" i="6"/>
  <c r="L695" i="6" s="1"/>
  <c r="D693" i="6"/>
  <c r="M693" i="6" s="1"/>
  <c r="D691" i="6"/>
  <c r="K691" i="6" s="1"/>
  <c r="D689" i="6"/>
  <c r="L689" i="6" s="1"/>
  <c r="D687" i="6"/>
  <c r="K687" i="6" s="1"/>
  <c r="D685" i="6"/>
  <c r="I685" i="6" s="1"/>
  <c r="D683" i="6"/>
  <c r="AS669" i="6"/>
  <c r="U663" i="6"/>
  <c r="AU647" i="6"/>
  <c r="G567" i="6"/>
  <c r="F567" i="6"/>
  <c r="G563" i="6"/>
  <c r="F563" i="6"/>
  <c r="G559" i="6"/>
  <c r="F559" i="6"/>
  <c r="G555" i="6"/>
  <c r="F555" i="6"/>
  <c r="G551" i="6"/>
  <c r="F551" i="6"/>
  <c r="G547" i="6"/>
  <c r="F547" i="6"/>
  <c r="G543" i="6"/>
  <c r="F543" i="6"/>
  <c r="G539" i="6"/>
  <c r="F539" i="6"/>
  <c r="G535" i="6"/>
  <c r="F535" i="6"/>
  <c r="G531" i="6"/>
  <c r="F531" i="6"/>
  <c r="G527" i="6"/>
  <c r="F527" i="6"/>
  <c r="G523" i="6"/>
  <c r="F523" i="6"/>
  <c r="G519" i="6"/>
  <c r="F519" i="6"/>
  <c r="G515" i="6"/>
  <c r="F515" i="6"/>
  <c r="G511" i="6"/>
  <c r="F511" i="6"/>
  <c r="G507" i="6"/>
  <c r="F507" i="6"/>
  <c r="G503" i="6"/>
  <c r="F503" i="6"/>
  <c r="G499" i="6"/>
  <c r="F499" i="6"/>
  <c r="G495" i="6"/>
  <c r="F495" i="6"/>
  <c r="G491" i="6"/>
  <c r="F491" i="6"/>
  <c r="G487" i="6"/>
  <c r="F487" i="6"/>
  <c r="G483" i="6"/>
  <c r="F483" i="6"/>
  <c r="G479" i="6"/>
  <c r="F479" i="6"/>
  <c r="G475" i="6"/>
  <c r="F475" i="6"/>
  <c r="G471" i="6"/>
  <c r="F471" i="6"/>
  <c r="G467" i="6"/>
  <c r="F467" i="6"/>
  <c r="G463" i="6"/>
  <c r="F463" i="6"/>
  <c r="G459" i="6"/>
  <c r="F459" i="6"/>
  <c r="G455" i="6"/>
  <c r="F455" i="6"/>
  <c r="G451" i="6"/>
  <c r="F451" i="6"/>
  <c r="G447" i="6"/>
  <c r="F447" i="6"/>
  <c r="G443" i="6"/>
  <c r="F443" i="6"/>
  <c r="G439" i="6"/>
  <c r="F439" i="6"/>
  <c r="G435" i="6"/>
  <c r="F435" i="6"/>
  <c r="G431" i="6"/>
  <c r="F431" i="6"/>
  <c r="G427" i="6"/>
  <c r="F427" i="6"/>
  <c r="G423" i="6"/>
  <c r="F423" i="6"/>
  <c r="G419" i="6"/>
  <c r="F419" i="6"/>
  <c r="G415" i="6"/>
  <c r="F415" i="6"/>
  <c r="G411" i="6"/>
  <c r="F411" i="6"/>
  <c r="AV645" i="6" l="1"/>
  <c r="AS655" i="6"/>
  <c r="I713" i="6"/>
  <c r="U713" i="6"/>
  <c r="M713" i="6"/>
  <c r="AF713" i="6"/>
  <c r="L713" i="6"/>
  <c r="AA713" i="6"/>
  <c r="AL713" i="6"/>
  <c r="R713" i="6"/>
  <c r="AG697" i="6"/>
  <c r="N697" i="6"/>
  <c r="I689" i="6"/>
  <c r="AE689" i="6"/>
  <c r="AN689" i="6"/>
  <c r="J711" i="6"/>
  <c r="AG711" i="6"/>
  <c r="V703" i="6"/>
  <c r="AU703" i="6"/>
  <c r="AN703" i="6"/>
  <c r="N695" i="6"/>
  <c r="AG695" i="6"/>
  <c r="AS687" i="6"/>
  <c r="AD687" i="6"/>
  <c r="AM687" i="6"/>
  <c r="AH691" i="6"/>
  <c r="AK691" i="6"/>
  <c r="K709" i="6"/>
  <c r="AR709" i="6"/>
  <c r="AO709" i="6"/>
  <c r="I701" i="6"/>
  <c r="AH701" i="6"/>
  <c r="AO713" i="6"/>
  <c r="AG713" i="6"/>
  <c r="AV713" i="6"/>
  <c r="AB713" i="6"/>
  <c r="AQ713" i="6"/>
  <c r="W713" i="6"/>
  <c r="AH713" i="6"/>
  <c r="J713" i="6"/>
  <c r="O697" i="6"/>
  <c r="AH697" i="6"/>
  <c r="AM689" i="6"/>
  <c r="J689" i="6"/>
  <c r="X689" i="6"/>
  <c r="AL711" i="6"/>
  <c r="Q711" i="6"/>
  <c r="S703" i="6"/>
  <c r="O703" i="6"/>
  <c r="X703" i="6"/>
  <c r="S695" i="6"/>
  <c r="Q695" i="6"/>
  <c r="J687" i="6"/>
  <c r="AV687" i="6"/>
  <c r="W687" i="6"/>
  <c r="AR691" i="6"/>
  <c r="P691" i="6"/>
  <c r="X709" i="6"/>
  <c r="L709" i="6"/>
  <c r="Y709" i="6"/>
  <c r="AI701" i="6"/>
  <c r="R701" i="6"/>
  <c r="Y713" i="6"/>
  <c r="Q713" i="6"/>
  <c r="AR713" i="6"/>
  <c r="T713" i="6"/>
  <c r="AM713" i="6"/>
  <c r="S713" i="6"/>
  <c r="Z713" i="6"/>
  <c r="Q697" i="6"/>
  <c r="J697" i="6"/>
  <c r="M697" i="6"/>
  <c r="AV689" i="6"/>
  <c r="AT689" i="6"/>
  <c r="I711" i="6"/>
  <c r="AQ711" i="6"/>
  <c r="AN711" i="6"/>
  <c r="AQ703" i="6"/>
  <c r="AG703" i="6"/>
  <c r="AU695" i="6"/>
  <c r="AP695" i="6"/>
  <c r="AN695" i="6"/>
  <c r="R687" i="6"/>
  <c r="AF687" i="6"/>
  <c r="AT691" i="6"/>
  <c r="V691" i="6"/>
  <c r="AM691" i="6"/>
  <c r="AV709" i="6"/>
  <c r="AH709" i="6"/>
  <c r="AU701" i="6"/>
  <c r="AV701" i="6"/>
  <c r="AO701" i="6"/>
  <c r="AT713" i="6"/>
  <c r="AP713" i="6"/>
  <c r="AJ713" i="6"/>
  <c r="P713" i="6"/>
  <c r="AI713" i="6"/>
  <c r="K713" i="6"/>
  <c r="V713" i="6"/>
  <c r="AA697" i="6"/>
  <c r="AI697" i="6"/>
  <c r="X697" i="6"/>
  <c r="K689" i="6"/>
  <c r="Y689" i="6"/>
  <c r="AE711" i="6"/>
  <c r="K711" i="6"/>
  <c r="X711" i="6"/>
  <c r="AH703" i="6"/>
  <c r="Q703" i="6"/>
  <c r="AE695" i="6"/>
  <c r="J695" i="6"/>
  <c r="X695" i="6"/>
  <c r="Q687" i="6"/>
  <c r="P687" i="6"/>
  <c r="AJ691" i="6"/>
  <c r="AC691" i="6"/>
  <c r="W691" i="6"/>
  <c r="AM709" i="6"/>
  <c r="R709" i="6"/>
  <c r="AB701" i="6"/>
  <c r="P701" i="6"/>
  <c r="Y701" i="6"/>
  <c r="AP705" i="6"/>
  <c r="AL705" i="6"/>
  <c r="P705" i="6"/>
  <c r="W705" i="6"/>
  <c r="AN693" i="6"/>
  <c r="AR693" i="6"/>
  <c r="AQ693" i="6"/>
  <c r="AH693" i="6"/>
  <c r="Y693" i="6"/>
  <c r="P685" i="6"/>
  <c r="AB685" i="6"/>
  <c r="AU685" i="6"/>
  <c r="O685" i="6"/>
  <c r="V685" i="6"/>
  <c r="J699" i="6"/>
  <c r="N699" i="6"/>
  <c r="R699" i="6"/>
  <c r="V699" i="6"/>
  <c r="K699" i="6"/>
  <c r="O699" i="6"/>
  <c r="S699" i="6"/>
  <c r="W699" i="6"/>
  <c r="AA699" i="6"/>
  <c r="AE699" i="6"/>
  <c r="AI699" i="6"/>
  <c r="AM699" i="6"/>
  <c r="AQ699" i="6"/>
  <c r="AU699" i="6"/>
  <c r="Q699" i="6"/>
  <c r="Y699" i="6"/>
  <c r="AD699" i="6"/>
  <c r="AJ699" i="6"/>
  <c r="AO699" i="6"/>
  <c r="AT699" i="6"/>
  <c r="L699" i="6"/>
  <c r="T699" i="6"/>
  <c r="Z699" i="6"/>
  <c r="AF699" i="6"/>
  <c r="AK699" i="6"/>
  <c r="AP699" i="6"/>
  <c r="AV699" i="6"/>
  <c r="M699" i="6"/>
  <c r="AB699" i="6"/>
  <c r="AL699" i="6"/>
  <c r="U699" i="6"/>
  <c r="P699" i="6"/>
  <c r="AC699" i="6"/>
  <c r="AN699" i="6"/>
  <c r="I699" i="6"/>
  <c r="AG699" i="6"/>
  <c r="AR699" i="6"/>
  <c r="X699" i="6"/>
  <c r="AH699" i="6"/>
  <c r="AS699" i="6"/>
  <c r="AS705" i="6"/>
  <c r="Z705" i="6"/>
  <c r="AH705" i="6"/>
  <c r="Y705" i="6"/>
  <c r="AD705" i="6"/>
  <c r="AR705" i="6"/>
  <c r="AB705" i="6"/>
  <c r="L705" i="6"/>
  <c r="AI705" i="6"/>
  <c r="S705" i="6"/>
  <c r="AT697" i="6"/>
  <c r="AS697" i="6"/>
  <c r="V697" i="6"/>
  <c r="AO697" i="6"/>
  <c r="AV697" i="6"/>
  <c r="AD697" i="6"/>
  <c r="AU697" i="6"/>
  <c r="AC697" i="6"/>
  <c r="AJ697" i="6"/>
  <c r="T697" i="6"/>
  <c r="AC689" i="6"/>
  <c r="R689" i="6"/>
  <c r="AL689" i="6"/>
  <c r="AU689" i="6"/>
  <c r="Z689" i="6"/>
  <c r="AQ689" i="6"/>
  <c r="AO689" i="6"/>
  <c r="S689" i="6"/>
  <c r="AJ689" i="6"/>
  <c r="T689" i="6"/>
  <c r="AH711" i="6"/>
  <c r="O711" i="6"/>
  <c r="AM711" i="6"/>
  <c r="AD711" i="6"/>
  <c r="AI711" i="6"/>
  <c r="AS711" i="6"/>
  <c r="AC711" i="6"/>
  <c r="M711" i="6"/>
  <c r="AJ711" i="6"/>
  <c r="T711" i="6"/>
  <c r="I703" i="6"/>
  <c r="AT703" i="6"/>
  <c r="AA703" i="6"/>
  <c r="Z703" i="6"/>
  <c r="AM703" i="6"/>
  <c r="AS703" i="6"/>
  <c r="AC703" i="6"/>
  <c r="M703" i="6"/>
  <c r="AJ703" i="6"/>
  <c r="T703" i="6"/>
  <c r="O695" i="6"/>
  <c r="W695" i="6"/>
  <c r="AQ695" i="6"/>
  <c r="K695" i="6"/>
  <c r="AH695" i="6"/>
  <c r="AS695" i="6"/>
  <c r="AC695" i="6"/>
  <c r="M695" i="6"/>
  <c r="AJ695" i="6"/>
  <c r="T695" i="6"/>
  <c r="AK687" i="6"/>
  <c r="AP687" i="6"/>
  <c r="AO687" i="6"/>
  <c r="I687" i="6"/>
  <c r="V687" i="6"/>
  <c r="AR687" i="6"/>
  <c r="AB687" i="6"/>
  <c r="L687" i="6"/>
  <c r="AI687" i="6"/>
  <c r="S687" i="6"/>
  <c r="Y691" i="6"/>
  <c r="N691" i="6"/>
  <c r="X691" i="6"/>
  <c r="AL691" i="6"/>
  <c r="Q691" i="6"/>
  <c r="R691" i="6"/>
  <c r="AF691" i="6"/>
  <c r="J691" i="6"/>
  <c r="AI691" i="6"/>
  <c r="S691" i="6"/>
  <c r="AQ709" i="6"/>
  <c r="AI709" i="6"/>
  <c r="AF709" i="6"/>
  <c r="AE709" i="6"/>
  <c r="AJ709" i="6"/>
  <c r="AT709" i="6"/>
  <c r="AD709" i="6"/>
  <c r="N709" i="6"/>
  <c r="AK709" i="6"/>
  <c r="U709" i="6"/>
  <c r="AE701" i="6"/>
  <c r="L701" i="6"/>
  <c r="AJ701" i="6"/>
  <c r="AA701" i="6"/>
  <c r="AN701" i="6"/>
  <c r="AT701" i="6"/>
  <c r="AD701" i="6"/>
  <c r="N701" i="6"/>
  <c r="AK701" i="6"/>
  <c r="U701" i="6"/>
  <c r="AF693" i="6"/>
  <c r="AM693" i="6"/>
  <c r="AJ693" i="6"/>
  <c r="AU693" i="6"/>
  <c r="AI693" i="6"/>
  <c r="AT693" i="6"/>
  <c r="AD693" i="6"/>
  <c r="N693" i="6"/>
  <c r="AK693" i="6"/>
  <c r="U693" i="6"/>
  <c r="AN685" i="6"/>
  <c r="AS685" i="6"/>
  <c r="M685" i="6"/>
  <c r="T685" i="6"/>
  <c r="AG685" i="6"/>
  <c r="AQ685" i="6"/>
  <c r="AA685" i="6"/>
  <c r="K685" i="6"/>
  <c r="AH685" i="6"/>
  <c r="R685" i="6"/>
  <c r="I705" i="6"/>
  <c r="AG705" i="6"/>
  <c r="AF705" i="6"/>
  <c r="AM705" i="6"/>
  <c r="P693" i="6"/>
  <c r="L693" i="6"/>
  <c r="K693" i="6"/>
  <c r="R693" i="6"/>
  <c r="AO693" i="6"/>
  <c r="AV685" i="6"/>
  <c r="U685" i="6"/>
  <c r="AO685" i="6"/>
  <c r="AE685" i="6"/>
  <c r="AL685" i="6"/>
  <c r="P621" i="6"/>
  <c r="J707" i="6"/>
  <c r="N707" i="6"/>
  <c r="R707" i="6"/>
  <c r="V707" i="6"/>
  <c r="Z707" i="6"/>
  <c r="AD707" i="6"/>
  <c r="AH707" i="6"/>
  <c r="AL707" i="6"/>
  <c r="AP707" i="6"/>
  <c r="AT707" i="6"/>
  <c r="K707" i="6"/>
  <c r="O707" i="6"/>
  <c r="S707" i="6"/>
  <c r="W707" i="6"/>
  <c r="AA707" i="6"/>
  <c r="AE707" i="6"/>
  <c r="AI707" i="6"/>
  <c r="AM707" i="6"/>
  <c r="AQ707" i="6"/>
  <c r="AU707" i="6"/>
  <c r="M707" i="6"/>
  <c r="U707" i="6"/>
  <c r="AC707" i="6"/>
  <c r="AK707" i="6"/>
  <c r="AS707" i="6"/>
  <c r="P707" i="6"/>
  <c r="X707" i="6"/>
  <c r="AF707" i="6"/>
  <c r="AN707" i="6"/>
  <c r="AV707" i="6"/>
  <c r="Y707" i="6"/>
  <c r="AO707" i="6"/>
  <c r="L707" i="6"/>
  <c r="AB707" i="6"/>
  <c r="AR707" i="6"/>
  <c r="I707" i="6"/>
  <c r="Q707" i="6"/>
  <c r="AG707" i="6"/>
  <c r="T707" i="6"/>
  <c r="AJ707" i="6"/>
  <c r="AK713" i="6"/>
  <c r="AS713" i="6"/>
  <c r="AC713" i="6"/>
  <c r="AN713" i="6"/>
  <c r="X713" i="6"/>
  <c r="AU713" i="6"/>
  <c r="AE713" i="6"/>
  <c r="O713" i="6"/>
  <c r="AD713" i="6"/>
  <c r="AC705" i="6"/>
  <c r="AK705" i="6"/>
  <c r="R705" i="6"/>
  <c r="Q705" i="6"/>
  <c r="V705" i="6"/>
  <c r="AN705" i="6"/>
  <c r="X705" i="6"/>
  <c r="AU705" i="6"/>
  <c r="AE705" i="6"/>
  <c r="O705" i="6"/>
  <c r="I697" i="6"/>
  <c r="Z697" i="6"/>
  <c r="K697" i="6"/>
  <c r="AE697" i="6"/>
  <c r="AR697" i="6"/>
  <c r="Y697" i="6"/>
  <c r="AQ697" i="6"/>
  <c r="W697" i="6"/>
  <c r="AF697" i="6"/>
  <c r="P697" i="6"/>
  <c r="AS689" i="6"/>
  <c r="AH689" i="6"/>
  <c r="AA689" i="6"/>
  <c r="AP689" i="6"/>
  <c r="U689" i="6"/>
  <c r="AG689" i="6"/>
  <c r="AI689" i="6"/>
  <c r="N689" i="6"/>
  <c r="AF689" i="6"/>
  <c r="P689" i="6"/>
  <c r="R711" i="6"/>
  <c r="AP711" i="6"/>
  <c r="W711" i="6"/>
  <c r="V711" i="6"/>
  <c r="AA711" i="6"/>
  <c r="AO711" i="6"/>
  <c r="Y711" i="6"/>
  <c r="AV711" i="6"/>
  <c r="AF711" i="6"/>
  <c r="P711" i="6"/>
  <c r="AL703" i="6"/>
  <c r="AD703" i="6"/>
  <c r="K703" i="6"/>
  <c r="R703" i="6"/>
  <c r="AE703" i="6"/>
  <c r="AO703" i="6"/>
  <c r="Y703" i="6"/>
  <c r="AV703" i="6"/>
  <c r="AF703" i="6"/>
  <c r="P703" i="6"/>
  <c r="I695" i="6"/>
  <c r="AT695" i="6"/>
  <c r="AI695" i="6"/>
  <c r="AL695" i="6"/>
  <c r="Z695" i="6"/>
  <c r="AO695" i="6"/>
  <c r="Y695" i="6"/>
  <c r="AV695" i="6"/>
  <c r="AF695" i="6"/>
  <c r="P695" i="6"/>
  <c r="AC687" i="6"/>
  <c r="AH687" i="6"/>
  <c r="AG687" i="6"/>
  <c r="AT687" i="6"/>
  <c r="N687" i="6"/>
  <c r="AN687" i="6"/>
  <c r="X687" i="6"/>
  <c r="AU687" i="6"/>
  <c r="AE687" i="6"/>
  <c r="O687" i="6"/>
  <c r="AO691" i="6"/>
  <c r="AD691" i="6"/>
  <c r="M691" i="6"/>
  <c r="AG691" i="6"/>
  <c r="L691" i="6"/>
  <c r="AV691" i="6"/>
  <c r="Z691" i="6"/>
  <c r="AU691" i="6"/>
  <c r="AE691" i="6"/>
  <c r="O691" i="6"/>
  <c r="AA709" i="6"/>
  <c r="S709" i="6"/>
  <c r="P709" i="6"/>
  <c r="W709" i="6"/>
  <c r="AB709" i="6"/>
  <c r="AP709" i="6"/>
  <c r="Z709" i="6"/>
  <c r="J709" i="6"/>
  <c r="AG709" i="6"/>
  <c r="Q709" i="6"/>
  <c r="O701" i="6"/>
  <c r="AM701" i="6"/>
  <c r="T701" i="6"/>
  <c r="S701" i="6"/>
  <c r="AF701" i="6"/>
  <c r="AP701" i="6"/>
  <c r="Z701" i="6"/>
  <c r="J701" i="6"/>
  <c r="AG701" i="6"/>
  <c r="Q701" i="6"/>
  <c r="X693" i="6"/>
  <c r="AE693" i="6"/>
  <c r="AB693" i="6"/>
  <c r="W693" i="6"/>
  <c r="AA693" i="6"/>
  <c r="AP693" i="6"/>
  <c r="Z693" i="6"/>
  <c r="J693" i="6"/>
  <c r="AG693" i="6"/>
  <c r="Q693" i="6"/>
  <c r="AF685" i="6"/>
  <c r="AK685" i="6"/>
  <c r="AR685" i="6"/>
  <c r="L685" i="6"/>
  <c r="Y685" i="6"/>
  <c r="AM685" i="6"/>
  <c r="W685" i="6"/>
  <c r="AT685" i="6"/>
  <c r="AD685" i="6"/>
  <c r="N685" i="6"/>
  <c r="J705" i="6"/>
  <c r="AV705" i="6"/>
  <c r="M705" i="6"/>
  <c r="U705" i="6"/>
  <c r="AO705" i="6"/>
  <c r="AT705" i="6"/>
  <c r="N705" i="6"/>
  <c r="AJ705" i="6"/>
  <c r="T705" i="6"/>
  <c r="AQ705" i="6"/>
  <c r="AA705" i="6"/>
  <c r="AL697" i="6"/>
  <c r="AP697" i="6"/>
  <c r="AK697" i="6"/>
  <c r="U697" i="6"/>
  <c r="AN697" i="6"/>
  <c r="S697" i="6"/>
  <c r="AM697" i="6"/>
  <c r="R697" i="6"/>
  <c r="AB697" i="6"/>
  <c r="W689" i="6"/>
  <c r="M689" i="6"/>
  <c r="V689" i="6"/>
  <c r="AK689" i="6"/>
  <c r="O689" i="6"/>
  <c r="Q689" i="6"/>
  <c r="AD689" i="6"/>
  <c r="AR689" i="6"/>
  <c r="AB689" i="6"/>
  <c r="AU711" i="6"/>
  <c r="Z711" i="6"/>
  <c r="AT711" i="6"/>
  <c r="N711" i="6"/>
  <c r="S711" i="6"/>
  <c r="AK711" i="6"/>
  <c r="U711" i="6"/>
  <c r="AR711" i="6"/>
  <c r="AB711" i="6"/>
  <c r="AI703" i="6"/>
  <c r="N703" i="6"/>
  <c r="AP703" i="6"/>
  <c r="J703" i="6"/>
  <c r="W703" i="6"/>
  <c r="AK703" i="6"/>
  <c r="U703" i="6"/>
  <c r="AR703" i="6"/>
  <c r="AB703" i="6"/>
  <c r="AM695" i="6"/>
  <c r="AD695" i="6"/>
  <c r="AA695" i="6"/>
  <c r="V695" i="6"/>
  <c r="R695" i="6"/>
  <c r="AK695" i="6"/>
  <c r="U695" i="6"/>
  <c r="AR695" i="6"/>
  <c r="AB695" i="6"/>
  <c r="U687" i="6"/>
  <c r="Z687" i="6"/>
  <c r="Y687" i="6"/>
  <c r="AL687" i="6"/>
  <c r="M687" i="6"/>
  <c r="AJ687" i="6"/>
  <c r="T687" i="6"/>
  <c r="AQ687" i="6"/>
  <c r="AA687" i="6"/>
  <c r="T691" i="6"/>
  <c r="AN691" i="6"/>
  <c r="I691" i="6"/>
  <c r="AB691" i="6"/>
  <c r="AS691" i="6"/>
  <c r="AP691" i="6"/>
  <c r="U691" i="6"/>
  <c r="AQ691" i="6"/>
  <c r="AA691" i="6"/>
  <c r="AN709" i="6"/>
  <c r="I709" i="6"/>
  <c r="AU709" i="6"/>
  <c r="O709" i="6"/>
  <c r="T709" i="6"/>
  <c r="AL709" i="6"/>
  <c r="V709" i="6"/>
  <c r="AS709" i="6"/>
  <c r="AC709" i="6"/>
  <c r="AR701" i="6"/>
  <c r="W701" i="6"/>
  <c r="AQ701" i="6"/>
  <c r="K701" i="6"/>
  <c r="X701" i="6"/>
  <c r="AL701" i="6"/>
  <c r="V701" i="6"/>
  <c r="AS701" i="6"/>
  <c r="AC701" i="6"/>
  <c r="AV693" i="6"/>
  <c r="O693" i="6"/>
  <c r="T693" i="6"/>
  <c r="I693" i="6"/>
  <c r="S693" i="6"/>
  <c r="AL693" i="6"/>
  <c r="V693" i="6"/>
  <c r="AS693" i="6"/>
  <c r="AC693" i="6"/>
  <c r="X685" i="6"/>
  <c r="AC685" i="6"/>
  <c r="AJ685" i="6"/>
  <c r="J685" i="6"/>
  <c r="Q685" i="6"/>
  <c r="AI685" i="6"/>
  <c r="S685" i="6"/>
  <c r="AP685" i="6"/>
  <c r="Z685" i="6"/>
  <c r="T639" i="6"/>
  <c r="AE657" i="6"/>
  <c r="AO671" i="6"/>
  <c r="AG679" i="6"/>
  <c r="AI659" i="6"/>
  <c r="AI649" i="6"/>
  <c r="AR637" i="6"/>
  <c r="AR629" i="6"/>
  <c r="AN623" i="6"/>
  <c r="P679" i="6"/>
  <c r="AA679" i="6"/>
  <c r="AR679" i="6"/>
  <c r="Q679" i="6"/>
  <c r="AB679" i="6"/>
  <c r="L679" i="6"/>
  <c r="W679" i="6"/>
  <c r="AM679" i="6"/>
  <c r="K679" i="6"/>
  <c r="U679" i="6"/>
  <c r="Y671" i="6"/>
  <c r="I671" i="6"/>
  <c r="AE671" i="6"/>
  <c r="T671" i="6"/>
  <c r="Z669" i="6"/>
  <c r="AU669" i="6"/>
  <c r="AP669" i="6"/>
  <c r="J669" i="6"/>
  <c r="AE669" i="6"/>
  <c r="U669" i="6"/>
  <c r="O669" i="6"/>
  <c r="AK669" i="6"/>
  <c r="AE665" i="6"/>
  <c r="I665" i="6"/>
  <c r="AO663" i="6"/>
  <c r="AK663" i="6"/>
  <c r="W657" i="6"/>
  <c r="AN657" i="6"/>
  <c r="X657" i="6"/>
  <c r="AV657" i="6"/>
  <c r="P657" i="6"/>
  <c r="AF657" i="6"/>
  <c r="O657" i="6"/>
  <c r="AD655" i="6"/>
  <c r="Y655" i="6"/>
  <c r="I653" i="6"/>
  <c r="Y653" i="6"/>
  <c r="AO653" i="6"/>
  <c r="M653" i="6"/>
  <c r="AC653" i="6"/>
  <c r="AS653" i="6"/>
  <c r="Q653" i="6"/>
  <c r="AG653" i="6"/>
  <c r="AV653" i="6"/>
  <c r="U653" i="6"/>
  <c r="AK653" i="6"/>
  <c r="S649" i="6"/>
  <c r="AJ647" i="6"/>
  <c r="AB647" i="6"/>
  <c r="AV647" i="6"/>
  <c r="AR647" i="6"/>
  <c r="L647" i="6"/>
  <c r="AF647" i="6"/>
  <c r="X647" i="6"/>
  <c r="P647" i="6"/>
  <c r="AN647" i="6"/>
  <c r="Q645" i="6"/>
  <c r="AG645" i="6"/>
  <c r="U645" i="6"/>
  <c r="AK645" i="6"/>
  <c r="M645" i="6"/>
  <c r="AC645" i="6"/>
  <c r="AS645" i="6"/>
  <c r="I645" i="6"/>
  <c r="Y645" i="6"/>
  <c r="AO645" i="6"/>
  <c r="W641" i="6"/>
  <c r="N641" i="6"/>
  <c r="AD641" i="6"/>
  <c r="AT641" i="6"/>
  <c r="AM641" i="6"/>
  <c r="O641" i="6"/>
  <c r="AE641" i="6"/>
  <c r="AU641" i="6"/>
  <c r="V641" i="6"/>
  <c r="AL641" i="6"/>
  <c r="L639" i="6"/>
  <c r="AR639" i="6"/>
  <c r="AV639" i="6"/>
  <c r="AB639" i="6"/>
  <c r="Q637" i="6"/>
  <c r="AN637" i="6"/>
  <c r="I637" i="6"/>
  <c r="U637" i="6"/>
  <c r="AF637" i="6"/>
  <c r="AO637" i="6"/>
  <c r="AC637" i="6"/>
  <c r="M637" i="6"/>
  <c r="X637" i="6"/>
  <c r="AG637" i="6"/>
  <c r="AU637" i="6"/>
  <c r="P637" i="6"/>
  <c r="Y637" i="6"/>
  <c r="AK637" i="6"/>
  <c r="AV637" i="6"/>
  <c r="U629" i="6"/>
  <c r="AQ629" i="6"/>
  <c r="AV629" i="6"/>
  <c r="K629" i="6"/>
  <c r="AF629" i="6"/>
  <c r="AA629" i="6"/>
  <c r="P629" i="6"/>
  <c r="AK629" i="6"/>
  <c r="S625" i="6"/>
  <c r="AO625" i="6"/>
  <c r="AA625" i="6"/>
  <c r="Q625" i="6"/>
  <c r="AL625" i="6"/>
  <c r="I625" i="6"/>
  <c r="AD625" i="6"/>
  <c r="S623" i="6"/>
  <c r="AD623" i="6"/>
  <c r="AN621" i="6"/>
  <c r="X621" i="6"/>
  <c r="AS621" i="6"/>
  <c r="AA621" i="6"/>
  <c r="AV621" i="6"/>
  <c r="M621" i="6"/>
  <c r="AI621" i="6"/>
  <c r="AB619" i="6"/>
  <c r="AS623" i="6"/>
  <c r="AO623" i="6"/>
  <c r="AK623" i="6"/>
  <c r="AG623" i="6"/>
  <c r="AC623" i="6"/>
  <c r="Y623" i="6"/>
  <c r="U623" i="6"/>
  <c r="Q623" i="6"/>
  <c r="M623" i="6"/>
  <c r="I623" i="6"/>
  <c r="AU623" i="6"/>
  <c r="AP623" i="6"/>
  <c r="AJ623" i="6"/>
  <c r="AE623" i="6"/>
  <c r="Z623" i="6"/>
  <c r="T623" i="6"/>
  <c r="O623" i="6"/>
  <c r="J623" i="6"/>
  <c r="AR623" i="6"/>
  <c r="AM623" i="6"/>
  <c r="AH623" i="6"/>
  <c r="AB623" i="6"/>
  <c r="W623" i="6"/>
  <c r="R623" i="6"/>
  <c r="L623" i="6"/>
  <c r="K623" i="6"/>
  <c r="V623" i="6"/>
  <c r="AF623" i="6"/>
  <c r="AQ623" i="6"/>
  <c r="AT631" i="6"/>
  <c r="AP631" i="6"/>
  <c r="AL631" i="6"/>
  <c r="AH631" i="6"/>
  <c r="AD631" i="6"/>
  <c r="AS631" i="6"/>
  <c r="AO631" i="6"/>
  <c r="AK631" i="6"/>
  <c r="AG631" i="6"/>
  <c r="AC631" i="6"/>
  <c r="Y631" i="6"/>
  <c r="U631" i="6"/>
  <c r="Q631" i="6"/>
  <c r="M631" i="6"/>
  <c r="I631" i="6"/>
  <c r="AR631" i="6"/>
  <c r="AJ631" i="6"/>
  <c r="AB631" i="6"/>
  <c r="W631" i="6"/>
  <c r="R631" i="6"/>
  <c r="L631" i="6"/>
  <c r="AQ631" i="6"/>
  <c r="AI631" i="6"/>
  <c r="AA631" i="6"/>
  <c r="V631" i="6"/>
  <c r="P631" i="6"/>
  <c r="K631" i="6"/>
  <c r="AV631" i="6"/>
  <c r="AN631" i="6"/>
  <c r="AF631" i="6"/>
  <c r="Z631" i="6"/>
  <c r="T631" i="6"/>
  <c r="O631" i="6"/>
  <c r="J631" i="6"/>
  <c r="X631" i="6"/>
  <c r="S621" i="6"/>
  <c r="AC621" i="6"/>
  <c r="N623" i="6"/>
  <c r="X623" i="6"/>
  <c r="AI623" i="6"/>
  <c r="AT623" i="6"/>
  <c r="K625" i="6"/>
  <c r="V625" i="6"/>
  <c r="AG625" i="6"/>
  <c r="AE631" i="6"/>
  <c r="S631" i="6"/>
  <c r="AS659" i="6"/>
  <c r="AO659" i="6"/>
  <c r="AK659" i="6"/>
  <c r="AG659" i="6"/>
  <c r="AC659" i="6"/>
  <c r="Y659" i="6"/>
  <c r="U659" i="6"/>
  <c r="Q659" i="6"/>
  <c r="M659" i="6"/>
  <c r="I659" i="6"/>
  <c r="AV659" i="6"/>
  <c r="AR659" i="6"/>
  <c r="AN659" i="6"/>
  <c r="AJ659" i="6"/>
  <c r="AF659" i="6"/>
  <c r="AB659" i="6"/>
  <c r="X659" i="6"/>
  <c r="T659" i="6"/>
  <c r="P659" i="6"/>
  <c r="L659" i="6"/>
  <c r="AP659" i="6"/>
  <c r="AH659" i="6"/>
  <c r="Z659" i="6"/>
  <c r="R659" i="6"/>
  <c r="J659" i="6"/>
  <c r="AU659" i="6"/>
  <c r="AM659" i="6"/>
  <c r="AE659" i="6"/>
  <c r="W659" i="6"/>
  <c r="O659" i="6"/>
  <c r="AT659" i="6"/>
  <c r="AL659" i="6"/>
  <c r="AD659" i="6"/>
  <c r="V659" i="6"/>
  <c r="N659" i="6"/>
  <c r="AA659" i="6"/>
  <c r="S659" i="6"/>
  <c r="AQ659" i="6"/>
  <c r="K659" i="6"/>
  <c r="AT621" i="6"/>
  <c r="AP621" i="6"/>
  <c r="AL621" i="6"/>
  <c r="AH621" i="6"/>
  <c r="AD621" i="6"/>
  <c r="Z621" i="6"/>
  <c r="V621" i="6"/>
  <c r="R621" i="6"/>
  <c r="N621" i="6"/>
  <c r="J621" i="6"/>
  <c r="AR621" i="6"/>
  <c r="AM621" i="6"/>
  <c r="AG621" i="6"/>
  <c r="AB621" i="6"/>
  <c r="W621" i="6"/>
  <c r="Q621" i="6"/>
  <c r="L621" i="6"/>
  <c r="AU621" i="6"/>
  <c r="AO621" i="6"/>
  <c r="AJ621" i="6"/>
  <c r="AE621" i="6"/>
  <c r="Y621" i="6"/>
  <c r="T621" i="6"/>
  <c r="O621" i="6"/>
  <c r="I621" i="6"/>
  <c r="K621" i="6"/>
  <c r="U621" i="6"/>
  <c r="AF621" i="6"/>
  <c r="AQ621" i="6"/>
  <c r="P623" i="6"/>
  <c r="AA623" i="6"/>
  <c r="AL623" i="6"/>
  <c r="AV623" i="6"/>
  <c r="AV625" i="6"/>
  <c r="AR625" i="6"/>
  <c r="AN625" i="6"/>
  <c r="AJ625" i="6"/>
  <c r="AF625" i="6"/>
  <c r="AB625" i="6"/>
  <c r="X625" i="6"/>
  <c r="T625" i="6"/>
  <c r="P625" i="6"/>
  <c r="L625" i="6"/>
  <c r="AS625" i="6"/>
  <c r="AM625" i="6"/>
  <c r="AH625" i="6"/>
  <c r="AC625" i="6"/>
  <c r="W625" i="6"/>
  <c r="R625" i="6"/>
  <c r="M625" i="6"/>
  <c r="AU625" i="6"/>
  <c r="AP625" i="6"/>
  <c r="AK625" i="6"/>
  <c r="AE625" i="6"/>
  <c r="Z625" i="6"/>
  <c r="U625" i="6"/>
  <c r="O625" i="6"/>
  <c r="J625" i="6"/>
  <c r="N625" i="6"/>
  <c r="Y625" i="6"/>
  <c r="AI625" i="6"/>
  <c r="AT625" i="6"/>
  <c r="N631" i="6"/>
  <c r="AM631" i="6"/>
  <c r="AT649" i="6"/>
  <c r="AP649" i="6"/>
  <c r="AL649" i="6"/>
  <c r="AH649" i="6"/>
  <c r="AD649" i="6"/>
  <c r="Z649" i="6"/>
  <c r="V649" i="6"/>
  <c r="R649" i="6"/>
  <c r="N649" i="6"/>
  <c r="J649" i="6"/>
  <c r="AS649" i="6"/>
  <c r="AO649" i="6"/>
  <c r="AK649" i="6"/>
  <c r="AG649" i="6"/>
  <c r="AC649" i="6"/>
  <c r="Y649" i="6"/>
  <c r="U649" i="6"/>
  <c r="Q649" i="6"/>
  <c r="M649" i="6"/>
  <c r="I649" i="6"/>
  <c r="AV649" i="6"/>
  <c r="AR649" i="6"/>
  <c r="AN649" i="6"/>
  <c r="AJ649" i="6"/>
  <c r="AF649" i="6"/>
  <c r="AB649" i="6"/>
  <c r="X649" i="6"/>
  <c r="T649" i="6"/>
  <c r="P649" i="6"/>
  <c r="L649" i="6"/>
  <c r="AU649" i="6"/>
  <c r="AE649" i="6"/>
  <c r="O649" i="6"/>
  <c r="AQ649" i="6"/>
  <c r="AA649" i="6"/>
  <c r="K649" i="6"/>
  <c r="AM649" i="6"/>
  <c r="W649" i="6"/>
  <c r="L629" i="6"/>
  <c r="Q629" i="6"/>
  <c r="W629" i="6"/>
  <c r="AB629" i="6"/>
  <c r="AG629" i="6"/>
  <c r="AM629" i="6"/>
  <c r="L637" i="6"/>
  <c r="T637" i="6"/>
  <c r="AB637" i="6"/>
  <c r="AJ637" i="6"/>
  <c r="O639" i="6"/>
  <c r="W639" i="6"/>
  <c r="AE639" i="6"/>
  <c r="AM639" i="6"/>
  <c r="AU639" i="6"/>
  <c r="J641" i="6"/>
  <c r="R641" i="6"/>
  <c r="Z641" i="6"/>
  <c r="AH641" i="6"/>
  <c r="T647" i="6"/>
  <c r="AO655" i="6"/>
  <c r="P655" i="6"/>
  <c r="AK655" i="6"/>
  <c r="AT629" i="6"/>
  <c r="AP629" i="6"/>
  <c r="AL629" i="6"/>
  <c r="AH629" i="6"/>
  <c r="AD629" i="6"/>
  <c r="Z629" i="6"/>
  <c r="V629" i="6"/>
  <c r="R629" i="6"/>
  <c r="N629" i="6"/>
  <c r="J629" i="6"/>
  <c r="M629" i="6"/>
  <c r="S629" i="6"/>
  <c r="X629" i="6"/>
  <c r="AC629" i="6"/>
  <c r="AI629" i="6"/>
  <c r="AN629" i="6"/>
  <c r="AS629" i="6"/>
  <c r="P639" i="6"/>
  <c r="X639" i="6"/>
  <c r="AF639" i="6"/>
  <c r="AN639" i="6"/>
  <c r="AS641" i="6"/>
  <c r="AO641" i="6"/>
  <c r="AK641" i="6"/>
  <c r="AG641" i="6"/>
  <c r="AC641" i="6"/>
  <c r="Y641" i="6"/>
  <c r="U641" i="6"/>
  <c r="Q641" i="6"/>
  <c r="M641" i="6"/>
  <c r="I641" i="6"/>
  <c r="AV641" i="6"/>
  <c r="AR641" i="6"/>
  <c r="AN641" i="6"/>
  <c r="AJ641" i="6"/>
  <c r="AF641" i="6"/>
  <c r="AB641" i="6"/>
  <c r="X641" i="6"/>
  <c r="T641" i="6"/>
  <c r="P641" i="6"/>
  <c r="L641" i="6"/>
  <c r="K641" i="6"/>
  <c r="S641" i="6"/>
  <c r="AA641" i="6"/>
  <c r="AI641" i="6"/>
  <c r="AQ641" i="6"/>
  <c r="T655" i="6"/>
  <c r="I629" i="6"/>
  <c r="O629" i="6"/>
  <c r="T629" i="6"/>
  <c r="Y629" i="6"/>
  <c r="AE629" i="6"/>
  <c r="AJ629" i="6"/>
  <c r="AO629" i="6"/>
  <c r="AU629" i="6"/>
  <c r="AT639" i="6"/>
  <c r="AP639" i="6"/>
  <c r="AL639" i="6"/>
  <c r="AH639" i="6"/>
  <c r="AD639" i="6"/>
  <c r="Z639" i="6"/>
  <c r="V639" i="6"/>
  <c r="R639" i="6"/>
  <c r="N639" i="6"/>
  <c r="J639" i="6"/>
  <c r="AS639" i="6"/>
  <c r="AO639" i="6"/>
  <c r="AK639" i="6"/>
  <c r="AG639" i="6"/>
  <c r="AC639" i="6"/>
  <c r="Y639" i="6"/>
  <c r="U639" i="6"/>
  <c r="Q639" i="6"/>
  <c r="M639" i="6"/>
  <c r="I639" i="6"/>
  <c r="K639" i="6"/>
  <c r="S639" i="6"/>
  <c r="AA639" i="6"/>
  <c r="AI639" i="6"/>
  <c r="AQ639" i="6"/>
  <c r="AP681" i="6"/>
  <c r="T681" i="6"/>
  <c r="AJ681" i="6"/>
  <c r="O681" i="6"/>
  <c r="AE681" i="6"/>
  <c r="J681" i="6"/>
  <c r="AU681" i="6"/>
  <c r="Z681" i="6"/>
  <c r="J637" i="6"/>
  <c r="N637" i="6"/>
  <c r="R637" i="6"/>
  <c r="V637" i="6"/>
  <c r="Z637" i="6"/>
  <c r="AD637" i="6"/>
  <c r="AH637" i="6"/>
  <c r="AL637" i="6"/>
  <c r="AP637" i="6"/>
  <c r="AT637" i="6"/>
  <c r="J645" i="6"/>
  <c r="N645" i="6"/>
  <c r="R645" i="6"/>
  <c r="V645" i="6"/>
  <c r="Z645" i="6"/>
  <c r="AD645" i="6"/>
  <c r="AH645" i="6"/>
  <c r="AL645" i="6"/>
  <c r="AP645" i="6"/>
  <c r="AT645" i="6"/>
  <c r="I647" i="6"/>
  <c r="M647" i="6"/>
  <c r="Q647" i="6"/>
  <c r="U647" i="6"/>
  <c r="Y647" i="6"/>
  <c r="AC647" i="6"/>
  <c r="AG647" i="6"/>
  <c r="AK647" i="6"/>
  <c r="AO647" i="6"/>
  <c r="AS647" i="6"/>
  <c r="J653" i="6"/>
  <c r="N653" i="6"/>
  <c r="R653" i="6"/>
  <c r="V653" i="6"/>
  <c r="Z653" i="6"/>
  <c r="AD653" i="6"/>
  <c r="AH653" i="6"/>
  <c r="AL653" i="6"/>
  <c r="AP653" i="6"/>
  <c r="AT653" i="6"/>
  <c r="I655" i="6"/>
  <c r="M655" i="6"/>
  <c r="Q655" i="6"/>
  <c r="U655" i="6"/>
  <c r="Z655" i="6"/>
  <c r="AF655" i="6"/>
  <c r="AN655" i="6"/>
  <c r="AV655" i="6"/>
  <c r="AT657" i="6"/>
  <c r="AP657" i="6"/>
  <c r="AL657" i="6"/>
  <c r="AH657" i="6"/>
  <c r="AD657" i="6"/>
  <c r="Z657" i="6"/>
  <c r="V657" i="6"/>
  <c r="R657" i="6"/>
  <c r="N657" i="6"/>
  <c r="J657" i="6"/>
  <c r="AS657" i="6"/>
  <c r="AO657" i="6"/>
  <c r="AK657" i="6"/>
  <c r="AG657" i="6"/>
  <c r="AC657" i="6"/>
  <c r="Y657" i="6"/>
  <c r="U657" i="6"/>
  <c r="Q657" i="6"/>
  <c r="M657" i="6"/>
  <c r="I657" i="6"/>
  <c r="K657" i="6"/>
  <c r="S657" i="6"/>
  <c r="AA657" i="6"/>
  <c r="AI657" i="6"/>
  <c r="AQ657" i="6"/>
  <c r="I663" i="6"/>
  <c r="Y663" i="6"/>
  <c r="O665" i="6"/>
  <c r="AJ665" i="6"/>
  <c r="N671" i="6"/>
  <c r="AM671" i="6"/>
  <c r="K637" i="6"/>
  <c r="O637" i="6"/>
  <c r="S637" i="6"/>
  <c r="W637" i="6"/>
  <c r="AA637" i="6"/>
  <c r="AE637" i="6"/>
  <c r="AI637" i="6"/>
  <c r="AM637" i="6"/>
  <c r="AQ637" i="6"/>
  <c r="K645" i="6"/>
  <c r="O645" i="6"/>
  <c r="S645" i="6"/>
  <c r="W645" i="6"/>
  <c r="AA645" i="6"/>
  <c r="AE645" i="6"/>
  <c r="AI645" i="6"/>
  <c r="AM645" i="6"/>
  <c r="AQ645" i="6"/>
  <c r="J647" i="6"/>
  <c r="N647" i="6"/>
  <c r="R647" i="6"/>
  <c r="V647" i="6"/>
  <c r="Z647" i="6"/>
  <c r="AD647" i="6"/>
  <c r="AH647" i="6"/>
  <c r="AL647" i="6"/>
  <c r="AP647" i="6"/>
  <c r="AT647" i="6"/>
  <c r="K653" i="6"/>
  <c r="O653" i="6"/>
  <c r="S653" i="6"/>
  <c r="W653" i="6"/>
  <c r="AA653" i="6"/>
  <c r="AE653" i="6"/>
  <c r="AI653" i="6"/>
  <c r="AM653" i="6"/>
  <c r="AQ653" i="6"/>
  <c r="J655" i="6"/>
  <c r="N655" i="6"/>
  <c r="R655" i="6"/>
  <c r="V655" i="6"/>
  <c r="AB655" i="6"/>
  <c r="AG655" i="6"/>
  <c r="L657" i="6"/>
  <c r="T657" i="6"/>
  <c r="AB657" i="6"/>
  <c r="AJ657" i="6"/>
  <c r="AR657" i="6"/>
  <c r="AV663" i="6"/>
  <c r="AR663" i="6"/>
  <c r="AN663" i="6"/>
  <c r="AJ663" i="6"/>
  <c r="AF663" i="6"/>
  <c r="AB663" i="6"/>
  <c r="X663" i="6"/>
  <c r="T663" i="6"/>
  <c r="P663" i="6"/>
  <c r="L663" i="6"/>
  <c r="AU663" i="6"/>
  <c r="AQ663" i="6"/>
  <c r="AM663" i="6"/>
  <c r="AI663" i="6"/>
  <c r="AE663" i="6"/>
  <c r="AA663" i="6"/>
  <c r="W663" i="6"/>
  <c r="S663" i="6"/>
  <c r="O663" i="6"/>
  <c r="K663" i="6"/>
  <c r="AT663" i="6"/>
  <c r="AP663" i="6"/>
  <c r="AL663" i="6"/>
  <c r="AH663" i="6"/>
  <c r="AD663" i="6"/>
  <c r="Z663" i="6"/>
  <c r="V663" i="6"/>
  <c r="R663" i="6"/>
  <c r="N663" i="6"/>
  <c r="J663" i="6"/>
  <c r="M663" i="6"/>
  <c r="AC663" i="6"/>
  <c r="AS663" i="6"/>
  <c r="AR665" i="6"/>
  <c r="T665" i="6"/>
  <c r="AO665" i="6"/>
  <c r="AS671" i="6"/>
  <c r="L645" i="6"/>
  <c r="P645" i="6"/>
  <c r="T645" i="6"/>
  <c r="X645" i="6"/>
  <c r="AB645" i="6"/>
  <c r="AF645" i="6"/>
  <c r="AJ645" i="6"/>
  <c r="AN645" i="6"/>
  <c r="AR645" i="6"/>
  <c r="K647" i="6"/>
  <c r="O647" i="6"/>
  <c r="S647" i="6"/>
  <c r="W647" i="6"/>
  <c r="AA647" i="6"/>
  <c r="AE647" i="6"/>
  <c r="AI647" i="6"/>
  <c r="AM647" i="6"/>
  <c r="AQ647" i="6"/>
  <c r="L653" i="6"/>
  <c r="P653" i="6"/>
  <c r="T653" i="6"/>
  <c r="X653" i="6"/>
  <c r="AB653" i="6"/>
  <c r="AF653" i="6"/>
  <c r="AJ653" i="6"/>
  <c r="AN653" i="6"/>
  <c r="AR653" i="6"/>
  <c r="AU655" i="6"/>
  <c r="AQ655" i="6"/>
  <c r="AM655" i="6"/>
  <c r="AI655" i="6"/>
  <c r="AE655" i="6"/>
  <c r="AA655" i="6"/>
  <c r="W655" i="6"/>
  <c r="AT655" i="6"/>
  <c r="AP655" i="6"/>
  <c r="AL655" i="6"/>
  <c r="AH655" i="6"/>
  <c r="K655" i="6"/>
  <c r="O655" i="6"/>
  <c r="S655" i="6"/>
  <c r="X655" i="6"/>
  <c r="AC655" i="6"/>
  <c r="AJ655" i="6"/>
  <c r="AR655" i="6"/>
  <c r="AM657" i="6"/>
  <c r="Q663" i="6"/>
  <c r="AG663" i="6"/>
  <c r="Y665" i="6"/>
  <c r="K665" i="6"/>
  <c r="P665" i="6"/>
  <c r="U665" i="6"/>
  <c r="AA665" i="6"/>
  <c r="AF665" i="6"/>
  <c r="AK665" i="6"/>
  <c r="AQ665" i="6"/>
  <c r="AV665" i="6"/>
  <c r="K669" i="6"/>
  <c r="Q669" i="6"/>
  <c r="V669" i="6"/>
  <c r="AA669" i="6"/>
  <c r="AG669" i="6"/>
  <c r="AL669" i="6"/>
  <c r="AQ669" i="6"/>
  <c r="J671" i="6"/>
  <c r="P671" i="6"/>
  <c r="U671" i="6"/>
  <c r="Z671" i="6"/>
  <c r="AG671" i="6"/>
  <c r="AN671" i="6"/>
  <c r="AU671" i="6"/>
  <c r="L665" i="6"/>
  <c r="Q665" i="6"/>
  <c r="W665" i="6"/>
  <c r="AB665" i="6"/>
  <c r="AG665" i="6"/>
  <c r="AM665" i="6"/>
  <c r="M669" i="6"/>
  <c r="R669" i="6"/>
  <c r="W669" i="6"/>
  <c r="AC669" i="6"/>
  <c r="AH669" i="6"/>
  <c r="AM669" i="6"/>
  <c r="L671" i="6"/>
  <c r="Q671" i="6"/>
  <c r="V671" i="6"/>
  <c r="AB671" i="6"/>
  <c r="AI671" i="6"/>
  <c r="AT665" i="6"/>
  <c r="AP665" i="6"/>
  <c r="AL665" i="6"/>
  <c r="AH665" i="6"/>
  <c r="AD665" i="6"/>
  <c r="Z665" i="6"/>
  <c r="V665" i="6"/>
  <c r="R665" i="6"/>
  <c r="N665" i="6"/>
  <c r="J665" i="6"/>
  <c r="M665" i="6"/>
  <c r="S665" i="6"/>
  <c r="X665" i="6"/>
  <c r="AC665" i="6"/>
  <c r="AI665" i="6"/>
  <c r="AN665" i="6"/>
  <c r="AS665" i="6"/>
  <c r="AV669" i="6"/>
  <c r="AR669" i="6"/>
  <c r="AN669" i="6"/>
  <c r="AJ669" i="6"/>
  <c r="AF669" i="6"/>
  <c r="AB669" i="6"/>
  <c r="X669" i="6"/>
  <c r="T669" i="6"/>
  <c r="P669" i="6"/>
  <c r="L669" i="6"/>
  <c r="I669" i="6"/>
  <c r="N669" i="6"/>
  <c r="S669" i="6"/>
  <c r="Y669" i="6"/>
  <c r="AD669" i="6"/>
  <c r="AI669" i="6"/>
  <c r="AO669" i="6"/>
  <c r="AT669" i="6"/>
  <c r="AT671" i="6"/>
  <c r="AP671" i="6"/>
  <c r="AL671" i="6"/>
  <c r="AH671" i="6"/>
  <c r="AD671" i="6"/>
  <c r="AV671" i="6"/>
  <c r="AQ671" i="6"/>
  <c r="AK671" i="6"/>
  <c r="AF671" i="6"/>
  <c r="AA671" i="6"/>
  <c r="W671" i="6"/>
  <c r="S671" i="6"/>
  <c r="O671" i="6"/>
  <c r="K671" i="6"/>
  <c r="M671" i="6"/>
  <c r="R671" i="6"/>
  <c r="X671" i="6"/>
  <c r="AC671" i="6"/>
  <c r="AJ671" i="6"/>
  <c r="AR671" i="6"/>
  <c r="AR681" i="6"/>
  <c r="AT679" i="6"/>
  <c r="AP679" i="6"/>
  <c r="AL679" i="6"/>
  <c r="AH679" i="6"/>
  <c r="AD679" i="6"/>
  <c r="Z679" i="6"/>
  <c r="V679" i="6"/>
  <c r="R679" i="6"/>
  <c r="N679" i="6"/>
  <c r="J679" i="6"/>
  <c r="M679" i="6"/>
  <c r="S679" i="6"/>
  <c r="X679" i="6"/>
  <c r="AC679" i="6"/>
  <c r="AI679" i="6"/>
  <c r="AN679" i="6"/>
  <c r="AS679" i="6"/>
  <c r="K681" i="6"/>
  <c r="P681" i="6"/>
  <c r="V681" i="6"/>
  <c r="AA681" i="6"/>
  <c r="AF681" i="6"/>
  <c r="AL681" i="6"/>
  <c r="AQ681" i="6"/>
  <c r="AV681" i="6"/>
  <c r="I679" i="6"/>
  <c r="O679" i="6"/>
  <c r="T679" i="6"/>
  <c r="Y679" i="6"/>
  <c r="AE679" i="6"/>
  <c r="AJ679" i="6"/>
  <c r="AO679" i="6"/>
  <c r="AU679" i="6"/>
  <c r="L681" i="6"/>
  <c r="R681" i="6"/>
  <c r="W681" i="6"/>
  <c r="AB681" i="6"/>
  <c r="AH681" i="6"/>
  <c r="AM681" i="6"/>
  <c r="AF679" i="6"/>
  <c r="AK679" i="6"/>
  <c r="AQ679" i="6"/>
  <c r="AS681" i="6"/>
  <c r="AO681" i="6"/>
  <c r="AK681" i="6"/>
  <c r="AG681" i="6"/>
  <c r="AC681" i="6"/>
  <c r="Y681" i="6"/>
  <c r="U681" i="6"/>
  <c r="Q681" i="6"/>
  <c r="M681" i="6"/>
  <c r="I681" i="6"/>
  <c r="N681" i="6"/>
  <c r="S681" i="6"/>
  <c r="X681" i="6"/>
  <c r="AD681" i="6"/>
  <c r="AI681" i="6"/>
  <c r="AN681" i="6"/>
  <c r="AT681" i="6"/>
  <c r="E671" i="6" l="1"/>
  <c r="F671" i="6" s="1"/>
  <c r="G671" i="6" s="1"/>
  <c r="E665" i="6"/>
  <c r="F665" i="6" s="1"/>
  <c r="H665" i="6" s="1"/>
  <c r="E653" i="6"/>
  <c r="F653" i="6" s="1"/>
  <c r="H653" i="6" s="1"/>
  <c r="E645" i="6"/>
  <c r="F645" i="6" s="1"/>
  <c r="G645" i="6" s="1"/>
  <c r="E637" i="6"/>
  <c r="F637" i="6" s="1"/>
  <c r="G637" i="6" s="1"/>
  <c r="E625" i="6"/>
  <c r="F625" i="6" s="1"/>
  <c r="G625" i="6" s="1"/>
  <c r="E621" i="6"/>
  <c r="F621" i="6" s="1"/>
  <c r="H621" i="6" s="1"/>
  <c r="AN619" i="6"/>
  <c r="Z619" i="6"/>
  <c r="M619" i="6"/>
  <c r="AC619" i="6"/>
  <c r="AS619" i="6"/>
  <c r="W619" i="6"/>
  <c r="AM619" i="6"/>
  <c r="AD619" i="6"/>
  <c r="X619" i="6"/>
  <c r="AP619" i="6"/>
  <c r="J619" i="6"/>
  <c r="U619" i="6"/>
  <c r="AK619" i="6"/>
  <c r="O619" i="6"/>
  <c r="AE619" i="6"/>
  <c r="AU619" i="6"/>
  <c r="N619" i="6"/>
  <c r="T619" i="6"/>
  <c r="AV619" i="6"/>
  <c r="P619" i="6"/>
  <c r="AH619" i="6"/>
  <c r="I619" i="6"/>
  <c r="Y619" i="6"/>
  <c r="AO619" i="6"/>
  <c r="S619" i="6"/>
  <c r="AI619" i="6"/>
  <c r="AL619" i="6"/>
  <c r="AF619" i="6"/>
  <c r="R619" i="6"/>
  <c r="Q619" i="6"/>
  <c r="AG619" i="6"/>
  <c r="K619" i="6"/>
  <c r="AA619" i="6"/>
  <c r="AQ619" i="6"/>
  <c r="V619" i="6"/>
  <c r="AJ619" i="6"/>
  <c r="G665" i="6"/>
  <c r="AS667" i="6"/>
  <c r="AO667" i="6"/>
  <c r="AK667" i="6"/>
  <c r="AG667" i="6"/>
  <c r="AC667" i="6"/>
  <c r="Y667" i="6"/>
  <c r="U667" i="6"/>
  <c r="Q667" i="6"/>
  <c r="M667" i="6"/>
  <c r="I667" i="6"/>
  <c r="AV667" i="6"/>
  <c r="AQ667" i="6"/>
  <c r="AL667" i="6"/>
  <c r="AF667" i="6"/>
  <c r="AA667" i="6"/>
  <c r="V667" i="6"/>
  <c r="P667" i="6"/>
  <c r="K667" i="6"/>
  <c r="AU667" i="6"/>
  <c r="AP667" i="6"/>
  <c r="AJ667" i="6"/>
  <c r="AE667" i="6"/>
  <c r="Z667" i="6"/>
  <c r="T667" i="6"/>
  <c r="O667" i="6"/>
  <c r="J667" i="6"/>
  <c r="AT667" i="6"/>
  <c r="AN667" i="6"/>
  <c r="AI667" i="6"/>
  <c r="AD667" i="6"/>
  <c r="X667" i="6"/>
  <c r="S667" i="6"/>
  <c r="N667" i="6"/>
  <c r="AB667" i="6"/>
  <c r="AR667" i="6"/>
  <c r="W667" i="6"/>
  <c r="AM667" i="6"/>
  <c r="R667" i="6"/>
  <c r="AH667" i="6"/>
  <c r="L667" i="6"/>
  <c r="E707" i="6"/>
  <c r="F707" i="6" s="1"/>
  <c r="E641" i="6"/>
  <c r="F641" i="6" s="1"/>
  <c r="E659" i="6"/>
  <c r="F659" i="6" s="1"/>
  <c r="E631" i="6"/>
  <c r="F631" i="6" s="1"/>
  <c r="E711" i="6"/>
  <c r="F711" i="6" s="1"/>
  <c r="AV683" i="6"/>
  <c r="AR683" i="6"/>
  <c r="AN683" i="6"/>
  <c r="AJ683" i="6"/>
  <c r="AF683" i="6"/>
  <c r="AB683" i="6"/>
  <c r="X683" i="6"/>
  <c r="T683" i="6"/>
  <c r="P683" i="6"/>
  <c r="L683" i="6"/>
  <c r="AQ683" i="6"/>
  <c r="AL683" i="6"/>
  <c r="AG683" i="6"/>
  <c r="AA683" i="6"/>
  <c r="V683" i="6"/>
  <c r="Q683" i="6"/>
  <c r="K683" i="6"/>
  <c r="AU683" i="6"/>
  <c r="AP683" i="6"/>
  <c r="AK683" i="6"/>
  <c r="AE683" i="6"/>
  <c r="Z683" i="6"/>
  <c r="U683" i="6"/>
  <c r="O683" i="6"/>
  <c r="J683" i="6"/>
  <c r="AT683" i="6"/>
  <c r="AO683" i="6"/>
  <c r="AI683" i="6"/>
  <c r="AD683" i="6"/>
  <c r="Y683" i="6"/>
  <c r="S683" i="6"/>
  <c r="N683" i="6"/>
  <c r="I683" i="6"/>
  <c r="AS683" i="6"/>
  <c r="W683" i="6"/>
  <c r="AM683" i="6"/>
  <c r="R683" i="6"/>
  <c r="AH683" i="6"/>
  <c r="M683" i="6"/>
  <c r="AC683" i="6"/>
  <c r="E655" i="6"/>
  <c r="F655" i="6" s="1"/>
  <c r="E647" i="6"/>
  <c r="F647" i="6" s="1"/>
  <c r="E629" i="6"/>
  <c r="F629" i="6" s="1"/>
  <c r="AR619" i="6"/>
  <c r="L619" i="6"/>
  <c r="AT619" i="6"/>
  <c r="AV675" i="6"/>
  <c r="AR675" i="6"/>
  <c r="AN675" i="6"/>
  <c r="AJ675" i="6"/>
  <c r="AF675" i="6"/>
  <c r="AB675" i="6"/>
  <c r="X675" i="6"/>
  <c r="T675" i="6"/>
  <c r="P675" i="6"/>
  <c r="L675" i="6"/>
  <c r="AS675" i="6"/>
  <c r="AM675" i="6"/>
  <c r="AH675" i="6"/>
  <c r="AC675" i="6"/>
  <c r="W675" i="6"/>
  <c r="R675" i="6"/>
  <c r="AQ675" i="6"/>
  <c r="AL675" i="6"/>
  <c r="AG675" i="6"/>
  <c r="AA675" i="6"/>
  <c r="V675" i="6"/>
  <c r="Q675" i="6"/>
  <c r="K675" i="6"/>
  <c r="AP675" i="6"/>
  <c r="AE675" i="6"/>
  <c r="U675" i="6"/>
  <c r="M675" i="6"/>
  <c r="AO675" i="6"/>
  <c r="AD675" i="6"/>
  <c r="S675" i="6"/>
  <c r="J675" i="6"/>
  <c r="AU675" i="6"/>
  <c r="AK675" i="6"/>
  <c r="Z675" i="6"/>
  <c r="O675" i="6"/>
  <c r="I675" i="6"/>
  <c r="AT675" i="6"/>
  <c r="AI675" i="6"/>
  <c r="Y675" i="6"/>
  <c r="N675" i="6"/>
  <c r="AS673" i="6"/>
  <c r="AO673" i="6"/>
  <c r="AK673" i="6"/>
  <c r="AG673" i="6"/>
  <c r="AC673" i="6"/>
  <c r="Y673" i="6"/>
  <c r="U673" i="6"/>
  <c r="Q673" i="6"/>
  <c r="M673" i="6"/>
  <c r="I673" i="6"/>
  <c r="AT673" i="6"/>
  <c r="AN673" i="6"/>
  <c r="AI673" i="6"/>
  <c r="AD673" i="6"/>
  <c r="X673" i="6"/>
  <c r="S673" i="6"/>
  <c r="N673" i="6"/>
  <c r="AQ673" i="6"/>
  <c r="AJ673" i="6"/>
  <c r="AB673" i="6"/>
  <c r="V673" i="6"/>
  <c r="O673" i="6"/>
  <c r="AV673" i="6"/>
  <c r="AP673" i="6"/>
  <c r="AH673" i="6"/>
  <c r="AA673" i="6"/>
  <c r="T673" i="6"/>
  <c r="L673" i="6"/>
  <c r="AU673" i="6"/>
  <c r="AM673" i="6"/>
  <c r="AF673" i="6"/>
  <c r="Z673" i="6"/>
  <c r="R673" i="6"/>
  <c r="K673" i="6"/>
  <c r="AR673" i="6"/>
  <c r="P673" i="6"/>
  <c r="AL673" i="6"/>
  <c r="J673" i="6"/>
  <c r="AE673" i="6"/>
  <c r="W673" i="6"/>
  <c r="E681" i="6"/>
  <c r="F681" i="6" s="1"/>
  <c r="E679" i="6"/>
  <c r="F679" i="6" s="1"/>
  <c r="E691" i="6"/>
  <c r="F691" i="6" s="1"/>
  <c r="AU677" i="6"/>
  <c r="AQ677" i="6"/>
  <c r="AM677" i="6"/>
  <c r="AI677" i="6"/>
  <c r="AE677" i="6"/>
  <c r="AA677" i="6"/>
  <c r="W677" i="6"/>
  <c r="S677" i="6"/>
  <c r="O677" i="6"/>
  <c r="K677" i="6"/>
  <c r="AR677" i="6"/>
  <c r="AL677" i="6"/>
  <c r="AG677" i="6"/>
  <c r="AB677" i="6"/>
  <c r="V677" i="6"/>
  <c r="Q677" i="6"/>
  <c r="L677" i="6"/>
  <c r="AV677" i="6"/>
  <c r="AP677" i="6"/>
  <c r="AK677" i="6"/>
  <c r="AF677" i="6"/>
  <c r="Z677" i="6"/>
  <c r="U677" i="6"/>
  <c r="P677" i="6"/>
  <c r="J677" i="6"/>
  <c r="AO677" i="6"/>
  <c r="AD677" i="6"/>
  <c r="T677" i="6"/>
  <c r="I677" i="6"/>
  <c r="AN677" i="6"/>
  <c r="AC677" i="6"/>
  <c r="R677" i="6"/>
  <c r="AT677" i="6"/>
  <c r="AJ677" i="6"/>
  <c r="Y677" i="6"/>
  <c r="N677" i="6"/>
  <c r="M677" i="6"/>
  <c r="AS677" i="6"/>
  <c r="AH677" i="6"/>
  <c r="X677" i="6"/>
  <c r="E663" i="6"/>
  <c r="F663" i="6" s="1"/>
  <c r="E657" i="6"/>
  <c r="F657" i="6" s="1"/>
  <c r="E639" i="6"/>
  <c r="F639" i="6" s="1"/>
  <c r="AV635" i="6"/>
  <c r="AR635" i="6"/>
  <c r="AN635" i="6"/>
  <c r="AJ635" i="6"/>
  <c r="AF635" i="6"/>
  <c r="AB635" i="6"/>
  <c r="X635" i="6"/>
  <c r="T635" i="6"/>
  <c r="P635" i="6"/>
  <c r="L635" i="6"/>
  <c r="AU635" i="6"/>
  <c r="AQ635" i="6"/>
  <c r="AM635" i="6"/>
  <c r="AI635" i="6"/>
  <c r="AE635" i="6"/>
  <c r="AA635" i="6"/>
  <c r="W635" i="6"/>
  <c r="S635" i="6"/>
  <c r="O635" i="6"/>
  <c r="K635" i="6"/>
  <c r="AS635" i="6"/>
  <c r="AK635" i="6"/>
  <c r="AC635" i="6"/>
  <c r="U635" i="6"/>
  <c r="M635" i="6"/>
  <c r="AP635" i="6"/>
  <c r="AH635" i="6"/>
  <c r="Z635" i="6"/>
  <c r="R635" i="6"/>
  <c r="J635" i="6"/>
  <c r="AO635" i="6"/>
  <c r="AG635" i="6"/>
  <c r="Y635" i="6"/>
  <c r="Q635" i="6"/>
  <c r="I635" i="6"/>
  <c r="AD635" i="6"/>
  <c r="AL635" i="6"/>
  <c r="V635" i="6"/>
  <c r="AT635" i="6"/>
  <c r="N635" i="6"/>
  <c r="E649" i="6"/>
  <c r="F649" i="6" s="1"/>
  <c r="AU627" i="6"/>
  <c r="AQ627" i="6"/>
  <c r="AM627" i="6"/>
  <c r="AI627" i="6"/>
  <c r="AE627" i="6"/>
  <c r="AA627" i="6"/>
  <c r="W627" i="6"/>
  <c r="S627" i="6"/>
  <c r="O627" i="6"/>
  <c r="K627" i="6"/>
  <c r="AR627" i="6"/>
  <c r="AL627" i="6"/>
  <c r="AG627" i="6"/>
  <c r="AB627" i="6"/>
  <c r="V627" i="6"/>
  <c r="Q627" i="6"/>
  <c r="L627" i="6"/>
  <c r="AT627" i="6"/>
  <c r="AO627" i="6"/>
  <c r="AJ627" i="6"/>
  <c r="AD627" i="6"/>
  <c r="Y627" i="6"/>
  <c r="T627" i="6"/>
  <c r="N627" i="6"/>
  <c r="I627" i="6"/>
  <c r="AV627" i="6"/>
  <c r="AK627" i="6"/>
  <c r="Z627" i="6"/>
  <c r="P627" i="6"/>
  <c r="AN627" i="6"/>
  <c r="AC627" i="6"/>
  <c r="R627" i="6"/>
  <c r="AS627" i="6"/>
  <c r="AH627" i="6"/>
  <c r="X627" i="6"/>
  <c r="M627" i="6"/>
  <c r="AP627" i="6"/>
  <c r="AF627" i="6"/>
  <c r="U627" i="6"/>
  <c r="J627" i="6"/>
  <c r="E697" i="6"/>
  <c r="F697" i="6" s="1"/>
  <c r="E669" i="6"/>
  <c r="F669" i="6" s="1"/>
  <c r="E687" i="6"/>
  <c r="F687" i="6" s="1"/>
  <c r="AS661" i="6"/>
  <c r="AO661" i="6"/>
  <c r="AK661" i="6"/>
  <c r="AG661" i="6"/>
  <c r="AC661" i="6"/>
  <c r="Y661" i="6"/>
  <c r="U661" i="6"/>
  <c r="Q661" i="6"/>
  <c r="AV661" i="6"/>
  <c r="AR661" i="6"/>
  <c r="AN661" i="6"/>
  <c r="AJ661" i="6"/>
  <c r="AF661" i="6"/>
  <c r="AB661" i="6"/>
  <c r="X661" i="6"/>
  <c r="T661" i="6"/>
  <c r="P661" i="6"/>
  <c r="L661" i="6"/>
  <c r="AU661" i="6"/>
  <c r="AQ661" i="6"/>
  <c r="AM661" i="6"/>
  <c r="AI661" i="6"/>
  <c r="AE661" i="6"/>
  <c r="AA661" i="6"/>
  <c r="W661" i="6"/>
  <c r="S661" i="6"/>
  <c r="O661" i="6"/>
  <c r="K661" i="6"/>
  <c r="AT661" i="6"/>
  <c r="AD661" i="6"/>
  <c r="N661" i="6"/>
  <c r="AP661" i="6"/>
  <c r="Z661" i="6"/>
  <c r="M661" i="6"/>
  <c r="AL661" i="6"/>
  <c r="V661" i="6"/>
  <c r="J661" i="6"/>
  <c r="AH661" i="6"/>
  <c r="R661" i="6"/>
  <c r="I661" i="6"/>
  <c r="AS643" i="6"/>
  <c r="AV643" i="6"/>
  <c r="AR643" i="6"/>
  <c r="AN643" i="6"/>
  <c r="AJ643" i="6"/>
  <c r="AF643" i="6"/>
  <c r="AB643" i="6"/>
  <c r="X643" i="6"/>
  <c r="T643" i="6"/>
  <c r="P643" i="6"/>
  <c r="L643" i="6"/>
  <c r="AU643" i="6"/>
  <c r="AQ643" i="6"/>
  <c r="AM643" i="6"/>
  <c r="AI643" i="6"/>
  <c r="AE643" i="6"/>
  <c r="AA643" i="6"/>
  <c r="W643" i="6"/>
  <c r="S643" i="6"/>
  <c r="O643" i="6"/>
  <c r="K643" i="6"/>
  <c r="AP643" i="6"/>
  <c r="AH643" i="6"/>
  <c r="Z643" i="6"/>
  <c r="R643" i="6"/>
  <c r="J643" i="6"/>
  <c r="AO643" i="6"/>
  <c r="AG643" i="6"/>
  <c r="Y643" i="6"/>
  <c r="Q643" i="6"/>
  <c r="I643" i="6"/>
  <c r="AL643" i="6"/>
  <c r="AD643" i="6"/>
  <c r="V643" i="6"/>
  <c r="N643" i="6"/>
  <c r="AT643" i="6"/>
  <c r="M643" i="6"/>
  <c r="U643" i="6"/>
  <c r="AK643" i="6"/>
  <c r="AC643" i="6"/>
  <c r="AS651" i="6"/>
  <c r="AO651" i="6"/>
  <c r="AK651" i="6"/>
  <c r="AG651" i="6"/>
  <c r="AC651" i="6"/>
  <c r="Y651" i="6"/>
  <c r="U651" i="6"/>
  <c r="Q651" i="6"/>
  <c r="M651" i="6"/>
  <c r="I651" i="6"/>
  <c r="AV651" i="6"/>
  <c r="AR651" i="6"/>
  <c r="AN651" i="6"/>
  <c r="AJ651" i="6"/>
  <c r="AF651" i="6"/>
  <c r="AB651" i="6"/>
  <c r="X651" i="6"/>
  <c r="T651" i="6"/>
  <c r="P651" i="6"/>
  <c r="L651" i="6"/>
  <c r="AU651" i="6"/>
  <c r="AQ651" i="6"/>
  <c r="AM651" i="6"/>
  <c r="AI651" i="6"/>
  <c r="AE651" i="6"/>
  <c r="AA651" i="6"/>
  <c r="W651" i="6"/>
  <c r="S651" i="6"/>
  <c r="O651" i="6"/>
  <c r="K651" i="6"/>
  <c r="AL651" i="6"/>
  <c r="V651" i="6"/>
  <c r="AH651" i="6"/>
  <c r="R651" i="6"/>
  <c r="AT651" i="6"/>
  <c r="AD651" i="6"/>
  <c r="N651" i="6"/>
  <c r="AP651" i="6"/>
  <c r="Z651" i="6"/>
  <c r="J651" i="6"/>
  <c r="AS633" i="6"/>
  <c r="AO633" i="6"/>
  <c r="AK633" i="6"/>
  <c r="AG633" i="6"/>
  <c r="AC633" i="6"/>
  <c r="Y633" i="6"/>
  <c r="U633" i="6"/>
  <c r="Q633" i="6"/>
  <c r="M633" i="6"/>
  <c r="I633" i="6"/>
  <c r="AV633" i="6"/>
  <c r="AR633" i="6"/>
  <c r="AN633" i="6"/>
  <c r="AJ633" i="6"/>
  <c r="AF633" i="6"/>
  <c r="AB633" i="6"/>
  <c r="X633" i="6"/>
  <c r="T633" i="6"/>
  <c r="P633" i="6"/>
  <c r="L633" i="6"/>
  <c r="AU633" i="6"/>
  <c r="AM633" i="6"/>
  <c r="AE633" i="6"/>
  <c r="W633" i="6"/>
  <c r="O633" i="6"/>
  <c r="AT633" i="6"/>
  <c r="AL633" i="6"/>
  <c r="AD633" i="6"/>
  <c r="V633" i="6"/>
  <c r="N633" i="6"/>
  <c r="AQ633" i="6"/>
  <c r="AI633" i="6"/>
  <c r="AA633" i="6"/>
  <c r="S633" i="6"/>
  <c r="K633" i="6"/>
  <c r="AH633" i="6"/>
  <c r="AP633" i="6"/>
  <c r="J633" i="6"/>
  <c r="Z633" i="6"/>
  <c r="R633" i="6"/>
  <c r="E623" i="6"/>
  <c r="F623" i="6" s="1"/>
  <c r="H671" i="6" l="1"/>
  <c r="G621" i="6"/>
  <c r="H637" i="6"/>
  <c r="H625" i="6"/>
  <c r="G653" i="6"/>
  <c r="H645" i="6"/>
  <c r="E685" i="6"/>
  <c r="F685" i="6" s="1"/>
  <c r="G685" i="6" s="1"/>
  <c r="E693" i="6"/>
  <c r="F693" i="6" s="1"/>
  <c r="E683" i="6"/>
  <c r="F683" i="6" s="1"/>
  <c r="E643" i="6"/>
  <c r="F643" i="6" s="1"/>
  <c r="E709" i="6"/>
  <c r="F709" i="6" s="1"/>
  <c r="G657" i="6"/>
  <c r="H657" i="6"/>
  <c r="H681" i="6"/>
  <c r="G681" i="6"/>
  <c r="E675" i="6"/>
  <c r="F675" i="6" s="1"/>
  <c r="G647" i="6"/>
  <c r="H647" i="6"/>
  <c r="H663" i="6"/>
  <c r="G663" i="6"/>
  <c r="E619" i="6"/>
  <c r="F619" i="6" s="1"/>
  <c r="G655" i="6"/>
  <c r="H655" i="6"/>
  <c r="H641" i="6"/>
  <c r="G641" i="6"/>
  <c r="H649" i="6"/>
  <c r="G649" i="6"/>
  <c r="H691" i="6"/>
  <c r="G691" i="6"/>
  <c r="E673" i="6"/>
  <c r="F673" i="6" s="1"/>
  <c r="H711" i="6"/>
  <c r="G711" i="6"/>
  <c r="H707" i="6"/>
  <c r="G707" i="6"/>
  <c r="E713" i="6"/>
  <c r="F713" i="6" s="1"/>
  <c r="E695" i="6"/>
  <c r="F695" i="6" s="1"/>
  <c r="H669" i="6"/>
  <c r="G669" i="6"/>
  <c r="E635" i="6"/>
  <c r="F635" i="6" s="1"/>
  <c r="E701" i="6"/>
  <c r="F701" i="6" s="1"/>
  <c r="H659" i="6"/>
  <c r="G659" i="6"/>
  <c r="E633" i="6"/>
  <c r="F633" i="6" s="1"/>
  <c r="E699" i="6"/>
  <c r="F699" i="6" s="1"/>
  <c r="E651" i="6"/>
  <c r="F651" i="6" s="1"/>
  <c r="G697" i="6"/>
  <c r="H697" i="6"/>
  <c r="E627" i="6"/>
  <c r="F627" i="6" s="1"/>
  <c r="E677" i="6"/>
  <c r="F677" i="6" s="1"/>
  <c r="E703" i="6"/>
  <c r="F703" i="6" s="1"/>
  <c r="E667" i="6"/>
  <c r="F667" i="6" s="1"/>
  <c r="G623" i="6"/>
  <c r="H623" i="6"/>
  <c r="E661" i="6"/>
  <c r="F661" i="6" s="1"/>
  <c r="H687" i="6"/>
  <c r="G687" i="6"/>
  <c r="H639" i="6"/>
  <c r="G639" i="6"/>
  <c r="H679" i="6"/>
  <c r="G679" i="6"/>
  <c r="H629" i="6"/>
  <c r="G629" i="6"/>
  <c r="E689" i="6"/>
  <c r="F689" i="6" s="1"/>
  <c r="G631" i="6"/>
  <c r="H631" i="6"/>
  <c r="E705" i="6"/>
  <c r="F705" i="6" s="1"/>
  <c r="H685" i="6" l="1"/>
  <c r="H635" i="6"/>
  <c r="G635" i="6"/>
  <c r="G709" i="6"/>
  <c r="H709" i="6"/>
  <c r="H705" i="6"/>
  <c r="G705" i="6"/>
  <c r="H651" i="6"/>
  <c r="G651" i="6"/>
  <c r="H699" i="6"/>
  <c r="G699" i="6"/>
  <c r="H643" i="6"/>
  <c r="G643" i="6"/>
  <c r="H667" i="6"/>
  <c r="G667" i="6"/>
  <c r="H633" i="6"/>
  <c r="G633" i="6"/>
  <c r="H713" i="6"/>
  <c r="G713" i="6"/>
  <c r="H683" i="6"/>
  <c r="G683" i="6"/>
  <c r="H689" i="6"/>
  <c r="G689" i="6"/>
  <c r="G677" i="6"/>
  <c r="H677" i="6"/>
  <c r="G619" i="6"/>
  <c r="H619" i="6"/>
  <c r="G627" i="6"/>
  <c r="H627" i="6"/>
  <c r="H695" i="6"/>
  <c r="G695" i="6"/>
  <c r="H661" i="6"/>
  <c r="G661" i="6"/>
  <c r="H703" i="6"/>
  <c r="G703" i="6"/>
  <c r="H701" i="6"/>
  <c r="G701" i="6"/>
  <c r="H673" i="6"/>
  <c r="G673" i="6"/>
  <c r="H675" i="6"/>
  <c r="G675" i="6"/>
  <c r="H693" i="6"/>
  <c r="G693" i="6"/>
</calcChain>
</file>

<file path=xl/comments1.xml><?xml version="1.0" encoding="utf-8"?>
<comments xmlns="http://schemas.openxmlformats.org/spreadsheetml/2006/main">
  <authors>
    <author>Hugo Lustosa Pereira</author>
  </authors>
  <commentList>
    <comment ref="C83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84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<sst xmlns="http://schemas.openxmlformats.org/spreadsheetml/2006/main" count="5150" uniqueCount="274">
  <si>
    <t>SBJR</t>
  </si>
  <si>
    <t>SBCB</t>
  </si>
  <si>
    <t>ORIGEM</t>
  </si>
  <si>
    <t>DESTINO</t>
  </si>
  <si>
    <t>POUSO_FINAL</t>
  </si>
  <si>
    <t>P_66</t>
  </si>
  <si>
    <t>P_67</t>
  </si>
  <si>
    <t>P_68</t>
  </si>
  <si>
    <t>MODELO</t>
  </si>
  <si>
    <t>TEMPO_VOO</t>
  </si>
  <si>
    <t>PMD</t>
  </si>
  <si>
    <t>PBO</t>
  </si>
  <si>
    <t>CONSUMO_VOO</t>
  </si>
  <si>
    <t>CONSUMO_SOLO</t>
  </si>
  <si>
    <t>TEMPO_ACIO_DECOL</t>
  </si>
  <si>
    <t>TEMPO_POUSADOPLATAFORMA</t>
  </si>
  <si>
    <t>TEMPO_POUSOCORTE</t>
  </si>
  <si>
    <t>TEMPO_CIRCUITO</t>
  </si>
  <si>
    <t>TETO_CRUZEIRO</t>
  </si>
  <si>
    <t>RAZAO_SUBIDA</t>
  </si>
  <si>
    <t>RAZAO_DESCIDA</t>
  </si>
  <si>
    <t>VELOCIDADE_CRUZEIRO</t>
  </si>
  <si>
    <t>CAPACIDADE_PAX</t>
  </si>
  <si>
    <t>PESO_PAX</t>
  </si>
  <si>
    <t>TEMPO_SOLO</t>
  </si>
  <si>
    <t>TEMPO_SUBIDA</t>
  </si>
  <si>
    <t>TEMPO_DESCIDA</t>
  </si>
  <si>
    <t>ACELERACAO_SUBIDA</t>
  </si>
  <si>
    <t>ACELERACAO_DESCIDA</t>
  </si>
  <si>
    <t>DISTANCIA_SUBIDA</t>
  </si>
  <si>
    <t>DISTANCIA_DESCIDA</t>
  </si>
  <si>
    <t>DISTANCIA_CRUZEIRO</t>
  </si>
  <si>
    <t>TEMPO_CRUZEIRO</t>
  </si>
  <si>
    <t>TEMPO_IDA</t>
  </si>
  <si>
    <t>TEMPO_VOLTA</t>
  </si>
  <si>
    <t>COMB_MISSAO</t>
  </si>
  <si>
    <t>TEMPO_MISSAO</t>
  </si>
  <si>
    <t>COMB_RESERVA</t>
  </si>
  <si>
    <t>COMBUSTIVEL</t>
  </si>
  <si>
    <t>PAYLOAD</t>
  </si>
  <si>
    <t>QUANT_PAX</t>
  </si>
  <si>
    <t>P_69</t>
  </si>
  <si>
    <t>P_70</t>
  </si>
  <si>
    <t>P_74</t>
  </si>
  <si>
    <t>P_75</t>
  </si>
  <si>
    <t>P_76</t>
  </si>
  <si>
    <t>P_77</t>
  </si>
  <si>
    <t>UMMA</t>
  </si>
  <si>
    <t>UMPA</t>
  </si>
  <si>
    <t>UMTJ</t>
  </si>
  <si>
    <t>UMVE</t>
  </si>
  <si>
    <t>PONTO</t>
  </si>
  <si>
    <t>LAT</t>
  </si>
  <si>
    <t>LONG</t>
  </si>
  <si>
    <t>BS022</t>
  </si>
  <si>
    <t>ALDIV</t>
  </si>
  <si>
    <t>BS046</t>
  </si>
  <si>
    <t>EGUDI</t>
  </si>
  <si>
    <t>SBMI</t>
  </si>
  <si>
    <t>PAPIS</t>
  </si>
  <si>
    <t>DIBIL</t>
  </si>
  <si>
    <t>XONER</t>
  </si>
  <si>
    <t>BS051</t>
  </si>
  <si>
    <t>BS052</t>
  </si>
  <si>
    <t>BS053</t>
  </si>
  <si>
    <t>BS054</t>
  </si>
  <si>
    <t>BS056</t>
  </si>
  <si>
    <t>BS019</t>
  </si>
  <si>
    <t>CS029</t>
  </si>
  <si>
    <t>BS034</t>
  </si>
  <si>
    <t>OBLOL</t>
  </si>
  <si>
    <t>BS066</t>
  </si>
  <si>
    <t>BS067</t>
  </si>
  <si>
    <t>BS068</t>
  </si>
  <si>
    <t>BS069</t>
  </si>
  <si>
    <t>BS071</t>
  </si>
  <si>
    <t>BS008</t>
  </si>
  <si>
    <t>CS021</t>
  </si>
  <si>
    <t>BS028</t>
  </si>
  <si>
    <t>CS032</t>
  </si>
  <si>
    <t>BS037</t>
  </si>
  <si>
    <t>BS049</t>
  </si>
  <si>
    <t>ITEKI</t>
  </si>
  <si>
    <t>BS084</t>
  </si>
  <si>
    <t>BS086</t>
  </si>
  <si>
    <t>BS087</t>
  </si>
  <si>
    <t>BS088</t>
  </si>
  <si>
    <t>BS006</t>
  </si>
  <si>
    <t>BS009</t>
  </si>
  <si>
    <t>BS043</t>
  </si>
  <si>
    <t>CS016</t>
  </si>
  <si>
    <t>BS081</t>
  </si>
  <si>
    <t>BS082</t>
  </si>
  <si>
    <t>BS083</t>
  </si>
  <si>
    <t>BS003</t>
  </si>
  <si>
    <t>BS004</t>
  </si>
  <si>
    <t>BS042</t>
  </si>
  <si>
    <t>CS013</t>
  </si>
  <si>
    <t>CS017</t>
  </si>
  <si>
    <t>BS023</t>
  </si>
  <si>
    <t>KADUS</t>
  </si>
  <si>
    <t>BS096</t>
  </si>
  <si>
    <t>BS097</t>
  </si>
  <si>
    <t>BS098</t>
  </si>
  <si>
    <t>BS001</t>
  </si>
  <si>
    <t>BS002</t>
  </si>
  <si>
    <t>BS039</t>
  </si>
  <si>
    <t>CS011</t>
  </si>
  <si>
    <t>CS014</t>
  </si>
  <si>
    <t>CS018</t>
  </si>
  <si>
    <t>CS026</t>
  </si>
  <si>
    <t>BS027</t>
  </si>
  <si>
    <t>EKURI</t>
  </si>
  <si>
    <t>BS044</t>
  </si>
  <si>
    <t>BS033</t>
  </si>
  <si>
    <t>BS047</t>
  </si>
  <si>
    <t>BS036</t>
  </si>
  <si>
    <t>DOKRA</t>
  </si>
  <si>
    <t>TOLIN</t>
  </si>
  <si>
    <t>BS106</t>
  </si>
  <si>
    <t>BS107</t>
  </si>
  <si>
    <t>BS108</t>
  </si>
  <si>
    <t>BS012</t>
  </si>
  <si>
    <t>BS024</t>
  </si>
  <si>
    <t>BS064</t>
  </si>
  <si>
    <t>BS063</t>
  </si>
  <si>
    <t>BS062</t>
  </si>
  <si>
    <t>BS061</t>
  </si>
  <si>
    <t>BS059</t>
  </si>
  <si>
    <t>BS058</t>
  </si>
  <si>
    <t>ARUBU</t>
  </si>
  <si>
    <t>CS031</t>
  </si>
  <si>
    <t>BS079</t>
  </si>
  <si>
    <t>BS078</t>
  </si>
  <si>
    <t>BS077</t>
  </si>
  <si>
    <t>BS076</t>
  </si>
  <si>
    <t>BS074</t>
  </si>
  <si>
    <t>BS073</t>
  </si>
  <si>
    <t>ASIGO</t>
  </si>
  <si>
    <t>BS048</t>
  </si>
  <si>
    <t>XOLAP</t>
  </si>
  <si>
    <t>BS104</t>
  </si>
  <si>
    <t>BS103</t>
  </si>
  <si>
    <t>BS102</t>
  </si>
  <si>
    <t>BS101</t>
  </si>
  <si>
    <t>ISEMO</t>
  </si>
  <si>
    <t>BS038</t>
  </si>
  <si>
    <t>BS094</t>
  </si>
  <si>
    <t>BS093</t>
  </si>
  <si>
    <t>BS092</t>
  </si>
  <si>
    <t>BS091</t>
  </si>
  <si>
    <t>BS041</t>
  </si>
  <si>
    <t>BS007</t>
  </si>
  <si>
    <t>BS057</t>
  </si>
  <si>
    <t>BS072</t>
  </si>
  <si>
    <t>BS099</t>
  </si>
  <si>
    <t>BS109</t>
  </si>
  <si>
    <t>QDA4</t>
  </si>
  <si>
    <t>QDA5</t>
  </si>
  <si>
    <t>QDA6</t>
  </si>
  <si>
    <t>QDA7</t>
  </si>
  <si>
    <t>QDA8</t>
  </si>
  <si>
    <t>QDA9</t>
  </si>
  <si>
    <t>QDB4</t>
  </si>
  <si>
    <t>QDB5</t>
  </si>
  <si>
    <t>QDB6</t>
  </si>
  <si>
    <t>QDB7</t>
  </si>
  <si>
    <t>QDB8</t>
  </si>
  <si>
    <t>QDB9</t>
  </si>
  <si>
    <t>QDC4</t>
  </si>
  <si>
    <t>QDC5</t>
  </si>
  <si>
    <t>QDC6</t>
  </si>
  <si>
    <t>QDC7</t>
  </si>
  <si>
    <t>QDC8</t>
  </si>
  <si>
    <t>QDC9</t>
  </si>
  <si>
    <t>QDD4</t>
  </si>
  <si>
    <t>QDD5</t>
  </si>
  <si>
    <t>QDD6</t>
  </si>
  <si>
    <t>QDD7</t>
  </si>
  <si>
    <t>QDD8</t>
  </si>
  <si>
    <t>QDD9</t>
  </si>
  <si>
    <t>QDE0</t>
  </si>
  <si>
    <t>QDE1</t>
  </si>
  <si>
    <t>QDE2</t>
  </si>
  <si>
    <t>QDE3</t>
  </si>
  <si>
    <t>QDF0</t>
  </si>
  <si>
    <t>QDF1</t>
  </si>
  <si>
    <t>QDF2</t>
  </si>
  <si>
    <t>QDF3</t>
  </si>
  <si>
    <t>QDG0</t>
  </si>
  <si>
    <t>QDG1</t>
  </si>
  <si>
    <t>QDG2</t>
  </si>
  <si>
    <t>QDG3</t>
  </si>
  <si>
    <t>QDH0</t>
  </si>
  <si>
    <t>QDH1</t>
  </si>
  <si>
    <t>QDH2</t>
  </si>
  <si>
    <t>QDH3</t>
  </si>
  <si>
    <t>BS089</t>
  </si>
  <si>
    <t>DISTANCIA</t>
  </si>
  <si>
    <t>LAT ORIGEM</t>
  </si>
  <si>
    <t>LONG ORIGEM</t>
  </si>
  <si>
    <t>LAT DEST</t>
  </si>
  <si>
    <t>LONG DEST</t>
  </si>
  <si>
    <t>QUADRÍCULAS</t>
  </si>
  <si>
    <t>Polígono formado pelas corrdenadas:</t>
  </si>
  <si>
    <t>QUADRICULA</t>
  </si>
  <si>
    <t>ENTRADA</t>
  </si>
  <si>
    <t>SAÍDA</t>
  </si>
  <si>
    <t>menor</t>
  </si>
  <si>
    <t>quadrante</t>
  </si>
  <si>
    <t>entrada</t>
  </si>
  <si>
    <t>saída</t>
  </si>
  <si>
    <t>SRIO</t>
  </si>
  <si>
    <t>SARU</t>
  </si>
  <si>
    <t>SAJA</t>
  </si>
  <si>
    <t>FASA</t>
  </si>
  <si>
    <t>SECR</t>
  </si>
  <si>
    <t>SAON</t>
  </si>
  <si>
    <t>SKST</t>
  </si>
  <si>
    <t>SKAU</t>
  </si>
  <si>
    <t>MP</t>
  </si>
  <si>
    <t>SBME</t>
  </si>
  <si>
    <t>GP</t>
  </si>
  <si>
    <t>valor_medio_roteiro_total</t>
  </si>
  <si>
    <t>PRECO_QAV</t>
  </si>
  <si>
    <t>CUSTO_QAV_CONSUMIDO</t>
  </si>
  <si>
    <t>CUSTO_HORA_VOADA</t>
  </si>
  <si>
    <t>PRECO_HORA_VOADA</t>
  </si>
  <si>
    <t>CUSTO_MISSAO</t>
  </si>
  <si>
    <t>PORTE</t>
  </si>
  <si>
    <t>NAO</t>
  </si>
  <si>
    <t>RESTRICAO_POUSO</t>
  </si>
  <si>
    <t>SIM</t>
  </si>
  <si>
    <t>TEMPO_DECOLAGEM_POUSO</t>
  </si>
  <si>
    <t>base1</t>
  </si>
  <si>
    <t>base2</t>
  </si>
  <si>
    <t>base3</t>
  </si>
  <si>
    <t>base4</t>
  </si>
  <si>
    <t>base</t>
  </si>
  <si>
    <t>CUSTO_MISSAO_POR_PAX</t>
  </si>
  <si>
    <t>PMLZ</t>
  </si>
  <si>
    <t>PMXL</t>
  </si>
  <si>
    <t>FPAR</t>
  </si>
  <si>
    <t>FPIB</t>
  </si>
  <si>
    <t>FPIT</t>
  </si>
  <si>
    <t>FPMA</t>
  </si>
  <si>
    <t>FPMR</t>
  </si>
  <si>
    <t>FPPA</t>
  </si>
  <si>
    <t>FPPL</t>
  </si>
  <si>
    <t>FPCS</t>
  </si>
  <si>
    <t>FPSP</t>
  </si>
  <si>
    <t>FPSA</t>
  </si>
  <si>
    <t>NS31</t>
  </si>
  <si>
    <t>NS33</t>
  </si>
  <si>
    <t>NS38</t>
  </si>
  <si>
    <t>NS39</t>
  </si>
  <si>
    <t>NS40</t>
  </si>
  <si>
    <t>NS42</t>
  </si>
  <si>
    <t>NS43</t>
  </si>
  <si>
    <t>NS44</t>
  </si>
  <si>
    <t>SS75</t>
  </si>
  <si>
    <t>unidade</t>
  </si>
  <si>
    <t>lat</t>
  </si>
  <si>
    <t>long</t>
  </si>
  <si>
    <t>demanda</t>
  </si>
  <si>
    <t>SBJR_MP</t>
  </si>
  <si>
    <t>SBMI_MP</t>
  </si>
  <si>
    <t>SBCB_MP</t>
  </si>
  <si>
    <t>SBJR_GP</t>
  </si>
  <si>
    <t>SBMI_GP</t>
  </si>
  <si>
    <t>SBCB_GP</t>
  </si>
  <si>
    <t>SBME_MP</t>
  </si>
  <si>
    <t>SBME_GP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</si>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</sst>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ont="1" applyFill="1" applyBorder="1" applyAlignment="1"/>
    <xf numFmtId="0" fontId="0" fillId="5" borderId="2" xfId="0" applyFont="1" applyFill="1" applyBorder="1" applyAlignment="1">
      <alignment horizontal="center" vertical="center"/>
    </xf>
    <xf numFmtId="2" fontId="0" fillId="0" borderId="0" xfId="0" applyNumberFormat="1"/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0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7" borderId="0" xfId="0" applyFill="1"/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70" zoomScaleNormal="70" workbookViewId="0">
      <selection activeCell="E7" sqref="E7"/>
    </sheetView>
  </sheetViews>
  <sheetFormatPr defaultRowHeight="15" x14ac:dyDescent="0.25"/>
  <cols>
    <col min="2" max="3" width="13.42578125" customWidth="1"/>
    <col min="4" max="4" width="18.5703125" customWidth="1"/>
    <col min="5" max="5" width="9.85546875" customWidth="1"/>
    <col min="6" max="6" width="13.7109375" customWidth="1"/>
    <col min="7" max="7" width="11" customWidth="1"/>
    <col min="10" max="11" width="15.140625" customWidth="1"/>
    <col min="12" max="12" width="15.42578125" customWidth="1"/>
    <col min="13" max="13" width="24.42578125" customWidth="1"/>
    <col min="14" max="14" width="20.85546875" customWidth="1"/>
    <col min="15" max="15" width="13.42578125" customWidth="1"/>
    <col min="16" max="16" width="13" customWidth="1"/>
    <col min="17" max="17" width="14.140625" customWidth="1"/>
    <col min="18" max="18" width="14.85546875" customWidth="1"/>
    <col min="19" max="19" width="18" customWidth="1"/>
  </cols>
  <sheetData>
    <row r="1" spans="1:19" s="32" customFormat="1" ht="37.5" customHeight="1" x14ac:dyDescent="0.25">
      <c r="A1" s="33" t="s">
        <v>229</v>
      </c>
      <c r="B1" s="33" t="s">
        <v>2</v>
      </c>
      <c r="C1" s="33" t="str">
        <f>A1&amp;"-"&amp;B1</f>
        <v>PORTE-ORIGEM</v>
      </c>
      <c r="D1" s="33" t="s">
        <v>227</v>
      </c>
      <c r="E1" s="38" t="s">
        <v>224</v>
      </c>
      <c r="F1" s="33" t="s">
        <v>22</v>
      </c>
      <c r="G1" s="33" t="s">
        <v>23</v>
      </c>
      <c r="H1" s="33" t="s">
        <v>10</v>
      </c>
      <c r="I1" s="33" t="s">
        <v>11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</row>
    <row r="2" spans="1:19" ht="30" x14ac:dyDescent="0.25">
      <c r="A2" s="2" t="s">
        <v>220</v>
      </c>
      <c r="B2" s="2" t="s">
        <v>0</v>
      </c>
      <c r="C2" s="33" t="str">
        <f t="shared" ref="C2:C9" si="0">A2&amp;"-"&amp;B2</f>
        <v>MP-SBJR</v>
      </c>
      <c r="D2" s="34">
        <v>5000</v>
      </c>
      <c r="E2" s="34">
        <v>5</v>
      </c>
      <c r="F2" s="34">
        <v>12</v>
      </c>
      <c r="G2" s="34">
        <v>107</v>
      </c>
      <c r="H2" s="34">
        <v>6800</v>
      </c>
      <c r="I2" s="34">
        <v>4680</v>
      </c>
      <c r="J2" s="34">
        <v>400</v>
      </c>
      <c r="K2" s="34">
        <v>320</v>
      </c>
      <c r="L2" s="34">
        <v>11</v>
      </c>
      <c r="M2" s="34">
        <v>8</v>
      </c>
      <c r="N2" s="34">
        <v>6</v>
      </c>
      <c r="O2" s="34">
        <v>4</v>
      </c>
      <c r="P2" s="34">
        <v>3000</v>
      </c>
      <c r="Q2" s="34">
        <v>800</v>
      </c>
      <c r="R2" s="34">
        <v>500</v>
      </c>
      <c r="S2" s="34">
        <v>155</v>
      </c>
    </row>
    <row r="3" spans="1:19" ht="30" x14ac:dyDescent="0.25">
      <c r="A3" s="2" t="s">
        <v>222</v>
      </c>
      <c r="B3" s="2" t="s">
        <v>0</v>
      </c>
      <c r="C3" s="33" t="str">
        <f t="shared" si="0"/>
        <v>GP-SBJR</v>
      </c>
      <c r="D3" s="34">
        <v>9000</v>
      </c>
      <c r="E3" s="35">
        <f>E2</f>
        <v>5</v>
      </c>
      <c r="F3" s="34">
        <v>18</v>
      </c>
      <c r="G3" s="35">
        <f>$G$2</f>
        <v>107</v>
      </c>
      <c r="H3" s="34">
        <v>12020</v>
      </c>
      <c r="I3" s="34">
        <v>8216</v>
      </c>
      <c r="J3" s="34">
        <v>612.29999999999995</v>
      </c>
      <c r="K3" s="34">
        <v>306.2</v>
      </c>
      <c r="L3" s="34">
        <v>11</v>
      </c>
      <c r="M3" s="34">
        <v>10</v>
      </c>
      <c r="N3" s="34">
        <v>6</v>
      </c>
      <c r="O3" s="34">
        <v>4</v>
      </c>
      <c r="P3" s="34">
        <v>3000</v>
      </c>
      <c r="Q3" s="34">
        <v>800</v>
      </c>
      <c r="R3" s="34">
        <v>500</v>
      </c>
      <c r="S3" s="34">
        <v>145</v>
      </c>
    </row>
    <row r="4" spans="1:19" ht="30" x14ac:dyDescent="0.25">
      <c r="A4" s="2" t="s">
        <v>220</v>
      </c>
      <c r="B4" s="2" t="s">
        <v>58</v>
      </c>
      <c r="C4" s="33" t="str">
        <f t="shared" si="0"/>
        <v>MP-SBMI</v>
      </c>
      <c r="D4" s="34">
        <v>5000</v>
      </c>
      <c r="E4" s="34">
        <v>5</v>
      </c>
      <c r="F4" s="34">
        <v>12</v>
      </c>
      <c r="G4" s="35">
        <f t="shared" ref="G4:G9" si="1">$G$2</f>
        <v>107</v>
      </c>
      <c r="H4" s="34">
        <v>6800</v>
      </c>
      <c r="I4" s="34">
        <v>4680</v>
      </c>
      <c r="J4" s="34">
        <v>400</v>
      </c>
      <c r="K4" s="34">
        <v>320</v>
      </c>
      <c r="L4" s="34">
        <v>11</v>
      </c>
      <c r="M4" s="34">
        <v>8</v>
      </c>
      <c r="N4" s="34">
        <v>6</v>
      </c>
      <c r="O4" s="34">
        <v>4</v>
      </c>
      <c r="P4" s="34">
        <v>3000</v>
      </c>
      <c r="Q4" s="34">
        <v>800</v>
      </c>
      <c r="R4" s="34">
        <v>500</v>
      </c>
      <c r="S4" s="34">
        <v>155</v>
      </c>
    </row>
    <row r="5" spans="1:19" ht="30" x14ac:dyDescent="0.25">
      <c r="A5" s="2" t="s">
        <v>222</v>
      </c>
      <c r="B5" s="2" t="s">
        <v>58</v>
      </c>
      <c r="C5" s="33" t="str">
        <f t="shared" si="0"/>
        <v>GP-SBMI</v>
      </c>
      <c r="D5" s="34">
        <v>9000</v>
      </c>
      <c r="E5" s="35">
        <f>E4</f>
        <v>5</v>
      </c>
      <c r="F5" s="34">
        <v>18</v>
      </c>
      <c r="G5" s="35">
        <f t="shared" si="1"/>
        <v>107</v>
      </c>
      <c r="H5" s="34">
        <v>12020</v>
      </c>
      <c r="I5" s="34">
        <v>8216</v>
      </c>
      <c r="J5" s="34">
        <v>612.29999999999995</v>
      </c>
      <c r="K5" s="34">
        <v>306.2</v>
      </c>
      <c r="L5" s="34">
        <v>11</v>
      </c>
      <c r="M5" s="34">
        <v>10</v>
      </c>
      <c r="N5" s="34">
        <v>6</v>
      </c>
      <c r="O5" s="34">
        <v>4</v>
      </c>
      <c r="P5" s="34">
        <v>3000</v>
      </c>
      <c r="Q5" s="34">
        <v>800</v>
      </c>
      <c r="R5" s="34">
        <v>500</v>
      </c>
      <c r="S5" s="34">
        <v>145</v>
      </c>
    </row>
    <row r="6" spans="1:19" ht="30" x14ac:dyDescent="0.25">
      <c r="A6" s="2" t="s">
        <v>220</v>
      </c>
      <c r="B6" s="2" t="s">
        <v>1</v>
      </c>
      <c r="C6" s="33" t="str">
        <f t="shared" si="0"/>
        <v>MP-SBCB</v>
      </c>
      <c r="D6" s="34">
        <v>5000</v>
      </c>
      <c r="E6" s="34">
        <v>4.5</v>
      </c>
      <c r="F6" s="34">
        <v>12</v>
      </c>
      <c r="G6" s="35">
        <f t="shared" si="1"/>
        <v>107</v>
      </c>
      <c r="H6" s="34">
        <v>6800</v>
      </c>
      <c r="I6" s="34">
        <v>4680</v>
      </c>
      <c r="J6" s="34">
        <v>400</v>
      </c>
      <c r="K6" s="34">
        <v>320</v>
      </c>
      <c r="L6" s="34">
        <v>11</v>
      </c>
      <c r="M6" s="34">
        <v>8</v>
      </c>
      <c r="N6" s="34">
        <v>6</v>
      </c>
      <c r="O6" s="34">
        <v>4</v>
      </c>
      <c r="P6" s="34">
        <v>3000</v>
      </c>
      <c r="Q6" s="34">
        <v>800</v>
      </c>
      <c r="R6" s="34">
        <v>500</v>
      </c>
      <c r="S6" s="34">
        <v>155</v>
      </c>
    </row>
    <row r="7" spans="1:19" ht="30" x14ac:dyDescent="0.25">
      <c r="A7" s="2" t="s">
        <v>222</v>
      </c>
      <c r="B7" s="2" t="s">
        <v>1</v>
      </c>
      <c r="C7" s="33" t="str">
        <f t="shared" si="0"/>
        <v>GP-SBCB</v>
      </c>
      <c r="D7" s="34">
        <v>9000</v>
      </c>
      <c r="E7" s="35">
        <f>E6</f>
        <v>4.5</v>
      </c>
      <c r="F7" s="34">
        <v>18</v>
      </c>
      <c r="G7" s="35">
        <f t="shared" si="1"/>
        <v>107</v>
      </c>
      <c r="H7" s="34">
        <v>12020</v>
      </c>
      <c r="I7" s="34">
        <v>8216</v>
      </c>
      <c r="J7" s="34">
        <v>612.29999999999995</v>
      </c>
      <c r="K7" s="34">
        <v>306.2</v>
      </c>
      <c r="L7" s="34">
        <v>11</v>
      </c>
      <c r="M7" s="34">
        <v>10</v>
      </c>
      <c r="N7" s="34">
        <v>6</v>
      </c>
      <c r="O7" s="34">
        <v>4</v>
      </c>
      <c r="P7" s="34">
        <v>3000</v>
      </c>
      <c r="Q7" s="34">
        <v>800</v>
      </c>
      <c r="R7" s="34">
        <v>500</v>
      </c>
      <c r="S7" s="34">
        <v>145</v>
      </c>
    </row>
    <row r="8" spans="1:19" ht="30" x14ac:dyDescent="0.25">
      <c r="A8" s="2" t="s">
        <v>220</v>
      </c>
      <c r="B8" s="2" t="s">
        <v>221</v>
      </c>
      <c r="C8" s="33" t="str">
        <f t="shared" si="0"/>
        <v>MP-SBME</v>
      </c>
      <c r="D8" s="34">
        <v>5000</v>
      </c>
      <c r="E8" s="34">
        <v>5</v>
      </c>
      <c r="F8" s="34">
        <v>12</v>
      </c>
      <c r="G8" s="35">
        <f t="shared" si="1"/>
        <v>107</v>
      </c>
      <c r="H8" s="34">
        <v>6800</v>
      </c>
      <c r="I8" s="34">
        <v>4680</v>
      </c>
      <c r="J8" s="34">
        <v>400</v>
      </c>
      <c r="K8" s="34">
        <v>320</v>
      </c>
      <c r="L8" s="34">
        <v>11</v>
      </c>
      <c r="M8" s="34">
        <v>8</v>
      </c>
      <c r="N8" s="34">
        <v>6</v>
      </c>
      <c r="O8" s="34">
        <v>4</v>
      </c>
      <c r="P8" s="34">
        <v>3000</v>
      </c>
      <c r="Q8" s="34">
        <v>800</v>
      </c>
      <c r="R8" s="34">
        <v>500</v>
      </c>
      <c r="S8" s="34">
        <v>155</v>
      </c>
    </row>
    <row r="9" spans="1:19" ht="30" x14ac:dyDescent="0.25">
      <c r="A9" s="2" t="s">
        <v>222</v>
      </c>
      <c r="B9" s="2" t="s">
        <v>221</v>
      </c>
      <c r="C9" s="33" t="str">
        <f t="shared" si="0"/>
        <v>GP-SBME</v>
      </c>
      <c r="D9" s="34">
        <v>9000</v>
      </c>
      <c r="E9" s="35">
        <f>E8</f>
        <v>5</v>
      </c>
      <c r="F9" s="34">
        <v>18</v>
      </c>
      <c r="G9" s="35">
        <f t="shared" si="1"/>
        <v>107</v>
      </c>
      <c r="H9" s="34">
        <v>12020</v>
      </c>
      <c r="I9" s="34">
        <v>8216</v>
      </c>
      <c r="J9" s="34">
        <v>612.29999999999995</v>
      </c>
      <c r="K9" s="34">
        <v>306.2</v>
      </c>
      <c r="L9" s="34">
        <v>11</v>
      </c>
      <c r="M9" s="34">
        <v>10</v>
      </c>
      <c r="N9" s="34">
        <v>6</v>
      </c>
      <c r="O9" s="34">
        <v>4</v>
      </c>
      <c r="P9" s="34">
        <v>3000</v>
      </c>
      <c r="Q9" s="34">
        <v>800</v>
      </c>
      <c r="R9" s="34">
        <v>500</v>
      </c>
      <c r="S9" s="34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S13" sqref="S13"/>
    </sheetView>
  </sheetViews>
  <sheetFormatPr defaultRowHeight="15" x14ac:dyDescent="0.25"/>
  <cols>
    <col min="1" max="1" width="8.28515625" bestFit="1" customWidth="1"/>
    <col min="2" max="2" width="9.28515625" bestFit="1" customWidth="1"/>
    <col min="3" max="4" width="7.140625" customWidth="1"/>
    <col min="5" max="16" width="8.7109375" customWidth="1"/>
    <col min="17" max="17" width="5.85546875" bestFit="1" customWidth="1"/>
  </cols>
  <sheetData>
    <row r="1" spans="1:17" x14ac:dyDescent="0.25">
      <c r="A1" t="s">
        <v>261</v>
      </c>
      <c r="B1" t="s">
        <v>264</v>
      </c>
      <c r="C1" t="s">
        <v>262</v>
      </c>
      <c r="D1" t="s">
        <v>263</v>
      </c>
      <c r="E1" t="s">
        <v>265</v>
      </c>
      <c r="F1" t="s">
        <v>268</v>
      </c>
      <c r="G1" t="s">
        <v>0</v>
      </c>
      <c r="H1" t="s">
        <v>266</v>
      </c>
      <c r="I1" t="s">
        <v>269</v>
      </c>
      <c r="J1" t="s">
        <v>58</v>
      </c>
      <c r="K1" t="s">
        <v>267</v>
      </c>
      <c r="L1" t="s">
        <v>270</v>
      </c>
      <c r="M1" t="s">
        <v>1</v>
      </c>
      <c r="N1" t="s">
        <v>271</v>
      </c>
      <c r="O1" t="s">
        <v>272</v>
      </c>
      <c r="P1" t="s">
        <v>221</v>
      </c>
      <c r="Q1" t="s">
        <v>238</v>
      </c>
    </row>
    <row r="2" spans="1:17" x14ac:dyDescent="0.25">
      <c r="A2" s="31" t="s">
        <v>0</v>
      </c>
      <c r="B2" s="31">
        <v>30</v>
      </c>
      <c r="C2" s="31">
        <v>-22.987500000000001</v>
      </c>
      <c r="D2" s="31">
        <v>-43.37</v>
      </c>
      <c r="E2" s="40">
        <v>99</v>
      </c>
      <c r="F2" s="40">
        <v>99</v>
      </c>
      <c r="G2" s="40">
        <v>99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t="s">
        <v>273</v>
      </c>
    </row>
    <row r="3" spans="1:17" x14ac:dyDescent="0.25">
      <c r="A3" s="31" t="s">
        <v>58</v>
      </c>
      <c r="B3" s="31">
        <v>30</v>
      </c>
      <c r="C3" s="31">
        <v>-22.9180555555556</v>
      </c>
      <c r="D3" s="31">
        <v>-42.828888888888898</v>
      </c>
      <c r="E3" s="40">
        <v>0</v>
      </c>
      <c r="F3" s="40">
        <v>0</v>
      </c>
      <c r="G3" s="40">
        <v>0</v>
      </c>
      <c r="H3" s="40">
        <v>99</v>
      </c>
      <c r="I3" s="40">
        <v>99</v>
      </c>
      <c r="J3" s="40">
        <v>99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t="s">
        <v>273</v>
      </c>
    </row>
    <row r="4" spans="1:17" x14ac:dyDescent="0.25">
      <c r="A4" s="31" t="s">
        <v>1</v>
      </c>
      <c r="B4" s="31">
        <v>30</v>
      </c>
      <c r="C4" s="31">
        <v>-22.920833333333334</v>
      </c>
      <c r="D4" s="31">
        <v>-42.07138888888889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99</v>
      </c>
      <c r="L4" s="40">
        <v>99</v>
      </c>
      <c r="M4" s="40">
        <v>99</v>
      </c>
      <c r="N4" s="40">
        <v>0</v>
      </c>
      <c r="O4" s="40">
        <v>0</v>
      </c>
      <c r="P4" s="40">
        <v>0</v>
      </c>
      <c r="Q4" t="s">
        <v>273</v>
      </c>
    </row>
    <row r="5" spans="1:17" x14ac:dyDescent="0.25">
      <c r="A5" s="31" t="s">
        <v>221</v>
      </c>
      <c r="B5" s="31">
        <v>30</v>
      </c>
      <c r="C5" s="31">
        <v>-22.338888888888889</v>
      </c>
      <c r="D5" s="31">
        <v>-41.761666666666663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99</v>
      </c>
      <c r="O5" s="40">
        <v>99</v>
      </c>
      <c r="P5" s="40">
        <v>99</v>
      </c>
      <c r="Q5" t="s">
        <v>273</v>
      </c>
    </row>
    <row r="6" spans="1:17" x14ac:dyDescent="0.25">
      <c r="A6" s="3" t="s">
        <v>240</v>
      </c>
      <c r="B6" s="3">
        <v>75</v>
      </c>
      <c r="C6" s="3">
        <v>-25.266939000000001</v>
      </c>
      <c r="D6" s="3">
        <v>-45.252814000000001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t="s">
        <v>273</v>
      </c>
    </row>
    <row r="7" spans="1:17" x14ac:dyDescent="0.25">
      <c r="A7" s="3" t="s">
        <v>241</v>
      </c>
      <c r="B7" s="3">
        <v>75</v>
      </c>
      <c r="C7" s="3">
        <v>-24.353158000000001</v>
      </c>
      <c r="D7" s="3">
        <v>-44.382814000000003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t="s">
        <v>273</v>
      </c>
    </row>
    <row r="8" spans="1:17" x14ac:dyDescent="0.25">
      <c r="A8" s="3" t="s">
        <v>242</v>
      </c>
      <c r="B8" s="3">
        <v>75</v>
      </c>
      <c r="C8" s="3">
        <v>-25.54372</v>
      </c>
      <c r="D8" s="3">
        <v>-42.84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t="s">
        <v>273</v>
      </c>
    </row>
    <row r="9" spans="1:17" x14ac:dyDescent="0.25">
      <c r="A9" s="3" t="s">
        <v>243</v>
      </c>
      <c r="B9" s="3">
        <v>75</v>
      </c>
      <c r="C9" s="3">
        <v>-25.67191</v>
      </c>
      <c r="D9" s="3">
        <v>-43.20599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t="s">
        <v>273</v>
      </c>
    </row>
    <row r="10" spans="1:17" x14ac:dyDescent="0.25">
      <c r="A10" s="3" t="s">
        <v>244</v>
      </c>
      <c r="B10" s="3">
        <v>75</v>
      </c>
      <c r="C10" s="3">
        <v>-25.139849999999999</v>
      </c>
      <c r="D10" s="3">
        <v>-42.94417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t="s">
        <v>273</v>
      </c>
    </row>
    <row r="11" spans="1:17" x14ac:dyDescent="0.25">
      <c r="A11" s="3" t="s">
        <v>245</v>
      </c>
      <c r="B11" s="3">
        <v>75</v>
      </c>
      <c r="C11" s="3">
        <v>-25.202999999999999</v>
      </c>
      <c r="D11" s="3">
        <v>-42.878619999999998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t="s">
        <v>273</v>
      </c>
    </row>
    <row r="12" spans="1:17" x14ac:dyDescent="0.25">
      <c r="A12" s="3" t="s">
        <v>246</v>
      </c>
      <c r="B12" s="3">
        <v>75</v>
      </c>
      <c r="C12" s="3">
        <v>-25.44781</v>
      </c>
      <c r="D12" s="3">
        <v>-42.753039999999999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t="s">
        <v>273</v>
      </c>
    </row>
    <row r="13" spans="1:17" x14ac:dyDescent="0.25">
      <c r="A13" s="3" t="s">
        <v>247</v>
      </c>
      <c r="B13" s="3">
        <v>75</v>
      </c>
      <c r="C13" s="3">
        <v>-25.393519999999999</v>
      </c>
      <c r="D13" s="3">
        <v>-42.761389999999999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t="s">
        <v>273</v>
      </c>
    </row>
    <row r="14" spans="1:17" x14ac:dyDescent="0.25">
      <c r="A14" s="3" t="s">
        <v>248</v>
      </c>
      <c r="B14" s="3">
        <v>75</v>
      </c>
      <c r="C14" s="3">
        <v>-24.65719</v>
      </c>
      <c r="D14" s="3">
        <v>-42.234439999999999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t="s">
        <v>273</v>
      </c>
    </row>
    <row r="15" spans="1:17" x14ac:dyDescent="0.25">
      <c r="A15" s="3" t="s">
        <v>249</v>
      </c>
      <c r="B15" s="3">
        <v>75</v>
      </c>
      <c r="C15" s="3">
        <v>-24.301010000000002</v>
      </c>
      <c r="D15" s="3">
        <v>-42.714170000000003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t="s">
        <v>273</v>
      </c>
    </row>
    <row r="16" spans="1:17" x14ac:dyDescent="0.25">
      <c r="A16" s="3" t="s">
        <v>250</v>
      </c>
      <c r="B16" s="3">
        <v>75</v>
      </c>
      <c r="C16" s="3">
        <v>-25.798290000000001</v>
      </c>
      <c r="D16" s="3">
        <v>-43.262709999999998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t="s">
        <v>273</v>
      </c>
    </row>
    <row r="17" spans="1:17" x14ac:dyDescent="0.25">
      <c r="A17" s="3" t="s">
        <v>251</v>
      </c>
      <c r="B17" s="3">
        <v>75</v>
      </c>
      <c r="C17" s="3">
        <v>-25.490220000000001</v>
      </c>
      <c r="D17" s="3">
        <v>-42.781129999999997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t="s">
        <v>273</v>
      </c>
    </row>
    <row r="18" spans="1:17" x14ac:dyDescent="0.25">
      <c r="A18" s="3" t="s">
        <v>252</v>
      </c>
      <c r="B18" s="3">
        <v>87</v>
      </c>
      <c r="C18" s="3">
        <v>-24.557829999999999</v>
      </c>
      <c r="D18" s="3">
        <v>-42.449829999999999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t="s">
        <v>273</v>
      </c>
    </row>
    <row r="19" spans="1:17" x14ac:dyDescent="0.25">
      <c r="A19" s="3" t="s">
        <v>253</v>
      </c>
      <c r="B19" s="3">
        <v>87</v>
      </c>
      <c r="C19" s="3">
        <v>-24.596889999999998</v>
      </c>
      <c r="D19" s="3">
        <v>-42.643239999999999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t="s">
        <v>273</v>
      </c>
    </row>
    <row r="20" spans="1:17" x14ac:dyDescent="0.25">
      <c r="A20" s="3" t="s">
        <v>254</v>
      </c>
      <c r="B20" s="3">
        <v>87</v>
      </c>
      <c r="C20" s="3">
        <v>-24.73189</v>
      </c>
      <c r="D20" s="3">
        <v>-42.414720000000003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t="s">
        <v>273</v>
      </c>
    </row>
    <row r="21" spans="1:17" x14ac:dyDescent="0.25">
      <c r="A21" s="3" t="s">
        <v>255</v>
      </c>
      <c r="B21" s="3">
        <v>87</v>
      </c>
      <c r="C21" s="3">
        <v>-24.571269999999998</v>
      </c>
      <c r="D21" s="3">
        <v>-42.248939999999997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t="s">
        <v>273</v>
      </c>
    </row>
    <row r="22" spans="1:17" x14ac:dyDescent="0.25">
      <c r="A22" s="3" t="s">
        <v>256</v>
      </c>
      <c r="B22" s="3">
        <v>87</v>
      </c>
      <c r="C22" s="3">
        <v>-24.586929999999999</v>
      </c>
      <c r="D22" s="3">
        <v>-42.20158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t="s">
        <v>273</v>
      </c>
    </row>
    <row r="23" spans="1:17" x14ac:dyDescent="0.25">
      <c r="A23" s="3" t="s">
        <v>257</v>
      </c>
      <c r="B23" s="3">
        <v>87</v>
      </c>
      <c r="C23" s="3">
        <v>-25.077909999999999</v>
      </c>
      <c r="D23" s="3">
        <v>-42.645409999999998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t="s">
        <v>273</v>
      </c>
    </row>
    <row r="24" spans="1:17" x14ac:dyDescent="0.25">
      <c r="A24" s="3" t="s">
        <v>258</v>
      </c>
      <c r="B24" s="3">
        <v>87</v>
      </c>
      <c r="C24" s="3">
        <v>-25.16028</v>
      </c>
      <c r="D24" s="3">
        <v>-42.924959999999999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t="s">
        <v>273</v>
      </c>
    </row>
    <row r="25" spans="1:17" x14ac:dyDescent="0.25">
      <c r="A25" s="3" t="s">
        <v>259</v>
      </c>
      <c r="B25" s="3">
        <v>87</v>
      </c>
      <c r="C25" s="3">
        <v>-24.989329999999999</v>
      </c>
      <c r="D25" s="3">
        <v>-42.64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t="s">
        <v>273</v>
      </c>
    </row>
    <row r="26" spans="1:17" x14ac:dyDescent="0.25">
      <c r="A26" s="3" t="s">
        <v>5</v>
      </c>
      <c r="B26" s="3">
        <v>87</v>
      </c>
      <c r="C26" s="3">
        <v>-25.60181</v>
      </c>
      <c r="D26" s="3">
        <v>-42.820520000000002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t="s">
        <v>273</v>
      </c>
    </row>
    <row r="27" spans="1:17" x14ac:dyDescent="0.25">
      <c r="A27" s="3" t="s">
        <v>6</v>
      </c>
      <c r="B27" s="3">
        <v>87</v>
      </c>
      <c r="C27" s="3">
        <v>-25.328679999999999</v>
      </c>
      <c r="D27" s="3">
        <v>-42.692230000000002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t="s">
        <v>273</v>
      </c>
    </row>
    <row r="28" spans="1:17" x14ac:dyDescent="0.25">
      <c r="A28" s="3" t="s">
        <v>7</v>
      </c>
      <c r="B28" s="3">
        <v>87</v>
      </c>
      <c r="C28" s="3">
        <v>-25.021879999999999</v>
      </c>
      <c r="D28" s="3">
        <v>-42.667299999999997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t="s">
        <v>273</v>
      </c>
    </row>
    <row r="29" spans="1:17" x14ac:dyDescent="0.25">
      <c r="A29" s="3" t="s">
        <v>41</v>
      </c>
      <c r="B29" s="3">
        <v>87</v>
      </c>
      <c r="C29" s="3">
        <v>-25.656860000000002</v>
      </c>
      <c r="D29" s="3">
        <v>-42.858780000000003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t="s">
        <v>273</v>
      </c>
    </row>
    <row r="30" spans="1:17" x14ac:dyDescent="0.25">
      <c r="A30" s="3" t="s">
        <v>42</v>
      </c>
      <c r="B30" s="3">
        <v>87</v>
      </c>
      <c r="C30" s="3">
        <v>-24.951090000000001</v>
      </c>
      <c r="D30" s="3">
        <v>-42.468119999999999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t="s">
        <v>273</v>
      </c>
    </row>
    <row r="31" spans="1:17" x14ac:dyDescent="0.25">
      <c r="A31" s="3" t="s">
        <v>43</v>
      </c>
      <c r="B31" s="3">
        <v>87</v>
      </c>
      <c r="C31" s="3">
        <v>-24.648679999999999</v>
      </c>
      <c r="D31" s="3">
        <v>-42.51435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t="s">
        <v>273</v>
      </c>
    </row>
    <row r="32" spans="1:17" x14ac:dyDescent="0.25">
      <c r="A32" s="3" t="s">
        <v>44</v>
      </c>
      <c r="B32" s="3">
        <v>87</v>
      </c>
      <c r="C32" s="3">
        <v>-24.788</v>
      </c>
      <c r="D32" s="3">
        <v>-42.50911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t="s">
        <v>273</v>
      </c>
    </row>
    <row r="33" spans="1:17" x14ac:dyDescent="0.25">
      <c r="A33" s="3" t="s">
        <v>45</v>
      </c>
      <c r="B33" s="3">
        <v>87</v>
      </c>
      <c r="C33" s="3">
        <v>-24.687570000000001</v>
      </c>
      <c r="D33" s="3">
        <v>-42.505400000000002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t="s">
        <v>273</v>
      </c>
    </row>
    <row r="34" spans="1:17" x14ac:dyDescent="0.25">
      <c r="A34" s="3" t="s">
        <v>46</v>
      </c>
      <c r="B34" s="3">
        <v>87</v>
      </c>
      <c r="C34" s="3">
        <v>-24.635370000000002</v>
      </c>
      <c r="D34" s="3">
        <v>-42.411619999999999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t="s">
        <v>273</v>
      </c>
    </row>
    <row r="35" spans="1:17" x14ac:dyDescent="0.25">
      <c r="A35" s="3" t="s">
        <v>260</v>
      </c>
      <c r="B35" s="3">
        <v>87</v>
      </c>
      <c r="C35" s="3">
        <v>-25.691230000000001</v>
      </c>
      <c r="D35" s="3">
        <v>-43.108559999999997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t="s">
        <v>273</v>
      </c>
    </row>
    <row r="36" spans="1:17" x14ac:dyDescent="0.25">
      <c r="A36" s="3" t="s">
        <v>47</v>
      </c>
      <c r="B36" s="3">
        <v>250</v>
      </c>
      <c r="C36" s="3">
        <v>-24.64977</v>
      </c>
      <c r="D36" s="3">
        <v>-42.515599999999999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t="s">
        <v>273</v>
      </c>
    </row>
    <row r="37" spans="1:17" x14ac:dyDescent="0.25">
      <c r="A37" s="3" t="s">
        <v>48</v>
      </c>
      <c r="B37" s="3">
        <v>250</v>
      </c>
      <c r="C37" s="3">
        <v>-25.603179999999998</v>
      </c>
      <c r="D37" s="3">
        <v>-42.822470000000003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t="s">
        <v>273</v>
      </c>
    </row>
    <row r="38" spans="1:17" x14ac:dyDescent="0.25">
      <c r="A38" s="3" t="s">
        <v>49</v>
      </c>
      <c r="B38" s="3">
        <v>250</v>
      </c>
      <c r="C38" s="3">
        <v>-24.68871</v>
      </c>
      <c r="D38" s="3">
        <v>-42.506680000000003</v>
      </c>
      <c r="E38" s="40">
        <v>0</v>
      </c>
      <c r="F38" s="40">
        <v>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t="s">
        <v>273</v>
      </c>
    </row>
    <row r="39" spans="1:17" x14ac:dyDescent="0.25">
      <c r="A39" s="3" t="s">
        <v>50</v>
      </c>
      <c r="B39" s="3">
        <v>250</v>
      </c>
      <c r="C39" s="3">
        <v>-24.303329999999999</v>
      </c>
      <c r="D39" s="3">
        <v>-42.714170000000003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t="s">
        <v>273</v>
      </c>
    </row>
    <row r="40" spans="1:17" x14ac:dyDescent="0.25">
      <c r="A40" s="3" t="s">
        <v>212</v>
      </c>
      <c r="B40" s="3">
        <v>30</v>
      </c>
      <c r="C40" s="3">
        <v>-24.63353</v>
      </c>
      <c r="D40" s="3">
        <v>-42.419529999999995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t="s">
        <v>273</v>
      </c>
    </row>
    <row r="41" spans="1:17" x14ac:dyDescent="0.25">
      <c r="A41" s="3" t="s">
        <v>213</v>
      </c>
      <c r="B41" s="3">
        <v>30</v>
      </c>
      <c r="C41" s="3">
        <v>-25.333669999999998</v>
      </c>
      <c r="D41" s="3">
        <v>-42.620129999999996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t="s">
        <v>273</v>
      </c>
    </row>
    <row r="42" spans="1:17" x14ac:dyDescent="0.25">
      <c r="A42" s="3" t="s">
        <v>214</v>
      </c>
      <c r="B42" s="3">
        <v>30</v>
      </c>
      <c r="C42" s="3">
        <v>-25.66825</v>
      </c>
      <c r="D42" s="3">
        <v>-42.832439999999998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t="s">
        <v>273</v>
      </c>
    </row>
    <row r="43" spans="1:17" x14ac:dyDescent="0.25">
      <c r="A43" s="3" t="s">
        <v>215</v>
      </c>
      <c r="B43" s="3">
        <v>30</v>
      </c>
      <c r="C43" s="3">
        <v>-24.667349999999999</v>
      </c>
      <c r="D43" s="3">
        <v>-42.462719999999997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t="s">
        <v>273</v>
      </c>
    </row>
    <row r="44" spans="1:17" x14ac:dyDescent="0.25">
      <c r="A44" s="3" t="s">
        <v>216</v>
      </c>
      <c r="B44" s="3">
        <v>30</v>
      </c>
      <c r="C44" s="3">
        <v>-25.537869999999998</v>
      </c>
      <c r="D44" s="3">
        <v>-42.799929999999996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t="s">
        <v>273</v>
      </c>
    </row>
    <row r="45" spans="1:17" x14ac:dyDescent="0.25">
      <c r="A45" s="3" t="s">
        <v>217</v>
      </c>
      <c r="B45" s="3">
        <v>30</v>
      </c>
      <c r="C45" s="3">
        <v>-25.332269999999998</v>
      </c>
      <c r="D45" s="3">
        <v>-42.689319999999995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t="s">
        <v>273</v>
      </c>
    </row>
    <row r="46" spans="1:17" x14ac:dyDescent="0.25">
      <c r="A46" s="3" t="s">
        <v>218</v>
      </c>
      <c r="B46" s="3">
        <v>30</v>
      </c>
      <c r="C46" s="3">
        <v>-25.404719999999998</v>
      </c>
      <c r="D46" s="3">
        <v>-42.729300000000002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t="s">
        <v>273</v>
      </c>
    </row>
    <row r="47" spans="1:17" x14ac:dyDescent="0.25">
      <c r="A47" s="3" t="s">
        <v>219</v>
      </c>
      <c r="B47" s="3">
        <v>30</v>
      </c>
      <c r="C47" s="3">
        <v>-25.466100000000001</v>
      </c>
      <c r="D47" s="3">
        <v>-42.711949999999995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t="s">
        <v>273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90"/>
  <sheetViews>
    <sheetView zoomScale="70" zoomScaleNormal="70" workbookViewId="0">
      <selection activeCell="B8" sqref="B8:C8"/>
    </sheetView>
  </sheetViews>
  <sheetFormatPr defaultRowHeight="15" x14ac:dyDescent="0.25"/>
  <cols>
    <col min="1" max="1" width="16.140625" customWidth="1"/>
    <col min="4" max="4" width="26.42578125" bestFit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231</v>
      </c>
    </row>
    <row r="2" spans="1:4" x14ac:dyDescent="0.25">
      <c r="A2" t="s">
        <v>221</v>
      </c>
      <c r="B2">
        <v>-22.338888888888889</v>
      </c>
      <c r="C2">
        <v>-41.761666666666663</v>
      </c>
      <c r="D2" t="s">
        <v>230</v>
      </c>
    </row>
    <row r="3" spans="1:4" x14ac:dyDescent="0.25">
      <c r="A3" t="s">
        <v>54</v>
      </c>
      <c r="B3">
        <v>-24.242897222222222</v>
      </c>
      <c r="C3">
        <v>-42.719116666666672</v>
      </c>
      <c r="D3" t="s">
        <v>230</v>
      </c>
    </row>
    <row r="4" spans="1:4" x14ac:dyDescent="0.25">
      <c r="A4" t="s">
        <v>55</v>
      </c>
      <c r="B4">
        <v>-24.333333333333332</v>
      </c>
      <c r="C4">
        <v>-42.666666666666664</v>
      </c>
      <c r="D4" t="s">
        <v>230</v>
      </c>
    </row>
    <row r="5" spans="1:4" x14ac:dyDescent="0.25">
      <c r="A5" t="s">
        <v>56</v>
      </c>
      <c r="B5">
        <v>-24.348438888888889</v>
      </c>
      <c r="C5">
        <v>-42.781174999999998</v>
      </c>
      <c r="D5" t="s">
        <v>230</v>
      </c>
    </row>
    <row r="6" spans="1:4" x14ac:dyDescent="0.25">
      <c r="A6" t="s">
        <v>0</v>
      </c>
      <c r="B6">
        <v>-22.987500000000001</v>
      </c>
      <c r="C6">
        <v>-43.37</v>
      </c>
      <c r="D6" t="s">
        <v>230</v>
      </c>
    </row>
    <row r="7" spans="1:4" x14ac:dyDescent="0.25">
      <c r="A7" t="s">
        <v>57</v>
      </c>
      <c r="B7">
        <v>-23.381011111111111</v>
      </c>
      <c r="C7">
        <v>-43.059727777777773</v>
      </c>
      <c r="D7" t="s">
        <v>230</v>
      </c>
    </row>
    <row r="8" spans="1:4" x14ac:dyDescent="0.25">
      <c r="A8" t="s">
        <v>58</v>
      </c>
      <c r="B8">
        <v>-22.9180555555556</v>
      </c>
      <c r="C8">
        <v>-42.828888888888898</v>
      </c>
      <c r="D8" t="s">
        <v>230</v>
      </c>
    </row>
    <row r="9" spans="1:4" x14ac:dyDescent="0.25">
      <c r="A9" t="s">
        <v>59</v>
      </c>
      <c r="B9">
        <v>-23.358919444444446</v>
      </c>
      <c r="C9">
        <v>-42.232091666666669</v>
      </c>
      <c r="D9" t="s">
        <v>230</v>
      </c>
    </row>
    <row r="10" spans="1:4" x14ac:dyDescent="0.25">
      <c r="A10" t="s">
        <v>1</v>
      </c>
      <c r="B10">
        <v>-22.920833333333334</v>
      </c>
      <c r="C10">
        <v>-42.07138888888889</v>
      </c>
      <c r="D10" t="s">
        <v>230</v>
      </c>
    </row>
    <row r="11" spans="1:4" x14ac:dyDescent="0.25">
      <c r="A11" t="s">
        <v>60</v>
      </c>
      <c r="B11">
        <v>-23.381527777777777</v>
      </c>
      <c r="C11">
        <v>-43.214913888888894</v>
      </c>
      <c r="D11" t="s">
        <v>230</v>
      </c>
    </row>
    <row r="12" spans="1:4" x14ac:dyDescent="0.25">
      <c r="A12" t="s">
        <v>61</v>
      </c>
      <c r="B12">
        <v>-25</v>
      </c>
      <c r="C12">
        <v>-43.333333333333336</v>
      </c>
      <c r="D12" t="s">
        <v>230</v>
      </c>
    </row>
    <row r="13" spans="1:4" x14ac:dyDescent="0.25">
      <c r="A13" t="s">
        <v>62</v>
      </c>
      <c r="B13">
        <v>-25.166666666666668</v>
      </c>
      <c r="C13">
        <v>-43.333333333333336</v>
      </c>
      <c r="D13" t="s">
        <v>230</v>
      </c>
    </row>
    <row r="14" spans="1:4" x14ac:dyDescent="0.25">
      <c r="A14" t="s">
        <v>63</v>
      </c>
      <c r="B14">
        <v>-25.333333333333332</v>
      </c>
      <c r="C14">
        <v>-43.333333333333336</v>
      </c>
      <c r="D14" t="s">
        <v>230</v>
      </c>
    </row>
    <row r="15" spans="1:4" x14ac:dyDescent="0.25">
      <c r="A15" t="s">
        <v>64</v>
      </c>
      <c r="B15">
        <v>-25.5</v>
      </c>
      <c r="C15">
        <v>-43.333333333333336</v>
      </c>
      <c r="D15" t="s">
        <v>230</v>
      </c>
    </row>
    <row r="16" spans="1:4" x14ac:dyDescent="0.25">
      <c r="A16" t="s">
        <v>65</v>
      </c>
      <c r="B16">
        <v>-25.666666666666668</v>
      </c>
      <c r="C16">
        <v>-43.333333333333336</v>
      </c>
      <c r="D16" t="s">
        <v>230</v>
      </c>
    </row>
    <row r="17" spans="1:4" x14ac:dyDescent="0.25">
      <c r="A17" t="s">
        <v>66</v>
      </c>
      <c r="B17">
        <v>-25.833333333333332</v>
      </c>
      <c r="C17">
        <v>-43.333333333333336</v>
      </c>
      <c r="D17" t="s">
        <v>230</v>
      </c>
    </row>
    <row r="18" spans="1:4" x14ac:dyDescent="0.25">
      <c r="A18" t="s">
        <v>67</v>
      </c>
      <c r="B18">
        <v>-24.166497222222223</v>
      </c>
      <c r="C18">
        <v>-43.11130277777778</v>
      </c>
      <c r="D18" t="s">
        <v>230</v>
      </c>
    </row>
    <row r="19" spans="1:4" x14ac:dyDescent="0.25">
      <c r="A19" t="s">
        <v>68</v>
      </c>
      <c r="B19">
        <v>-24.524652777777778</v>
      </c>
      <c r="C19">
        <v>-43.063641666666662</v>
      </c>
      <c r="D19" t="s">
        <v>230</v>
      </c>
    </row>
    <row r="20" spans="1:4" x14ac:dyDescent="0.25">
      <c r="A20" t="s">
        <v>69</v>
      </c>
      <c r="B20">
        <v>-24.771002777777777</v>
      </c>
      <c r="C20">
        <v>-43.03071388888889</v>
      </c>
      <c r="D20" t="s">
        <v>230</v>
      </c>
    </row>
    <row r="21" spans="1:4" x14ac:dyDescent="0.25">
      <c r="A21" t="s">
        <v>70</v>
      </c>
      <c r="B21">
        <v>-25</v>
      </c>
      <c r="C21">
        <v>-43</v>
      </c>
      <c r="D21" t="s">
        <v>230</v>
      </c>
    </row>
    <row r="22" spans="1:4" x14ac:dyDescent="0.25">
      <c r="A22" t="s">
        <v>71</v>
      </c>
      <c r="B22">
        <v>-25.166666666666668</v>
      </c>
      <c r="C22">
        <v>-43</v>
      </c>
      <c r="D22" t="s">
        <v>230</v>
      </c>
    </row>
    <row r="23" spans="1:4" x14ac:dyDescent="0.25">
      <c r="A23" t="s">
        <v>72</v>
      </c>
      <c r="B23">
        <v>-25.333333333333332</v>
      </c>
      <c r="C23">
        <v>-43</v>
      </c>
      <c r="D23" t="s">
        <v>230</v>
      </c>
    </row>
    <row r="24" spans="1:4" x14ac:dyDescent="0.25">
      <c r="A24" t="s">
        <v>73</v>
      </c>
      <c r="B24">
        <v>-25.5</v>
      </c>
      <c r="C24">
        <v>-43</v>
      </c>
      <c r="D24" t="s">
        <v>230</v>
      </c>
    </row>
    <row r="25" spans="1:4" x14ac:dyDescent="0.25">
      <c r="A25" t="s">
        <v>74</v>
      </c>
      <c r="B25">
        <v>-25.666666666666668</v>
      </c>
      <c r="C25">
        <v>-43</v>
      </c>
      <c r="D25" t="s">
        <v>230</v>
      </c>
    </row>
    <row r="26" spans="1:4" x14ac:dyDescent="0.25">
      <c r="A26" t="s">
        <v>75</v>
      </c>
      <c r="B26">
        <v>-25.833333333333332</v>
      </c>
      <c r="C26">
        <v>-43</v>
      </c>
      <c r="D26" t="s">
        <v>230</v>
      </c>
    </row>
    <row r="27" spans="1:4" x14ac:dyDescent="0.25">
      <c r="A27" t="s">
        <v>76</v>
      </c>
      <c r="B27">
        <v>-23.777891666666665</v>
      </c>
      <c r="C27">
        <v>-43.08571666666667</v>
      </c>
      <c r="D27" t="s">
        <v>230</v>
      </c>
    </row>
    <row r="28" spans="1:4" x14ac:dyDescent="0.25">
      <c r="A28" t="s">
        <v>77</v>
      </c>
      <c r="B28">
        <v>-24.274761111111111</v>
      </c>
      <c r="C28">
        <v>-42.922688888888885</v>
      </c>
      <c r="D28" t="s">
        <v>230</v>
      </c>
    </row>
    <row r="29" spans="1:4" x14ac:dyDescent="0.25">
      <c r="A29" t="s">
        <v>78</v>
      </c>
      <c r="B29">
        <v>-24.47133333333333</v>
      </c>
      <c r="C29">
        <v>-42.853572222222226</v>
      </c>
      <c r="D29" t="s">
        <v>230</v>
      </c>
    </row>
    <row r="30" spans="1:4" x14ac:dyDescent="0.25">
      <c r="A30" t="s">
        <v>79</v>
      </c>
      <c r="B30">
        <v>-24.610138888888891</v>
      </c>
      <c r="C30">
        <v>-42.804644444444442</v>
      </c>
      <c r="D30" t="s">
        <v>230</v>
      </c>
    </row>
    <row r="31" spans="1:4" x14ac:dyDescent="0.25">
      <c r="A31" t="s">
        <v>80</v>
      </c>
      <c r="B31">
        <v>-24.805363888888891</v>
      </c>
      <c r="C31">
        <v>-42.73565277777778</v>
      </c>
      <c r="D31" t="s">
        <v>230</v>
      </c>
    </row>
    <row r="32" spans="1:4" x14ac:dyDescent="0.25">
      <c r="A32" t="s">
        <v>81</v>
      </c>
      <c r="B32">
        <v>-24.947288888888888</v>
      </c>
      <c r="C32">
        <v>-42.68536944444444</v>
      </c>
      <c r="D32" t="s">
        <v>230</v>
      </c>
    </row>
    <row r="33" spans="1:4" x14ac:dyDescent="0.25">
      <c r="A33" t="s">
        <v>82</v>
      </c>
      <c r="B33">
        <v>-25</v>
      </c>
      <c r="C33">
        <v>-42.666666666666664</v>
      </c>
      <c r="D33" t="s">
        <v>230</v>
      </c>
    </row>
    <row r="34" spans="1:4" x14ac:dyDescent="0.25">
      <c r="A34" t="s">
        <v>83</v>
      </c>
      <c r="B34">
        <v>-25.166666666666668</v>
      </c>
      <c r="C34">
        <v>-42.666666666666664</v>
      </c>
      <c r="D34" t="s">
        <v>230</v>
      </c>
    </row>
    <row r="35" spans="1:4" x14ac:dyDescent="0.25">
      <c r="A35" t="s">
        <v>84</v>
      </c>
      <c r="B35">
        <v>-25.333333333333332</v>
      </c>
      <c r="C35">
        <v>-42.666666666666664</v>
      </c>
      <c r="D35" t="s">
        <v>230</v>
      </c>
    </row>
    <row r="36" spans="1:4" x14ac:dyDescent="0.25">
      <c r="A36" t="s">
        <v>85</v>
      </c>
      <c r="B36">
        <v>-25.5</v>
      </c>
      <c r="C36">
        <v>-42.666666666666664</v>
      </c>
      <c r="D36" t="s">
        <v>230</v>
      </c>
    </row>
    <row r="37" spans="1:4" x14ac:dyDescent="0.25">
      <c r="A37" t="s">
        <v>86</v>
      </c>
      <c r="B37">
        <v>-25.666666666666668</v>
      </c>
      <c r="C37">
        <v>-42.666666666666664</v>
      </c>
      <c r="D37" t="s">
        <v>230</v>
      </c>
    </row>
    <row r="38" spans="1:4" x14ac:dyDescent="0.25">
      <c r="A38" t="s">
        <v>87</v>
      </c>
      <c r="B38">
        <v>-23.624644444444446</v>
      </c>
      <c r="C38">
        <v>-43.07566388888889</v>
      </c>
      <c r="D38" t="s">
        <v>230</v>
      </c>
    </row>
    <row r="39" spans="1:4" x14ac:dyDescent="0.25">
      <c r="A39" t="s">
        <v>88</v>
      </c>
      <c r="B39">
        <v>-23.750691666666668</v>
      </c>
      <c r="C39">
        <v>-43.003255555555555</v>
      </c>
      <c r="D39" t="s">
        <v>230</v>
      </c>
    </row>
    <row r="40" spans="1:4" x14ac:dyDescent="0.25">
      <c r="A40" t="s">
        <v>89</v>
      </c>
      <c r="B40">
        <v>-23.949105555555555</v>
      </c>
      <c r="C40">
        <v>-42.888983333333336</v>
      </c>
      <c r="D40" t="s">
        <v>230</v>
      </c>
    </row>
    <row r="41" spans="1:4" x14ac:dyDescent="0.25">
      <c r="A41" t="s">
        <v>90</v>
      </c>
      <c r="B41">
        <v>-24.089163888888887</v>
      </c>
      <c r="C41">
        <v>-42.808105555555549</v>
      </c>
      <c r="D41" t="s">
        <v>230</v>
      </c>
    </row>
    <row r="42" spans="1:4" x14ac:dyDescent="0.25">
      <c r="A42" t="s">
        <v>91</v>
      </c>
      <c r="B42">
        <v>-24.5</v>
      </c>
      <c r="C42">
        <v>-42.666666666666664</v>
      </c>
      <c r="D42" t="s">
        <v>230</v>
      </c>
    </row>
    <row r="43" spans="1:4" x14ac:dyDescent="0.25">
      <c r="A43" t="s">
        <v>92</v>
      </c>
      <c r="B43">
        <v>-24.666666666666668</v>
      </c>
      <c r="C43">
        <v>-42.666666666666664</v>
      </c>
      <c r="D43" t="s">
        <v>230</v>
      </c>
    </row>
    <row r="44" spans="1:4" x14ac:dyDescent="0.25">
      <c r="A44" t="s">
        <v>93</v>
      </c>
      <c r="B44">
        <v>-24.833333333333332</v>
      </c>
      <c r="C44">
        <v>-42.666666666666664</v>
      </c>
      <c r="D44" t="s">
        <v>230</v>
      </c>
    </row>
    <row r="45" spans="1:4" x14ac:dyDescent="0.25">
      <c r="A45" t="s">
        <v>94</v>
      </c>
      <c r="B45">
        <v>-23.542788888888889</v>
      </c>
      <c r="C45">
        <v>-43.070302777777783</v>
      </c>
      <c r="D45" t="s">
        <v>230</v>
      </c>
    </row>
    <row r="46" spans="1:4" x14ac:dyDescent="0.25">
      <c r="A46" t="s">
        <v>95</v>
      </c>
      <c r="B46">
        <v>-23.590063888888888</v>
      </c>
      <c r="C46">
        <v>-43.027830555555553</v>
      </c>
      <c r="D46" t="s">
        <v>230</v>
      </c>
    </row>
    <row r="47" spans="1:4" x14ac:dyDescent="0.25">
      <c r="A47" t="s">
        <v>96</v>
      </c>
      <c r="B47">
        <v>-23.825233333333333</v>
      </c>
      <c r="C47">
        <v>-42.815986111111108</v>
      </c>
      <c r="D47" t="s">
        <v>230</v>
      </c>
    </row>
    <row r="48" spans="1:4" x14ac:dyDescent="0.25">
      <c r="A48" t="s">
        <v>97</v>
      </c>
      <c r="B48">
        <v>-23.937372222222223</v>
      </c>
      <c r="C48">
        <v>-42.714647222222226</v>
      </c>
      <c r="D48" t="s">
        <v>230</v>
      </c>
    </row>
    <row r="49" spans="1:4" x14ac:dyDescent="0.25">
      <c r="A49" t="s">
        <v>98</v>
      </c>
      <c r="B49">
        <v>-24.06903888888889</v>
      </c>
      <c r="C49">
        <v>-42.617116666666668</v>
      </c>
      <c r="D49" t="s">
        <v>230</v>
      </c>
    </row>
    <row r="50" spans="1:4" x14ac:dyDescent="0.25">
      <c r="A50" t="s">
        <v>99</v>
      </c>
      <c r="B50">
        <v>-24.210052777777776</v>
      </c>
      <c r="C50">
        <v>-42.465894444444444</v>
      </c>
      <c r="D50" t="s">
        <v>230</v>
      </c>
    </row>
    <row r="51" spans="1:4" x14ac:dyDescent="0.25">
      <c r="A51" t="s">
        <v>100</v>
      </c>
      <c r="B51">
        <v>-24.333333333333332</v>
      </c>
      <c r="C51">
        <v>-42.333333333333336</v>
      </c>
      <c r="D51" t="s">
        <v>230</v>
      </c>
    </row>
    <row r="52" spans="1:4" x14ac:dyDescent="0.25">
      <c r="A52" t="s">
        <v>101</v>
      </c>
      <c r="B52">
        <v>-24.5</v>
      </c>
      <c r="C52">
        <v>-42.333333333333336</v>
      </c>
      <c r="D52" t="s">
        <v>230</v>
      </c>
    </row>
    <row r="53" spans="1:4" x14ac:dyDescent="0.25">
      <c r="A53" t="s">
        <v>102</v>
      </c>
      <c r="B53">
        <v>-24.666666666666668</v>
      </c>
      <c r="C53">
        <v>-42.333333333333336</v>
      </c>
      <c r="D53" t="s">
        <v>230</v>
      </c>
    </row>
    <row r="54" spans="1:4" x14ac:dyDescent="0.25">
      <c r="A54" t="s">
        <v>103</v>
      </c>
      <c r="B54">
        <v>-24.833333333333332</v>
      </c>
      <c r="C54">
        <v>-42.333333333333336</v>
      </c>
      <c r="D54" t="s">
        <v>230</v>
      </c>
    </row>
    <row r="55" spans="1:4" x14ac:dyDescent="0.25">
      <c r="A55" t="s">
        <v>104</v>
      </c>
      <c r="B55">
        <v>-23.49677777777778</v>
      </c>
      <c r="C55">
        <v>-43.06729444444445</v>
      </c>
      <c r="D55" t="s">
        <v>230</v>
      </c>
    </row>
    <row r="56" spans="1:4" x14ac:dyDescent="0.25">
      <c r="A56" t="s">
        <v>105</v>
      </c>
      <c r="B56">
        <v>-23.519088888888888</v>
      </c>
      <c r="C56">
        <v>-43.038669444444444</v>
      </c>
      <c r="D56" t="s">
        <v>230</v>
      </c>
    </row>
    <row r="57" spans="1:4" x14ac:dyDescent="0.25">
      <c r="A57" t="s">
        <v>106</v>
      </c>
      <c r="B57">
        <v>-23.733944444444447</v>
      </c>
      <c r="C57">
        <v>-42.762283333333336</v>
      </c>
      <c r="D57" t="s">
        <v>230</v>
      </c>
    </row>
    <row r="58" spans="1:4" x14ac:dyDescent="0.25">
      <c r="A58" t="s">
        <v>107</v>
      </c>
      <c r="B58">
        <v>-23.823266666666665</v>
      </c>
      <c r="C58">
        <v>-42.646980555555558</v>
      </c>
      <c r="D58" t="s">
        <v>230</v>
      </c>
    </row>
    <row r="59" spans="1:4" x14ac:dyDescent="0.25">
      <c r="A59" t="s">
        <v>108</v>
      </c>
      <c r="B59">
        <v>-23.925877777777778</v>
      </c>
      <c r="C59">
        <v>-42.550725</v>
      </c>
      <c r="D59" t="s">
        <v>230</v>
      </c>
    </row>
    <row r="60" spans="1:4" x14ac:dyDescent="0.25">
      <c r="A60" t="s">
        <v>109</v>
      </c>
      <c r="B60">
        <v>-24.060136111111113</v>
      </c>
      <c r="C60">
        <v>-42.424502777777775</v>
      </c>
      <c r="D60" t="s">
        <v>230</v>
      </c>
    </row>
    <row r="61" spans="1:4" x14ac:dyDescent="0.25">
      <c r="A61" t="s">
        <v>110</v>
      </c>
      <c r="B61">
        <v>-24.147944444444445</v>
      </c>
      <c r="C61">
        <v>-42.288408333333329</v>
      </c>
      <c r="D61" t="s">
        <v>230</v>
      </c>
    </row>
    <row r="62" spans="1:4" x14ac:dyDescent="0.25">
      <c r="A62" t="s">
        <v>111</v>
      </c>
      <c r="B62">
        <v>-24.221452777777777</v>
      </c>
      <c r="C62">
        <v>-42.174225</v>
      </c>
      <c r="D62" t="s">
        <v>230</v>
      </c>
    </row>
    <row r="63" spans="1:4" x14ac:dyDescent="0.25">
      <c r="A63" t="s">
        <v>112</v>
      </c>
      <c r="B63">
        <v>-23.356677777777779</v>
      </c>
      <c r="C63">
        <v>-42.371563888888886</v>
      </c>
      <c r="D63" t="s">
        <v>230</v>
      </c>
    </row>
    <row r="64" spans="1:4" x14ac:dyDescent="0.25">
      <c r="A64" t="s">
        <v>113</v>
      </c>
      <c r="B64">
        <v>-24.16375833333333</v>
      </c>
      <c r="C64">
        <v>-42.85411666666667</v>
      </c>
      <c r="D64" t="s">
        <v>230</v>
      </c>
    </row>
    <row r="65" spans="1:4" x14ac:dyDescent="0.25">
      <c r="A65" t="s">
        <v>114</v>
      </c>
      <c r="B65">
        <v>-24.667563888888889</v>
      </c>
      <c r="C65">
        <v>-43.144505555555554</v>
      </c>
      <c r="D65" t="s">
        <v>230</v>
      </c>
    </row>
    <row r="66" spans="1:4" x14ac:dyDescent="0.25">
      <c r="A66" t="s">
        <v>115</v>
      </c>
      <c r="B66">
        <v>-24.468144444444444</v>
      </c>
      <c r="C66">
        <v>-42.733788888888888</v>
      </c>
      <c r="D66" t="s">
        <v>230</v>
      </c>
    </row>
    <row r="67" spans="1:4" x14ac:dyDescent="0.25">
      <c r="A67" t="s">
        <v>116</v>
      </c>
      <c r="B67">
        <v>-24.740727777777778</v>
      </c>
      <c r="C67">
        <v>-42.869947222222223</v>
      </c>
      <c r="D67" t="s">
        <v>230</v>
      </c>
    </row>
    <row r="68" spans="1:4" x14ac:dyDescent="0.25">
      <c r="A68" t="s">
        <v>117</v>
      </c>
      <c r="B68">
        <v>-23.357902777777777</v>
      </c>
      <c r="C68">
        <v>-42.098305555555555</v>
      </c>
      <c r="D68" t="s">
        <v>230</v>
      </c>
    </row>
    <row r="69" spans="1:4" x14ac:dyDescent="0.25">
      <c r="A69" t="s">
        <v>118</v>
      </c>
      <c r="B69">
        <v>-24.333333333333332</v>
      </c>
      <c r="C69">
        <v>-42</v>
      </c>
      <c r="D69" t="s">
        <v>230</v>
      </c>
    </row>
    <row r="70" spans="1:4" x14ac:dyDescent="0.25">
      <c r="A70" t="s">
        <v>119</v>
      </c>
      <c r="B70">
        <v>-24.5</v>
      </c>
      <c r="C70">
        <v>-42</v>
      </c>
      <c r="D70" t="s">
        <v>230</v>
      </c>
    </row>
    <row r="71" spans="1:4" x14ac:dyDescent="0.25">
      <c r="A71" t="s">
        <v>120</v>
      </c>
      <c r="B71">
        <v>-24.666666666666668</v>
      </c>
      <c r="C71">
        <v>-42</v>
      </c>
      <c r="D71" t="s">
        <v>230</v>
      </c>
    </row>
    <row r="72" spans="1:4" x14ac:dyDescent="0.25">
      <c r="A72" t="s">
        <v>121</v>
      </c>
      <c r="B72">
        <v>-24.833333333333332</v>
      </c>
      <c r="C72">
        <v>-42</v>
      </c>
      <c r="D72" t="s">
        <v>230</v>
      </c>
    </row>
    <row r="73" spans="1:4" x14ac:dyDescent="0.25">
      <c r="A73" t="s">
        <v>122</v>
      </c>
      <c r="B73">
        <v>-23.794055555555556</v>
      </c>
      <c r="C73">
        <v>-42.202986111111116</v>
      </c>
      <c r="D73" t="s">
        <v>230</v>
      </c>
    </row>
    <row r="74" spans="1:4" x14ac:dyDescent="0.25">
      <c r="A74" t="s">
        <v>123</v>
      </c>
      <c r="B74">
        <v>-24.192966666666667</v>
      </c>
      <c r="C74">
        <v>-42.299308333333329</v>
      </c>
      <c r="D74" t="s">
        <v>230</v>
      </c>
    </row>
    <row r="75" spans="1:4" x14ac:dyDescent="0.25">
      <c r="A75" t="s">
        <v>124</v>
      </c>
      <c r="B75">
        <v>-26</v>
      </c>
      <c r="C75">
        <v>-43.166666666666664</v>
      </c>
      <c r="D75" t="s">
        <v>230</v>
      </c>
    </row>
    <row r="76" spans="1:4" x14ac:dyDescent="0.25">
      <c r="A76" t="s">
        <v>125</v>
      </c>
      <c r="B76">
        <v>-25.833333333333332</v>
      </c>
      <c r="C76">
        <v>-43.166666666666664</v>
      </c>
      <c r="D76" t="s">
        <v>230</v>
      </c>
    </row>
    <row r="77" spans="1:4" x14ac:dyDescent="0.25">
      <c r="A77" t="s">
        <v>126</v>
      </c>
      <c r="B77">
        <v>-25.666666666666668</v>
      </c>
      <c r="C77">
        <v>-43.166666666666664</v>
      </c>
      <c r="D77" t="s">
        <v>230</v>
      </c>
    </row>
    <row r="78" spans="1:4" x14ac:dyDescent="0.25">
      <c r="A78" t="s">
        <v>127</v>
      </c>
      <c r="B78">
        <v>-25.5</v>
      </c>
      <c r="C78">
        <v>-43.166666666666664</v>
      </c>
      <c r="D78" t="s">
        <v>230</v>
      </c>
    </row>
    <row r="79" spans="1:4" x14ac:dyDescent="0.25">
      <c r="A79" t="s">
        <v>128</v>
      </c>
      <c r="B79">
        <v>-25.333333333333332</v>
      </c>
      <c r="C79">
        <v>-43.166666666666664</v>
      </c>
      <c r="D79" t="s">
        <v>230</v>
      </c>
    </row>
    <row r="80" spans="1:4" x14ac:dyDescent="0.25">
      <c r="A80" t="s">
        <v>129</v>
      </c>
      <c r="B80">
        <v>-25.166666666666668</v>
      </c>
      <c r="C80">
        <v>-43.166666666666664</v>
      </c>
      <c r="D80" t="s">
        <v>230</v>
      </c>
    </row>
    <row r="81" spans="1:4" x14ac:dyDescent="0.25">
      <c r="A81" t="s">
        <v>130</v>
      </c>
      <c r="B81">
        <v>-25</v>
      </c>
      <c r="C81">
        <v>-43.166666666666664</v>
      </c>
      <c r="D81" t="s">
        <v>230</v>
      </c>
    </row>
    <row r="82" spans="1:4" x14ac:dyDescent="0.25">
      <c r="A82" t="s">
        <v>131</v>
      </c>
      <c r="B82">
        <v>-24.542747222222225</v>
      </c>
      <c r="C82">
        <v>-42.895708333333332</v>
      </c>
      <c r="D82" t="s">
        <v>230</v>
      </c>
    </row>
    <row r="83" spans="1:4" x14ac:dyDescent="0.25">
      <c r="A83" t="s">
        <v>132</v>
      </c>
      <c r="B83">
        <v>-26</v>
      </c>
      <c r="C83">
        <v>-42.833333333333336</v>
      </c>
      <c r="D83" t="s">
        <v>230</v>
      </c>
    </row>
    <row r="84" spans="1:4" x14ac:dyDescent="0.25">
      <c r="A84" t="s">
        <v>133</v>
      </c>
      <c r="B84">
        <v>-25.833333333333332</v>
      </c>
      <c r="C84">
        <v>-42.833333333333336</v>
      </c>
      <c r="D84" t="s">
        <v>230</v>
      </c>
    </row>
    <row r="85" spans="1:4" x14ac:dyDescent="0.25">
      <c r="A85" t="s">
        <v>134</v>
      </c>
      <c r="B85">
        <v>-25.666666666666668</v>
      </c>
      <c r="C85">
        <v>-42.833333333333336</v>
      </c>
      <c r="D85" t="s">
        <v>230</v>
      </c>
    </row>
    <row r="86" spans="1:4" x14ac:dyDescent="0.25">
      <c r="A86" t="s">
        <v>135</v>
      </c>
      <c r="B86">
        <v>-25.5</v>
      </c>
      <c r="C86">
        <v>-42.833333333333336</v>
      </c>
      <c r="D86" t="s">
        <v>230</v>
      </c>
    </row>
    <row r="87" spans="1:4" x14ac:dyDescent="0.25">
      <c r="A87" t="s">
        <v>136</v>
      </c>
      <c r="B87">
        <v>-25.333333333333332</v>
      </c>
      <c r="C87">
        <v>-42.833333333333336</v>
      </c>
      <c r="D87" t="s">
        <v>230</v>
      </c>
    </row>
    <row r="88" spans="1:4" x14ac:dyDescent="0.25">
      <c r="A88" t="s">
        <v>137</v>
      </c>
      <c r="B88">
        <v>-25.166666666666668</v>
      </c>
      <c r="C88">
        <v>-42.833333333333336</v>
      </c>
      <c r="D88" t="s">
        <v>230</v>
      </c>
    </row>
    <row r="89" spans="1:4" x14ac:dyDescent="0.25">
      <c r="A89" t="s">
        <v>138</v>
      </c>
      <c r="B89">
        <v>-25</v>
      </c>
      <c r="C89">
        <v>-42.833333333333336</v>
      </c>
      <c r="D89" t="s">
        <v>230</v>
      </c>
    </row>
    <row r="90" spans="1:4" x14ac:dyDescent="0.25">
      <c r="A90" t="s">
        <v>139</v>
      </c>
      <c r="B90">
        <v>-24.705391666666667</v>
      </c>
      <c r="C90">
        <v>-42.685597222222221</v>
      </c>
      <c r="D90" t="s">
        <v>230</v>
      </c>
    </row>
    <row r="91" spans="1:4" x14ac:dyDescent="0.25">
      <c r="A91" t="s">
        <v>140</v>
      </c>
      <c r="B91">
        <v>-24.333333333333332</v>
      </c>
      <c r="C91">
        <v>-42.5</v>
      </c>
      <c r="D91" t="s">
        <v>230</v>
      </c>
    </row>
    <row r="92" spans="1:4" x14ac:dyDescent="0.25">
      <c r="A92" t="s">
        <v>141</v>
      </c>
      <c r="B92">
        <v>-25</v>
      </c>
      <c r="C92">
        <v>-42.166666666666664</v>
      </c>
      <c r="D92" t="s">
        <v>230</v>
      </c>
    </row>
    <row r="93" spans="1:4" x14ac:dyDescent="0.25">
      <c r="A93" t="s">
        <v>142</v>
      </c>
      <c r="B93">
        <v>-24.833333333333332</v>
      </c>
      <c r="C93">
        <v>-42.166666666666664</v>
      </c>
      <c r="D93" t="s">
        <v>230</v>
      </c>
    </row>
    <row r="94" spans="1:4" x14ac:dyDescent="0.25">
      <c r="A94" t="s">
        <v>143</v>
      </c>
      <c r="B94">
        <v>-24.666666666666668</v>
      </c>
      <c r="C94">
        <v>-42.166666666666664</v>
      </c>
      <c r="D94" t="s">
        <v>230</v>
      </c>
    </row>
    <row r="95" spans="1:4" x14ac:dyDescent="0.25">
      <c r="A95" t="s">
        <v>144</v>
      </c>
      <c r="B95">
        <v>-24.5</v>
      </c>
      <c r="C95">
        <v>-42.166666666666664</v>
      </c>
      <c r="D95" t="s">
        <v>230</v>
      </c>
    </row>
    <row r="96" spans="1:4" x14ac:dyDescent="0.25">
      <c r="A96" t="s">
        <v>145</v>
      </c>
      <c r="B96">
        <v>-24.333333333333332</v>
      </c>
      <c r="C96">
        <v>-42.166666666666664</v>
      </c>
      <c r="D96" t="s">
        <v>230</v>
      </c>
    </row>
    <row r="97" spans="1:4" x14ac:dyDescent="0.25">
      <c r="A97" t="s">
        <v>146</v>
      </c>
      <c r="B97">
        <v>-23.713155555555556</v>
      </c>
      <c r="C97">
        <v>-42.750063888888889</v>
      </c>
      <c r="D97" t="s">
        <v>230</v>
      </c>
    </row>
    <row r="98" spans="1:4" x14ac:dyDescent="0.25">
      <c r="A98" t="s">
        <v>147</v>
      </c>
      <c r="B98">
        <v>-25</v>
      </c>
      <c r="C98">
        <v>-42.5</v>
      </c>
      <c r="D98" t="s">
        <v>230</v>
      </c>
    </row>
    <row r="99" spans="1:4" x14ac:dyDescent="0.25">
      <c r="A99" t="s">
        <v>148</v>
      </c>
      <c r="B99">
        <v>-24.833333333333332</v>
      </c>
      <c r="C99">
        <v>-42.5</v>
      </c>
      <c r="D99" t="s">
        <v>230</v>
      </c>
    </row>
    <row r="100" spans="1:4" x14ac:dyDescent="0.25">
      <c r="A100" t="s">
        <v>149</v>
      </c>
      <c r="B100">
        <v>-24.666666666666668</v>
      </c>
      <c r="C100">
        <v>-42.5</v>
      </c>
      <c r="D100" t="s">
        <v>230</v>
      </c>
    </row>
    <row r="101" spans="1:4" x14ac:dyDescent="0.25">
      <c r="A101" t="s">
        <v>150</v>
      </c>
      <c r="B101">
        <v>-24.5</v>
      </c>
      <c r="C101">
        <v>-42.5</v>
      </c>
      <c r="D101" t="s">
        <v>230</v>
      </c>
    </row>
    <row r="102" spans="1:4" x14ac:dyDescent="0.25">
      <c r="A102" t="s">
        <v>151</v>
      </c>
      <c r="B102">
        <v>-23.799177777777778</v>
      </c>
      <c r="C102">
        <v>-42.800652777777778</v>
      </c>
      <c r="D102" t="s">
        <v>230</v>
      </c>
    </row>
    <row r="103" spans="1:4" x14ac:dyDescent="0.25">
      <c r="A103" t="s">
        <v>152</v>
      </c>
      <c r="B103">
        <v>-23.615727777777778</v>
      </c>
      <c r="C103">
        <v>-42.914522222222217</v>
      </c>
      <c r="D103" t="s">
        <v>230</v>
      </c>
    </row>
    <row r="104" spans="1:4" x14ac:dyDescent="0.25">
      <c r="A104" t="s">
        <v>153</v>
      </c>
      <c r="B104">
        <v>-26</v>
      </c>
      <c r="C104">
        <v>-43.333333333333336</v>
      </c>
      <c r="D104" t="s">
        <v>230</v>
      </c>
    </row>
    <row r="105" spans="1:4" x14ac:dyDescent="0.25">
      <c r="A105" t="s">
        <v>154</v>
      </c>
      <c r="B105">
        <v>-26</v>
      </c>
      <c r="C105">
        <v>-43</v>
      </c>
      <c r="D105" t="s">
        <v>230</v>
      </c>
    </row>
    <row r="106" spans="1:4" x14ac:dyDescent="0.25">
      <c r="A106" t="s">
        <v>155</v>
      </c>
      <c r="B106">
        <v>-25</v>
      </c>
      <c r="C106">
        <v>-42.333333333333336</v>
      </c>
      <c r="D106" t="s">
        <v>230</v>
      </c>
    </row>
    <row r="107" spans="1:4" x14ac:dyDescent="0.25">
      <c r="A107" t="s">
        <v>156</v>
      </c>
      <c r="B107">
        <v>-25</v>
      </c>
      <c r="C107">
        <v>-42</v>
      </c>
      <c r="D107" t="s">
        <v>230</v>
      </c>
    </row>
    <row r="108" spans="1:4" x14ac:dyDescent="0.25">
      <c r="A108" t="s">
        <v>157</v>
      </c>
      <c r="B108">
        <v>-25.083333333333336</v>
      </c>
      <c r="C108">
        <v>-43.25</v>
      </c>
      <c r="D108" t="s">
        <v>230</v>
      </c>
    </row>
    <row r="109" spans="1:4" x14ac:dyDescent="0.25">
      <c r="A109" t="s">
        <v>158</v>
      </c>
      <c r="B109">
        <v>-25.25</v>
      </c>
      <c r="C109">
        <v>-43.25</v>
      </c>
      <c r="D109" t="s">
        <v>230</v>
      </c>
    </row>
    <row r="110" spans="1:4" x14ac:dyDescent="0.25">
      <c r="A110" t="s">
        <v>159</v>
      </c>
      <c r="B110">
        <v>-25.416666666666664</v>
      </c>
      <c r="C110">
        <v>-43.25</v>
      </c>
      <c r="D110" t="s">
        <v>230</v>
      </c>
    </row>
    <row r="111" spans="1:4" x14ac:dyDescent="0.25">
      <c r="A111" t="s">
        <v>160</v>
      </c>
      <c r="B111">
        <v>-25.583333333333336</v>
      </c>
      <c r="C111">
        <v>-43.25</v>
      </c>
      <c r="D111" t="s">
        <v>230</v>
      </c>
    </row>
    <row r="112" spans="1:4" x14ac:dyDescent="0.25">
      <c r="A112" t="s">
        <v>161</v>
      </c>
      <c r="B112">
        <v>-25.75</v>
      </c>
      <c r="C112">
        <v>-43.25</v>
      </c>
      <c r="D112" t="s">
        <v>230</v>
      </c>
    </row>
    <row r="113" spans="1:4" x14ac:dyDescent="0.25">
      <c r="A113" t="s">
        <v>162</v>
      </c>
      <c r="B113">
        <v>-25.916666666666664</v>
      </c>
      <c r="C113">
        <v>-43.25</v>
      </c>
      <c r="D113" t="s">
        <v>230</v>
      </c>
    </row>
    <row r="114" spans="1:4" x14ac:dyDescent="0.25">
      <c r="A114" t="s">
        <v>163</v>
      </c>
      <c r="B114">
        <v>-25.083333333333336</v>
      </c>
      <c r="C114">
        <v>-43.083333333333329</v>
      </c>
      <c r="D114" t="s">
        <v>230</v>
      </c>
    </row>
    <row r="115" spans="1:4" x14ac:dyDescent="0.25">
      <c r="A115" t="s">
        <v>164</v>
      </c>
      <c r="B115">
        <v>-25.25</v>
      </c>
      <c r="C115">
        <v>-43.083333333333329</v>
      </c>
      <c r="D115" t="s">
        <v>230</v>
      </c>
    </row>
    <row r="116" spans="1:4" x14ac:dyDescent="0.25">
      <c r="A116" t="s">
        <v>165</v>
      </c>
      <c r="B116">
        <v>-25.416666666666664</v>
      </c>
      <c r="C116">
        <v>-43.083333333333329</v>
      </c>
      <c r="D116" t="s">
        <v>230</v>
      </c>
    </row>
    <row r="117" spans="1:4" x14ac:dyDescent="0.25">
      <c r="A117" t="s">
        <v>166</v>
      </c>
      <c r="B117">
        <v>-25.583333333333336</v>
      </c>
      <c r="C117">
        <v>-43.083333333333329</v>
      </c>
      <c r="D117" t="s">
        <v>230</v>
      </c>
    </row>
    <row r="118" spans="1:4" x14ac:dyDescent="0.25">
      <c r="A118" t="s">
        <v>167</v>
      </c>
      <c r="B118">
        <v>-25.75</v>
      </c>
      <c r="C118">
        <v>-43.083333333333329</v>
      </c>
      <c r="D118" t="s">
        <v>230</v>
      </c>
    </row>
    <row r="119" spans="1:4" x14ac:dyDescent="0.25">
      <c r="A119" t="s">
        <v>168</v>
      </c>
      <c r="B119">
        <v>-25.916666666666664</v>
      </c>
      <c r="C119">
        <v>-43.083333333333329</v>
      </c>
      <c r="D119" t="s">
        <v>230</v>
      </c>
    </row>
    <row r="120" spans="1:4" x14ac:dyDescent="0.25">
      <c r="A120" t="s">
        <v>169</v>
      </c>
      <c r="B120">
        <v>-25.083333333333336</v>
      </c>
      <c r="C120">
        <v>-42.916666666666671</v>
      </c>
      <c r="D120" t="s">
        <v>230</v>
      </c>
    </row>
    <row r="121" spans="1:4" x14ac:dyDescent="0.25">
      <c r="A121" t="s">
        <v>170</v>
      </c>
      <c r="B121">
        <v>-25.25</v>
      </c>
      <c r="C121">
        <v>-42.916666666666671</v>
      </c>
      <c r="D121" t="s">
        <v>230</v>
      </c>
    </row>
    <row r="122" spans="1:4" x14ac:dyDescent="0.25">
      <c r="A122" t="s">
        <v>171</v>
      </c>
      <c r="B122">
        <v>-25.416666666666664</v>
      </c>
      <c r="C122">
        <v>-42.916666666666671</v>
      </c>
      <c r="D122" t="s">
        <v>230</v>
      </c>
    </row>
    <row r="123" spans="1:4" x14ac:dyDescent="0.25">
      <c r="A123" t="s">
        <v>172</v>
      </c>
      <c r="B123">
        <v>-25.583333333333336</v>
      </c>
      <c r="C123">
        <v>-42.916666666666671</v>
      </c>
      <c r="D123" t="s">
        <v>230</v>
      </c>
    </row>
    <row r="124" spans="1:4" x14ac:dyDescent="0.25">
      <c r="A124" t="s">
        <v>173</v>
      </c>
      <c r="B124">
        <v>-25.75</v>
      </c>
      <c r="C124">
        <v>-42.916666666666671</v>
      </c>
      <c r="D124" t="s">
        <v>230</v>
      </c>
    </row>
    <row r="125" spans="1:4" x14ac:dyDescent="0.25">
      <c r="A125" t="s">
        <v>174</v>
      </c>
      <c r="B125">
        <v>-25.916666666666664</v>
      </c>
      <c r="C125">
        <v>-42.916666666666671</v>
      </c>
      <c r="D125" t="s">
        <v>230</v>
      </c>
    </row>
    <row r="126" spans="1:4" x14ac:dyDescent="0.25">
      <c r="A126" t="s">
        <v>175</v>
      </c>
      <c r="B126">
        <v>-25.083333333333336</v>
      </c>
      <c r="C126">
        <v>-42.75</v>
      </c>
      <c r="D126" t="s">
        <v>230</v>
      </c>
    </row>
    <row r="127" spans="1:4" x14ac:dyDescent="0.25">
      <c r="A127" t="s">
        <v>176</v>
      </c>
      <c r="B127">
        <v>-25.25</v>
      </c>
      <c r="C127">
        <v>-42.75</v>
      </c>
      <c r="D127" t="s">
        <v>230</v>
      </c>
    </row>
    <row r="128" spans="1:4" x14ac:dyDescent="0.25">
      <c r="A128" t="s">
        <v>177</v>
      </c>
      <c r="B128">
        <v>-25.416666666666664</v>
      </c>
      <c r="C128">
        <v>-42.75</v>
      </c>
      <c r="D128" t="s">
        <v>230</v>
      </c>
    </row>
    <row r="129" spans="1:4" x14ac:dyDescent="0.25">
      <c r="A129" t="s">
        <v>178</v>
      </c>
      <c r="B129">
        <v>-25.583333333333336</v>
      </c>
      <c r="C129">
        <v>-42.75</v>
      </c>
      <c r="D129" t="s">
        <v>230</v>
      </c>
    </row>
    <row r="130" spans="1:4" x14ac:dyDescent="0.25">
      <c r="A130" t="s">
        <v>179</v>
      </c>
      <c r="B130">
        <v>-25.75</v>
      </c>
      <c r="C130">
        <v>-42.75</v>
      </c>
      <c r="D130" t="s">
        <v>230</v>
      </c>
    </row>
    <row r="131" spans="1:4" x14ac:dyDescent="0.25">
      <c r="A131" t="s">
        <v>180</v>
      </c>
      <c r="B131">
        <v>-25.916666666666664</v>
      </c>
      <c r="C131">
        <v>-42.75</v>
      </c>
      <c r="D131" t="s">
        <v>230</v>
      </c>
    </row>
    <row r="132" spans="1:4" x14ac:dyDescent="0.25">
      <c r="A132" t="s">
        <v>181</v>
      </c>
      <c r="B132">
        <v>-24.416666666666664</v>
      </c>
      <c r="C132">
        <v>-42.583333333333329</v>
      </c>
      <c r="D132" t="s">
        <v>230</v>
      </c>
    </row>
    <row r="133" spans="1:4" x14ac:dyDescent="0.25">
      <c r="A133" t="s">
        <v>182</v>
      </c>
      <c r="B133">
        <v>-24.583333333333336</v>
      </c>
      <c r="C133">
        <v>-42.583333333333329</v>
      </c>
      <c r="D133" t="s">
        <v>230</v>
      </c>
    </row>
    <row r="134" spans="1:4" x14ac:dyDescent="0.25">
      <c r="A134" t="s">
        <v>183</v>
      </c>
      <c r="B134">
        <v>-24.75</v>
      </c>
      <c r="C134">
        <v>-42.583333333333329</v>
      </c>
      <c r="D134" t="s">
        <v>230</v>
      </c>
    </row>
    <row r="135" spans="1:4" x14ac:dyDescent="0.25">
      <c r="A135" t="s">
        <v>184</v>
      </c>
      <c r="B135">
        <v>-24.916666666666664</v>
      </c>
      <c r="C135">
        <v>-42.583333333333329</v>
      </c>
      <c r="D135" t="s">
        <v>230</v>
      </c>
    </row>
    <row r="136" spans="1:4" x14ac:dyDescent="0.25">
      <c r="A136" t="s">
        <v>185</v>
      </c>
      <c r="B136">
        <v>-24.416666666666664</v>
      </c>
      <c r="C136">
        <v>-42.416666666666671</v>
      </c>
      <c r="D136" t="s">
        <v>230</v>
      </c>
    </row>
    <row r="137" spans="1:4" x14ac:dyDescent="0.25">
      <c r="A137" t="s">
        <v>186</v>
      </c>
      <c r="B137">
        <v>-24.583333333333336</v>
      </c>
      <c r="C137">
        <v>-42.416666666666671</v>
      </c>
      <c r="D137" t="s">
        <v>230</v>
      </c>
    </row>
    <row r="138" spans="1:4" x14ac:dyDescent="0.25">
      <c r="A138" t="s">
        <v>187</v>
      </c>
      <c r="B138">
        <v>-24.75</v>
      </c>
      <c r="C138">
        <v>-42.416666666666671</v>
      </c>
      <c r="D138" t="s">
        <v>230</v>
      </c>
    </row>
    <row r="139" spans="1:4" x14ac:dyDescent="0.25">
      <c r="A139" t="s">
        <v>188</v>
      </c>
      <c r="B139">
        <v>-24.916666666666664</v>
      </c>
      <c r="C139">
        <v>-42.416666666666671</v>
      </c>
      <c r="D139" t="s">
        <v>230</v>
      </c>
    </row>
    <row r="140" spans="1:4" x14ac:dyDescent="0.25">
      <c r="A140" t="s">
        <v>189</v>
      </c>
      <c r="B140">
        <v>-24.416666666666664</v>
      </c>
      <c r="C140">
        <v>-42.25</v>
      </c>
      <c r="D140" t="s">
        <v>230</v>
      </c>
    </row>
    <row r="141" spans="1:4" x14ac:dyDescent="0.25">
      <c r="A141" t="s">
        <v>190</v>
      </c>
      <c r="B141">
        <v>-24.583333333333336</v>
      </c>
      <c r="C141">
        <v>-42.25</v>
      </c>
      <c r="D141" t="s">
        <v>230</v>
      </c>
    </row>
    <row r="142" spans="1:4" x14ac:dyDescent="0.25">
      <c r="A142" t="s">
        <v>191</v>
      </c>
      <c r="B142">
        <v>-24.75</v>
      </c>
      <c r="C142">
        <v>-42.25</v>
      </c>
      <c r="D142" t="s">
        <v>230</v>
      </c>
    </row>
    <row r="143" spans="1:4" x14ac:dyDescent="0.25">
      <c r="A143" t="s">
        <v>192</v>
      </c>
      <c r="B143">
        <v>-24.916666666666664</v>
      </c>
      <c r="C143">
        <v>-42.25</v>
      </c>
      <c r="D143" t="s">
        <v>230</v>
      </c>
    </row>
    <row r="144" spans="1:4" x14ac:dyDescent="0.25">
      <c r="A144" t="s">
        <v>193</v>
      </c>
      <c r="B144">
        <v>-24.416666666666664</v>
      </c>
      <c r="C144">
        <v>-42.083333333333329</v>
      </c>
      <c r="D144" t="s">
        <v>230</v>
      </c>
    </row>
    <row r="145" spans="1:4" x14ac:dyDescent="0.25">
      <c r="A145" t="s">
        <v>194</v>
      </c>
      <c r="B145">
        <v>-24.583333333333336</v>
      </c>
      <c r="C145">
        <v>-42.083333333333329</v>
      </c>
      <c r="D145" t="s">
        <v>230</v>
      </c>
    </row>
    <row r="146" spans="1:4" x14ac:dyDescent="0.25">
      <c r="A146" t="s">
        <v>195</v>
      </c>
      <c r="B146">
        <v>-24.75</v>
      </c>
      <c r="C146">
        <v>-42.083333333333329</v>
      </c>
      <c r="D146" t="s">
        <v>230</v>
      </c>
    </row>
    <row r="147" spans="1:4" x14ac:dyDescent="0.25">
      <c r="A147" t="s">
        <v>196</v>
      </c>
      <c r="B147">
        <v>-24.916666666666664</v>
      </c>
      <c r="C147">
        <v>-42.083333333333329</v>
      </c>
      <c r="D147" t="s">
        <v>230</v>
      </c>
    </row>
    <row r="148" spans="1:4" x14ac:dyDescent="0.25">
      <c r="A148" t="s">
        <v>197</v>
      </c>
      <c r="B148">
        <v>-25.833333333333332</v>
      </c>
      <c r="C148">
        <v>-42.666666666666664</v>
      </c>
      <c r="D148" t="s">
        <v>230</v>
      </c>
    </row>
    <row r="149" spans="1:4" x14ac:dyDescent="0.25">
      <c r="A149" s="31" t="s">
        <v>240</v>
      </c>
      <c r="B149" s="31">
        <v>-25.266939000000001</v>
      </c>
      <c r="C149" s="31">
        <v>-45.252814000000001</v>
      </c>
      <c r="D149" t="s">
        <v>232</v>
      </c>
    </row>
    <row r="150" spans="1:4" x14ac:dyDescent="0.25">
      <c r="A150" s="31" t="s">
        <v>241</v>
      </c>
      <c r="B150" s="31">
        <v>-24.353158000000001</v>
      </c>
      <c r="C150" s="31">
        <v>-44.382814000000003</v>
      </c>
      <c r="D150" t="s">
        <v>232</v>
      </c>
    </row>
    <row r="151" spans="1:4" x14ac:dyDescent="0.25">
      <c r="A151" s="31" t="s">
        <v>242</v>
      </c>
      <c r="B151" s="31">
        <v>-25.54372</v>
      </c>
      <c r="C151" s="31">
        <v>-42.84</v>
      </c>
      <c r="D151" t="s">
        <v>230</v>
      </c>
    </row>
    <row r="152" spans="1:4" x14ac:dyDescent="0.25">
      <c r="A152" s="31" t="s">
        <v>243</v>
      </c>
      <c r="B152" s="31">
        <v>-25.67191</v>
      </c>
      <c r="C152" s="31">
        <v>-43.20599</v>
      </c>
      <c r="D152" t="s">
        <v>230</v>
      </c>
    </row>
    <row r="153" spans="1:4" x14ac:dyDescent="0.25">
      <c r="A153" s="31" t="s">
        <v>244</v>
      </c>
      <c r="B153" s="31">
        <v>-25.139849999999999</v>
      </c>
      <c r="C153" s="31">
        <v>-42.94417</v>
      </c>
      <c r="D153" t="s">
        <v>230</v>
      </c>
    </row>
    <row r="154" spans="1:4" x14ac:dyDescent="0.25">
      <c r="A154" s="31" t="s">
        <v>245</v>
      </c>
      <c r="B154" s="31">
        <v>-25.202999999999999</v>
      </c>
      <c r="C154" s="31">
        <v>-42.878619999999998</v>
      </c>
      <c r="D154" t="s">
        <v>230</v>
      </c>
    </row>
    <row r="155" spans="1:4" x14ac:dyDescent="0.25">
      <c r="A155" s="31" t="s">
        <v>246</v>
      </c>
      <c r="B155" s="31">
        <v>-25.44781</v>
      </c>
      <c r="C155" s="31">
        <v>-42.753039999999999</v>
      </c>
      <c r="D155" t="s">
        <v>230</v>
      </c>
    </row>
    <row r="156" spans="1:4" x14ac:dyDescent="0.25">
      <c r="A156" s="31" t="s">
        <v>247</v>
      </c>
      <c r="B156" s="31">
        <v>-25.393519999999999</v>
      </c>
      <c r="C156" s="31">
        <v>-42.761389999999999</v>
      </c>
      <c r="D156" t="s">
        <v>230</v>
      </c>
    </row>
    <row r="157" spans="1:4" x14ac:dyDescent="0.25">
      <c r="A157" s="31" t="s">
        <v>248</v>
      </c>
      <c r="B157" s="31">
        <v>-24.65719</v>
      </c>
      <c r="C157" s="31">
        <v>-42.234439999999999</v>
      </c>
      <c r="D157" t="s">
        <v>230</v>
      </c>
    </row>
    <row r="158" spans="1:4" x14ac:dyDescent="0.25">
      <c r="A158" s="31" t="s">
        <v>249</v>
      </c>
      <c r="B158" s="31">
        <v>-24.301010000000002</v>
      </c>
      <c r="C158" s="31">
        <v>-42.714170000000003</v>
      </c>
      <c r="D158" t="s">
        <v>230</v>
      </c>
    </row>
    <row r="159" spans="1:4" x14ac:dyDescent="0.25">
      <c r="A159" s="31" t="s">
        <v>250</v>
      </c>
      <c r="B159" s="31">
        <v>-25.798290000000001</v>
      </c>
      <c r="C159" s="31">
        <v>-43.262709999999998</v>
      </c>
      <c r="D159" t="s">
        <v>230</v>
      </c>
    </row>
    <row r="160" spans="1:4" x14ac:dyDescent="0.25">
      <c r="A160" s="31" t="s">
        <v>251</v>
      </c>
      <c r="B160" s="31">
        <v>-25.490220000000001</v>
      </c>
      <c r="C160" s="31">
        <v>-42.781129999999997</v>
      </c>
      <c r="D160" t="s">
        <v>230</v>
      </c>
    </row>
    <row r="161" spans="1:4" x14ac:dyDescent="0.25">
      <c r="A161" s="31" t="s">
        <v>252</v>
      </c>
      <c r="B161" s="31">
        <v>-24.557829999999999</v>
      </c>
      <c r="C161" s="31">
        <v>-42.449829999999999</v>
      </c>
      <c r="D161" t="s">
        <v>230</v>
      </c>
    </row>
    <row r="162" spans="1:4" x14ac:dyDescent="0.25">
      <c r="A162" s="31" t="s">
        <v>253</v>
      </c>
      <c r="B162" s="31">
        <v>-24.596889999999998</v>
      </c>
      <c r="C162" s="31">
        <v>-42.643239999999999</v>
      </c>
      <c r="D162" t="s">
        <v>230</v>
      </c>
    </row>
    <row r="163" spans="1:4" x14ac:dyDescent="0.25">
      <c r="A163" s="31" t="s">
        <v>254</v>
      </c>
      <c r="B163" s="31">
        <v>-24.73189</v>
      </c>
      <c r="C163" s="31">
        <v>-42.414720000000003</v>
      </c>
      <c r="D163" t="s">
        <v>230</v>
      </c>
    </row>
    <row r="164" spans="1:4" x14ac:dyDescent="0.25">
      <c r="A164" s="31" t="s">
        <v>255</v>
      </c>
      <c r="B164" s="31">
        <v>-24.571269999999998</v>
      </c>
      <c r="C164" s="31">
        <v>-42.248939999999997</v>
      </c>
      <c r="D164" t="s">
        <v>230</v>
      </c>
    </row>
    <row r="165" spans="1:4" x14ac:dyDescent="0.25">
      <c r="A165" s="31" t="s">
        <v>256</v>
      </c>
      <c r="B165" s="31">
        <v>-24.586929999999999</v>
      </c>
      <c r="C165" s="31">
        <v>-42.20158</v>
      </c>
      <c r="D165" t="s">
        <v>230</v>
      </c>
    </row>
    <row r="166" spans="1:4" x14ac:dyDescent="0.25">
      <c r="A166" s="31" t="s">
        <v>257</v>
      </c>
      <c r="B166" s="31">
        <v>-25.077909999999999</v>
      </c>
      <c r="C166" s="31">
        <v>-42.645409999999998</v>
      </c>
      <c r="D166" t="s">
        <v>230</v>
      </c>
    </row>
    <row r="167" spans="1:4" x14ac:dyDescent="0.25">
      <c r="A167" s="31" t="s">
        <v>258</v>
      </c>
      <c r="B167" s="31">
        <v>-25.16028</v>
      </c>
      <c r="C167" s="31">
        <v>-42.924959999999999</v>
      </c>
      <c r="D167" t="s">
        <v>230</v>
      </c>
    </row>
    <row r="168" spans="1:4" x14ac:dyDescent="0.25">
      <c r="A168" s="31" t="s">
        <v>259</v>
      </c>
      <c r="B168" s="31">
        <v>-24.989329999999999</v>
      </c>
      <c r="C168" s="31">
        <v>-42.64</v>
      </c>
      <c r="D168" t="s">
        <v>230</v>
      </c>
    </row>
    <row r="169" spans="1:4" x14ac:dyDescent="0.25">
      <c r="A169" s="31" t="s">
        <v>5</v>
      </c>
      <c r="B169" s="31">
        <v>-25.60181</v>
      </c>
      <c r="C169" s="31">
        <v>-42.820520000000002</v>
      </c>
      <c r="D169" t="s">
        <v>230</v>
      </c>
    </row>
    <row r="170" spans="1:4" x14ac:dyDescent="0.25">
      <c r="A170" s="31" t="s">
        <v>6</v>
      </c>
      <c r="B170" s="31">
        <v>-25.328679999999999</v>
      </c>
      <c r="C170" s="31">
        <v>-42.692230000000002</v>
      </c>
      <c r="D170" t="s">
        <v>230</v>
      </c>
    </row>
    <row r="171" spans="1:4" x14ac:dyDescent="0.25">
      <c r="A171" s="31" t="s">
        <v>7</v>
      </c>
      <c r="B171" s="31">
        <v>-25.021879999999999</v>
      </c>
      <c r="C171" s="31">
        <v>-42.667299999999997</v>
      </c>
      <c r="D171" t="s">
        <v>230</v>
      </c>
    </row>
    <row r="172" spans="1:4" x14ac:dyDescent="0.25">
      <c r="A172" s="31" t="s">
        <v>41</v>
      </c>
      <c r="B172" s="31">
        <v>-25.656860000000002</v>
      </c>
      <c r="C172" s="31">
        <v>-42.858780000000003</v>
      </c>
      <c r="D172" t="s">
        <v>230</v>
      </c>
    </row>
    <row r="173" spans="1:4" x14ac:dyDescent="0.25">
      <c r="A173" s="31" t="s">
        <v>42</v>
      </c>
      <c r="B173" s="31">
        <v>-24.951090000000001</v>
      </c>
      <c r="C173" s="31">
        <v>-42.468119999999999</v>
      </c>
      <c r="D173" t="s">
        <v>230</v>
      </c>
    </row>
    <row r="174" spans="1:4" x14ac:dyDescent="0.25">
      <c r="A174" s="31" t="s">
        <v>43</v>
      </c>
      <c r="B174" s="31">
        <v>-24.648679999999999</v>
      </c>
      <c r="C174" s="31">
        <v>-42.51435</v>
      </c>
      <c r="D174" t="s">
        <v>230</v>
      </c>
    </row>
    <row r="175" spans="1:4" x14ac:dyDescent="0.25">
      <c r="A175" s="31" t="s">
        <v>44</v>
      </c>
      <c r="B175" s="31">
        <v>-24.788</v>
      </c>
      <c r="C175" s="31">
        <v>-42.50911</v>
      </c>
      <c r="D175" t="s">
        <v>230</v>
      </c>
    </row>
    <row r="176" spans="1:4" x14ac:dyDescent="0.25">
      <c r="A176" s="31" t="s">
        <v>45</v>
      </c>
      <c r="B176" s="31">
        <v>-24.687570000000001</v>
      </c>
      <c r="C176" s="31">
        <v>-42.505400000000002</v>
      </c>
      <c r="D176" t="s">
        <v>230</v>
      </c>
    </row>
    <row r="177" spans="1:4" x14ac:dyDescent="0.25">
      <c r="A177" s="31" t="s">
        <v>46</v>
      </c>
      <c r="B177" s="31">
        <v>-24.635370000000002</v>
      </c>
      <c r="C177" s="31">
        <v>-42.411619999999999</v>
      </c>
      <c r="D177" t="s">
        <v>230</v>
      </c>
    </row>
    <row r="178" spans="1:4" x14ac:dyDescent="0.25">
      <c r="A178" s="31" t="s">
        <v>260</v>
      </c>
      <c r="B178" s="31">
        <v>-25.691230000000001</v>
      </c>
      <c r="C178" s="31">
        <v>-43.108559999999997</v>
      </c>
      <c r="D178" t="s">
        <v>230</v>
      </c>
    </row>
    <row r="179" spans="1:4" x14ac:dyDescent="0.25">
      <c r="A179" s="31" t="s">
        <v>47</v>
      </c>
      <c r="B179" s="31">
        <v>-24.64977</v>
      </c>
      <c r="C179" s="31">
        <v>-42.515599999999999</v>
      </c>
      <c r="D179" t="s">
        <v>230</v>
      </c>
    </row>
    <row r="180" spans="1:4" x14ac:dyDescent="0.25">
      <c r="A180" s="31" t="s">
        <v>48</v>
      </c>
      <c r="B180" s="31">
        <v>-25.603179999999998</v>
      </c>
      <c r="C180" s="31">
        <v>-42.822470000000003</v>
      </c>
      <c r="D180" t="s">
        <v>230</v>
      </c>
    </row>
    <row r="181" spans="1:4" x14ac:dyDescent="0.25">
      <c r="A181" s="31" t="s">
        <v>49</v>
      </c>
      <c r="B181" s="31">
        <v>-24.68871</v>
      </c>
      <c r="C181" s="31">
        <v>-42.506680000000003</v>
      </c>
      <c r="D181" t="s">
        <v>230</v>
      </c>
    </row>
    <row r="182" spans="1:4" x14ac:dyDescent="0.25">
      <c r="A182" s="31" t="s">
        <v>50</v>
      </c>
      <c r="B182" s="31">
        <v>-24.303329999999999</v>
      </c>
      <c r="C182" s="31">
        <v>-42.714170000000003</v>
      </c>
      <c r="D182" t="s">
        <v>230</v>
      </c>
    </row>
    <row r="183" spans="1:4" x14ac:dyDescent="0.25">
      <c r="A183" s="31" t="s">
        <v>212</v>
      </c>
      <c r="B183" s="31">
        <v>-24.63353</v>
      </c>
      <c r="C183" s="31">
        <v>-42.419529999999995</v>
      </c>
      <c r="D183" t="s">
        <v>232</v>
      </c>
    </row>
    <row r="184" spans="1:4" x14ac:dyDescent="0.25">
      <c r="A184" s="31" t="s">
        <v>213</v>
      </c>
      <c r="B184" s="31">
        <v>-25.333669999999998</v>
      </c>
      <c r="C184" s="31">
        <v>-42.620129999999996</v>
      </c>
      <c r="D184" t="s">
        <v>232</v>
      </c>
    </row>
    <row r="185" spans="1:4" x14ac:dyDescent="0.25">
      <c r="A185" s="31" t="s">
        <v>214</v>
      </c>
      <c r="B185" s="31">
        <v>-25.66825</v>
      </c>
      <c r="C185" s="31">
        <v>-42.832439999999998</v>
      </c>
      <c r="D185" t="s">
        <v>232</v>
      </c>
    </row>
    <row r="186" spans="1:4" x14ac:dyDescent="0.25">
      <c r="A186" s="31" t="s">
        <v>215</v>
      </c>
      <c r="B186" s="31">
        <v>-24.667349999999999</v>
      </c>
      <c r="C186" s="31">
        <v>-42.462719999999997</v>
      </c>
      <c r="D186" t="s">
        <v>232</v>
      </c>
    </row>
    <row r="187" spans="1:4" x14ac:dyDescent="0.25">
      <c r="A187" s="31" t="s">
        <v>216</v>
      </c>
      <c r="B187" s="31">
        <v>-25.537869999999998</v>
      </c>
      <c r="C187" s="31">
        <v>-42.799929999999996</v>
      </c>
      <c r="D187" t="s">
        <v>232</v>
      </c>
    </row>
    <row r="188" spans="1:4" x14ac:dyDescent="0.25">
      <c r="A188" s="31" t="s">
        <v>217</v>
      </c>
      <c r="B188" s="31">
        <v>-25.332269999999998</v>
      </c>
      <c r="C188" s="31">
        <v>-42.689319999999995</v>
      </c>
      <c r="D188" t="s">
        <v>232</v>
      </c>
    </row>
    <row r="189" spans="1:4" x14ac:dyDescent="0.25">
      <c r="A189" s="31" t="s">
        <v>218</v>
      </c>
      <c r="B189" s="31">
        <v>-25.404719999999998</v>
      </c>
      <c r="C189" s="31">
        <v>-42.729300000000002</v>
      </c>
      <c r="D189" t="s">
        <v>232</v>
      </c>
    </row>
    <row r="190" spans="1:4" x14ac:dyDescent="0.25">
      <c r="A190" s="31" t="s">
        <v>219</v>
      </c>
      <c r="B190" s="31">
        <v>-25.466100000000001</v>
      </c>
      <c r="C190" s="31">
        <v>-42.711949999999995</v>
      </c>
      <c r="D190" t="s">
        <v>232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14"/>
  <sheetViews>
    <sheetView topLeftCell="A339" zoomScale="55" zoomScaleNormal="55" workbookViewId="0">
      <selection activeCell="H364" sqref="B358:H364"/>
    </sheetView>
  </sheetViews>
  <sheetFormatPr defaultRowHeight="15" x14ac:dyDescent="0.25"/>
  <cols>
    <col min="1" max="1" width="4.5703125" customWidth="1"/>
    <col min="2" max="3" width="29.5703125" style="20" bestFit="1" customWidth="1"/>
    <col min="4" max="4" width="14" style="20" customWidth="1"/>
    <col min="5" max="5" width="13.7109375" customWidth="1"/>
    <col min="6" max="6" width="11.140625" bestFit="1" customWidth="1"/>
    <col min="7" max="7" width="10.7109375" customWidth="1"/>
    <col min="8" max="8" width="10.5703125" bestFit="1" customWidth="1"/>
    <col min="9" max="9" width="54" customWidth="1"/>
    <col min="10" max="10" width="13.85546875" customWidth="1"/>
    <col min="11" max="11" width="14.7109375" customWidth="1"/>
    <col min="32" max="32" width="9.140625" style="3"/>
  </cols>
  <sheetData>
    <row r="1" spans="2:33" x14ac:dyDescent="0.25">
      <c r="B1" s="1" t="s">
        <v>2</v>
      </c>
      <c r="C1" s="1" t="s">
        <v>3</v>
      </c>
      <c r="D1" s="2" t="s">
        <v>198</v>
      </c>
      <c r="E1" s="1" t="s">
        <v>199</v>
      </c>
      <c r="F1" s="2" t="s">
        <v>200</v>
      </c>
      <c r="G1" s="2" t="s">
        <v>201</v>
      </c>
      <c r="H1" s="2" t="s">
        <v>202</v>
      </c>
      <c r="AF1"/>
      <c r="AG1" s="3"/>
    </row>
    <row r="2" spans="2:33" x14ac:dyDescent="0.25">
      <c r="B2" s="1" t="s">
        <v>58</v>
      </c>
      <c r="C2" s="1" t="s">
        <v>107</v>
      </c>
      <c r="D2" s="5">
        <f t="shared" ref="D2:D65" si="0">IFERROR(3440*ACOS(COS(PI()*(90-G2)/180)*COS((90-E2)*PI()/180)+SIN((90-G2)*PI()/180)*SIN((90-E2)*PI()/180)*COS(((F2)-H2)*PI()/180)),0)</f>
        <v>55.265212171251932</v>
      </c>
      <c r="E2" s="6">
        <f>VLOOKUP(B2,vertices!$A:$C,2,0)</f>
        <v>-22.9180555555556</v>
      </c>
      <c r="F2" s="6">
        <f>VLOOKUP(B2,vertices!$A:$C,3,0)</f>
        <v>-42.828888888888898</v>
      </c>
      <c r="G2" s="6">
        <f>VLOOKUP(C2,vertices!$A:$C,2,0)</f>
        <v>-23.823266666666665</v>
      </c>
      <c r="H2" s="6">
        <f>VLOOKUP(C2,vertices!$A:$C,3,0)</f>
        <v>-42.646980555555558</v>
      </c>
      <c r="AF2"/>
      <c r="AG2" s="3"/>
    </row>
    <row r="3" spans="2:33" x14ac:dyDescent="0.25">
      <c r="B3" s="1" t="s">
        <v>107</v>
      </c>
      <c r="C3" s="1" t="s">
        <v>58</v>
      </c>
      <c r="D3" s="5">
        <f t="shared" si="0"/>
        <v>55.265212171251932</v>
      </c>
      <c r="E3" s="6">
        <f>VLOOKUP(B3,vertices!$A:$C,2,0)</f>
        <v>-23.823266666666665</v>
      </c>
      <c r="F3" s="6">
        <f>VLOOKUP(B3,vertices!$A:$C,3,0)</f>
        <v>-42.646980555555558</v>
      </c>
      <c r="G3" s="6">
        <f>VLOOKUP(C3,vertices!$A:$C,2,0)</f>
        <v>-22.9180555555556</v>
      </c>
      <c r="H3" s="6">
        <f>VLOOKUP(C3,vertices!$A:$C,3,0)</f>
        <v>-42.828888888888898</v>
      </c>
      <c r="AF3"/>
      <c r="AG3" s="3"/>
    </row>
    <row r="4" spans="2:33" x14ac:dyDescent="0.25">
      <c r="B4" s="1" t="s">
        <v>221</v>
      </c>
      <c r="C4" s="1" t="s">
        <v>1</v>
      </c>
      <c r="D4" s="5">
        <f t="shared" si="0"/>
        <v>38.927699793853009</v>
      </c>
      <c r="E4" s="6">
        <f>VLOOKUP(B4,vertices!$A:$C,2,0)</f>
        <v>-22.338888888888889</v>
      </c>
      <c r="F4" s="6">
        <f>VLOOKUP(B4,vertices!$A:$C,3,0)</f>
        <v>-41.761666666666663</v>
      </c>
      <c r="G4" s="6">
        <f>VLOOKUP(C4,vertices!$A:$C,2,0)</f>
        <v>-22.920833333333334</v>
      </c>
      <c r="H4" s="6">
        <f>VLOOKUP(C4,vertices!$A:$C,3,0)</f>
        <v>-42.07138888888889</v>
      </c>
      <c r="AF4"/>
      <c r="AG4" s="3"/>
    </row>
    <row r="5" spans="2:33" x14ac:dyDescent="0.25">
      <c r="B5" s="1" t="s">
        <v>1</v>
      </c>
      <c r="C5" s="1" t="s">
        <v>221</v>
      </c>
      <c r="D5" s="5">
        <f t="shared" si="0"/>
        <v>38.927699793853009</v>
      </c>
      <c r="E5" s="6">
        <f>VLOOKUP(B5,vertices!$A:$C,2,0)</f>
        <v>-22.920833333333334</v>
      </c>
      <c r="F5" s="6">
        <f>VLOOKUP(B5,vertices!$A:$C,3,0)</f>
        <v>-42.07138888888889</v>
      </c>
      <c r="G5" s="6">
        <f>VLOOKUP(C5,vertices!$A:$C,2,0)</f>
        <v>-22.338888888888889</v>
      </c>
      <c r="H5" s="6">
        <f>VLOOKUP(C5,vertices!$A:$C,3,0)</f>
        <v>-41.761666666666663</v>
      </c>
      <c r="AF5"/>
      <c r="AG5" s="3"/>
    </row>
    <row r="6" spans="2:33" x14ac:dyDescent="0.25">
      <c r="B6" s="4" t="s">
        <v>241</v>
      </c>
      <c r="C6" s="4" t="s">
        <v>240</v>
      </c>
      <c r="D6" s="5">
        <f t="shared" si="0"/>
        <v>72.511047727017626</v>
      </c>
      <c r="E6" s="6">
        <f>VLOOKUP(B6,vertices!$A:$C,2,0)</f>
        <v>-24.353158000000001</v>
      </c>
      <c r="F6" s="6">
        <f>VLOOKUP(B6,vertices!$A:$C,3,0)</f>
        <v>-44.382814000000003</v>
      </c>
      <c r="G6" s="6">
        <f>VLOOKUP(C6,vertices!$A:$C,2,0)</f>
        <v>-25.266939000000001</v>
      </c>
      <c r="H6" s="6">
        <f>VLOOKUP(C6,vertices!$A:$C,3,0)</f>
        <v>-45.252814000000001</v>
      </c>
      <c r="AF6"/>
      <c r="AG6" s="3"/>
    </row>
    <row r="7" spans="2:33" x14ac:dyDescent="0.25">
      <c r="B7" s="4" t="s">
        <v>240</v>
      </c>
      <c r="C7" s="4" t="s">
        <v>241</v>
      </c>
      <c r="D7" s="5">
        <f t="shared" si="0"/>
        <v>72.511047727017626</v>
      </c>
      <c r="E7" s="6">
        <f>VLOOKUP(B7,vertices!$A:$C,2,0)</f>
        <v>-25.266939000000001</v>
      </c>
      <c r="F7" s="6">
        <f>VLOOKUP(B7,vertices!$A:$C,3,0)</f>
        <v>-45.252814000000001</v>
      </c>
      <c r="G7" s="6">
        <f>VLOOKUP(C7,vertices!$A:$C,2,0)</f>
        <v>-24.353158000000001</v>
      </c>
      <c r="H7" s="6">
        <f>VLOOKUP(C7,vertices!$A:$C,3,0)</f>
        <v>-44.382814000000003</v>
      </c>
      <c r="AF7"/>
      <c r="AG7" s="3"/>
    </row>
    <row r="8" spans="2:33" x14ac:dyDescent="0.25">
      <c r="B8" s="4" t="s">
        <v>0</v>
      </c>
      <c r="C8" s="4" t="s">
        <v>241</v>
      </c>
      <c r="D8" s="5">
        <f t="shared" si="0"/>
        <v>99.11778018966703</v>
      </c>
      <c r="E8" s="6">
        <f>VLOOKUP(B8,vertices!$A:$C,2,0)</f>
        <v>-22.987500000000001</v>
      </c>
      <c r="F8" s="6">
        <f>VLOOKUP(B8,vertices!$A:$C,3,0)</f>
        <v>-43.37</v>
      </c>
      <c r="G8" s="6">
        <f>VLOOKUP(C8,vertices!$A:$C,2,0)</f>
        <v>-24.353158000000001</v>
      </c>
      <c r="H8" s="6">
        <f>VLOOKUP(C8,vertices!$A:$C,3,0)</f>
        <v>-44.382814000000003</v>
      </c>
      <c r="AF8"/>
      <c r="AG8" s="3"/>
    </row>
    <row r="9" spans="2:33" x14ac:dyDescent="0.25">
      <c r="B9" s="4" t="s">
        <v>0</v>
      </c>
      <c r="C9" s="4" t="s">
        <v>240</v>
      </c>
      <c r="D9" s="5">
        <f t="shared" si="0"/>
        <v>171.37875371175403</v>
      </c>
      <c r="E9" s="6">
        <f>VLOOKUP(B9,vertices!$A:$C,2,0)</f>
        <v>-22.987500000000001</v>
      </c>
      <c r="F9" s="6">
        <f>VLOOKUP(B9,vertices!$A:$C,3,0)</f>
        <v>-43.37</v>
      </c>
      <c r="G9" s="6">
        <f>VLOOKUP(C9,vertices!$A:$C,2,0)</f>
        <v>-25.266939000000001</v>
      </c>
      <c r="H9" s="6">
        <f>VLOOKUP(C9,vertices!$A:$C,3,0)</f>
        <v>-45.252814000000001</v>
      </c>
      <c r="AF9"/>
      <c r="AG9" s="3"/>
    </row>
    <row r="10" spans="2:33" x14ac:dyDescent="0.25">
      <c r="B10" s="4" t="s">
        <v>241</v>
      </c>
      <c r="C10" s="4" t="s">
        <v>0</v>
      </c>
      <c r="D10" s="5">
        <f t="shared" si="0"/>
        <v>99.11778018966703</v>
      </c>
      <c r="E10" s="6">
        <f>VLOOKUP(B10,vertices!$A:$C,2,0)</f>
        <v>-24.353158000000001</v>
      </c>
      <c r="F10" s="6">
        <f>VLOOKUP(B10,vertices!$A:$C,3,0)</f>
        <v>-44.382814000000003</v>
      </c>
      <c r="G10" s="6">
        <f>VLOOKUP(C10,vertices!$A:$C,2,0)</f>
        <v>-22.987500000000001</v>
      </c>
      <c r="H10" s="6">
        <f>VLOOKUP(C10,vertices!$A:$C,3,0)</f>
        <v>-43.37</v>
      </c>
      <c r="AF10"/>
      <c r="AG10" s="3"/>
    </row>
    <row r="11" spans="2:33" x14ac:dyDescent="0.25">
      <c r="B11" s="4" t="s">
        <v>240</v>
      </c>
      <c r="C11" s="4" t="s">
        <v>0</v>
      </c>
      <c r="D11" s="5">
        <f t="shared" si="0"/>
        <v>171.37875371175403</v>
      </c>
      <c r="E11" s="6">
        <f>VLOOKUP(B11,vertices!$A:$C,2,0)</f>
        <v>-25.266939000000001</v>
      </c>
      <c r="F11" s="6">
        <f>VLOOKUP(B11,vertices!$A:$C,3,0)</f>
        <v>-45.252814000000001</v>
      </c>
      <c r="G11" s="6">
        <f>VLOOKUP(C11,vertices!$A:$C,2,0)</f>
        <v>-22.987500000000001</v>
      </c>
      <c r="H11" s="6">
        <f>VLOOKUP(C11,vertices!$A:$C,3,0)</f>
        <v>-43.37</v>
      </c>
      <c r="AF11"/>
      <c r="AG11" s="3"/>
    </row>
    <row r="12" spans="2:33" x14ac:dyDescent="0.25">
      <c r="B12" s="4" t="s">
        <v>58</v>
      </c>
      <c r="C12" s="4" t="s">
        <v>241</v>
      </c>
      <c r="D12" s="5">
        <f t="shared" si="0"/>
        <v>121.36099884639069</v>
      </c>
      <c r="E12" s="6">
        <f>VLOOKUP(B12,vertices!$A:$C,2,0)</f>
        <v>-22.9180555555556</v>
      </c>
      <c r="F12" s="6">
        <f>VLOOKUP(B12,vertices!$A:$C,3,0)</f>
        <v>-42.828888888888898</v>
      </c>
      <c r="G12" s="6">
        <f>VLOOKUP(C12,vertices!$A:$C,2,0)</f>
        <v>-24.353158000000001</v>
      </c>
      <c r="H12" s="6">
        <f>VLOOKUP(C12,vertices!$A:$C,3,0)</f>
        <v>-44.382814000000003</v>
      </c>
      <c r="AF12"/>
      <c r="AG12" s="3"/>
    </row>
    <row r="13" spans="2:33" x14ac:dyDescent="0.25">
      <c r="B13" s="4" t="s">
        <v>58</v>
      </c>
      <c r="C13" s="4" t="s">
        <v>240</v>
      </c>
      <c r="D13" s="5">
        <f t="shared" si="0"/>
        <v>193.73632097406846</v>
      </c>
      <c r="E13" s="6">
        <f>VLOOKUP(B13,vertices!$A:$C,2,0)</f>
        <v>-22.9180555555556</v>
      </c>
      <c r="F13" s="6">
        <f>VLOOKUP(B13,vertices!$A:$C,3,0)</f>
        <v>-42.828888888888898</v>
      </c>
      <c r="G13" s="6">
        <f>VLOOKUP(C13,vertices!$A:$C,2,0)</f>
        <v>-25.266939000000001</v>
      </c>
      <c r="H13" s="6">
        <f>VLOOKUP(C13,vertices!$A:$C,3,0)</f>
        <v>-45.252814000000001</v>
      </c>
      <c r="AF13"/>
      <c r="AG13" s="3"/>
    </row>
    <row r="14" spans="2:33" x14ac:dyDescent="0.25">
      <c r="B14" s="4" t="s">
        <v>241</v>
      </c>
      <c r="C14" s="4" t="s">
        <v>58</v>
      </c>
      <c r="D14" s="5">
        <f t="shared" si="0"/>
        <v>121.36099884639069</v>
      </c>
      <c r="E14" s="6">
        <f>VLOOKUP(B14,vertices!$A:$C,2,0)</f>
        <v>-24.353158000000001</v>
      </c>
      <c r="F14" s="6">
        <f>VLOOKUP(B14,vertices!$A:$C,3,0)</f>
        <v>-44.382814000000003</v>
      </c>
      <c r="G14" s="6">
        <f>VLOOKUP(C14,vertices!$A:$C,2,0)</f>
        <v>-22.9180555555556</v>
      </c>
      <c r="H14" s="6">
        <f>VLOOKUP(C14,vertices!$A:$C,3,0)</f>
        <v>-42.828888888888898</v>
      </c>
      <c r="AF14"/>
      <c r="AG14" s="3"/>
    </row>
    <row r="15" spans="2:33" x14ac:dyDescent="0.25">
      <c r="B15" s="4" t="s">
        <v>240</v>
      </c>
      <c r="C15" s="4" t="s">
        <v>58</v>
      </c>
      <c r="D15" s="5">
        <f t="shared" si="0"/>
        <v>193.73632097406846</v>
      </c>
      <c r="E15" s="6">
        <f>VLOOKUP(B15,vertices!$A:$C,2,0)</f>
        <v>-25.266939000000001</v>
      </c>
      <c r="F15" s="6">
        <f>VLOOKUP(B15,vertices!$A:$C,3,0)</f>
        <v>-45.252814000000001</v>
      </c>
      <c r="G15" s="6">
        <f>VLOOKUP(C15,vertices!$A:$C,2,0)</f>
        <v>-22.9180555555556</v>
      </c>
      <c r="H15" s="6">
        <f>VLOOKUP(C15,vertices!$A:$C,3,0)</f>
        <v>-42.828888888888898</v>
      </c>
      <c r="AF15"/>
      <c r="AG15" s="3"/>
    </row>
    <row r="16" spans="2:33" x14ac:dyDescent="0.25">
      <c r="B16" s="4" t="s">
        <v>60</v>
      </c>
      <c r="C16" s="4" t="s">
        <v>241</v>
      </c>
      <c r="D16" s="5">
        <f t="shared" si="0"/>
        <v>86.687654067781907</v>
      </c>
      <c r="E16" s="6">
        <f>VLOOKUP(B16,vertices!$A:$C,2,0)</f>
        <v>-23.381527777777777</v>
      </c>
      <c r="F16" s="6">
        <f>VLOOKUP(B16,vertices!$A:$C,3,0)</f>
        <v>-43.214913888888894</v>
      </c>
      <c r="G16" s="6">
        <f>VLOOKUP(C16,vertices!$A:$C,2,0)</f>
        <v>-24.353158000000001</v>
      </c>
      <c r="H16" s="6">
        <f>VLOOKUP(C16,vertices!$A:$C,3,0)</f>
        <v>-44.382814000000003</v>
      </c>
      <c r="AF16"/>
      <c r="AG16" s="3"/>
    </row>
    <row r="17" spans="2:33" x14ac:dyDescent="0.25">
      <c r="B17" s="4" t="s">
        <v>60</v>
      </c>
      <c r="C17" s="4" t="s">
        <v>240</v>
      </c>
      <c r="D17" s="5">
        <f t="shared" si="0"/>
        <v>158.87906021356252</v>
      </c>
      <c r="E17" s="6">
        <f>VLOOKUP(B17,vertices!$A:$C,2,0)</f>
        <v>-23.381527777777777</v>
      </c>
      <c r="F17" s="6">
        <f>VLOOKUP(B17,vertices!$A:$C,3,0)</f>
        <v>-43.214913888888894</v>
      </c>
      <c r="G17" s="6">
        <f>VLOOKUP(C17,vertices!$A:$C,2,0)</f>
        <v>-25.266939000000001</v>
      </c>
      <c r="H17" s="6">
        <f>VLOOKUP(C17,vertices!$A:$C,3,0)</f>
        <v>-45.252814000000001</v>
      </c>
      <c r="AF17"/>
      <c r="AG17" s="3"/>
    </row>
    <row r="18" spans="2:33" x14ac:dyDescent="0.25">
      <c r="B18" s="4" t="s">
        <v>241</v>
      </c>
      <c r="C18" s="4" t="s">
        <v>57</v>
      </c>
      <c r="D18" s="5">
        <f t="shared" si="0"/>
        <v>93.186160075852968</v>
      </c>
      <c r="E18" s="6">
        <f>VLOOKUP(B18,vertices!$A:$C,2,0)</f>
        <v>-24.353158000000001</v>
      </c>
      <c r="F18" s="6">
        <f>VLOOKUP(B18,vertices!$A:$C,3,0)</f>
        <v>-44.382814000000003</v>
      </c>
      <c r="G18" s="6">
        <f>VLOOKUP(C18,vertices!$A:$C,2,0)</f>
        <v>-23.381011111111111</v>
      </c>
      <c r="H18" s="6">
        <f>VLOOKUP(C18,vertices!$A:$C,3,0)</f>
        <v>-43.059727777777773</v>
      </c>
      <c r="AF18"/>
      <c r="AG18" s="3"/>
    </row>
    <row r="19" spans="2:33" x14ac:dyDescent="0.25">
      <c r="B19" s="4" t="s">
        <v>240</v>
      </c>
      <c r="C19" s="4" t="s">
        <v>57</v>
      </c>
      <c r="D19" s="5">
        <f t="shared" si="0"/>
        <v>164.96830319273249</v>
      </c>
      <c r="E19" s="6">
        <f>VLOOKUP(B19,vertices!$A:$C,2,0)</f>
        <v>-25.266939000000001</v>
      </c>
      <c r="F19" s="6">
        <f>VLOOKUP(B19,vertices!$A:$C,3,0)</f>
        <v>-45.252814000000001</v>
      </c>
      <c r="G19" s="6">
        <f>VLOOKUP(C19,vertices!$A:$C,2,0)</f>
        <v>-23.381011111111111</v>
      </c>
      <c r="H19" s="6">
        <f>VLOOKUP(C19,vertices!$A:$C,3,0)</f>
        <v>-43.059727777777773</v>
      </c>
      <c r="AF19"/>
      <c r="AG19" s="3"/>
    </row>
    <row r="20" spans="2:33" x14ac:dyDescent="0.25">
      <c r="B20" s="4" t="s">
        <v>0</v>
      </c>
      <c r="C20" s="4" t="s">
        <v>60</v>
      </c>
      <c r="D20" s="5">
        <f t="shared" si="0"/>
        <v>25.157952337485074</v>
      </c>
      <c r="E20" s="6">
        <f>VLOOKUP(B20,vertices!$A:$C,2,0)</f>
        <v>-22.987500000000001</v>
      </c>
      <c r="F20" s="6">
        <f>VLOOKUP(B20,vertices!$A:$C,3,0)</f>
        <v>-43.37</v>
      </c>
      <c r="G20" s="6">
        <f>VLOOKUP(C20,vertices!$A:$C,2,0)</f>
        <v>-23.381527777777777</v>
      </c>
      <c r="H20" s="6">
        <f>VLOOKUP(C20,vertices!$A:$C,3,0)</f>
        <v>-43.214913888888894</v>
      </c>
      <c r="AF20"/>
      <c r="AG20" s="3"/>
    </row>
    <row r="21" spans="2:33" x14ac:dyDescent="0.25">
      <c r="B21" s="4" t="s">
        <v>0</v>
      </c>
      <c r="C21" s="4" t="s">
        <v>112</v>
      </c>
      <c r="D21" s="5">
        <f t="shared" si="0"/>
        <v>59.399663473669747</v>
      </c>
      <c r="E21" s="6">
        <f>VLOOKUP(B21,vertices!$A:$C,2,0)</f>
        <v>-22.987500000000001</v>
      </c>
      <c r="F21" s="6">
        <f>VLOOKUP(B21,vertices!$A:$C,3,0)</f>
        <v>-43.37</v>
      </c>
      <c r="G21" s="6">
        <f>VLOOKUP(C21,vertices!$A:$C,2,0)</f>
        <v>-23.356677777777779</v>
      </c>
      <c r="H21" s="6">
        <f>VLOOKUP(C21,vertices!$A:$C,3,0)</f>
        <v>-42.371563888888886</v>
      </c>
      <c r="AF21"/>
      <c r="AG21" s="3"/>
    </row>
    <row r="22" spans="2:33" x14ac:dyDescent="0.25">
      <c r="B22" s="4" t="s">
        <v>0</v>
      </c>
      <c r="C22" s="4" t="s">
        <v>117</v>
      </c>
      <c r="D22" s="5">
        <f t="shared" si="0"/>
        <v>73.63014912275105</v>
      </c>
      <c r="E22" s="6">
        <f>VLOOKUP(B22,vertices!$A:$C,2,0)</f>
        <v>-22.987500000000001</v>
      </c>
      <c r="F22" s="6">
        <f>VLOOKUP(B22,vertices!$A:$C,3,0)</f>
        <v>-43.37</v>
      </c>
      <c r="G22" s="6">
        <f>VLOOKUP(C22,vertices!$A:$C,2,0)</f>
        <v>-23.357902777777777</v>
      </c>
      <c r="H22" s="6">
        <f>VLOOKUP(C22,vertices!$A:$C,3,0)</f>
        <v>-42.098305555555555</v>
      </c>
      <c r="AF22"/>
      <c r="AG22" s="3"/>
    </row>
    <row r="23" spans="2:33" x14ac:dyDescent="0.25">
      <c r="B23" s="4" t="s">
        <v>57</v>
      </c>
      <c r="C23" s="4" t="s">
        <v>0</v>
      </c>
      <c r="D23" s="5">
        <f t="shared" si="0"/>
        <v>29.179266186560788</v>
      </c>
      <c r="E23" s="6">
        <f>VLOOKUP(B23,vertices!$A:$C,2,0)</f>
        <v>-23.381011111111111</v>
      </c>
      <c r="F23" s="6">
        <f>VLOOKUP(B23,vertices!$A:$C,3,0)</f>
        <v>-43.059727777777773</v>
      </c>
      <c r="G23" s="6">
        <f>VLOOKUP(C23,vertices!$A:$C,2,0)</f>
        <v>-22.987500000000001</v>
      </c>
      <c r="H23" s="6">
        <f>VLOOKUP(C23,vertices!$A:$C,3,0)</f>
        <v>-43.37</v>
      </c>
      <c r="AF23"/>
      <c r="AG23" s="3"/>
    </row>
    <row r="24" spans="2:33" x14ac:dyDescent="0.25">
      <c r="B24" s="4" t="s">
        <v>59</v>
      </c>
      <c r="C24" s="4" t="s">
        <v>0</v>
      </c>
      <c r="D24" s="5">
        <f t="shared" si="0"/>
        <v>66.648214936432481</v>
      </c>
      <c r="E24" s="6">
        <f>VLOOKUP(B24,vertices!$A:$C,2,0)</f>
        <v>-23.358919444444446</v>
      </c>
      <c r="F24" s="6">
        <f>VLOOKUP(B24,vertices!$A:$C,3,0)</f>
        <v>-42.232091666666669</v>
      </c>
      <c r="G24" s="6">
        <f>VLOOKUP(C24,vertices!$A:$C,2,0)</f>
        <v>-22.987500000000001</v>
      </c>
      <c r="H24" s="6">
        <f>VLOOKUP(C24,vertices!$A:$C,3,0)</f>
        <v>-43.37</v>
      </c>
      <c r="AF24"/>
      <c r="AG24" s="3"/>
    </row>
    <row r="25" spans="2:33" x14ac:dyDescent="0.25">
      <c r="B25" s="4" t="s">
        <v>0</v>
      </c>
      <c r="C25" s="4" t="s">
        <v>58</v>
      </c>
      <c r="D25" s="5">
        <f t="shared" si="0"/>
        <v>30.20489471711949</v>
      </c>
      <c r="E25" s="6">
        <f>VLOOKUP(B25,vertices!$A:$C,2,0)</f>
        <v>-22.987500000000001</v>
      </c>
      <c r="F25" s="6">
        <f>VLOOKUP(B25,vertices!$A:$C,3,0)</f>
        <v>-43.37</v>
      </c>
      <c r="G25" s="6">
        <f>VLOOKUP(C25,vertices!$A:$C,2,0)</f>
        <v>-22.9180555555556</v>
      </c>
      <c r="H25" s="6">
        <f>VLOOKUP(C25,vertices!$A:$C,3,0)</f>
        <v>-42.828888888888898</v>
      </c>
      <c r="AF25"/>
      <c r="AG25" s="3"/>
    </row>
    <row r="26" spans="2:33" x14ac:dyDescent="0.25">
      <c r="B26" s="4" t="s">
        <v>0</v>
      </c>
      <c r="C26" s="4" t="s">
        <v>1</v>
      </c>
      <c r="D26" s="5">
        <f t="shared" si="0"/>
        <v>71.905276245596895</v>
      </c>
      <c r="E26" s="6">
        <f>VLOOKUP(B26,vertices!$A:$C,2,0)</f>
        <v>-22.987500000000001</v>
      </c>
      <c r="F26" s="6">
        <f>VLOOKUP(B26,vertices!$A:$C,3,0)</f>
        <v>-43.37</v>
      </c>
      <c r="G26" s="6">
        <f>VLOOKUP(C26,vertices!$A:$C,2,0)</f>
        <v>-22.920833333333334</v>
      </c>
      <c r="H26" s="6">
        <f>VLOOKUP(C26,vertices!$A:$C,3,0)</f>
        <v>-42.07138888888889</v>
      </c>
      <c r="AF26"/>
      <c r="AG26" s="3"/>
    </row>
    <row r="27" spans="2:33" x14ac:dyDescent="0.25">
      <c r="B27" s="4" t="s">
        <v>1</v>
      </c>
      <c r="C27" s="4" t="s">
        <v>0</v>
      </c>
      <c r="D27" s="5">
        <f t="shared" si="0"/>
        <v>71.905276245596895</v>
      </c>
      <c r="E27" s="6">
        <f>VLOOKUP(B27,vertices!$A:$C,2,0)</f>
        <v>-22.920833333333334</v>
      </c>
      <c r="F27" s="6">
        <f>VLOOKUP(B27,vertices!$A:$C,3,0)</f>
        <v>-42.07138888888889</v>
      </c>
      <c r="G27" s="6">
        <f>VLOOKUP(C27,vertices!$A:$C,2,0)</f>
        <v>-22.987500000000001</v>
      </c>
      <c r="H27" s="6">
        <f>VLOOKUP(C27,vertices!$A:$C,3,0)</f>
        <v>-43.37</v>
      </c>
      <c r="AF27"/>
      <c r="AG27" s="3"/>
    </row>
    <row r="28" spans="2:33" x14ac:dyDescent="0.25">
      <c r="B28" s="4" t="s">
        <v>1</v>
      </c>
      <c r="C28" s="4" t="s">
        <v>58</v>
      </c>
      <c r="D28" s="5">
        <f t="shared" si="0"/>
        <v>41.889595863083414</v>
      </c>
      <c r="E28" s="6">
        <f>VLOOKUP(B28,vertices!$A:$C,2,0)</f>
        <v>-22.920833333333334</v>
      </c>
      <c r="F28" s="6">
        <f>VLOOKUP(B28,vertices!$A:$C,3,0)</f>
        <v>-42.07138888888889</v>
      </c>
      <c r="G28" s="6">
        <f>VLOOKUP(C28,vertices!$A:$C,2,0)</f>
        <v>-22.9180555555556</v>
      </c>
      <c r="H28" s="6">
        <f>VLOOKUP(C28,vertices!$A:$C,3,0)</f>
        <v>-42.828888888888898</v>
      </c>
      <c r="AF28"/>
      <c r="AG28" s="3"/>
    </row>
    <row r="29" spans="2:33" x14ac:dyDescent="0.25">
      <c r="B29" s="4" t="s">
        <v>58</v>
      </c>
      <c r="C29" s="4" t="s">
        <v>0</v>
      </c>
      <c r="D29" s="5">
        <f t="shared" si="0"/>
        <v>30.20489471711949</v>
      </c>
      <c r="E29" s="6">
        <f>VLOOKUP(B29,vertices!$A:$C,2,0)</f>
        <v>-22.9180555555556</v>
      </c>
      <c r="F29" s="6">
        <f>VLOOKUP(B29,vertices!$A:$C,3,0)</f>
        <v>-42.828888888888898</v>
      </c>
      <c r="G29" s="6">
        <f>VLOOKUP(C29,vertices!$A:$C,2,0)</f>
        <v>-22.987500000000001</v>
      </c>
      <c r="H29" s="6">
        <f>VLOOKUP(C29,vertices!$A:$C,3,0)</f>
        <v>-43.37</v>
      </c>
      <c r="AF29"/>
      <c r="AG29" s="3"/>
    </row>
    <row r="30" spans="2:33" x14ac:dyDescent="0.25">
      <c r="B30" s="4" t="s">
        <v>58</v>
      </c>
      <c r="C30" s="4" t="s">
        <v>1</v>
      </c>
      <c r="D30" s="5">
        <f t="shared" si="0"/>
        <v>41.889595863083414</v>
      </c>
      <c r="E30" s="6">
        <f>VLOOKUP(B30,vertices!$A:$C,2,0)</f>
        <v>-22.9180555555556</v>
      </c>
      <c r="F30" s="6">
        <f>VLOOKUP(B30,vertices!$A:$C,3,0)</f>
        <v>-42.828888888888898</v>
      </c>
      <c r="G30" s="6">
        <f>VLOOKUP(C30,vertices!$A:$C,2,0)</f>
        <v>-22.920833333333334</v>
      </c>
      <c r="H30" s="6">
        <f>VLOOKUP(C30,vertices!$A:$C,3,0)</f>
        <v>-42.07138888888889</v>
      </c>
      <c r="AF30"/>
      <c r="AG30" s="3"/>
    </row>
    <row r="31" spans="2:33" x14ac:dyDescent="0.25">
      <c r="B31" s="39" t="s">
        <v>50</v>
      </c>
      <c r="C31" s="39" t="s">
        <v>55</v>
      </c>
      <c r="D31" s="5">
        <f t="shared" si="0"/>
        <v>3.162248402593999</v>
      </c>
      <c r="E31" s="6">
        <f>VLOOKUP(B31,vertices!$A:$C,2,0)</f>
        <v>-24.303329999999999</v>
      </c>
      <c r="F31" s="6">
        <f>VLOOKUP(B31,vertices!$A:$C,3,0)</f>
        <v>-42.714170000000003</v>
      </c>
      <c r="G31" s="6">
        <f>VLOOKUP(C31,vertices!$A:$C,2,0)</f>
        <v>-24.333333333333332</v>
      </c>
      <c r="H31" s="6">
        <f>VLOOKUP(C31,vertices!$A:$C,3,0)</f>
        <v>-42.666666666666664</v>
      </c>
      <c r="AF31"/>
      <c r="AG31" s="3"/>
    </row>
    <row r="32" spans="2:33" x14ac:dyDescent="0.25">
      <c r="B32" s="39" t="s">
        <v>50</v>
      </c>
      <c r="C32" s="39" t="s">
        <v>54</v>
      </c>
      <c r="D32" s="5">
        <f t="shared" si="0"/>
        <v>3.6384302228045939</v>
      </c>
      <c r="E32" s="6">
        <f>VLOOKUP(B32,vertices!$A:$C,2,0)</f>
        <v>-24.303329999999999</v>
      </c>
      <c r="F32" s="6">
        <f>VLOOKUP(B32,vertices!$A:$C,3,0)</f>
        <v>-42.714170000000003</v>
      </c>
      <c r="G32" s="6">
        <f>VLOOKUP(C32,vertices!$A:$C,2,0)</f>
        <v>-24.242897222222222</v>
      </c>
      <c r="H32" s="6">
        <f>VLOOKUP(C32,vertices!$A:$C,3,0)</f>
        <v>-42.719116666666672</v>
      </c>
      <c r="AF32"/>
      <c r="AG32" s="3"/>
    </row>
    <row r="33" spans="2:33" x14ac:dyDescent="0.25">
      <c r="B33" s="39" t="s">
        <v>50</v>
      </c>
      <c r="C33" s="39" t="s">
        <v>77</v>
      </c>
      <c r="D33" s="5">
        <f t="shared" si="0"/>
        <v>11.539338834916464</v>
      </c>
      <c r="E33" s="6">
        <f>VLOOKUP(B33,vertices!$A:$C,2,0)</f>
        <v>-24.303329999999999</v>
      </c>
      <c r="F33" s="6">
        <f>VLOOKUP(B33,vertices!$A:$C,3,0)</f>
        <v>-42.714170000000003</v>
      </c>
      <c r="G33" s="6">
        <f>VLOOKUP(C33,vertices!$A:$C,2,0)</f>
        <v>-24.274761111111111</v>
      </c>
      <c r="H33" s="6">
        <f>VLOOKUP(C33,vertices!$A:$C,3,0)</f>
        <v>-42.922688888888885</v>
      </c>
      <c r="AF33"/>
      <c r="AG33" s="3"/>
    </row>
    <row r="34" spans="2:33" x14ac:dyDescent="0.25">
      <c r="B34" s="39" t="s">
        <v>54</v>
      </c>
      <c r="C34" s="39" t="s">
        <v>50</v>
      </c>
      <c r="D34" s="5">
        <f t="shared" si="0"/>
        <v>3.6384302228045939</v>
      </c>
      <c r="E34" s="6">
        <f>VLOOKUP(B34,vertices!$A:$C,2,0)</f>
        <v>-24.242897222222222</v>
      </c>
      <c r="F34" s="6">
        <f>VLOOKUP(B34,vertices!$A:$C,3,0)</f>
        <v>-42.719116666666672</v>
      </c>
      <c r="G34" s="6">
        <f>VLOOKUP(C34,vertices!$A:$C,2,0)</f>
        <v>-24.303329999999999</v>
      </c>
      <c r="H34" s="6">
        <f>VLOOKUP(C34,vertices!$A:$C,3,0)</f>
        <v>-42.714170000000003</v>
      </c>
      <c r="AF34"/>
      <c r="AG34" s="3"/>
    </row>
    <row r="35" spans="2:33" x14ac:dyDescent="0.25">
      <c r="B35" s="39" t="s">
        <v>56</v>
      </c>
      <c r="C35" s="39" t="s">
        <v>50</v>
      </c>
      <c r="D35" s="5">
        <f t="shared" si="0"/>
        <v>4.5577166939232328</v>
      </c>
      <c r="E35" s="6">
        <f>VLOOKUP(B35,vertices!$A:$C,2,0)</f>
        <v>-24.348438888888889</v>
      </c>
      <c r="F35" s="6">
        <f>VLOOKUP(B35,vertices!$A:$C,3,0)</f>
        <v>-42.781174999999998</v>
      </c>
      <c r="G35" s="6">
        <f>VLOOKUP(C35,vertices!$A:$C,2,0)</f>
        <v>-24.303329999999999</v>
      </c>
      <c r="H35" s="6">
        <f>VLOOKUP(C35,vertices!$A:$C,3,0)</f>
        <v>-42.714170000000003</v>
      </c>
      <c r="AF35"/>
      <c r="AG35" s="3"/>
    </row>
    <row r="36" spans="2:33" x14ac:dyDescent="0.25">
      <c r="B36" s="4" t="s">
        <v>249</v>
      </c>
      <c r="C36" s="4" t="s">
        <v>55</v>
      </c>
      <c r="D36" s="5">
        <f t="shared" si="0"/>
        <v>3.2436358373134588</v>
      </c>
      <c r="E36" s="6">
        <f>VLOOKUP(B36,vertices!$A:$C,2,0)</f>
        <v>-24.301010000000002</v>
      </c>
      <c r="F36" s="6">
        <f>VLOOKUP(B36,vertices!$A:$C,3,0)</f>
        <v>-42.714170000000003</v>
      </c>
      <c r="G36" s="6">
        <f>VLOOKUP(C36,vertices!$A:$C,2,0)</f>
        <v>-24.333333333333332</v>
      </c>
      <c r="H36" s="6">
        <f>VLOOKUP(C36,vertices!$A:$C,3,0)</f>
        <v>-42.666666666666664</v>
      </c>
      <c r="AF36"/>
      <c r="AG36" s="3"/>
    </row>
    <row r="37" spans="2:33" x14ac:dyDescent="0.25">
      <c r="B37" s="4" t="s">
        <v>249</v>
      </c>
      <c r="C37" s="4" t="s">
        <v>54</v>
      </c>
      <c r="D37" s="5">
        <f t="shared" si="0"/>
        <v>3.4995406885574454</v>
      </c>
      <c r="E37" s="6">
        <f>VLOOKUP(B37,vertices!$A:$C,2,0)</f>
        <v>-24.301010000000002</v>
      </c>
      <c r="F37" s="6">
        <f>VLOOKUP(B37,vertices!$A:$C,3,0)</f>
        <v>-42.714170000000003</v>
      </c>
      <c r="G37" s="6">
        <f>VLOOKUP(C37,vertices!$A:$C,2,0)</f>
        <v>-24.242897222222222</v>
      </c>
      <c r="H37" s="6">
        <f>VLOOKUP(C37,vertices!$A:$C,3,0)</f>
        <v>-42.719116666666672</v>
      </c>
      <c r="AF37"/>
      <c r="AG37" s="3"/>
    </row>
    <row r="38" spans="2:33" x14ac:dyDescent="0.25">
      <c r="B38" s="4" t="s">
        <v>249</v>
      </c>
      <c r="C38" s="4" t="s">
        <v>77</v>
      </c>
      <c r="D38" s="5">
        <f t="shared" si="0"/>
        <v>11.519560859328966</v>
      </c>
      <c r="E38" s="6">
        <f>VLOOKUP(B38,vertices!$A:$C,2,0)</f>
        <v>-24.301010000000002</v>
      </c>
      <c r="F38" s="6">
        <f>VLOOKUP(B38,vertices!$A:$C,3,0)</f>
        <v>-42.714170000000003</v>
      </c>
      <c r="G38" s="6">
        <f>VLOOKUP(C38,vertices!$A:$C,2,0)</f>
        <v>-24.274761111111111</v>
      </c>
      <c r="H38" s="6">
        <f>VLOOKUP(C38,vertices!$A:$C,3,0)</f>
        <v>-42.922688888888885</v>
      </c>
      <c r="K38" s="7"/>
      <c r="AF38"/>
      <c r="AG38" s="3"/>
    </row>
    <row r="39" spans="2:33" x14ac:dyDescent="0.25">
      <c r="B39" s="4" t="s">
        <v>54</v>
      </c>
      <c r="C39" s="4" t="s">
        <v>249</v>
      </c>
      <c r="D39" s="5">
        <f t="shared" si="0"/>
        <v>3.4995406885574454</v>
      </c>
      <c r="E39" s="6">
        <f>VLOOKUP(B39,vertices!$A:$C,2,0)</f>
        <v>-24.242897222222222</v>
      </c>
      <c r="F39" s="6">
        <f>VLOOKUP(B39,vertices!$A:$C,3,0)</f>
        <v>-42.719116666666672</v>
      </c>
      <c r="G39" s="6">
        <f>VLOOKUP(C39,vertices!$A:$C,2,0)</f>
        <v>-24.301010000000002</v>
      </c>
      <c r="H39" s="6">
        <f>VLOOKUP(C39,vertices!$A:$C,3,0)</f>
        <v>-42.714170000000003</v>
      </c>
      <c r="AF39"/>
      <c r="AG39" s="3"/>
    </row>
    <row r="40" spans="2:33" x14ac:dyDescent="0.25">
      <c r="B40" s="4" t="s">
        <v>56</v>
      </c>
      <c r="C40" s="4" t="s">
        <v>249</v>
      </c>
      <c r="D40" s="5">
        <f t="shared" si="0"/>
        <v>4.6418656065279507</v>
      </c>
      <c r="E40" s="6">
        <f>VLOOKUP(B40,vertices!$A:$C,2,0)</f>
        <v>-24.348438888888889</v>
      </c>
      <c r="F40" s="6">
        <f>VLOOKUP(B40,vertices!$A:$C,3,0)</f>
        <v>-42.781174999999998</v>
      </c>
      <c r="G40" s="6">
        <f>VLOOKUP(C40,vertices!$A:$C,2,0)</f>
        <v>-24.301010000000002</v>
      </c>
      <c r="H40" s="6">
        <f>VLOOKUP(C40,vertices!$A:$C,3,0)</f>
        <v>-42.714170000000003</v>
      </c>
      <c r="AF40"/>
      <c r="AG40" s="3"/>
    </row>
    <row r="41" spans="2:33" x14ac:dyDescent="0.25">
      <c r="B41" s="4" t="s">
        <v>58</v>
      </c>
      <c r="C41" s="4" t="s">
        <v>60</v>
      </c>
      <c r="D41" s="5">
        <f t="shared" si="0"/>
        <v>35.049261249309467</v>
      </c>
      <c r="E41" s="6">
        <f>VLOOKUP(B41,vertices!$A:$C,2,0)</f>
        <v>-22.9180555555556</v>
      </c>
      <c r="F41" s="6">
        <f>VLOOKUP(B41,vertices!$A:$C,3,0)</f>
        <v>-42.828888888888898</v>
      </c>
      <c r="G41" s="6">
        <f>VLOOKUP(C41,vertices!$A:$C,2,0)</f>
        <v>-23.381527777777777</v>
      </c>
      <c r="H41" s="6">
        <f>VLOOKUP(C41,vertices!$A:$C,3,0)</f>
        <v>-43.214913888888894</v>
      </c>
      <c r="AF41"/>
      <c r="AG41" s="3"/>
    </row>
    <row r="42" spans="2:33" x14ac:dyDescent="0.25">
      <c r="B42" s="4" t="s">
        <v>58</v>
      </c>
      <c r="C42" s="4" t="s">
        <v>112</v>
      </c>
      <c r="D42" s="5">
        <f t="shared" si="0"/>
        <v>36.48307249552289</v>
      </c>
      <c r="E42" s="6">
        <f>VLOOKUP(B42,vertices!$A:$C,2,0)</f>
        <v>-22.9180555555556</v>
      </c>
      <c r="F42" s="6">
        <f>VLOOKUP(B42,vertices!$A:$C,3,0)</f>
        <v>-42.828888888888898</v>
      </c>
      <c r="G42" s="6">
        <f>VLOOKUP(C42,vertices!$A:$C,2,0)</f>
        <v>-23.356677777777779</v>
      </c>
      <c r="H42" s="6">
        <f>VLOOKUP(C42,vertices!$A:$C,3,0)</f>
        <v>-42.371563888888886</v>
      </c>
      <c r="AF42"/>
      <c r="AG42" s="3"/>
    </row>
    <row r="43" spans="2:33" x14ac:dyDescent="0.25">
      <c r="B43" s="4" t="s">
        <v>58</v>
      </c>
      <c r="C43" s="4" t="s">
        <v>117</v>
      </c>
      <c r="D43" s="5">
        <f t="shared" si="0"/>
        <v>48.211171043053454</v>
      </c>
      <c r="E43" s="6">
        <f>VLOOKUP(B43,vertices!$A:$C,2,0)</f>
        <v>-22.9180555555556</v>
      </c>
      <c r="F43" s="6">
        <f>VLOOKUP(B43,vertices!$A:$C,3,0)</f>
        <v>-42.828888888888898</v>
      </c>
      <c r="G43" s="6">
        <f>VLOOKUP(C43,vertices!$A:$C,2,0)</f>
        <v>-23.357902777777777</v>
      </c>
      <c r="H43" s="6">
        <f>VLOOKUP(C43,vertices!$A:$C,3,0)</f>
        <v>-42.098305555555555</v>
      </c>
      <c r="AF43"/>
      <c r="AG43" s="3"/>
    </row>
    <row r="44" spans="2:33" x14ac:dyDescent="0.25">
      <c r="B44" s="4" t="s">
        <v>57</v>
      </c>
      <c r="C44" s="4" t="s">
        <v>58</v>
      </c>
      <c r="D44" s="5">
        <f t="shared" si="0"/>
        <v>30.577555101961273</v>
      </c>
      <c r="E44" s="6">
        <f>VLOOKUP(B44,vertices!$A:$C,2,0)</f>
        <v>-23.381011111111111</v>
      </c>
      <c r="F44" s="6">
        <f>VLOOKUP(B44,vertices!$A:$C,3,0)</f>
        <v>-43.059727777777773</v>
      </c>
      <c r="G44" s="6">
        <f>VLOOKUP(C44,vertices!$A:$C,2,0)</f>
        <v>-22.9180555555556</v>
      </c>
      <c r="H44" s="6">
        <f>VLOOKUP(C44,vertices!$A:$C,3,0)</f>
        <v>-42.828888888888898</v>
      </c>
      <c r="AF44"/>
      <c r="AG44" s="3"/>
    </row>
    <row r="45" spans="2:33" x14ac:dyDescent="0.25">
      <c r="B45" s="4" t="s">
        <v>59</v>
      </c>
      <c r="C45" s="4" t="s">
        <v>58</v>
      </c>
      <c r="D45" s="5">
        <f t="shared" si="0"/>
        <v>42.26394037306104</v>
      </c>
      <c r="E45" s="6">
        <f>VLOOKUP(B45,vertices!$A:$C,2,0)</f>
        <v>-23.358919444444446</v>
      </c>
      <c r="F45" s="6">
        <f>VLOOKUP(B45,vertices!$A:$C,3,0)</f>
        <v>-42.232091666666669</v>
      </c>
      <c r="G45" s="6">
        <f>VLOOKUP(C45,vertices!$A:$C,2,0)</f>
        <v>-22.9180555555556</v>
      </c>
      <c r="H45" s="6">
        <f>VLOOKUP(C45,vertices!$A:$C,3,0)</f>
        <v>-42.828888888888898</v>
      </c>
      <c r="K45" s="7"/>
      <c r="AF45"/>
      <c r="AG45" s="3"/>
    </row>
    <row r="46" spans="2:33" x14ac:dyDescent="0.25">
      <c r="B46" s="4" t="s">
        <v>1</v>
      </c>
      <c r="C46" s="4" t="s">
        <v>112</v>
      </c>
      <c r="D46" s="5">
        <f t="shared" si="0"/>
        <v>30.974187286793828</v>
      </c>
      <c r="E46" s="6">
        <f>VLOOKUP(B46,vertices!$A:$C,2,0)</f>
        <v>-22.920833333333334</v>
      </c>
      <c r="F46" s="6">
        <f>VLOOKUP(B46,vertices!$A:$C,3,0)</f>
        <v>-42.07138888888889</v>
      </c>
      <c r="G46" s="6">
        <f>VLOOKUP(C46,vertices!$A:$C,2,0)</f>
        <v>-23.356677777777779</v>
      </c>
      <c r="H46" s="6">
        <f>VLOOKUP(C46,vertices!$A:$C,3,0)</f>
        <v>-42.371563888888886</v>
      </c>
      <c r="K46" s="7"/>
      <c r="AF46"/>
      <c r="AG46" s="3"/>
    </row>
    <row r="47" spans="2:33" x14ac:dyDescent="0.25">
      <c r="B47" s="4" t="s">
        <v>1</v>
      </c>
      <c r="C47" s="4" t="s">
        <v>117</v>
      </c>
      <c r="D47" s="5">
        <f t="shared" si="0"/>
        <v>26.283398509352054</v>
      </c>
      <c r="E47" s="6">
        <f>VLOOKUP(B47,vertices!$A:$C,2,0)</f>
        <v>-22.920833333333334</v>
      </c>
      <c r="F47" s="6">
        <f>VLOOKUP(B47,vertices!$A:$C,3,0)</f>
        <v>-42.07138888888889</v>
      </c>
      <c r="G47" s="6">
        <f>VLOOKUP(C47,vertices!$A:$C,2,0)</f>
        <v>-23.357902777777777</v>
      </c>
      <c r="H47" s="6">
        <f>VLOOKUP(C47,vertices!$A:$C,3,0)</f>
        <v>-42.098305555555555</v>
      </c>
      <c r="K47" s="7"/>
      <c r="AF47"/>
      <c r="AG47" s="3"/>
    </row>
    <row r="48" spans="2:33" x14ac:dyDescent="0.25">
      <c r="B48" s="4" t="s">
        <v>1</v>
      </c>
      <c r="C48" s="4" t="s">
        <v>60</v>
      </c>
      <c r="D48" s="5">
        <f t="shared" si="0"/>
        <v>68.921007024509606</v>
      </c>
      <c r="E48" s="6">
        <f>VLOOKUP(B48,vertices!$A:$C,2,0)</f>
        <v>-22.920833333333334</v>
      </c>
      <c r="F48" s="6">
        <f>VLOOKUP(B48,vertices!$A:$C,3,0)</f>
        <v>-42.07138888888889</v>
      </c>
      <c r="G48" s="6">
        <f>VLOOKUP(C48,vertices!$A:$C,2,0)</f>
        <v>-23.381527777777777</v>
      </c>
      <c r="H48" s="6">
        <f>VLOOKUP(C48,vertices!$A:$C,3,0)</f>
        <v>-43.214913888888894</v>
      </c>
      <c r="K48" s="7"/>
      <c r="AF48"/>
      <c r="AG48" s="3"/>
    </row>
    <row r="49" spans="2:33" x14ac:dyDescent="0.25">
      <c r="B49" s="4" t="s">
        <v>59</v>
      </c>
      <c r="C49" s="4" t="s">
        <v>1</v>
      </c>
      <c r="D49" s="5">
        <f t="shared" si="0"/>
        <v>27.758461300074657</v>
      </c>
      <c r="E49" s="6">
        <f>VLOOKUP(B49,vertices!$A:$C,2,0)</f>
        <v>-23.358919444444446</v>
      </c>
      <c r="F49" s="6">
        <f>VLOOKUP(B49,vertices!$A:$C,3,0)</f>
        <v>-42.232091666666669</v>
      </c>
      <c r="G49" s="6">
        <f>VLOOKUP(C49,vertices!$A:$C,2,0)</f>
        <v>-22.920833333333334</v>
      </c>
      <c r="H49" s="6">
        <f>VLOOKUP(C49,vertices!$A:$C,3,0)</f>
        <v>-42.07138888888889</v>
      </c>
      <c r="K49" s="7"/>
      <c r="AF49"/>
      <c r="AG49" s="3"/>
    </row>
    <row r="50" spans="2:33" x14ac:dyDescent="0.25">
      <c r="B50" s="4" t="s">
        <v>57</v>
      </c>
      <c r="C50" s="4" t="s">
        <v>1</v>
      </c>
      <c r="D50" s="5">
        <f t="shared" si="0"/>
        <v>61.157084006981854</v>
      </c>
      <c r="E50" s="6">
        <f>VLOOKUP(B50,vertices!$A:$C,2,0)</f>
        <v>-23.381011111111111</v>
      </c>
      <c r="F50" s="6">
        <f>VLOOKUP(B50,vertices!$A:$C,3,0)</f>
        <v>-43.059727777777773</v>
      </c>
      <c r="G50" s="6">
        <f>VLOOKUP(C50,vertices!$A:$C,2,0)</f>
        <v>-22.920833333333334</v>
      </c>
      <c r="H50" s="6">
        <f>VLOOKUP(C50,vertices!$A:$C,3,0)</f>
        <v>-42.07138888888889</v>
      </c>
      <c r="K50" s="7"/>
      <c r="AF50"/>
      <c r="AG50" s="3"/>
    </row>
    <row r="51" spans="2:33" x14ac:dyDescent="0.25">
      <c r="B51" s="8" t="s">
        <v>60</v>
      </c>
      <c r="C51" s="8" t="s">
        <v>61</v>
      </c>
      <c r="D51" s="5">
        <f t="shared" si="0"/>
        <v>97.38814632255631</v>
      </c>
      <c r="E51" s="6">
        <f>VLOOKUP(B51,vertices!$A:$C,2,0)</f>
        <v>-23.381527777777777</v>
      </c>
      <c r="F51" s="6">
        <f>VLOOKUP(B51,vertices!$A:$C,3,0)</f>
        <v>-43.214913888888894</v>
      </c>
      <c r="G51" s="6">
        <f>VLOOKUP(C51,vertices!$A:$C,2,0)</f>
        <v>-25</v>
      </c>
      <c r="H51" s="6">
        <f>VLOOKUP(C51,vertices!$A:$C,3,0)</f>
        <v>-43.333333333333336</v>
      </c>
      <c r="K51" s="7"/>
      <c r="AF51"/>
      <c r="AG51" s="3"/>
    </row>
    <row r="52" spans="2:33" x14ac:dyDescent="0.25">
      <c r="B52" s="8" t="s">
        <v>61</v>
      </c>
      <c r="C52" s="8" t="s">
        <v>62</v>
      </c>
      <c r="D52" s="5">
        <f t="shared" si="0"/>
        <v>10.006554378056407</v>
      </c>
      <c r="E52" s="6">
        <f>VLOOKUP(B52,vertices!$A:$C,2,0)</f>
        <v>-25</v>
      </c>
      <c r="F52" s="6">
        <f>VLOOKUP(B52,vertices!$A:$C,3,0)</f>
        <v>-43.333333333333336</v>
      </c>
      <c r="G52" s="6">
        <f>VLOOKUP(C52,vertices!$A:$C,2,0)</f>
        <v>-25.166666666666668</v>
      </c>
      <c r="H52" s="6">
        <f>VLOOKUP(C52,vertices!$A:$C,3,0)</f>
        <v>-43.333333333333336</v>
      </c>
      <c r="K52" s="7"/>
      <c r="AF52"/>
      <c r="AG52" s="3"/>
    </row>
    <row r="53" spans="2:33" x14ac:dyDescent="0.25">
      <c r="B53" s="8" t="s">
        <v>62</v>
      </c>
      <c r="C53" s="8" t="s">
        <v>63</v>
      </c>
      <c r="D53" s="5">
        <f t="shared" si="0"/>
        <v>10.006554378187786</v>
      </c>
      <c r="E53" s="6">
        <f>VLOOKUP(B53,vertices!$A:$C,2,0)</f>
        <v>-25.166666666666668</v>
      </c>
      <c r="F53" s="6">
        <f>VLOOKUP(B53,vertices!$A:$C,3,0)</f>
        <v>-43.333333333333336</v>
      </c>
      <c r="G53" s="6">
        <f>VLOOKUP(C53,vertices!$A:$C,2,0)</f>
        <v>-25.333333333333332</v>
      </c>
      <c r="H53" s="6">
        <f>VLOOKUP(C53,vertices!$A:$C,3,0)</f>
        <v>-43.333333333333336</v>
      </c>
      <c r="K53" s="7"/>
      <c r="AF53"/>
      <c r="AG53" s="3"/>
    </row>
    <row r="54" spans="2:33" x14ac:dyDescent="0.25">
      <c r="B54" s="8" t="s">
        <v>63</v>
      </c>
      <c r="C54" s="8" t="s">
        <v>64</v>
      </c>
      <c r="D54" s="5">
        <f t="shared" si="0"/>
        <v>10.006554378187786</v>
      </c>
      <c r="E54" s="6">
        <f>VLOOKUP(B54,vertices!$A:$C,2,0)</f>
        <v>-25.333333333333332</v>
      </c>
      <c r="F54" s="6">
        <f>VLOOKUP(B54,vertices!$A:$C,3,0)</f>
        <v>-43.333333333333336</v>
      </c>
      <c r="G54" s="6">
        <f>VLOOKUP(C54,vertices!$A:$C,2,0)</f>
        <v>-25.5</v>
      </c>
      <c r="H54" s="6">
        <f>VLOOKUP(C54,vertices!$A:$C,3,0)</f>
        <v>-43.333333333333336</v>
      </c>
      <c r="K54" s="7"/>
      <c r="AF54"/>
      <c r="AG54" s="3"/>
    </row>
    <row r="55" spans="2:33" x14ac:dyDescent="0.25">
      <c r="B55" s="8" t="s">
        <v>64</v>
      </c>
      <c r="C55" s="8" t="s">
        <v>65</v>
      </c>
      <c r="D55" s="5">
        <f t="shared" si="0"/>
        <v>10.006554378056407</v>
      </c>
      <c r="E55" s="6">
        <f>VLOOKUP(B55,vertices!$A:$C,2,0)</f>
        <v>-25.5</v>
      </c>
      <c r="F55" s="6">
        <f>VLOOKUP(B55,vertices!$A:$C,3,0)</f>
        <v>-43.333333333333336</v>
      </c>
      <c r="G55" s="6">
        <f>VLOOKUP(C55,vertices!$A:$C,2,0)</f>
        <v>-25.666666666666668</v>
      </c>
      <c r="H55" s="6">
        <f>VLOOKUP(C55,vertices!$A:$C,3,0)</f>
        <v>-43.333333333333336</v>
      </c>
      <c r="K55" s="7"/>
      <c r="AF55"/>
      <c r="AG55" s="3"/>
    </row>
    <row r="56" spans="2:33" x14ac:dyDescent="0.25">
      <c r="B56" s="8" t="s">
        <v>65</v>
      </c>
      <c r="C56" s="8" t="s">
        <v>66</v>
      </c>
      <c r="D56" s="5">
        <f t="shared" si="0"/>
        <v>10.006554378056407</v>
      </c>
      <c r="E56" s="6">
        <f>VLOOKUP(B56,vertices!$A:$C,2,0)</f>
        <v>-25.666666666666668</v>
      </c>
      <c r="F56" s="6">
        <f>VLOOKUP(B56,vertices!$A:$C,3,0)</f>
        <v>-43.333333333333336</v>
      </c>
      <c r="G56" s="6">
        <f>VLOOKUP(C56,vertices!$A:$C,2,0)</f>
        <v>-25.833333333333332</v>
      </c>
      <c r="H56" s="6">
        <f>VLOOKUP(C56,vertices!$A:$C,3,0)</f>
        <v>-43.333333333333336</v>
      </c>
      <c r="K56" s="7"/>
      <c r="AF56"/>
      <c r="AG56" s="3"/>
    </row>
    <row r="57" spans="2:33" x14ac:dyDescent="0.25">
      <c r="B57" s="8" t="s">
        <v>66</v>
      </c>
      <c r="C57" s="8" t="s">
        <v>153</v>
      </c>
      <c r="D57" s="5">
        <f t="shared" si="0"/>
        <v>10.006554378187786</v>
      </c>
      <c r="E57" s="6">
        <f>VLOOKUP(B57,vertices!$A:$C,2,0)</f>
        <v>-25.833333333333332</v>
      </c>
      <c r="F57" s="6">
        <f>VLOOKUP(B57,vertices!$A:$C,3,0)</f>
        <v>-43.333333333333336</v>
      </c>
      <c r="G57" s="6">
        <f>VLOOKUP(C57,vertices!$A:$C,2,0)</f>
        <v>-26</v>
      </c>
      <c r="H57" s="6">
        <f>VLOOKUP(C57,vertices!$A:$C,3,0)</f>
        <v>-43.333333333333336</v>
      </c>
      <c r="K57" s="7"/>
      <c r="AF57"/>
      <c r="AG57" s="3"/>
    </row>
    <row r="58" spans="2:33" x14ac:dyDescent="0.25">
      <c r="B58" s="9" t="s">
        <v>60</v>
      </c>
      <c r="C58" s="8" t="s">
        <v>67</v>
      </c>
      <c r="D58" s="5">
        <f t="shared" si="0"/>
        <v>47.471612599604036</v>
      </c>
      <c r="E58" s="6">
        <f>VLOOKUP(B58,vertices!$A:$C,2,0)</f>
        <v>-23.381527777777777</v>
      </c>
      <c r="F58" s="6">
        <f>VLOOKUP(B58,vertices!$A:$C,3,0)</f>
        <v>-43.214913888888894</v>
      </c>
      <c r="G58" s="6">
        <f>VLOOKUP(C58,vertices!$A:$C,2,0)</f>
        <v>-24.166497222222223</v>
      </c>
      <c r="H58" s="6">
        <f>VLOOKUP(C58,vertices!$A:$C,3,0)</f>
        <v>-43.11130277777778</v>
      </c>
      <c r="K58" s="7"/>
      <c r="AF58"/>
      <c r="AG58" s="3"/>
    </row>
    <row r="59" spans="2:33" x14ac:dyDescent="0.25">
      <c r="B59" s="9" t="s">
        <v>67</v>
      </c>
      <c r="C59" s="8" t="s">
        <v>68</v>
      </c>
      <c r="D59" s="5">
        <f t="shared" si="0"/>
        <v>21.660882456036568</v>
      </c>
      <c r="E59" s="6">
        <f>VLOOKUP(B59,vertices!$A:$C,2,0)</f>
        <v>-24.166497222222223</v>
      </c>
      <c r="F59" s="6">
        <f>VLOOKUP(B59,vertices!$A:$C,3,0)</f>
        <v>-43.11130277777778</v>
      </c>
      <c r="G59" s="6">
        <f>VLOOKUP(C59,vertices!$A:$C,2,0)</f>
        <v>-24.524652777777778</v>
      </c>
      <c r="H59" s="6">
        <f>VLOOKUP(C59,vertices!$A:$C,3,0)</f>
        <v>-43.063641666666662</v>
      </c>
      <c r="K59" s="7"/>
      <c r="AF59"/>
      <c r="AG59" s="3"/>
    </row>
    <row r="60" spans="2:33" x14ac:dyDescent="0.25">
      <c r="B60" s="9" t="s">
        <v>68</v>
      </c>
      <c r="C60" s="8" t="s">
        <v>69</v>
      </c>
      <c r="D60" s="5">
        <f t="shared" si="0"/>
        <v>14.899431811793225</v>
      </c>
      <c r="E60" s="6">
        <f>VLOOKUP(B60,vertices!$A:$C,2,0)</f>
        <v>-24.524652777777778</v>
      </c>
      <c r="F60" s="6">
        <f>VLOOKUP(B60,vertices!$A:$C,3,0)</f>
        <v>-43.063641666666662</v>
      </c>
      <c r="G60" s="6">
        <f>VLOOKUP(C60,vertices!$A:$C,2,0)</f>
        <v>-24.771002777777777</v>
      </c>
      <c r="H60" s="6">
        <f>VLOOKUP(C60,vertices!$A:$C,3,0)</f>
        <v>-43.03071388888889</v>
      </c>
      <c r="K60" s="7"/>
      <c r="AF60"/>
      <c r="AG60" s="3"/>
    </row>
    <row r="61" spans="2:33" x14ac:dyDescent="0.25">
      <c r="B61" s="9" t="s">
        <v>69</v>
      </c>
      <c r="C61" s="8" t="s">
        <v>70</v>
      </c>
      <c r="D61" s="5">
        <f t="shared" si="0"/>
        <v>13.850231140557785</v>
      </c>
      <c r="E61" s="6">
        <f>VLOOKUP(B61,vertices!$A:$C,2,0)</f>
        <v>-24.771002777777777</v>
      </c>
      <c r="F61" s="6">
        <f>VLOOKUP(B61,vertices!$A:$C,3,0)</f>
        <v>-43.03071388888889</v>
      </c>
      <c r="G61" s="6">
        <f>VLOOKUP(C61,vertices!$A:$C,2,0)</f>
        <v>-25</v>
      </c>
      <c r="H61" s="6">
        <f>VLOOKUP(C61,vertices!$A:$C,3,0)</f>
        <v>-43</v>
      </c>
      <c r="K61" s="7"/>
      <c r="AF61"/>
      <c r="AG61" s="3"/>
    </row>
    <row r="62" spans="2:33" x14ac:dyDescent="0.25">
      <c r="B62" s="9" t="s">
        <v>70</v>
      </c>
      <c r="C62" s="8" t="s">
        <v>71</v>
      </c>
      <c r="D62" s="5">
        <f t="shared" si="0"/>
        <v>10.006554378056407</v>
      </c>
      <c r="E62" s="6">
        <f>VLOOKUP(B62,vertices!$A:$C,2,0)</f>
        <v>-25</v>
      </c>
      <c r="F62" s="6">
        <f>VLOOKUP(B62,vertices!$A:$C,3,0)</f>
        <v>-43</v>
      </c>
      <c r="G62" s="6">
        <f>VLOOKUP(C62,vertices!$A:$C,2,0)</f>
        <v>-25.166666666666668</v>
      </c>
      <c r="H62" s="6">
        <f>VLOOKUP(C62,vertices!$A:$C,3,0)</f>
        <v>-43</v>
      </c>
      <c r="K62" s="7"/>
      <c r="AF62"/>
      <c r="AG62" s="3"/>
    </row>
    <row r="63" spans="2:33" x14ac:dyDescent="0.25">
      <c r="B63" s="9" t="s">
        <v>71</v>
      </c>
      <c r="C63" s="8" t="s">
        <v>72</v>
      </c>
      <c r="D63" s="5">
        <f t="shared" si="0"/>
        <v>10.006554378187786</v>
      </c>
      <c r="E63" s="6">
        <f>VLOOKUP(B63,vertices!$A:$C,2,0)</f>
        <v>-25.166666666666668</v>
      </c>
      <c r="F63" s="6">
        <f>VLOOKUP(B63,vertices!$A:$C,3,0)</f>
        <v>-43</v>
      </c>
      <c r="G63" s="6">
        <f>VLOOKUP(C63,vertices!$A:$C,2,0)</f>
        <v>-25.333333333333332</v>
      </c>
      <c r="H63" s="6">
        <f>VLOOKUP(C63,vertices!$A:$C,3,0)</f>
        <v>-43</v>
      </c>
      <c r="K63" s="7"/>
      <c r="AF63"/>
      <c r="AG63" s="3"/>
    </row>
    <row r="64" spans="2:33" x14ac:dyDescent="0.25">
      <c r="B64" s="9" t="s">
        <v>72</v>
      </c>
      <c r="C64" s="8" t="s">
        <v>73</v>
      </c>
      <c r="D64" s="5">
        <f t="shared" si="0"/>
        <v>10.006554378187786</v>
      </c>
      <c r="E64" s="6">
        <f>VLOOKUP(B64,vertices!$A:$C,2,0)</f>
        <v>-25.333333333333332</v>
      </c>
      <c r="F64" s="6">
        <f>VLOOKUP(B64,vertices!$A:$C,3,0)</f>
        <v>-43</v>
      </c>
      <c r="G64" s="6">
        <f>VLOOKUP(C64,vertices!$A:$C,2,0)</f>
        <v>-25.5</v>
      </c>
      <c r="H64" s="6">
        <f>VLOOKUP(C64,vertices!$A:$C,3,0)</f>
        <v>-43</v>
      </c>
      <c r="K64" s="7"/>
      <c r="AF64"/>
      <c r="AG64" s="3"/>
    </row>
    <row r="65" spans="2:33" x14ac:dyDescent="0.25">
      <c r="B65" s="9" t="s">
        <v>73</v>
      </c>
      <c r="C65" s="8" t="s">
        <v>74</v>
      </c>
      <c r="D65" s="5">
        <f t="shared" si="0"/>
        <v>10.006554378056407</v>
      </c>
      <c r="E65" s="6">
        <f>VLOOKUP(B65,vertices!$A:$C,2,0)</f>
        <v>-25.5</v>
      </c>
      <c r="F65" s="6">
        <f>VLOOKUP(B65,vertices!$A:$C,3,0)</f>
        <v>-43</v>
      </c>
      <c r="G65" s="6">
        <f>VLOOKUP(C65,vertices!$A:$C,2,0)</f>
        <v>-25.666666666666668</v>
      </c>
      <c r="H65" s="6">
        <f>VLOOKUP(C65,vertices!$A:$C,3,0)</f>
        <v>-43</v>
      </c>
      <c r="K65" s="7"/>
      <c r="AF65"/>
      <c r="AG65" s="3"/>
    </row>
    <row r="66" spans="2:33" x14ac:dyDescent="0.25">
      <c r="B66" s="9" t="s">
        <v>74</v>
      </c>
      <c r="C66" s="8" t="s">
        <v>75</v>
      </c>
      <c r="D66" s="5">
        <f t="shared" ref="D66:D129" si="1">IFERROR(3440*ACOS(COS(PI()*(90-G66)/180)*COS((90-E66)*PI()/180)+SIN((90-G66)*PI()/180)*SIN((90-E66)*PI()/180)*COS(((F66)-H66)*PI()/180)),0)</f>
        <v>10.006554378056407</v>
      </c>
      <c r="E66" s="6">
        <f>VLOOKUP(B66,vertices!$A:$C,2,0)</f>
        <v>-25.666666666666668</v>
      </c>
      <c r="F66" s="6">
        <f>VLOOKUP(B66,vertices!$A:$C,3,0)</f>
        <v>-43</v>
      </c>
      <c r="G66" s="6">
        <f>VLOOKUP(C66,vertices!$A:$C,2,0)</f>
        <v>-25.833333333333332</v>
      </c>
      <c r="H66" s="6">
        <f>VLOOKUP(C66,vertices!$A:$C,3,0)</f>
        <v>-43</v>
      </c>
      <c r="K66" s="7"/>
      <c r="AF66"/>
      <c r="AG66" s="3"/>
    </row>
    <row r="67" spans="2:33" x14ac:dyDescent="0.25">
      <c r="B67" s="9" t="s">
        <v>75</v>
      </c>
      <c r="C67" s="8" t="s">
        <v>154</v>
      </c>
      <c r="D67" s="5">
        <f t="shared" si="1"/>
        <v>10.006554378187786</v>
      </c>
      <c r="E67" s="6">
        <f>VLOOKUP(B67,vertices!$A:$C,2,0)</f>
        <v>-25.833333333333332</v>
      </c>
      <c r="F67" s="6">
        <f>VLOOKUP(B67,vertices!$A:$C,3,0)</f>
        <v>-43</v>
      </c>
      <c r="G67" s="6">
        <f>VLOOKUP(C67,vertices!$A:$C,2,0)</f>
        <v>-26</v>
      </c>
      <c r="H67" s="6">
        <f>VLOOKUP(C67,vertices!$A:$C,3,0)</f>
        <v>-43</v>
      </c>
      <c r="K67" s="7"/>
      <c r="AF67"/>
      <c r="AG67" s="3"/>
    </row>
    <row r="68" spans="2:33" x14ac:dyDescent="0.25">
      <c r="B68" s="9" t="s">
        <v>60</v>
      </c>
      <c r="C68" s="8" t="s">
        <v>76</v>
      </c>
      <c r="D68" s="5">
        <f t="shared" si="1"/>
        <v>24.836632268177823</v>
      </c>
      <c r="E68" s="6">
        <f>VLOOKUP(B68,vertices!$A:$C,2,0)</f>
        <v>-23.381527777777777</v>
      </c>
      <c r="F68" s="6">
        <f>VLOOKUP(B68,vertices!$A:$C,3,0)</f>
        <v>-43.214913888888894</v>
      </c>
      <c r="G68" s="6">
        <f>VLOOKUP(C68,vertices!$A:$C,2,0)</f>
        <v>-23.777891666666665</v>
      </c>
      <c r="H68" s="6">
        <f>VLOOKUP(C68,vertices!$A:$C,3,0)</f>
        <v>-43.08571666666667</v>
      </c>
      <c r="K68" s="7"/>
      <c r="AF68"/>
      <c r="AG68" s="3"/>
    </row>
    <row r="69" spans="2:33" x14ac:dyDescent="0.25">
      <c r="B69" s="9" t="s">
        <v>76</v>
      </c>
      <c r="C69" s="8" t="s">
        <v>77</v>
      </c>
      <c r="D69" s="5">
        <f t="shared" si="1"/>
        <v>31.142478115894665</v>
      </c>
      <c r="E69" s="6">
        <f>VLOOKUP(B69,vertices!$A:$C,2,0)</f>
        <v>-23.777891666666665</v>
      </c>
      <c r="F69" s="6">
        <f>VLOOKUP(B69,vertices!$A:$C,3,0)</f>
        <v>-43.08571666666667</v>
      </c>
      <c r="G69" s="6">
        <f>VLOOKUP(C69,vertices!$A:$C,2,0)</f>
        <v>-24.274761111111111</v>
      </c>
      <c r="H69" s="6">
        <f>VLOOKUP(C69,vertices!$A:$C,3,0)</f>
        <v>-42.922688888888885</v>
      </c>
      <c r="K69" s="7"/>
      <c r="AF69"/>
      <c r="AG69" s="3"/>
    </row>
    <row r="70" spans="2:33" x14ac:dyDescent="0.25">
      <c r="B70" s="9" t="s">
        <v>77</v>
      </c>
      <c r="C70" s="8" t="s">
        <v>78</v>
      </c>
      <c r="D70" s="5">
        <f t="shared" si="1"/>
        <v>12.392587638345525</v>
      </c>
      <c r="E70" s="6">
        <f>VLOOKUP(B70,vertices!$A:$C,2,0)</f>
        <v>-24.274761111111111</v>
      </c>
      <c r="F70" s="6">
        <f>VLOOKUP(B70,vertices!$A:$C,3,0)</f>
        <v>-42.922688888888885</v>
      </c>
      <c r="G70" s="6">
        <f>VLOOKUP(C70,vertices!$A:$C,2,0)</f>
        <v>-24.47133333333333</v>
      </c>
      <c r="H70" s="6">
        <f>VLOOKUP(C70,vertices!$A:$C,3,0)</f>
        <v>-42.853572222222226</v>
      </c>
      <c r="K70" s="7"/>
      <c r="AF70"/>
      <c r="AG70" s="3"/>
    </row>
    <row r="71" spans="2:33" x14ac:dyDescent="0.25">
      <c r="B71" s="9" t="s">
        <v>78</v>
      </c>
      <c r="C71" s="8" t="s">
        <v>79</v>
      </c>
      <c r="D71" s="5">
        <f t="shared" si="1"/>
        <v>8.751735916356953</v>
      </c>
      <c r="E71" s="6">
        <f>VLOOKUP(B71,vertices!$A:$C,2,0)</f>
        <v>-24.47133333333333</v>
      </c>
      <c r="F71" s="6">
        <f>VLOOKUP(B71,vertices!$A:$C,3,0)</f>
        <v>-42.853572222222226</v>
      </c>
      <c r="G71" s="6">
        <f>VLOOKUP(C71,vertices!$A:$C,2,0)</f>
        <v>-24.610138888888891</v>
      </c>
      <c r="H71" s="6">
        <f>VLOOKUP(C71,vertices!$A:$C,3,0)</f>
        <v>-42.804644444444442</v>
      </c>
      <c r="K71" s="7"/>
      <c r="AF71"/>
      <c r="AG71" s="3"/>
    </row>
    <row r="72" spans="2:33" x14ac:dyDescent="0.25">
      <c r="B72" s="9" t="s">
        <v>79</v>
      </c>
      <c r="C72" s="8" t="s">
        <v>80</v>
      </c>
      <c r="D72" s="5">
        <f t="shared" si="1"/>
        <v>12.310408207310068</v>
      </c>
      <c r="E72" s="6">
        <f>VLOOKUP(B72,vertices!$A:$C,2,0)</f>
        <v>-24.610138888888891</v>
      </c>
      <c r="F72" s="6">
        <f>VLOOKUP(B72,vertices!$A:$C,3,0)</f>
        <v>-42.804644444444442</v>
      </c>
      <c r="G72" s="6">
        <f>VLOOKUP(C72,vertices!$A:$C,2,0)</f>
        <v>-24.805363888888891</v>
      </c>
      <c r="H72" s="6">
        <f>VLOOKUP(C72,vertices!$A:$C,3,0)</f>
        <v>-42.73565277777778</v>
      </c>
      <c r="K72" s="7"/>
      <c r="AF72"/>
      <c r="AG72" s="3"/>
    </row>
    <row r="73" spans="2:33" x14ac:dyDescent="0.25">
      <c r="B73" s="9" t="s">
        <v>80</v>
      </c>
      <c r="C73" s="8" t="s">
        <v>81</v>
      </c>
      <c r="D73" s="5">
        <f t="shared" si="1"/>
        <v>8.9504319742215976</v>
      </c>
      <c r="E73" s="6">
        <f>VLOOKUP(B73,vertices!$A:$C,2,0)</f>
        <v>-24.805363888888891</v>
      </c>
      <c r="F73" s="6">
        <f>VLOOKUP(B73,vertices!$A:$C,3,0)</f>
        <v>-42.73565277777778</v>
      </c>
      <c r="G73" s="6">
        <f>VLOOKUP(C73,vertices!$A:$C,2,0)</f>
        <v>-24.947288888888888</v>
      </c>
      <c r="H73" s="6">
        <f>VLOOKUP(C73,vertices!$A:$C,3,0)</f>
        <v>-42.68536944444444</v>
      </c>
      <c r="K73" s="7"/>
      <c r="AF73"/>
      <c r="AG73" s="3"/>
    </row>
    <row r="74" spans="2:33" x14ac:dyDescent="0.25">
      <c r="B74" s="9" t="s">
        <v>81</v>
      </c>
      <c r="C74" s="8" t="s">
        <v>82</v>
      </c>
      <c r="D74" s="5">
        <f t="shared" si="1"/>
        <v>3.3244133059908876</v>
      </c>
      <c r="E74" s="6">
        <f>VLOOKUP(B74,vertices!$A:$C,2,0)</f>
        <v>-24.947288888888888</v>
      </c>
      <c r="F74" s="6">
        <f>VLOOKUP(B74,vertices!$A:$C,3,0)</f>
        <v>-42.68536944444444</v>
      </c>
      <c r="G74" s="6">
        <f>VLOOKUP(C74,vertices!$A:$C,2,0)</f>
        <v>-25</v>
      </c>
      <c r="H74" s="6">
        <f>VLOOKUP(C74,vertices!$A:$C,3,0)</f>
        <v>-42.666666666666664</v>
      </c>
      <c r="K74" s="7"/>
      <c r="AF74"/>
      <c r="AG74" s="3"/>
    </row>
    <row r="75" spans="2:33" x14ac:dyDescent="0.25">
      <c r="B75" s="9" t="s">
        <v>82</v>
      </c>
      <c r="C75" s="8" t="s">
        <v>83</v>
      </c>
      <c r="D75" s="5">
        <f t="shared" si="1"/>
        <v>10.006554378056407</v>
      </c>
      <c r="E75" s="6">
        <f>VLOOKUP(B75,vertices!$A:$C,2,0)</f>
        <v>-25</v>
      </c>
      <c r="F75" s="6">
        <f>VLOOKUP(B75,vertices!$A:$C,3,0)</f>
        <v>-42.666666666666664</v>
      </c>
      <c r="G75" s="6">
        <f>VLOOKUP(C75,vertices!$A:$C,2,0)</f>
        <v>-25.166666666666668</v>
      </c>
      <c r="H75" s="6">
        <f>VLOOKUP(C75,vertices!$A:$C,3,0)</f>
        <v>-42.666666666666664</v>
      </c>
      <c r="K75" s="7"/>
      <c r="AF75"/>
      <c r="AG75" s="3"/>
    </row>
    <row r="76" spans="2:33" x14ac:dyDescent="0.25">
      <c r="B76" s="9" t="s">
        <v>83</v>
      </c>
      <c r="C76" s="8" t="s">
        <v>84</v>
      </c>
      <c r="D76" s="5">
        <f t="shared" si="1"/>
        <v>10.006554378187786</v>
      </c>
      <c r="E76" s="6">
        <f>VLOOKUP(B76,vertices!$A:$C,2,0)</f>
        <v>-25.166666666666668</v>
      </c>
      <c r="F76" s="6">
        <f>VLOOKUP(B76,vertices!$A:$C,3,0)</f>
        <v>-42.666666666666664</v>
      </c>
      <c r="G76" s="6">
        <f>VLOOKUP(C76,vertices!$A:$C,2,0)</f>
        <v>-25.333333333333332</v>
      </c>
      <c r="H76" s="6">
        <f>VLOOKUP(C76,vertices!$A:$C,3,0)</f>
        <v>-42.666666666666664</v>
      </c>
      <c r="K76" s="7"/>
      <c r="AF76"/>
      <c r="AG76" s="3"/>
    </row>
    <row r="77" spans="2:33" x14ac:dyDescent="0.25">
      <c r="B77" s="9" t="s">
        <v>84</v>
      </c>
      <c r="C77" s="8" t="s">
        <v>85</v>
      </c>
      <c r="D77" s="5">
        <f t="shared" si="1"/>
        <v>10.006554378187786</v>
      </c>
      <c r="E77" s="6">
        <f>VLOOKUP(B77,vertices!$A:$C,2,0)</f>
        <v>-25.333333333333332</v>
      </c>
      <c r="F77" s="6">
        <f>VLOOKUP(B77,vertices!$A:$C,3,0)</f>
        <v>-42.666666666666664</v>
      </c>
      <c r="G77" s="6">
        <f>VLOOKUP(C77,vertices!$A:$C,2,0)</f>
        <v>-25.5</v>
      </c>
      <c r="H77" s="6">
        <f>VLOOKUP(C77,vertices!$A:$C,3,0)</f>
        <v>-42.666666666666664</v>
      </c>
      <c r="K77" s="7"/>
      <c r="AF77"/>
      <c r="AG77" s="3"/>
    </row>
    <row r="78" spans="2:33" x14ac:dyDescent="0.25">
      <c r="B78" s="9" t="s">
        <v>85</v>
      </c>
      <c r="C78" s="8" t="s">
        <v>86</v>
      </c>
      <c r="D78" s="5">
        <f t="shared" si="1"/>
        <v>10.006554378056407</v>
      </c>
      <c r="E78" s="6">
        <f>VLOOKUP(B78,vertices!$A:$C,2,0)</f>
        <v>-25.5</v>
      </c>
      <c r="F78" s="6">
        <f>VLOOKUP(B78,vertices!$A:$C,3,0)</f>
        <v>-42.666666666666664</v>
      </c>
      <c r="G78" s="6">
        <f>VLOOKUP(C78,vertices!$A:$C,2,0)</f>
        <v>-25.666666666666668</v>
      </c>
      <c r="H78" s="6">
        <f>VLOOKUP(C78,vertices!$A:$C,3,0)</f>
        <v>-42.666666666666664</v>
      </c>
      <c r="K78" s="7"/>
      <c r="AF78"/>
      <c r="AG78" s="3"/>
    </row>
    <row r="79" spans="2:33" x14ac:dyDescent="0.25">
      <c r="B79" s="9" t="s">
        <v>86</v>
      </c>
      <c r="C79" s="8" t="s">
        <v>197</v>
      </c>
      <c r="D79" s="5">
        <f t="shared" si="1"/>
        <v>10.006554378056407</v>
      </c>
      <c r="E79" s="6">
        <f>VLOOKUP(B79,vertices!$A:$C,2,0)</f>
        <v>-25.666666666666668</v>
      </c>
      <c r="F79" s="6">
        <f>VLOOKUP(B79,vertices!$A:$C,3,0)</f>
        <v>-42.666666666666664</v>
      </c>
      <c r="G79" s="6">
        <f>VLOOKUP(C79,vertices!$A:$C,2,0)</f>
        <v>-25.833333333333332</v>
      </c>
      <c r="H79" s="6">
        <f>VLOOKUP(C79,vertices!$A:$C,3,0)</f>
        <v>-42.666666666666664</v>
      </c>
      <c r="K79" s="7"/>
      <c r="AF79"/>
      <c r="AG79" s="3"/>
    </row>
    <row r="80" spans="2:33" x14ac:dyDescent="0.25">
      <c r="B80" s="9" t="s">
        <v>60</v>
      </c>
      <c r="C80" s="8" t="s">
        <v>87</v>
      </c>
      <c r="D80" s="5">
        <f t="shared" si="1"/>
        <v>16.487585789759098</v>
      </c>
      <c r="E80" s="6">
        <f>VLOOKUP(B80,vertices!$A:$C,2,0)</f>
        <v>-23.381527777777777</v>
      </c>
      <c r="F80" s="6">
        <f>VLOOKUP(B80,vertices!$A:$C,3,0)</f>
        <v>-43.214913888888894</v>
      </c>
      <c r="G80" s="6">
        <f>VLOOKUP(C80,vertices!$A:$C,2,0)</f>
        <v>-23.624644444444446</v>
      </c>
      <c r="H80" s="6">
        <f>VLOOKUP(C80,vertices!$A:$C,3,0)</f>
        <v>-43.07566388888889</v>
      </c>
      <c r="K80" s="7"/>
      <c r="AF80"/>
      <c r="AG80" s="3"/>
    </row>
    <row r="81" spans="2:33" x14ac:dyDescent="0.25">
      <c r="B81" s="9" t="s">
        <v>87</v>
      </c>
      <c r="C81" s="8" t="s">
        <v>88</v>
      </c>
      <c r="D81" s="5">
        <f t="shared" si="1"/>
        <v>8.5510487016207293</v>
      </c>
      <c r="E81" s="6">
        <f>VLOOKUP(B81,vertices!$A:$C,2,0)</f>
        <v>-23.624644444444446</v>
      </c>
      <c r="F81" s="6">
        <f>VLOOKUP(B81,vertices!$A:$C,3,0)</f>
        <v>-43.07566388888889</v>
      </c>
      <c r="G81" s="6">
        <f>VLOOKUP(C81,vertices!$A:$C,2,0)</f>
        <v>-23.750691666666668</v>
      </c>
      <c r="H81" s="6">
        <f>VLOOKUP(C81,vertices!$A:$C,3,0)</f>
        <v>-43.003255555555555</v>
      </c>
      <c r="K81" s="7"/>
      <c r="AF81"/>
      <c r="AG81" s="3"/>
    </row>
    <row r="82" spans="2:33" x14ac:dyDescent="0.25">
      <c r="B82" s="9" t="s">
        <v>88</v>
      </c>
      <c r="C82" s="8" t="s">
        <v>89</v>
      </c>
      <c r="D82" s="5">
        <f t="shared" si="1"/>
        <v>13.464250555139969</v>
      </c>
      <c r="E82" s="6">
        <f>VLOOKUP(B82,vertices!$A:$C,2,0)</f>
        <v>-23.750691666666668</v>
      </c>
      <c r="F82" s="6">
        <f>VLOOKUP(B82,vertices!$A:$C,3,0)</f>
        <v>-43.003255555555555</v>
      </c>
      <c r="G82" s="6">
        <f>VLOOKUP(C82,vertices!$A:$C,2,0)</f>
        <v>-23.949105555555555</v>
      </c>
      <c r="H82" s="6">
        <f>VLOOKUP(C82,vertices!$A:$C,3,0)</f>
        <v>-42.888983333333336</v>
      </c>
      <c r="K82" s="7"/>
      <c r="AF82"/>
      <c r="AG82" s="3"/>
    </row>
    <row r="83" spans="2:33" x14ac:dyDescent="0.25">
      <c r="B83" s="9" t="s">
        <v>89</v>
      </c>
      <c r="C83" s="10" t="s">
        <v>90</v>
      </c>
      <c r="D83" s="5">
        <f t="shared" si="1"/>
        <v>9.5070485158283446</v>
      </c>
      <c r="E83" s="6">
        <f>VLOOKUP(B83,vertices!$A:$C,2,0)</f>
        <v>-23.949105555555555</v>
      </c>
      <c r="F83" s="6">
        <f>VLOOKUP(B83,vertices!$A:$C,3,0)</f>
        <v>-42.888983333333336</v>
      </c>
      <c r="G83" s="6">
        <f>VLOOKUP(C83,vertices!$A:$C,2,0)</f>
        <v>-24.089163888888887</v>
      </c>
      <c r="H83" s="6">
        <f>VLOOKUP(C83,vertices!$A:$C,3,0)</f>
        <v>-42.808105555555549</v>
      </c>
      <c r="K83" s="7"/>
      <c r="AF83"/>
      <c r="AG83" s="3"/>
    </row>
    <row r="84" spans="2:33" x14ac:dyDescent="0.25">
      <c r="B84" s="11" t="s">
        <v>90</v>
      </c>
      <c r="C84" s="8" t="s">
        <v>54</v>
      </c>
      <c r="D84" s="5">
        <f t="shared" si="1"/>
        <v>10.438173967290325</v>
      </c>
      <c r="E84" s="6">
        <f>VLOOKUP(B84,vertices!$A:$C,2,0)</f>
        <v>-24.089163888888887</v>
      </c>
      <c r="F84" s="6">
        <f>VLOOKUP(B84,vertices!$A:$C,3,0)</f>
        <v>-42.808105555555549</v>
      </c>
      <c r="G84" s="6">
        <f>VLOOKUP(C84,vertices!$A:$C,2,0)</f>
        <v>-24.242897222222222</v>
      </c>
      <c r="H84" s="6">
        <f>VLOOKUP(C84,vertices!$A:$C,3,0)</f>
        <v>-42.719116666666672</v>
      </c>
      <c r="K84" s="7"/>
      <c r="AF84"/>
      <c r="AG84" s="3"/>
    </row>
    <row r="85" spans="2:33" x14ac:dyDescent="0.25">
      <c r="B85" s="11" t="s">
        <v>90</v>
      </c>
      <c r="C85" s="8" t="s">
        <v>113</v>
      </c>
      <c r="D85" s="5">
        <f t="shared" si="1"/>
        <v>5.1394662080545039</v>
      </c>
      <c r="E85" s="6">
        <f>VLOOKUP(B85,vertices!$A:$C,2,0)</f>
        <v>-24.089163888888887</v>
      </c>
      <c r="F85" s="6">
        <f>VLOOKUP(B85,vertices!$A:$C,3,0)</f>
        <v>-42.808105555555549</v>
      </c>
      <c r="G85" s="6">
        <f>VLOOKUP(C85,vertices!$A:$C,2,0)</f>
        <v>-24.16375833333333</v>
      </c>
      <c r="H85" s="6">
        <f>VLOOKUP(C85,vertices!$A:$C,3,0)</f>
        <v>-42.85411666666667</v>
      </c>
      <c r="K85" s="7"/>
      <c r="AF85"/>
      <c r="AG85" s="3"/>
    </row>
    <row r="86" spans="2:33" x14ac:dyDescent="0.25">
      <c r="B86" s="9" t="s">
        <v>54</v>
      </c>
      <c r="C86" s="8" t="s">
        <v>55</v>
      </c>
      <c r="D86" s="5">
        <f t="shared" si="1"/>
        <v>6.1417190317611059</v>
      </c>
      <c r="E86" s="6">
        <f>VLOOKUP(B86,vertices!$A:$C,2,0)</f>
        <v>-24.242897222222222</v>
      </c>
      <c r="F86" s="6">
        <f>VLOOKUP(B86,vertices!$A:$C,3,0)</f>
        <v>-42.719116666666672</v>
      </c>
      <c r="G86" s="6">
        <f>VLOOKUP(C86,vertices!$A:$C,2,0)</f>
        <v>-24.333333333333332</v>
      </c>
      <c r="H86" s="6">
        <f>VLOOKUP(C86,vertices!$A:$C,3,0)</f>
        <v>-42.666666666666664</v>
      </c>
      <c r="K86" s="7"/>
      <c r="AF86"/>
      <c r="AG86" s="3"/>
    </row>
    <row r="87" spans="2:33" x14ac:dyDescent="0.25">
      <c r="B87" s="9" t="s">
        <v>55</v>
      </c>
      <c r="C87" s="8" t="s">
        <v>91</v>
      </c>
      <c r="D87" s="5">
        <f t="shared" si="1"/>
        <v>10.006554378187786</v>
      </c>
      <c r="E87" s="6">
        <f>VLOOKUP(B87,vertices!$A:$C,2,0)</f>
        <v>-24.333333333333332</v>
      </c>
      <c r="F87" s="6">
        <f>VLOOKUP(B87,vertices!$A:$C,3,0)</f>
        <v>-42.666666666666664</v>
      </c>
      <c r="G87" s="6">
        <f>VLOOKUP(C87,vertices!$A:$C,2,0)</f>
        <v>-24.5</v>
      </c>
      <c r="H87" s="6">
        <f>VLOOKUP(C87,vertices!$A:$C,3,0)</f>
        <v>-42.666666666666664</v>
      </c>
      <c r="K87" s="7"/>
      <c r="AF87"/>
      <c r="AG87" s="3"/>
    </row>
    <row r="88" spans="2:33" x14ac:dyDescent="0.25">
      <c r="B88" s="9" t="s">
        <v>91</v>
      </c>
      <c r="C88" s="8" t="s">
        <v>92</v>
      </c>
      <c r="D88" s="5">
        <f t="shared" si="1"/>
        <v>10.006554378187786</v>
      </c>
      <c r="E88" s="6">
        <f>VLOOKUP(B88,vertices!$A:$C,2,0)</f>
        <v>-24.5</v>
      </c>
      <c r="F88" s="6">
        <f>VLOOKUP(B88,vertices!$A:$C,3,0)</f>
        <v>-42.666666666666664</v>
      </c>
      <c r="G88" s="6">
        <f>VLOOKUP(C88,vertices!$A:$C,2,0)</f>
        <v>-24.666666666666668</v>
      </c>
      <c r="H88" s="6">
        <f>VLOOKUP(C88,vertices!$A:$C,3,0)</f>
        <v>-42.666666666666664</v>
      </c>
      <c r="K88" s="7"/>
      <c r="AF88"/>
      <c r="AG88" s="3"/>
    </row>
    <row r="89" spans="2:33" x14ac:dyDescent="0.25">
      <c r="B89" s="9" t="s">
        <v>92</v>
      </c>
      <c r="C89" s="8" t="s">
        <v>93</v>
      </c>
      <c r="D89" s="5">
        <f t="shared" si="1"/>
        <v>10.006554378187786</v>
      </c>
      <c r="E89" s="6">
        <f>VLOOKUP(B89,vertices!$A:$C,2,0)</f>
        <v>-24.666666666666668</v>
      </c>
      <c r="F89" s="6">
        <f>VLOOKUP(B89,vertices!$A:$C,3,0)</f>
        <v>-42.666666666666664</v>
      </c>
      <c r="G89" s="6">
        <f>VLOOKUP(C89,vertices!$A:$C,2,0)</f>
        <v>-24.833333333333332</v>
      </c>
      <c r="H89" s="6">
        <f>VLOOKUP(C89,vertices!$A:$C,3,0)</f>
        <v>-42.666666666666664</v>
      </c>
      <c r="K89" s="7"/>
      <c r="AF89"/>
      <c r="AG89" s="3"/>
    </row>
    <row r="90" spans="2:33" x14ac:dyDescent="0.25">
      <c r="B90" s="9" t="s">
        <v>93</v>
      </c>
      <c r="C90" s="8" t="s">
        <v>82</v>
      </c>
      <c r="D90" s="5">
        <f t="shared" si="1"/>
        <v>10.006554378056407</v>
      </c>
      <c r="E90" s="6">
        <f>VLOOKUP(B90,vertices!$A:$C,2,0)</f>
        <v>-24.833333333333332</v>
      </c>
      <c r="F90" s="6">
        <f>VLOOKUP(B90,vertices!$A:$C,3,0)</f>
        <v>-42.666666666666664</v>
      </c>
      <c r="G90" s="6">
        <f>VLOOKUP(C90,vertices!$A:$C,2,0)</f>
        <v>-25</v>
      </c>
      <c r="H90" s="6">
        <f>VLOOKUP(C90,vertices!$A:$C,3,0)</f>
        <v>-42.666666666666664</v>
      </c>
      <c r="K90" s="7"/>
      <c r="AF90"/>
      <c r="AG90" s="3"/>
    </row>
    <row r="91" spans="2:33" x14ac:dyDescent="0.25">
      <c r="B91" s="9" t="s">
        <v>60</v>
      </c>
      <c r="C91" s="8" t="s">
        <v>94</v>
      </c>
      <c r="D91" s="5">
        <f t="shared" si="1"/>
        <v>12.536940276338573</v>
      </c>
      <c r="E91" s="6">
        <f>VLOOKUP(B91,vertices!$A:$C,2,0)</f>
        <v>-23.381527777777777</v>
      </c>
      <c r="F91" s="6">
        <f>VLOOKUP(B91,vertices!$A:$C,3,0)</f>
        <v>-43.214913888888894</v>
      </c>
      <c r="G91" s="6">
        <f>VLOOKUP(C91,vertices!$A:$C,2,0)</f>
        <v>-23.542788888888889</v>
      </c>
      <c r="H91" s="6">
        <f>VLOOKUP(C91,vertices!$A:$C,3,0)</f>
        <v>-43.070302777777783</v>
      </c>
      <c r="K91" s="7"/>
      <c r="AF91"/>
      <c r="AG91" s="3"/>
    </row>
    <row r="92" spans="2:33" x14ac:dyDescent="0.25">
      <c r="B92" s="9" t="s">
        <v>94</v>
      </c>
      <c r="C92" s="8" t="s">
        <v>95</v>
      </c>
      <c r="D92" s="5">
        <f t="shared" si="1"/>
        <v>3.6768703162458749</v>
      </c>
      <c r="E92" s="6">
        <f>VLOOKUP(B92,vertices!$A:$C,2,0)</f>
        <v>-23.542788888888889</v>
      </c>
      <c r="F92" s="6">
        <f>VLOOKUP(B92,vertices!$A:$C,3,0)</f>
        <v>-43.070302777777783</v>
      </c>
      <c r="G92" s="6">
        <f>VLOOKUP(C92,vertices!$A:$C,2,0)</f>
        <v>-23.590063888888888</v>
      </c>
      <c r="H92" s="6">
        <f>VLOOKUP(C92,vertices!$A:$C,3,0)</f>
        <v>-43.027830555555553</v>
      </c>
      <c r="K92" s="7"/>
      <c r="AF92"/>
      <c r="AG92" s="3"/>
    </row>
    <row r="93" spans="2:33" x14ac:dyDescent="0.25">
      <c r="B93" s="9" t="s">
        <v>95</v>
      </c>
      <c r="C93" s="8" t="s">
        <v>96</v>
      </c>
      <c r="D93" s="5">
        <f t="shared" si="1"/>
        <v>18.302409755184872</v>
      </c>
      <c r="E93" s="6">
        <f>VLOOKUP(B93,vertices!$A:$C,2,0)</f>
        <v>-23.590063888888888</v>
      </c>
      <c r="F93" s="6">
        <f>VLOOKUP(B93,vertices!$A:$C,3,0)</f>
        <v>-43.027830555555553</v>
      </c>
      <c r="G93" s="6">
        <f>VLOOKUP(C93,vertices!$A:$C,2,0)</f>
        <v>-23.825233333333333</v>
      </c>
      <c r="H93" s="6">
        <f>VLOOKUP(C93,vertices!$A:$C,3,0)</f>
        <v>-42.815986111111108</v>
      </c>
      <c r="K93" s="7"/>
      <c r="AF93"/>
      <c r="AG93" s="3"/>
    </row>
    <row r="94" spans="2:33" x14ac:dyDescent="0.25">
      <c r="B94" s="9" t="s">
        <v>96</v>
      </c>
      <c r="C94" s="8" t="s">
        <v>97</v>
      </c>
      <c r="D94" s="5">
        <f t="shared" si="1"/>
        <v>8.7339234354810458</v>
      </c>
      <c r="E94" s="6">
        <f>VLOOKUP(B94,vertices!$A:$C,2,0)</f>
        <v>-23.825233333333333</v>
      </c>
      <c r="F94" s="6">
        <f>VLOOKUP(B94,vertices!$A:$C,3,0)</f>
        <v>-42.815986111111108</v>
      </c>
      <c r="G94" s="6">
        <f>VLOOKUP(C94,vertices!$A:$C,2,0)</f>
        <v>-23.937372222222223</v>
      </c>
      <c r="H94" s="6">
        <f>VLOOKUP(C94,vertices!$A:$C,3,0)</f>
        <v>-42.714647222222226</v>
      </c>
      <c r="K94" s="7"/>
      <c r="AF94"/>
      <c r="AG94" s="3"/>
    </row>
    <row r="95" spans="2:33" x14ac:dyDescent="0.25">
      <c r="B95" s="9" t="s">
        <v>97</v>
      </c>
      <c r="C95" s="8" t="s">
        <v>98</v>
      </c>
      <c r="D95" s="5">
        <f t="shared" si="1"/>
        <v>9.5449820584095413</v>
      </c>
      <c r="E95" s="6">
        <f>VLOOKUP(B95,vertices!$A:$C,2,0)</f>
        <v>-23.937372222222223</v>
      </c>
      <c r="F95" s="6">
        <f>VLOOKUP(B95,vertices!$A:$C,3,0)</f>
        <v>-42.714647222222226</v>
      </c>
      <c r="G95" s="6">
        <f>VLOOKUP(C95,vertices!$A:$C,2,0)</f>
        <v>-24.06903888888889</v>
      </c>
      <c r="H95" s="6">
        <f>VLOOKUP(C95,vertices!$A:$C,3,0)</f>
        <v>-42.617116666666668</v>
      </c>
      <c r="K95" s="7"/>
      <c r="AF95"/>
      <c r="AG95" s="3"/>
    </row>
    <row r="96" spans="2:33" x14ac:dyDescent="0.25">
      <c r="B96" s="9" t="s">
        <v>98</v>
      </c>
      <c r="C96" s="8" t="s">
        <v>99</v>
      </c>
      <c r="D96" s="5">
        <f t="shared" si="1"/>
        <v>11.845926738240724</v>
      </c>
      <c r="E96" s="6">
        <f>VLOOKUP(B96,vertices!$A:$C,2,0)</f>
        <v>-24.06903888888889</v>
      </c>
      <c r="F96" s="6">
        <f>VLOOKUP(B96,vertices!$A:$C,3,0)</f>
        <v>-42.617116666666668</v>
      </c>
      <c r="G96" s="6">
        <f>VLOOKUP(C96,vertices!$A:$C,2,0)</f>
        <v>-24.210052777777776</v>
      </c>
      <c r="H96" s="6">
        <f>VLOOKUP(C96,vertices!$A:$C,3,0)</f>
        <v>-42.465894444444444</v>
      </c>
      <c r="K96" s="7"/>
      <c r="AF96"/>
      <c r="AG96" s="3"/>
    </row>
    <row r="97" spans="2:33" x14ac:dyDescent="0.25">
      <c r="B97" s="9" t="s">
        <v>99</v>
      </c>
      <c r="C97" s="8" t="s">
        <v>100</v>
      </c>
      <c r="D97" s="5">
        <f t="shared" si="1"/>
        <v>10.364612545057046</v>
      </c>
      <c r="E97" s="6">
        <f>VLOOKUP(B97,vertices!$A:$C,2,0)</f>
        <v>-24.210052777777776</v>
      </c>
      <c r="F97" s="6">
        <f>VLOOKUP(B97,vertices!$A:$C,3,0)</f>
        <v>-42.465894444444444</v>
      </c>
      <c r="G97" s="6">
        <f>VLOOKUP(C97,vertices!$A:$C,2,0)</f>
        <v>-24.333333333333332</v>
      </c>
      <c r="H97" s="6">
        <f>VLOOKUP(C97,vertices!$A:$C,3,0)</f>
        <v>-42.333333333333336</v>
      </c>
      <c r="K97" s="7"/>
      <c r="AF97"/>
      <c r="AG97" s="3"/>
    </row>
    <row r="98" spans="2:33" x14ac:dyDescent="0.25">
      <c r="B98" s="9" t="s">
        <v>100</v>
      </c>
      <c r="C98" s="8" t="s">
        <v>101</v>
      </c>
      <c r="D98" s="5">
        <f t="shared" si="1"/>
        <v>10.006554378187786</v>
      </c>
      <c r="E98" s="6">
        <f>VLOOKUP(B98,vertices!$A:$C,2,0)</f>
        <v>-24.333333333333332</v>
      </c>
      <c r="F98" s="6">
        <f>VLOOKUP(B98,vertices!$A:$C,3,0)</f>
        <v>-42.333333333333336</v>
      </c>
      <c r="G98" s="6">
        <f>VLOOKUP(C98,vertices!$A:$C,2,0)</f>
        <v>-24.5</v>
      </c>
      <c r="H98" s="6">
        <f>VLOOKUP(C98,vertices!$A:$C,3,0)</f>
        <v>-42.333333333333336</v>
      </c>
      <c r="K98" s="7"/>
      <c r="AF98"/>
      <c r="AG98" s="3"/>
    </row>
    <row r="99" spans="2:33" x14ac:dyDescent="0.25">
      <c r="B99" s="9" t="s">
        <v>101</v>
      </c>
      <c r="C99" s="8" t="s">
        <v>102</v>
      </c>
      <c r="D99" s="5">
        <f t="shared" si="1"/>
        <v>10.006554378187786</v>
      </c>
      <c r="E99" s="6">
        <f>VLOOKUP(B99,vertices!$A:$C,2,0)</f>
        <v>-24.5</v>
      </c>
      <c r="F99" s="6">
        <f>VLOOKUP(B99,vertices!$A:$C,3,0)</f>
        <v>-42.333333333333336</v>
      </c>
      <c r="G99" s="6">
        <f>VLOOKUP(C99,vertices!$A:$C,2,0)</f>
        <v>-24.666666666666668</v>
      </c>
      <c r="H99" s="6">
        <f>VLOOKUP(C99,vertices!$A:$C,3,0)</f>
        <v>-42.333333333333336</v>
      </c>
      <c r="K99" s="7"/>
      <c r="AF99"/>
      <c r="AG99" s="3"/>
    </row>
    <row r="100" spans="2:33" x14ac:dyDescent="0.25">
      <c r="B100" s="9" t="s">
        <v>102</v>
      </c>
      <c r="C100" s="8" t="s">
        <v>103</v>
      </c>
      <c r="D100" s="5">
        <f t="shared" si="1"/>
        <v>10.006554378187786</v>
      </c>
      <c r="E100" s="6">
        <f>VLOOKUP(B100,vertices!$A:$C,2,0)</f>
        <v>-24.666666666666668</v>
      </c>
      <c r="F100" s="6">
        <f>VLOOKUP(B100,vertices!$A:$C,3,0)</f>
        <v>-42.333333333333336</v>
      </c>
      <c r="G100" s="6">
        <f>VLOOKUP(C100,vertices!$A:$C,2,0)</f>
        <v>-24.833333333333332</v>
      </c>
      <c r="H100" s="6">
        <f>VLOOKUP(C100,vertices!$A:$C,3,0)</f>
        <v>-42.333333333333336</v>
      </c>
      <c r="K100" s="7"/>
      <c r="AF100"/>
      <c r="AG100" s="3"/>
    </row>
    <row r="101" spans="2:33" x14ac:dyDescent="0.25">
      <c r="B101" s="9" t="s">
        <v>103</v>
      </c>
      <c r="C101" s="8" t="s">
        <v>155</v>
      </c>
      <c r="D101" s="5">
        <f t="shared" si="1"/>
        <v>10.006554378056407</v>
      </c>
      <c r="E101" s="6">
        <f>VLOOKUP(B101,vertices!$A:$C,2,0)</f>
        <v>-24.833333333333332</v>
      </c>
      <c r="F101" s="6">
        <f>VLOOKUP(B101,vertices!$A:$C,3,0)</f>
        <v>-42.333333333333336</v>
      </c>
      <c r="G101" s="6">
        <f>VLOOKUP(C101,vertices!$A:$C,2,0)</f>
        <v>-25</v>
      </c>
      <c r="H101" s="6">
        <f>VLOOKUP(C101,vertices!$A:$C,3,0)</f>
        <v>-42.333333333333336</v>
      </c>
      <c r="K101" s="7"/>
      <c r="AF101"/>
      <c r="AG101" s="3"/>
    </row>
    <row r="102" spans="2:33" x14ac:dyDescent="0.25">
      <c r="B102" s="9" t="s">
        <v>60</v>
      </c>
      <c r="C102" s="8" t="s">
        <v>104</v>
      </c>
      <c r="D102" s="5">
        <f t="shared" si="1"/>
        <v>10.677229699729605</v>
      </c>
      <c r="E102" s="6">
        <f>VLOOKUP(B102,vertices!$A:$C,2,0)</f>
        <v>-23.381527777777777</v>
      </c>
      <c r="F102" s="6">
        <f>VLOOKUP(B102,vertices!$A:$C,3,0)</f>
        <v>-43.214913888888894</v>
      </c>
      <c r="G102" s="6">
        <f>VLOOKUP(C102,vertices!$A:$C,2,0)</f>
        <v>-23.49677777777778</v>
      </c>
      <c r="H102" s="6">
        <f>VLOOKUP(C102,vertices!$A:$C,3,0)</f>
        <v>-43.06729444444445</v>
      </c>
      <c r="K102" s="7"/>
      <c r="AF102"/>
      <c r="AG102" s="3"/>
    </row>
    <row r="103" spans="2:33" x14ac:dyDescent="0.25">
      <c r="B103" s="9" t="s">
        <v>104</v>
      </c>
      <c r="C103" s="8" t="s">
        <v>105</v>
      </c>
      <c r="D103" s="5">
        <f t="shared" si="1"/>
        <v>2.068360908154574</v>
      </c>
      <c r="E103" s="6">
        <f>VLOOKUP(B103,vertices!$A:$C,2,0)</f>
        <v>-23.49677777777778</v>
      </c>
      <c r="F103" s="6">
        <f>VLOOKUP(B103,vertices!$A:$C,3,0)</f>
        <v>-43.06729444444445</v>
      </c>
      <c r="G103" s="6">
        <f>VLOOKUP(C103,vertices!$A:$C,2,0)</f>
        <v>-23.519088888888888</v>
      </c>
      <c r="H103" s="6">
        <f>VLOOKUP(C103,vertices!$A:$C,3,0)</f>
        <v>-43.038669444444444</v>
      </c>
      <c r="K103" s="7"/>
      <c r="AF103"/>
      <c r="AG103" s="3"/>
    </row>
    <row r="104" spans="2:33" x14ac:dyDescent="0.25">
      <c r="B104" s="9" t="s">
        <v>106</v>
      </c>
      <c r="C104" s="8" t="s">
        <v>107</v>
      </c>
      <c r="D104" s="5">
        <f t="shared" si="1"/>
        <v>8.3001669312487358</v>
      </c>
      <c r="E104" s="6">
        <f>VLOOKUP(B104,vertices!$A:$C,2,0)</f>
        <v>-23.733944444444447</v>
      </c>
      <c r="F104" s="6">
        <f>VLOOKUP(B104,vertices!$A:$C,3,0)</f>
        <v>-42.762283333333336</v>
      </c>
      <c r="G104" s="6">
        <f>VLOOKUP(C104,vertices!$A:$C,2,0)</f>
        <v>-23.823266666666665</v>
      </c>
      <c r="H104" s="6">
        <f>VLOOKUP(C104,vertices!$A:$C,3,0)</f>
        <v>-42.646980555555558</v>
      </c>
      <c r="K104" s="7"/>
      <c r="AF104"/>
      <c r="AG104" s="3"/>
    </row>
    <row r="105" spans="2:33" x14ac:dyDescent="0.25">
      <c r="B105" s="9" t="s">
        <v>107</v>
      </c>
      <c r="C105" s="8" t="s">
        <v>108</v>
      </c>
      <c r="D105" s="5">
        <f t="shared" si="1"/>
        <v>8.1167389972287829</v>
      </c>
      <c r="E105" s="6">
        <f>VLOOKUP(B105,vertices!$A:$C,2,0)</f>
        <v>-23.823266666666665</v>
      </c>
      <c r="F105" s="6">
        <f>VLOOKUP(B105,vertices!$A:$C,3,0)</f>
        <v>-42.646980555555558</v>
      </c>
      <c r="G105" s="6">
        <f>VLOOKUP(C105,vertices!$A:$C,2,0)</f>
        <v>-23.925877777777778</v>
      </c>
      <c r="H105" s="6">
        <f>VLOOKUP(C105,vertices!$A:$C,3,0)</f>
        <v>-42.550725</v>
      </c>
      <c r="K105" s="7"/>
      <c r="AF105"/>
      <c r="AG105" s="3"/>
    </row>
    <row r="106" spans="2:33" x14ac:dyDescent="0.25">
      <c r="B106" s="9" t="s">
        <v>108</v>
      </c>
      <c r="C106" s="8" t="s">
        <v>107</v>
      </c>
      <c r="D106" s="5">
        <f t="shared" si="1"/>
        <v>8.1167389972287829</v>
      </c>
      <c r="E106" s="6">
        <f>VLOOKUP(B106,vertices!$A:$C,2,0)</f>
        <v>-23.925877777777778</v>
      </c>
      <c r="F106" s="6">
        <f>VLOOKUP(B106,vertices!$A:$C,3,0)</f>
        <v>-42.550725</v>
      </c>
      <c r="G106" s="6">
        <f>VLOOKUP(C106,vertices!$A:$C,2,0)</f>
        <v>-23.823266666666665</v>
      </c>
      <c r="H106" s="6">
        <f>VLOOKUP(C106,vertices!$A:$C,3,0)</f>
        <v>-42.646980555555558</v>
      </c>
      <c r="K106" s="7"/>
      <c r="AF106"/>
      <c r="AG106" s="3"/>
    </row>
    <row r="107" spans="2:33" x14ac:dyDescent="0.25">
      <c r="B107" s="9" t="s">
        <v>108</v>
      </c>
      <c r="C107" s="8" t="s">
        <v>109</v>
      </c>
      <c r="D107" s="5">
        <f t="shared" si="1"/>
        <v>10.625954961135289</v>
      </c>
      <c r="E107" s="6">
        <f>VLOOKUP(B107,vertices!$A:$C,2,0)</f>
        <v>-23.925877777777778</v>
      </c>
      <c r="F107" s="6">
        <f>VLOOKUP(B107,vertices!$A:$C,3,0)</f>
        <v>-42.550725</v>
      </c>
      <c r="G107" s="6">
        <f>VLOOKUP(C107,vertices!$A:$C,2,0)</f>
        <v>-24.060136111111113</v>
      </c>
      <c r="H107" s="6">
        <f>VLOOKUP(C107,vertices!$A:$C,3,0)</f>
        <v>-42.424502777777775</v>
      </c>
      <c r="K107" s="7"/>
      <c r="AF107"/>
      <c r="AG107" s="3"/>
    </row>
    <row r="108" spans="2:33" x14ac:dyDescent="0.25">
      <c r="B108" s="9" t="s">
        <v>109</v>
      </c>
      <c r="C108" s="8" t="s">
        <v>108</v>
      </c>
      <c r="D108" s="5">
        <f t="shared" si="1"/>
        <v>10.625954961135289</v>
      </c>
      <c r="E108" s="6">
        <f>VLOOKUP(B108,vertices!$A:$C,2,0)</f>
        <v>-24.060136111111113</v>
      </c>
      <c r="F108" s="6">
        <f>VLOOKUP(B108,vertices!$A:$C,3,0)</f>
        <v>-42.424502777777775</v>
      </c>
      <c r="G108" s="6">
        <f>VLOOKUP(C108,vertices!$A:$C,2,0)</f>
        <v>-23.925877777777778</v>
      </c>
      <c r="H108" s="6">
        <f>VLOOKUP(C108,vertices!$A:$C,3,0)</f>
        <v>-42.550725</v>
      </c>
      <c r="K108" s="7"/>
      <c r="AF108"/>
      <c r="AG108" s="3"/>
    </row>
    <row r="109" spans="2:33" x14ac:dyDescent="0.25">
      <c r="B109" s="9" t="s">
        <v>109</v>
      </c>
      <c r="C109" s="8" t="s">
        <v>110</v>
      </c>
      <c r="D109" s="5">
        <f t="shared" si="1"/>
        <v>9.1336430242270517</v>
      </c>
      <c r="E109" s="6">
        <f>VLOOKUP(B109,vertices!$A:$C,2,0)</f>
        <v>-24.060136111111113</v>
      </c>
      <c r="F109" s="6">
        <f>VLOOKUP(B109,vertices!$A:$C,3,0)</f>
        <v>-42.424502777777775</v>
      </c>
      <c r="G109" s="6">
        <f>VLOOKUP(C109,vertices!$A:$C,2,0)</f>
        <v>-24.147944444444445</v>
      </c>
      <c r="H109" s="6">
        <f>VLOOKUP(C109,vertices!$A:$C,3,0)</f>
        <v>-42.288408333333329</v>
      </c>
      <c r="K109" s="7"/>
      <c r="AF109"/>
      <c r="AG109" s="3"/>
    </row>
    <row r="110" spans="2:33" x14ac:dyDescent="0.25">
      <c r="B110" s="9" t="s">
        <v>110</v>
      </c>
      <c r="C110" s="8" t="s">
        <v>111</v>
      </c>
      <c r="D110" s="5">
        <f t="shared" si="1"/>
        <v>7.6542657500569611</v>
      </c>
      <c r="E110" s="6">
        <f>VLOOKUP(B110,vertices!$A:$C,2,0)</f>
        <v>-24.147944444444445</v>
      </c>
      <c r="F110" s="6">
        <f>VLOOKUP(B110,vertices!$A:$C,3,0)</f>
        <v>-42.288408333333329</v>
      </c>
      <c r="G110" s="6">
        <f>VLOOKUP(C110,vertices!$A:$C,2,0)</f>
        <v>-24.221452777777777</v>
      </c>
      <c r="H110" s="6">
        <f>VLOOKUP(C110,vertices!$A:$C,3,0)</f>
        <v>-42.174225</v>
      </c>
      <c r="K110" s="7"/>
      <c r="AF110"/>
      <c r="AG110" s="3"/>
    </row>
    <row r="111" spans="2:33" x14ac:dyDescent="0.25">
      <c r="B111" s="9" t="s">
        <v>111</v>
      </c>
      <c r="C111" s="8" t="s">
        <v>118</v>
      </c>
      <c r="D111" s="5">
        <f t="shared" si="1"/>
        <v>11.663749028199089</v>
      </c>
      <c r="E111" s="6">
        <f>VLOOKUP(B111,vertices!$A:$C,2,0)</f>
        <v>-24.221452777777777</v>
      </c>
      <c r="F111" s="6">
        <f>VLOOKUP(B111,vertices!$A:$C,3,0)</f>
        <v>-42.174225</v>
      </c>
      <c r="G111" s="6">
        <f>VLOOKUP(C111,vertices!$A:$C,2,0)</f>
        <v>-24.333333333333332</v>
      </c>
      <c r="H111" s="6">
        <f>VLOOKUP(C111,vertices!$A:$C,3,0)</f>
        <v>-42</v>
      </c>
      <c r="K111" s="7"/>
      <c r="AF111"/>
      <c r="AG111" s="3"/>
    </row>
    <row r="112" spans="2:33" x14ac:dyDescent="0.25">
      <c r="B112" s="9" t="s">
        <v>112</v>
      </c>
      <c r="C112" s="8" t="s">
        <v>107</v>
      </c>
      <c r="D112" s="5">
        <f t="shared" si="1"/>
        <v>31.849762704457252</v>
      </c>
      <c r="E112" s="6">
        <f>VLOOKUP(B112,vertices!$A:$C,2,0)</f>
        <v>-23.356677777777779</v>
      </c>
      <c r="F112" s="6">
        <f>VLOOKUP(B112,vertices!$A:$C,3,0)</f>
        <v>-42.371563888888886</v>
      </c>
      <c r="G112" s="6">
        <f>VLOOKUP(C112,vertices!$A:$C,2,0)</f>
        <v>-23.823266666666665</v>
      </c>
      <c r="H112" s="6">
        <f>VLOOKUP(C112,vertices!$A:$C,3,0)</f>
        <v>-42.646980555555558</v>
      </c>
      <c r="K112" s="7"/>
      <c r="AF112"/>
      <c r="AG112" s="3"/>
    </row>
    <row r="113" spans="2:33" x14ac:dyDescent="0.25">
      <c r="B113" s="9" t="s">
        <v>107</v>
      </c>
      <c r="C113" s="8" t="s">
        <v>97</v>
      </c>
      <c r="D113" s="5">
        <f t="shared" si="1"/>
        <v>7.7932014581387321</v>
      </c>
      <c r="E113" s="6">
        <f>VLOOKUP(B113,vertices!$A:$C,2,0)</f>
        <v>-23.823266666666665</v>
      </c>
      <c r="F113" s="6">
        <f>VLOOKUP(B113,vertices!$A:$C,3,0)</f>
        <v>-42.646980555555558</v>
      </c>
      <c r="G113" s="6">
        <f>VLOOKUP(C113,vertices!$A:$C,2,0)</f>
        <v>-23.937372222222223</v>
      </c>
      <c r="H113" s="6">
        <f>VLOOKUP(C113,vertices!$A:$C,3,0)</f>
        <v>-42.714647222222226</v>
      </c>
      <c r="K113" s="7"/>
      <c r="AF113"/>
      <c r="AG113" s="3"/>
    </row>
    <row r="114" spans="2:33" x14ac:dyDescent="0.25">
      <c r="B114" s="9" t="s">
        <v>97</v>
      </c>
      <c r="C114" s="8" t="s">
        <v>90</v>
      </c>
      <c r="D114" s="5">
        <f t="shared" si="1"/>
        <v>10.455926994869547</v>
      </c>
      <c r="E114" s="6">
        <f>VLOOKUP(B114,vertices!$A:$C,2,0)</f>
        <v>-23.937372222222223</v>
      </c>
      <c r="F114" s="6">
        <f>VLOOKUP(B114,vertices!$A:$C,3,0)</f>
        <v>-42.714647222222226</v>
      </c>
      <c r="G114" s="6">
        <f>VLOOKUP(C114,vertices!$A:$C,2,0)</f>
        <v>-24.089163888888887</v>
      </c>
      <c r="H114" s="6">
        <f>VLOOKUP(C114,vertices!$A:$C,3,0)</f>
        <v>-42.808105555555549</v>
      </c>
      <c r="K114" s="7"/>
      <c r="AF114"/>
      <c r="AG114" s="3"/>
    </row>
    <row r="115" spans="2:33" x14ac:dyDescent="0.25">
      <c r="B115" s="9" t="s">
        <v>113</v>
      </c>
      <c r="C115" s="8" t="s">
        <v>77</v>
      </c>
      <c r="D115" s="5">
        <f t="shared" si="1"/>
        <v>7.6494077495709512</v>
      </c>
      <c r="E115" s="6">
        <f>VLOOKUP(B115,vertices!$A:$C,2,0)</f>
        <v>-24.16375833333333</v>
      </c>
      <c r="F115" s="6">
        <f>VLOOKUP(B115,vertices!$A:$C,3,0)</f>
        <v>-42.85411666666667</v>
      </c>
      <c r="G115" s="6">
        <f>VLOOKUP(C115,vertices!$A:$C,2,0)</f>
        <v>-24.274761111111111</v>
      </c>
      <c r="H115" s="6">
        <f>VLOOKUP(C115,vertices!$A:$C,3,0)</f>
        <v>-42.922688888888885</v>
      </c>
      <c r="K115" s="7"/>
      <c r="AF115"/>
      <c r="AG115" s="3"/>
    </row>
    <row r="116" spans="2:33" x14ac:dyDescent="0.25">
      <c r="B116" s="9" t="s">
        <v>77</v>
      </c>
      <c r="C116" s="8" t="s">
        <v>68</v>
      </c>
      <c r="D116" s="5">
        <f t="shared" si="1"/>
        <v>16.866994675086016</v>
      </c>
      <c r="E116" s="6">
        <f>VLOOKUP(B116,vertices!$A:$C,2,0)</f>
        <v>-24.274761111111111</v>
      </c>
      <c r="F116" s="6">
        <f>VLOOKUP(B116,vertices!$A:$C,3,0)</f>
        <v>-42.922688888888885</v>
      </c>
      <c r="G116" s="6">
        <f>VLOOKUP(C116,vertices!$A:$C,2,0)</f>
        <v>-24.524652777777778</v>
      </c>
      <c r="H116" s="6">
        <f>VLOOKUP(C116,vertices!$A:$C,3,0)</f>
        <v>-43.063641666666662</v>
      </c>
      <c r="K116" s="7"/>
      <c r="AF116"/>
      <c r="AG116" s="3"/>
    </row>
    <row r="117" spans="2:33" x14ac:dyDescent="0.25">
      <c r="B117" s="9" t="s">
        <v>68</v>
      </c>
      <c r="C117" s="8" t="s">
        <v>114</v>
      </c>
      <c r="D117" s="5">
        <f t="shared" si="1"/>
        <v>9.6493022409589457</v>
      </c>
      <c r="E117" s="6">
        <f>VLOOKUP(B117,vertices!$A:$C,2,0)</f>
        <v>-24.524652777777778</v>
      </c>
      <c r="F117" s="6">
        <f>VLOOKUP(B117,vertices!$A:$C,3,0)</f>
        <v>-43.063641666666662</v>
      </c>
      <c r="G117" s="6">
        <f>VLOOKUP(C117,vertices!$A:$C,2,0)</f>
        <v>-24.667563888888889</v>
      </c>
      <c r="H117" s="6">
        <f>VLOOKUP(C117,vertices!$A:$C,3,0)</f>
        <v>-43.144505555555554</v>
      </c>
      <c r="K117" s="7"/>
      <c r="AF117"/>
      <c r="AG117" s="3"/>
    </row>
    <row r="118" spans="2:33" x14ac:dyDescent="0.25">
      <c r="B118" s="9" t="s">
        <v>114</v>
      </c>
      <c r="C118" s="8" t="s">
        <v>61</v>
      </c>
      <c r="D118" s="5">
        <f t="shared" si="1"/>
        <v>22.455047852604419</v>
      </c>
      <c r="E118" s="6">
        <f>VLOOKUP(B118,vertices!$A:$C,2,0)</f>
        <v>-24.667563888888889</v>
      </c>
      <c r="F118" s="6">
        <f>VLOOKUP(B118,vertices!$A:$C,3,0)</f>
        <v>-43.144505555555554</v>
      </c>
      <c r="G118" s="6">
        <f>VLOOKUP(C118,vertices!$A:$C,2,0)</f>
        <v>-25</v>
      </c>
      <c r="H118" s="6">
        <f>VLOOKUP(C118,vertices!$A:$C,3,0)</f>
        <v>-43.333333333333336</v>
      </c>
      <c r="K118" s="7"/>
      <c r="AF118"/>
      <c r="AG118" s="3"/>
    </row>
    <row r="119" spans="2:33" x14ac:dyDescent="0.25">
      <c r="B119" s="9" t="s">
        <v>112</v>
      </c>
      <c r="C119" s="8" t="s">
        <v>108</v>
      </c>
      <c r="D119" s="5">
        <f t="shared" si="1"/>
        <v>35.566663098714422</v>
      </c>
      <c r="E119" s="6">
        <f>VLOOKUP(B119,vertices!$A:$C,2,0)</f>
        <v>-23.356677777777779</v>
      </c>
      <c r="F119" s="6">
        <f>VLOOKUP(B119,vertices!$A:$C,3,0)</f>
        <v>-42.371563888888886</v>
      </c>
      <c r="G119" s="6">
        <f>VLOOKUP(C119,vertices!$A:$C,2,0)</f>
        <v>-23.925877777777778</v>
      </c>
      <c r="H119" s="6">
        <f>VLOOKUP(C119,vertices!$A:$C,3,0)</f>
        <v>-42.550725</v>
      </c>
      <c r="K119" s="7"/>
      <c r="AF119"/>
      <c r="AG119" s="3"/>
    </row>
    <row r="120" spans="2:33" x14ac:dyDescent="0.25">
      <c r="B120" s="9" t="s">
        <v>108</v>
      </c>
      <c r="C120" s="8" t="s">
        <v>98</v>
      </c>
      <c r="D120" s="5">
        <f t="shared" si="1"/>
        <v>9.334886844024286</v>
      </c>
      <c r="E120" s="6">
        <f>VLOOKUP(B120,vertices!$A:$C,2,0)</f>
        <v>-23.925877777777778</v>
      </c>
      <c r="F120" s="6">
        <f>VLOOKUP(B120,vertices!$A:$C,3,0)</f>
        <v>-42.550725</v>
      </c>
      <c r="G120" s="6">
        <f>VLOOKUP(C120,vertices!$A:$C,2,0)</f>
        <v>-24.06903888888889</v>
      </c>
      <c r="H120" s="6">
        <f>VLOOKUP(C120,vertices!$A:$C,3,0)</f>
        <v>-42.617116666666668</v>
      </c>
      <c r="K120" s="7"/>
      <c r="AF120"/>
      <c r="AG120" s="3"/>
    </row>
    <row r="121" spans="2:33" x14ac:dyDescent="0.25">
      <c r="B121" s="9" t="s">
        <v>98</v>
      </c>
      <c r="C121" s="8" t="s">
        <v>55</v>
      </c>
      <c r="D121" s="5">
        <f t="shared" si="1"/>
        <v>16.098394991756955</v>
      </c>
      <c r="E121" s="6">
        <f>VLOOKUP(B121,vertices!$A:$C,2,0)</f>
        <v>-24.06903888888889</v>
      </c>
      <c r="F121" s="6">
        <f>VLOOKUP(B121,vertices!$A:$C,3,0)</f>
        <v>-42.617116666666668</v>
      </c>
      <c r="G121" s="6">
        <f>VLOOKUP(C121,vertices!$A:$C,2,0)</f>
        <v>-24.333333333333332</v>
      </c>
      <c r="H121" s="6">
        <f>VLOOKUP(C121,vertices!$A:$C,3,0)</f>
        <v>-42.666666666666664</v>
      </c>
      <c r="K121" s="7"/>
      <c r="AF121"/>
      <c r="AG121" s="3"/>
    </row>
    <row r="122" spans="2:33" x14ac:dyDescent="0.25">
      <c r="B122" s="9" t="s">
        <v>55</v>
      </c>
      <c r="C122" s="8" t="s">
        <v>115</v>
      </c>
      <c r="D122" s="5">
        <f t="shared" si="1"/>
        <v>8.8871412185558185</v>
      </c>
      <c r="E122" s="6">
        <f>VLOOKUP(B122,vertices!$A:$C,2,0)</f>
        <v>-24.333333333333332</v>
      </c>
      <c r="F122" s="6">
        <f>VLOOKUP(B122,vertices!$A:$C,3,0)</f>
        <v>-42.666666666666664</v>
      </c>
      <c r="G122" s="6">
        <f>VLOOKUP(C122,vertices!$A:$C,2,0)</f>
        <v>-24.468144444444444</v>
      </c>
      <c r="H122" s="6">
        <f>VLOOKUP(C122,vertices!$A:$C,3,0)</f>
        <v>-42.733788888888888</v>
      </c>
      <c r="K122" s="7"/>
      <c r="AF122"/>
      <c r="AG122" s="3"/>
    </row>
    <row r="123" spans="2:33" x14ac:dyDescent="0.25">
      <c r="B123" s="9" t="s">
        <v>115</v>
      </c>
      <c r="C123" s="8" t="s">
        <v>79</v>
      </c>
      <c r="D123" s="5">
        <f t="shared" si="1"/>
        <v>9.3624700398054372</v>
      </c>
      <c r="E123" s="6">
        <f>VLOOKUP(B123,vertices!$A:$C,2,0)</f>
        <v>-24.468144444444444</v>
      </c>
      <c r="F123" s="6">
        <f>VLOOKUP(B123,vertices!$A:$C,3,0)</f>
        <v>-42.733788888888888</v>
      </c>
      <c r="G123" s="6">
        <f>VLOOKUP(C123,vertices!$A:$C,2,0)</f>
        <v>-24.610138888888891</v>
      </c>
      <c r="H123" s="6">
        <f>VLOOKUP(C123,vertices!$A:$C,3,0)</f>
        <v>-42.804644444444442</v>
      </c>
      <c r="K123" s="7"/>
      <c r="AF123"/>
      <c r="AG123" s="3"/>
    </row>
    <row r="124" spans="2:33" x14ac:dyDescent="0.25">
      <c r="B124" s="9" t="s">
        <v>79</v>
      </c>
      <c r="C124" s="8" t="s">
        <v>116</v>
      </c>
      <c r="D124" s="5">
        <f t="shared" si="1"/>
        <v>8.611964339007816</v>
      </c>
      <c r="E124" s="6">
        <f>VLOOKUP(B124,vertices!$A:$C,2,0)</f>
        <v>-24.610138888888891</v>
      </c>
      <c r="F124" s="6">
        <f>VLOOKUP(B124,vertices!$A:$C,3,0)</f>
        <v>-42.804644444444442</v>
      </c>
      <c r="G124" s="6">
        <f>VLOOKUP(C124,vertices!$A:$C,2,0)</f>
        <v>-24.740727777777778</v>
      </c>
      <c r="H124" s="6">
        <f>VLOOKUP(C124,vertices!$A:$C,3,0)</f>
        <v>-42.869947222222223</v>
      </c>
      <c r="K124" s="7"/>
      <c r="AF124"/>
      <c r="AG124" s="3"/>
    </row>
    <row r="125" spans="2:33" x14ac:dyDescent="0.25">
      <c r="B125" s="9" t="s">
        <v>116</v>
      </c>
      <c r="C125" s="8" t="s">
        <v>70</v>
      </c>
      <c r="D125" s="5">
        <f t="shared" si="1"/>
        <v>17.102688046263541</v>
      </c>
      <c r="E125" s="6">
        <f>VLOOKUP(B125,vertices!$A:$C,2,0)</f>
        <v>-24.740727777777778</v>
      </c>
      <c r="F125" s="6">
        <f>VLOOKUP(B125,vertices!$A:$C,3,0)</f>
        <v>-42.869947222222223</v>
      </c>
      <c r="G125" s="6">
        <f>VLOOKUP(C125,vertices!$A:$C,2,0)</f>
        <v>-25</v>
      </c>
      <c r="H125" s="6">
        <f>VLOOKUP(C125,vertices!$A:$C,3,0)</f>
        <v>-43</v>
      </c>
      <c r="K125" s="7"/>
      <c r="AF125"/>
      <c r="AG125" s="3"/>
    </row>
    <row r="126" spans="2:33" x14ac:dyDescent="0.25">
      <c r="B126" s="9" t="s">
        <v>117</v>
      </c>
      <c r="C126" s="8" t="s">
        <v>118</v>
      </c>
      <c r="D126" s="5">
        <f t="shared" si="1"/>
        <v>58.812465469799982</v>
      </c>
      <c r="E126" s="6">
        <f>VLOOKUP(B126,vertices!$A:$C,2,0)</f>
        <v>-23.357902777777777</v>
      </c>
      <c r="F126" s="6">
        <f>VLOOKUP(B126,vertices!$A:$C,3,0)</f>
        <v>-42.098305555555555</v>
      </c>
      <c r="G126" s="6">
        <f>VLOOKUP(C126,vertices!$A:$C,2,0)</f>
        <v>-24.333333333333332</v>
      </c>
      <c r="H126" s="6">
        <f>VLOOKUP(C126,vertices!$A:$C,3,0)</f>
        <v>-42</v>
      </c>
      <c r="K126" s="7"/>
      <c r="AF126"/>
      <c r="AG126" s="3"/>
    </row>
    <row r="127" spans="2:33" x14ac:dyDescent="0.25">
      <c r="B127" s="9" t="s">
        <v>118</v>
      </c>
      <c r="C127" s="8" t="s">
        <v>119</v>
      </c>
      <c r="D127" s="5">
        <f t="shared" si="1"/>
        <v>10.006554378187786</v>
      </c>
      <c r="E127" s="6">
        <f>VLOOKUP(B127,vertices!$A:$C,2,0)</f>
        <v>-24.333333333333332</v>
      </c>
      <c r="F127" s="6">
        <f>VLOOKUP(B127,vertices!$A:$C,3,0)</f>
        <v>-42</v>
      </c>
      <c r="G127" s="6">
        <f>VLOOKUP(C127,vertices!$A:$C,2,0)</f>
        <v>-24.5</v>
      </c>
      <c r="H127" s="6">
        <f>VLOOKUP(C127,vertices!$A:$C,3,0)</f>
        <v>-42</v>
      </c>
      <c r="K127" s="7"/>
      <c r="AF127"/>
      <c r="AG127" s="3"/>
    </row>
    <row r="128" spans="2:33" x14ac:dyDescent="0.25">
      <c r="B128" s="9" t="s">
        <v>119</v>
      </c>
      <c r="C128" s="8" t="s">
        <v>120</v>
      </c>
      <c r="D128" s="5">
        <f t="shared" si="1"/>
        <v>10.006554378187786</v>
      </c>
      <c r="E128" s="6">
        <f>VLOOKUP(B128,vertices!$A:$C,2,0)</f>
        <v>-24.5</v>
      </c>
      <c r="F128" s="6">
        <f>VLOOKUP(B128,vertices!$A:$C,3,0)</f>
        <v>-42</v>
      </c>
      <c r="G128" s="6">
        <f>VLOOKUP(C128,vertices!$A:$C,2,0)</f>
        <v>-24.666666666666668</v>
      </c>
      <c r="H128" s="6">
        <f>VLOOKUP(C128,vertices!$A:$C,3,0)</f>
        <v>-42</v>
      </c>
      <c r="K128" s="7"/>
      <c r="AF128"/>
      <c r="AG128" s="3"/>
    </row>
    <row r="129" spans="2:33" x14ac:dyDescent="0.25">
      <c r="B129" s="9" t="s">
        <v>120</v>
      </c>
      <c r="C129" s="8" t="s">
        <v>121</v>
      </c>
      <c r="D129" s="5">
        <f t="shared" si="1"/>
        <v>10.006554378187786</v>
      </c>
      <c r="E129" s="6">
        <f>VLOOKUP(B129,vertices!$A:$C,2,0)</f>
        <v>-24.666666666666668</v>
      </c>
      <c r="F129" s="6">
        <f>VLOOKUP(B129,vertices!$A:$C,3,0)</f>
        <v>-42</v>
      </c>
      <c r="G129" s="6">
        <f>VLOOKUP(C129,vertices!$A:$C,2,0)</f>
        <v>-24.833333333333332</v>
      </c>
      <c r="H129" s="6">
        <f>VLOOKUP(C129,vertices!$A:$C,3,0)</f>
        <v>-42</v>
      </c>
      <c r="K129" s="7"/>
      <c r="AF129"/>
      <c r="AG129" s="3"/>
    </row>
    <row r="130" spans="2:33" x14ac:dyDescent="0.25">
      <c r="B130" s="9" t="s">
        <v>121</v>
      </c>
      <c r="C130" s="8" t="s">
        <v>156</v>
      </c>
      <c r="D130" s="5">
        <f t="shared" ref="D130:D193" si="2">IFERROR(3440*ACOS(COS(PI()*(90-G130)/180)*COS((90-E130)*PI()/180)+SIN((90-G130)*PI()/180)*SIN((90-E130)*PI()/180)*COS(((F130)-H130)*PI()/180)),0)</f>
        <v>10.006554378056407</v>
      </c>
      <c r="E130" s="6">
        <f>VLOOKUP(B130,vertices!$A:$C,2,0)</f>
        <v>-24.833333333333332</v>
      </c>
      <c r="F130" s="6">
        <f>VLOOKUP(B130,vertices!$A:$C,3,0)</f>
        <v>-42</v>
      </c>
      <c r="G130" s="6">
        <f>VLOOKUP(C130,vertices!$A:$C,2,0)</f>
        <v>-25</v>
      </c>
      <c r="H130" s="6">
        <f>VLOOKUP(C130,vertices!$A:$C,3,0)</f>
        <v>-42</v>
      </c>
      <c r="K130" s="7"/>
      <c r="AF130"/>
      <c r="AG130" s="3"/>
    </row>
    <row r="131" spans="2:33" x14ac:dyDescent="0.25">
      <c r="B131" s="9" t="s">
        <v>117</v>
      </c>
      <c r="C131" s="8" t="s">
        <v>122</v>
      </c>
      <c r="D131" s="5">
        <f t="shared" si="2"/>
        <v>26.812397483274708</v>
      </c>
      <c r="E131" s="6">
        <f>VLOOKUP(B131,vertices!$A:$C,2,0)</f>
        <v>-23.357902777777777</v>
      </c>
      <c r="F131" s="6">
        <f>VLOOKUP(B131,vertices!$A:$C,3,0)</f>
        <v>-42.098305555555555</v>
      </c>
      <c r="G131" s="6">
        <f>VLOOKUP(C131,vertices!$A:$C,2,0)</f>
        <v>-23.794055555555556</v>
      </c>
      <c r="H131" s="6">
        <f>VLOOKUP(C131,vertices!$A:$C,3,0)</f>
        <v>-42.202986111111116</v>
      </c>
      <c r="K131" s="7"/>
      <c r="AF131"/>
      <c r="AG131" s="3"/>
    </row>
    <row r="132" spans="2:33" x14ac:dyDescent="0.25">
      <c r="B132" s="9" t="s">
        <v>122</v>
      </c>
      <c r="C132" s="8" t="s">
        <v>110</v>
      </c>
      <c r="D132" s="5">
        <f t="shared" si="2"/>
        <v>21.757927485475808</v>
      </c>
      <c r="E132" s="6">
        <f>VLOOKUP(B132,vertices!$A:$C,2,0)</f>
        <v>-23.794055555555556</v>
      </c>
      <c r="F132" s="6">
        <f>VLOOKUP(B132,vertices!$A:$C,3,0)</f>
        <v>-42.202986111111116</v>
      </c>
      <c r="G132" s="6">
        <f>VLOOKUP(C132,vertices!$A:$C,2,0)</f>
        <v>-24.147944444444445</v>
      </c>
      <c r="H132" s="6">
        <f>VLOOKUP(C132,vertices!$A:$C,3,0)</f>
        <v>-42.288408333333329</v>
      </c>
      <c r="K132" s="7"/>
      <c r="AF132"/>
      <c r="AG132" s="3"/>
    </row>
    <row r="133" spans="2:33" x14ac:dyDescent="0.25">
      <c r="B133" s="9" t="s">
        <v>110</v>
      </c>
      <c r="C133" s="8" t="s">
        <v>123</v>
      </c>
      <c r="D133" s="5">
        <f t="shared" si="2"/>
        <v>2.7682568931217233</v>
      </c>
      <c r="E133" s="6">
        <f>VLOOKUP(B133,vertices!$A:$C,2,0)</f>
        <v>-24.147944444444445</v>
      </c>
      <c r="F133" s="6">
        <f>VLOOKUP(B133,vertices!$A:$C,3,0)</f>
        <v>-42.288408333333329</v>
      </c>
      <c r="G133" s="6">
        <f>VLOOKUP(C133,vertices!$A:$C,2,0)</f>
        <v>-24.192966666666667</v>
      </c>
      <c r="H133" s="6">
        <f>VLOOKUP(C133,vertices!$A:$C,3,0)</f>
        <v>-42.299308333333329</v>
      </c>
      <c r="K133" s="7"/>
      <c r="AF133"/>
      <c r="AG133" s="3"/>
    </row>
    <row r="134" spans="2:33" x14ac:dyDescent="0.25">
      <c r="B134" s="9" t="s">
        <v>123</v>
      </c>
      <c r="C134" s="8" t="s">
        <v>100</v>
      </c>
      <c r="D134" s="5">
        <f t="shared" si="2"/>
        <v>8.6308508972840237</v>
      </c>
      <c r="E134" s="6">
        <f>VLOOKUP(B134,vertices!$A:$C,2,0)</f>
        <v>-24.192966666666667</v>
      </c>
      <c r="F134" s="6">
        <f>VLOOKUP(B134,vertices!$A:$C,3,0)</f>
        <v>-42.299308333333329</v>
      </c>
      <c r="G134" s="6">
        <f>VLOOKUP(C134,vertices!$A:$C,2,0)</f>
        <v>-24.333333333333332</v>
      </c>
      <c r="H134" s="6">
        <f>VLOOKUP(C134,vertices!$A:$C,3,0)</f>
        <v>-42.333333333333336</v>
      </c>
      <c r="K134" s="7"/>
      <c r="AF134"/>
      <c r="AG134" s="3"/>
    </row>
    <row r="135" spans="2:33" x14ac:dyDescent="0.25">
      <c r="B135" s="9" t="s">
        <v>124</v>
      </c>
      <c r="C135" s="8" t="s">
        <v>125</v>
      </c>
      <c r="D135" s="5">
        <f t="shared" si="2"/>
        <v>10.006554378187786</v>
      </c>
      <c r="E135" s="6">
        <f>VLOOKUP(B135,vertices!$A:$C,2,0)</f>
        <v>-26</v>
      </c>
      <c r="F135" s="6">
        <f>VLOOKUP(B135,vertices!$A:$C,3,0)</f>
        <v>-43.166666666666664</v>
      </c>
      <c r="G135" s="6">
        <f>VLOOKUP(C135,vertices!$A:$C,2,0)</f>
        <v>-25.833333333333332</v>
      </c>
      <c r="H135" s="6">
        <f>VLOOKUP(C135,vertices!$A:$C,3,0)</f>
        <v>-43.166666666666664</v>
      </c>
      <c r="K135" s="7"/>
      <c r="AF135"/>
      <c r="AG135" s="3"/>
    </row>
    <row r="136" spans="2:33" x14ac:dyDescent="0.25">
      <c r="B136" s="9" t="s">
        <v>125</v>
      </c>
      <c r="C136" s="8" t="s">
        <v>126</v>
      </c>
      <c r="D136" s="5">
        <f t="shared" si="2"/>
        <v>10.006554378056407</v>
      </c>
      <c r="E136" s="6">
        <f>VLOOKUP(B136,vertices!$A:$C,2,0)</f>
        <v>-25.833333333333332</v>
      </c>
      <c r="F136" s="6">
        <f>VLOOKUP(B136,vertices!$A:$C,3,0)</f>
        <v>-43.166666666666664</v>
      </c>
      <c r="G136" s="6">
        <f>VLOOKUP(C136,vertices!$A:$C,2,0)</f>
        <v>-25.666666666666668</v>
      </c>
      <c r="H136" s="6">
        <f>VLOOKUP(C136,vertices!$A:$C,3,0)</f>
        <v>-43.166666666666664</v>
      </c>
      <c r="K136" s="7"/>
      <c r="AF136"/>
      <c r="AG136" s="3"/>
    </row>
    <row r="137" spans="2:33" x14ac:dyDescent="0.25">
      <c r="B137" s="9" t="s">
        <v>126</v>
      </c>
      <c r="C137" s="8" t="s">
        <v>127</v>
      </c>
      <c r="D137" s="5">
        <f t="shared" si="2"/>
        <v>10.006554378056407</v>
      </c>
      <c r="E137" s="6">
        <f>VLOOKUP(B137,vertices!$A:$C,2,0)</f>
        <v>-25.666666666666668</v>
      </c>
      <c r="F137" s="6">
        <f>VLOOKUP(B137,vertices!$A:$C,3,0)</f>
        <v>-43.166666666666664</v>
      </c>
      <c r="G137" s="6">
        <f>VLOOKUP(C137,vertices!$A:$C,2,0)</f>
        <v>-25.5</v>
      </c>
      <c r="H137" s="6">
        <f>VLOOKUP(C137,vertices!$A:$C,3,0)</f>
        <v>-43.166666666666664</v>
      </c>
      <c r="K137" s="7"/>
      <c r="AF137"/>
      <c r="AG137" s="3"/>
    </row>
    <row r="138" spans="2:33" x14ac:dyDescent="0.25">
      <c r="B138" s="9" t="s">
        <v>127</v>
      </c>
      <c r="C138" s="8" t="s">
        <v>128</v>
      </c>
      <c r="D138" s="5">
        <f t="shared" si="2"/>
        <v>10.006554378187786</v>
      </c>
      <c r="E138" s="6">
        <f>VLOOKUP(B138,vertices!$A:$C,2,0)</f>
        <v>-25.5</v>
      </c>
      <c r="F138" s="6">
        <f>VLOOKUP(B138,vertices!$A:$C,3,0)</f>
        <v>-43.166666666666664</v>
      </c>
      <c r="G138" s="6">
        <f>VLOOKUP(C138,vertices!$A:$C,2,0)</f>
        <v>-25.333333333333332</v>
      </c>
      <c r="H138" s="6">
        <f>VLOOKUP(C138,vertices!$A:$C,3,0)</f>
        <v>-43.166666666666664</v>
      </c>
      <c r="K138" s="7"/>
      <c r="AF138"/>
      <c r="AG138" s="3"/>
    </row>
    <row r="139" spans="2:33" x14ac:dyDescent="0.25">
      <c r="B139" s="9" t="s">
        <v>128</v>
      </c>
      <c r="C139" s="8" t="s">
        <v>129</v>
      </c>
      <c r="D139" s="5">
        <f t="shared" si="2"/>
        <v>10.006554378187786</v>
      </c>
      <c r="E139" s="6">
        <f>VLOOKUP(B139,vertices!$A:$C,2,0)</f>
        <v>-25.333333333333332</v>
      </c>
      <c r="F139" s="6">
        <f>VLOOKUP(B139,vertices!$A:$C,3,0)</f>
        <v>-43.166666666666664</v>
      </c>
      <c r="G139" s="6">
        <f>VLOOKUP(C139,vertices!$A:$C,2,0)</f>
        <v>-25.166666666666668</v>
      </c>
      <c r="H139" s="6">
        <f>VLOOKUP(C139,vertices!$A:$C,3,0)</f>
        <v>-43.166666666666664</v>
      </c>
      <c r="K139" s="7"/>
      <c r="AF139"/>
      <c r="AG139" s="3"/>
    </row>
    <row r="140" spans="2:33" x14ac:dyDescent="0.25">
      <c r="B140" s="9" t="s">
        <v>129</v>
      </c>
      <c r="C140" s="8" t="s">
        <v>130</v>
      </c>
      <c r="D140" s="5">
        <f t="shared" si="2"/>
        <v>10.006554378056407</v>
      </c>
      <c r="E140" s="6">
        <f>VLOOKUP(B140,vertices!$A:$C,2,0)</f>
        <v>-25.166666666666668</v>
      </c>
      <c r="F140" s="6">
        <f>VLOOKUP(B140,vertices!$A:$C,3,0)</f>
        <v>-43.166666666666664</v>
      </c>
      <c r="G140" s="6">
        <f>VLOOKUP(C140,vertices!$A:$C,2,0)</f>
        <v>-25</v>
      </c>
      <c r="H140" s="6">
        <f>VLOOKUP(C140,vertices!$A:$C,3,0)</f>
        <v>-43.166666666666664</v>
      </c>
      <c r="K140" s="7"/>
      <c r="AF140"/>
      <c r="AG140" s="3"/>
    </row>
    <row r="141" spans="2:33" x14ac:dyDescent="0.25">
      <c r="B141" s="9" t="s">
        <v>130</v>
      </c>
      <c r="C141" s="8" t="s">
        <v>114</v>
      </c>
      <c r="D141" s="5">
        <f t="shared" si="2"/>
        <v>19.995732656424128</v>
      </c>
      <c r="E141" s="6">
        <f>VLOOKUP(B141,vertices!$A:$C,2,0)</f>
        <v>-25</v>
      </c>
      <c r="F141" s="6">
        <f>VLOOKUP(B141,vertices!$A:$C,3,0)</f>
        <v>-43.166666666666664</v>
      </c>
      <c r="G141" s="6">
        <f>VLOOKUP(C141,vertices!$A:$C,2,0)</f>
        <v>-24.667563888888889</v>
      </c>
      <c r="H141" s="6">
        <f>VLOOKUP(C141,vertices!$A:$C,3,0)</f>
        <v>-43.144505555555554</v>
      </c>
      <c r="K141" s="7"/>
      <c r="AF141"/>
      <c r="AG141" s="3"/>
    </row>
    <row r="142" spans="2:33" x14ac:dyDescent="0.25">
      <c r="B142" s="9" t="s">
        <v>114</v>
      </c>
      <c r="C142" s="8" t="s">
        <v>67</v>
      </c>
      <c r="D142" s="5">
        <f t="shared" si="2"/>
        <v>30.138416485508337</v>
      </c>
      <c r="E142" s="6">
        <f>VLOOKUP(B142,vertices!$A:$C,2,0)</f>
        <v>-24.667563888888889</v>
      </c>
      <c r="F142" s="6">
        <f>VLOOKUP(B142,vertices!$A:$C,3,0)</f>
        <v>-43.144505555555554</v>
      </c>
      <c r="G142" s="6">
        <f>VLOOKUP(C142,vertices!$A:$C,2,0)</f>
        <v>-24.166497222222223</v>
      </c>
      <c r="H142" s="6">
        <f>VLOOKUP(C142,vertices!$A:$C,3,0)</f>
        <v>-43.11130277777778</v>
      </c>
      <c r="K142" s="7"/>
      <c r="AF142"/>
      <c r="AG142" s="3"/>
    </row>
    <row r="143" spans="2:33" x14ac:dyDescent="0.25">
      <c r="B143" s="9" t="s">
        <v>67</v>
      </c>
      <c r="C143" s="8" t="s">
        <v>76</v>
      </c>
      <c r="D143" s="5">
        <f t="shared" si="2"/>
        <v>23.373800750027662</v>
      </c>
      <c r="E143" s="6">
        <f>VLOOKUP(B143,vertices!$A:$C,2,0)</f>
        <v>-24.166497222222223</v>
      </c>
      <c r="F143" s="6">
        <f>VLOOKUP(B143,vertices!$A:$C,3,0)</f>
        <v>-43.11130277777778</v>
      </c>
      <c r="G143" s="6">
        <f>VLOOKUP(C143,vertices!$A:$C,2,0)</f>
        <v>-23.777891666666665</v>
      </c>
      <c r="H143" s="6">
        <f>VLOOKUP(C143,vertices!$A:$C,3,0)</f>
        <v>-43.08571666666667</v>
      </c>
      <c r="K143" s="7"/>
      <c r="AF143"/>
      <c r="AG143" s="3"/>
    </row>
    <row r="144" spans="2:33" x14ac:dyDescent="0.25">
      <c r="B144" s="9" t="s">
        <v>76</v>
      </c>
      <c r="C144" s="8" t="s">
        <v>87</v>
      </c>
      <c r="D144" s="5">
        <f t="shared" si="2"/>
        <v>9.2174427142288806</v>
      </c>
      <c r="E144" s="6">
        <f>VLOOKUP(B144,vertices!$A:$C,2,0)</f>
        <v>-23.777891666666665</v>
      </c>
      <c r="F144" s="6">
        <f>VLOOKUP(B144,vertices!$A:$C,3,0)</f>
        <v>-43.08571666666667</v>
      </c>
      <c r="G144" s="6">
        <f>VLOOKUP(C144,vertices!$A:$C,2,0)</f>
        <v>-23.624644444444446</v>
      </c>
      <c r="H144" s="6">
        <f>VLOOKUP(C144,vertices!$A:$C,3,0)</f>
        <v>-43.07566388888889</v>
      </c>
      <c r="K144" s="7"/>
      <c r="AF144"/>
      <c r="AG144" s="3"/>
    </row>
    <row r="145" spans="2:33" x14ac:dyDescent="0.25">
      <c r="B145" s="9" t="s">
        <v>87</v>
      </c>
      <c r="C145" s="8" t="s">
        <v>94</v>
      </c>
      <c r="D145" s="5">
        <f t="shared" si="2"/>
        <v>4.9233978408993551</v>
      </c>
      <c r="E145" s="6">
        <f>VLOOKUP(B145,vertices!$A:$C,2,0)</f>
        <v>-23.624644444444446</v>
      </c>
      <c r="F145" s="6">
        <f>VLOOKUP(B145,vertices!$A:$C,3,0)</f>
        <v>-43.07566388888889</v>
      </c>
      <c r="G145" s="6">
        <f>VLOOKUP(C145,vertices!$A:$C,2,0)</f>
        <v>-23.542788888888889</v>
      </c>
      <c r="H145" s="6">
        <f>VLOOKUP(C145,vertices!$A:$C,3,0)</f>
        <v>-43.070302777777783</v>
      </c>
      <c r="K145" s="7"/>
      <c r="AF145"/>
      <c r="AG145" s="3"/>
    </row>
    <row r="146" spans="2:33" x14ac:dyDescent="0.25">
      <c r="B146" s="9" t="s">
        <v>94</v>
      </c>
      <c r="C146" s="8" t="s">
        <v>104</v>
      </c>
      <c r="D146" s="5">
        <f t="shared" si="2"/>
        <v>2.7674359833199524</v>
      </c>
      <c r="E146" s="6">
        <f>VLOOKUP(B146,vertices!$A:$C,2,0)</f>
        <v>-23.542788888888889</v>
      </c>
      <c r="F146" s="6">
        <f>VLOOKUP(B146,vertices!$A:$C,3,0)</f>
        <v>-43.070302777777783</v>
      </c>
      <c r="G146" s="6">
        <f>VLOOKUP(C146,vertices!$A:$C,2,0)</f>
        <v>-23.49677777777778</v>
      </c>
      <c r="H146" s="6">
        <f>VLOOKUP(C146,vertices!$A:$C,3,0)</f>
        <v>-43.06729444444445</v>
      </c>
      <c r="K146" s="7"/>
      <c r="AF146"/>
      <c r="AG146" s="3"/>
    </row>
    <row r="147" spans="2:33" x14ac:dyDescent="0.25">
      <c r="B147" s="9" t="s">
        <v>104</v>
      </c>
      <c r="C147" s="8" t="s">
        <v>57</v>
      </c>
      <c r="D147" s="5">
        <f t="shared" si="2"/>
        <v>6.963039124626853</v>
      </c>
      <c r="E147" s="6">
        <f>VLOOKUP(B147,vertices!$A:$C,2,0)</f>
        <v>-23.49677777777778</v>
      </c>
      <c r="F147" s="6">
        <f>VLOOKUP(B147,vertices!$A:$C,3,0)</f>
        <v>-43.06729444444445</v>
      </c>
      <c r="G147" s="6">
        <f>VLOOKUP(C147,vertices!$A:$C,2,0)</f>
        <v>-23.381011111111111</v>
      </c>
      <c r="H147" s="6">
        <f>VLOOKUP(C147,vertices!$A:$C,3,0)</f>
        <v>-43.059727777777773</v>
      </c>
      <c r="K147" s="7"/>
      <c r="AF147"/>
      <c r="AG147" s="3"/>
    </row>
    <row r="148" spans="2:33" x14ac:dyDescent="0.25">
      <c r="B148" s="9" t="s">
        <v>130</v>
      </c>
      <c r="C148" s="8" t="s">
        <v>69</v>
      </c>
      <c r="D148" s="5">
        <f t="shared" si="2"/>
        <v>15.615984292785043</v>
      </c>
      <c r="E148" s="6">
        <f>VLOOKUP(B148,vertices!$A:$C,2,0)</f>
        <v>-25</v>
      </c>
      <c r="F148" s="6">
        <f>VLOOKUP(B148,vertices!$A:$C,3,0)</f>
        <v>-43.166666666666664</v>
      </c>
      <c r="G148" s="6">
        <f>VLOOKUP(C148,vertices!$A:$C,2,0)</f>
        <v>-24.771002777777777</v>
      </c>
      <c r="H148" s="6">
        <f>VLOOKUP(C148,vertices!$A:$C,3,0)</f>
        <v>-43.03071388888889</v>
      </c>
      <c r="K148" s="7"/>
      <c r="AF148"/>
      <c r="AG148" s="3"/>
    </row>
    <row r="149" spans="2:33" x14ac:dyDescent="0.25">
      <c r="B149" s="9" t="s">
        <v>69</v>
      </c>
      <c r="C149" s="8" t="s">
        <v>131</v>
      </c>
      <c r="D149" s="5">
        <f t="shared" si="2"/>
        <v>15.558747734193794</v>
      </c>
      <c r="E149" s="6">
        <f>VLOOKUP(B149,vertices!$A:$C,2,0)</f>
        <v>-24.771002777777777</v>
      </c>
      <c r="F149" s="6">
        <f>VLOOKUP(B149,vertices!$A:$C,3,0)</f>
        <v>-43.03071388888889</v>
      </c>
      <c r="G149" s="6">
        <f>VLOOKUP(C149,vertices!$A:$C,2,0)</f>
        <v>-24.542747222222225</v>
      </c>
      <c r="H149" s="6">
        <f>VLOOKUP(C149,vertices!$A:$C,3,0)</f>
        <v>-42.895708333333332</v>
      </c>
      <c r="K149" s="7"/>
      <c r="AF149"/>
      <c r="AG149" s="3"/>
    </row>
    <row r="150" spans="2:33" x14ac:dyDescent="0.25">
      <c r="B150" s="9" t="s">
        <v>131</v>
      </c>
      <c r="C150" s="8" t="s">
        <v>78</v>
      </c>
      <c r="D150" s="5">
        <f t="shared" si="2"/>
        <v>4.8664846487388402</v>
      </c>
      <c r="E150" s="6">
        <f>VLOOKUP(B150,vertices!$A:$C,2,0)</f>
        <v>-24.542747222222225</v>
      </c>
      <c r="F150" s="6">
        <f>VLOOKUP(B150,vertices!$A:$C,3,0)</f>
        <v>-42.895708333333332</v>
      </c>
      <c r="G150" s="6">
        <f>VLOOKUP(C150,vertices!$A:$C,2,0)</f>
        <v>-24.47133333333333</v>
      </c>
      <c r="H150" s="6">
        <f>VLOOKUP(C150,vertices!$A:$C,3,0)</f>
        <v>-42.853572222222226</v>
      </c>
      <c r="K150" s="7"/>
      <c r="AF150"/>
      <c r="AG150" s="3"/>
    </row>
    <row r="151" spans="2:33" x14ac:dyDescent="0.25">
      <c r="B151" s="9" t="s">
        <v>78</v>
      </c>
      <c r="C151" s="8" t="s">
        <v>56</v>
      </c>
      <c r="D151" s="5">
        <f t="shared" si="2"/>
        <v>8.3731193072245347</v>
      </c>
      <c r="E151" s="6">
        <f>VLOOKUP(B151,vertices!$A:$C,2,0)</f>
        <v>-24.47133333333333</v>
      </c>
      <c r="F151" s="6">
        <f>VLOOKUP(B151,vertices!$A:$C,3,0)</f>
        <v>-42.853572222222226</v>
      </c>
      <c r="G151" s="6">
        <f>VLOOKUP(C151,vertices!$A:$C,2,0)</f>
        <v>-24.348438888888889</v>
      </c>
      <c r="H151" s="6">
        <f>VLOOKUP(C151,vertices!$A:$C,3,0)</f>
        <v>-42.781174999999998</v>
      </c>
      <c r="K151" s="7"/>
      <c r="AF151"/>
      <c r="AG151" s="3"/>
    </row>
    <row r="152" spans="2:33" x14ac:dyDescent="0.25">
      <c r="B152" s="9" t="s">
        <v>56</v>
      </c>
      <c r="C152" s="8" t="s">
        <v>54</v>
      </c>
      <c r="D152" s="5">
        <f t="shared" si="2"/>
        <v>7.1892707163262592</v>
      </c>
      <c r="E152" s="6">
        <f>VLOOKUP(B152,vertices!$A:$C,2,0)</f>
        <v>-24.348438888888889</v>
      </c>
      <c r="F152" s="6">
        <f>VLOOKUP(B152,vertices!$A:$C,3,0)</f>
        <v>-42.781174999999998</v>
      </c>
      <c r="G152" s="6">
        <f>VLOOKUP(C152,vertices!$A:$C,2,0)</f>
        <v>-24.242897222222222</v>
      </c>
      <c r="H152" s="6">
        <f>VLOOKUP(C152,vertices!$A:$C,3,0)</f>
        <v>-42.719116666666672</v>
      </c>
      <c r="K152" s="7"/>
      <c r="AF152"/>
      <c r="AG152" s="3"/>
    </row>
    <row r="153" spans="2:33" x14ac:dyDescent="0.25">
      <c r="B153" s="9" t="s">
        <v>54</v>
      </c>
      <c r="C153" s="8" t="s">
        <v>98</v>
      </c>
      <c r="D153" s="5">
        <f t="shared" si="2"/>
        <v>11.839844669823449</v>
      </c>
      <c r="E153" s="6">
        <f>VLOOKUP(B153,vertices!$A:$C,2,0)</f>
        <v>-24.242897222222222</v>
      </c>
      <c r="F153" s="6">
        <f>VLOOKUP(B153,vertices!$A:$C,3,0)</f>
        <v>-42.719116666666672</v>
      </c>
      <c r="G153" s="6">
        <f>VLOOKUP(C153,vertices!$A:$C,2,0)</f>
        <v>-24.06903888888889</v>
      </c>
      <c r="H153" s="6">
        <f>VLOOKUP(C153,vertices!$A:$C,3,0)</f>
        <v>-42.617116666666668</v>
      </c>
      <c r="K153" s="7"/>
      <c r="AF153"/>
      <c r="AG153" s="3"/>
    </row>
    <row r="154" spans="2:33" x14ac:dyDescent="0.25">
      <c r="B154" s="9" t="s">
        <v>98</v>
      </c>
      <c r="C154" s="8" t="s">
        <v>108</v>
      </c>
      <c r="D154" s="5">
        <f t="shared" si="2"/>
        <v>9.334886844024286</v>
      </c>
      <c r="E154" s="6">
        <f>VLOOKUP(B154,vertices!$A:$C,2,0)</f>
        <v>-24.06903888888889</v>
      </c>
      <c r="F154" s="6">
        <f>VLOOKUP(B154,vertices!$A:$C,3,0)</f>
        <v>-42.617116666666668</v>
      </c>
      <c r="G154" s="6">
        <f>VLOOKUP(C154,vertices!$A:$C,2,0)</f>
        <v>-23.925877777777778</v>
      </c>
      <c r="H154" s="6">
        <f>VLOOKUP(C154,vertices!$A:$C,3,0)</f>
        <v>-42.550725</v>
      </c>
      <c r="K154" s="7"/>
      <c r="AF154"/>
      <c r="AG154" s="3"/>
    </row>
    <row r="155" spans="2:33" x14ac:dyDescent="0.25">
      <c r="B155" s="9" t="s">
        <v>108</v>
      </c>
      <c r="C155" s="8" t="s">
        <v>59</v>
      </c>
      <c r="D155" s="5">
        <f t="shared" si="2"/>
        <v>38.28607360139717</v>
      </c>
      <c r="E155" s="6">
        <f>VLOOKUP(B155,vertices!$A:$C,2,0)</f>
        <v>-23.925877777777778</v>
      </c>
      <c r="F155" s="6">
        <f>VLOOKUP(B155,vertices!$A:$C,3,0)</f>
        <v>-42.550725</v>
      </c>
      <c r="G155" s="6">
        <f>VLOOKUP(C155,vertices!$A:$C,2,0)</f>
        <v>-23.358919444444446</v>
      </c>
      <c r="H155" s="6">
        <f>VLOOKUP(C155,vertices!$A:$C,3,0)</f>
        <v>-42.232091666666669</v>
      </c>
      <c r="K155" s="7"/>
      <c r="AF155"/>
      <c r="AG155" s="3"/>
    </row>
    <row r="156" spans="2:33" x14ac:dyDescent="0.25">
      <c r="B156" s="9" t="s">
        <v>132</v>
      </c>
      <c r="C156" s="8" t="s">
        <v>133</v>
      </c>
      <c r="D156" s="5">
        <f t="shared" si="2"/>
        <v>10.006554378187786</v>
      </c>
      <c r="E156" s="6">
        <f>VLOOKUP(B156,vertices!$A:$C,2,0)</f>
        <v>-26</v>
      </c>
      <c r="F156" s="6">
        <f>VLOOKUP(B156,vertices!$A:$C,3,0)</f>
        <v>-42.833333333333336</v>
      </c>
      <c r="G156" s="6">
        <f>VLOOKUP(C156,vertices!$A:$C,2,0)</f>
        <v>-25.833333333333332</v>
      </c>
      <c r="H156" s="6">
        <f>VLOOKUP(C156,vertices!$A:$C,3,0)</f>
        <v>-42.833333333333336</v>
      </c>
      <c r="K156" s="7"/>
      <c r="AF156"/>
      <c r="AG156" s="3"/>
    </row>
    <row r="157" spans="2:33" x14ac:dyDescent="0.25">
      <c r="B157" s="9" t="s">
        <v>133</v>
      </c>
      <c r="C157" s="8" t="s">
        <v>134</v>
      </c>
      <c r="D157" s="5">
        <f t="shared" si="2"/>
        <v>10.006554378056407</v>
      </c>
      <c r="E157" s="6">
        <f>VLOOKUP(B157,vertices!$A:$C,2,0)</f>
        <v>-25.833333333333332</v>
      </c>
      <c r="F157" s="6">
        <f>VLOOKUP(B157,vertices!$A:$C,3,0)</f>
        <v>-42.833333333333336</v>
      </c>
      <c r="G157" s="6">
        <f>VLOOKUP(C157,vertices!$A:$C,2,0)</f>
        <v>-25.666666666666668</v>
      </c>
      <c r="H157" s="6">
        <f>VLOOKUP(C157,vertices!$A:$C,3,0)</f>
        <v>-42.833333333333336</v>
      </c>
      <c r="K157" s="7"/>
      <c r="AF157"/>
      <c r="AG157" s="3"/>
    </row>
    <row r="158" spans="2:33" x14ac:dyDescent="0.25">
      <c r="B158" s="9" t="s">
        <v>134</v>
      </c>
      <c r="C158" s="8" t="s">
        <v>135</v>
      </c>
      <c r="D158" s="5">
        <f t="shared" si="2"/>
        <v>10.006554378056407</v>
      </c>
      <c r="E158" s="6">
        <f>VLOOKUP(B158,vertices!$A:$C,2,0)</f>
        <v>-25.666666666666668</v>
      </c>
      <c r="F158" s="6">
        <f>VLOOKUP(B158,vertices!$A:$C,3,0)</f>
        <v>-42.833333333333336</v>
      </c>
      <c r="G158" s="6">
        <f>VLOOKUP(C158,vertices!$A:$C,2,0)</f>
        <v>-25.5</v>
      </c>
      <c r="H158" s="6">
        <f>VLOOKUP(C158,vertices!$A:$C,3,0)</f>
        <v>-42.833333333333336</v>
      </c>
      <c r="K158" s="7"/>
      <c r="AF158"/>
      <c r="AG158" s="3"/>
    </row>
    <row r="159" spans="2:33" x14ac:dyDescent="0.25">
      <c r="B159" s="9" t="s">
        <v>135</v>
      </c>
      <c r="C159" s="8" t="s">
        <v>136</v>
      </c>
      <c r="D159" s="5">
        <f t="shared" si="2"/>
        <v>10.006554378187786</v>
      </c>
      <c r="E159" s="6">
        <f>VLOOKUP(B159,vertices!$A:$C,2,0)</f>
        <v>-25.5</v>
      </c>
      <c r="F159" s="6">
        <f>VLOOKUP(B159,vertices!$A:$C,3,0)</f>
        <v>-42.833333333333336</v>
      </c>
      <c r="G159" s="6">
        <f>VLOOKUP(C159,vertices!$A:$C,2,0)</f>
        <v>-25.333333333333332</v>
      </c>
      <c r="H159" s="6">
        <f>VLOOKUP(C159,vertices!$A:$C,3,0)</f>
        <v>-42.833333333333336</v>
      </c>
      <c r="K159" s="7"/>
      <c r="AF159"/>
      <c r="AG159" s="3"/>
    </row>
    <row r="160" spans="2:33" x14ac:dyDescent="0.25">
      <c r="B160" s="9" t="s">
        <v>136</v>
      </c>
      <c r="C160" s="8" t="s">
        <v>137</v>
      </c>
      <c r="D160" s="5">
        <f t="shared" si="2"/>
        <v>10.006554378187786</v>
      </c>
      <c r="E160" s="6">
        <f>VLOOKUP(B160,vertices!$A:$C,2,0)</f>
        <v>-25.333333333333332</v>
      </c>
      <c r="F160" s="6">
        <f>VLOOKUP(B160,vertices!$A:$C,3,0)</f>
        <v>-42.833333333333336</v>
      </c>
      <c r="G160" s="6">
        <f>VLOOKUP(C160,vertices!$A:$C,2,0)</f>
        <v>-25.166666666666668</v>
      </c>
      <c r="H160" s="6">
        <f>VLOOKUP(C160,vertices!$A:$C,3,0)</f>
        <v>-42.833333333333336</v>
      </c>
      <c r="K160" s="7"/>
      <c r="AF160"/>
      <c r="AG160" s="3"/>
    </row>
    <row r="161" spans="2:33" x14ac:dyDescent="0.25">
      <c r="B161" s="9" t="s">
        <v>137</v>
      </c>
      <c r="C161" s="8" t="s">
        <v>138</v>
      </c>
      <c r="D161" s="5">
        <f t="shared" si="2"/>
        <v>10.006554378056407</v>
      </c>
      <c r="E161" s="6">
        <f>VLOOKUP(B161,vertices!$A:$C,2,0)</f>
        <v>-25.166666666666668</v>
      </c>
      <c r="F161" s="6">
        <f>VLOOKUP(B161,vertices!$A:$C,3,0)</f>
        <v>-42.833333333333336</v>
      </c>
      <c r="G161" s="6">
        <f>VLOOKUP(C161,vertices!$A:$C,2,0)</f>
        <v>-25</v>
      </c>
      <c r="H161" s="6">
        <f>VLOOKUP(C161,vertices!$A:$C,3,0)</f>
        <v>-42.833333333333336</v>
      </c>
      <c r="K161" s="7"/>
      <c r="AF161"/>
      <c r="AG161" s="3"/>
    </row>
    <row r="162" spans="2:33" x14ac:dyDescent="0.25">
      <c r="B162" s="9" t="s">
        <v>138</v>
      </c>
      <c r="C162" s="8" t="s">
        <v>116</v>
      </c>
      <c r="D162" s="5">
        <f t="shared" si="2"/>
        <v>15.69377259365762</v>
      </c>
      <c r="E162" s="6">
        <f>VLOOKUP(B162,vertices!$A:$C,2,0)</f>
        <v>-25</v>
      </c>
      <c r="F162" s="6">
        <f>VLOOKUP(B162,vertices!$A:$C,3,0)</f>
        <v>-42.833333333333336</v>
      </c>
      <c r="G162" s="6">
        <f>VLOOKUP(C162,vertices!$A:$C,2,0)</f>
        <v>-24.740727777777778</v>
      </c>
      <c r="H162" s="6">
        <f>VLOOKUP(C162,vertices!$A:$C,3,0)</f>
        <v>-42.869947222222223</v>
      </c>
      <c r="K162" s="7"/>
      <c r="AF162"/>
      <c r="AG162" s="3"/>
    </row>
    <row r="163" spans="2:33" x14ac:dyDescent="0.25">
      <c r="B163" s="9" t="s">
        <v>116</v>
      </c>
      <c r="C163" s="8" t="s">
        <v>131</v>
      </c>
      <c r="D163" s="5">
        <f t="shared" si="2"/>
        <v>11.96946379623931</v>
      </c>
      <c r="E163" s="6">
        <f>VLOOKUP(B163,vertices!$A:$C,2,0)</f>
        <v>-24.740727777777778</v>
      </c>
      <c r="F163" s="6">
        <f>VLOOKUP(B163,vertices!$A:$C,3,0)</f>
        <v>-42.869947222222223</v>
      </c>
      <c r="G163" s="6">
        <f>VLOOKUP(C163,vertices!$A:$C,2,0)</f>
        <v>-24.542747222222225</v>
      </c>
      <c r="H163" s="6">
        <f>VLOOKUP(C163,vertices!$A:$C,3,0)</f>
        <v>-42.895708333333332</v>
      </c>
      <c r="K163" s="7"/>
      <c r="AF163"/>
      <c r="AG163" s="3"/>
    </row>
    <row r="164" spans="2:33" x14ac:dyDescent="0.25">
      <c r="B164" s="9" t="s">
        <v>131</v>
      </c>
      <c r="C164" s="8" t="s">
        <v>77</v>
      </c>
      <c r="D164" s="5">
        <f t="shared" si="2"/>
        <v>16.157183089771863</v>
      </c>
      <c r="E164" s="6">
        <f>VLOOKUP(B164,vertices!$A:$C,2,0)</f>
        <v>-24.542747222222225</v>
      </c>
      <c r="F164" s="6">
        <f>VLOOKUP(B164,vertices!$A:$C,3,0)</f>
        <v>-42.895708333333332</v>
      </c>
      <c r="G164" s="6">
        <f>VLOOKUP(C164,vertices!$A:$C,2,0)</f>
        <v>-24.274761111111111</v>
      </c>
      <c r="H164" s="6">
        <f>VLOOKUP(C164,vertices!$A:$C,3,0)</f>
        <v>-42.922688888888885</v>
      </c>
      <c r="K164" s="7"/>
      <c r="AF164"/>
      <c r="AG164" s="3"/>
    </row>
    <row r="165" spans="2:33" x14ac:dyDescent="0.25">
      <c r="B165" s="9" t="s">
        <v>77</v>
      </c>
      <c r="C165" s="8" t="s">
        <v>88</v>
      </c>
      <c r="D165" s="5">
        <f t="shared" si="2"/>
        <v>31.773501460257592</v>
      </c>
      <c r="E165" s="6">
        <f>VLOOKUP(B165,vertices!$A:$C,2,0)</f>
        <v>-24.274761111111111</v>
      </c>
      <c r="F165" s="6">
        <f>VLOOKUP(B165,vertices!$A:$C,3,0)</f>
        <v>-42.922688888888885</v>
      </c>
      <c r="G165" s="6">
        <f>VLOOKUP(C165,vertices!$A:$C,2,0)</f>
        <v>-23.750691666666668</v>
      </c>
      <c r="H165" s="6">
        <f>VLOOKUP(C165,vertices!$A:$C,3,0)</f>
        <v>-43.003255555555555</v>
      </c>
      <c r="K165" s="7"/>
      <c r="AF165"/>
      <c r="AG165" s="3"/>
    </row>
    <row r="166" spans="2:33" x14ac:dyDescent="0.25">
      <c r="B166" s="9" t="s">
        <v>88</v>
      </c>
      <c r="C166" s="8" t="s">
        <v>95</v>
      </c>
      <c r="D166" s="5">
        <f t="shared" si="2"/>
        <v>9.7381992993065047</v>
      </c>
      <c r="E166" s="6">
        <f>VLOOKUP(B166,vertices!$A:$C,2,0)</f>
        <v>-23.750691666666668</v>
      </c>
      <c r="F166" s="6">
        <f>VLOOKUP(B166,vertices!$A:$C,3,0)</f>
        <v>-43.003255555555555</v>
      </c>
      <c r="G166" s="6">
        <f>VLOOKUP(C166,vertices!$A:$C,2,0)</f>
        <v>-23.590063888888888</v>
      </c>
      <c r="H166" s="6">
        <f>VLOOKUP(C166,vertices!$A:$C,3,0)</f>
        <v>-43.027830555555553</v>
      </c>
      <c r="K166" s="7"/>
      <c r="AF166"/>
      <c r="AG166" s="3"/>
    </row>
    <row r="167" spans="2:33" x14ac:dyDescent="0.25">
      <c r="B167" s="9" t="s">
        <v>95</v>
      </c>
      <c r="C167" s="8" t="s">
        <v>105</v>
      </c>
      <c r="D167" s="5">
        <f t="shared" si="2"/>
        <v>4.3028432783978943</v>
      </c>
      <c r="E167" s="6">
        <f>VLOOKUP(B167,vertices!$A:$C,2,0)</f>
        <v>-23.590063888888888</v>
      </c>
      <c r="F167" s="6">
        <f>VLOOKUP(B167,vertices!$A:$C,3,0)</f>
        <v>-43.027830555555553</v>
      </c>
      <c r="G167" s="6">
        <f>VLOOKUP(C167,vertices!$A:$C,2,0)</f>
        <v>-23.519088888888888</v>
      </c>
      <c r="H167" s="6">
        <f>VLOOKUP(C167,vertices!$A:$C,3,0)</f>
        <v>-43.038669444444444</v>
      </c>
      <c r="K167" s="7"/>
      <c r="AF167"/>
      <c r="AG167" s="3"/>
    </row>
    <row r="168" spans="2:33" x14ac:dyDescent="0.25">
      <c r="B168" s="9" t="s">
        <v>105</v>
      </c>
      <c r="C168" s="8" t="s">
        <v>57</v>
      </c>
      <c r="D168" s="5">
        <f t="shared" si="2"/>
        <v>8.3708470450933703</v>
      </c>
      <c r="E168" s="6">
        <f>VLOOKUP(B168,vertices!$A:$C,2,0)</f>
        <v>-23.519088888888888</v>
      </c>
      <c r="F168" s="6">
        <f>VLOOKUP(B168,vertices!$A:$C,3,0)</f>
        <v>-43.038669444444444</v>
      </c>
      <c r="G168" s="6">
        <f>VLOOKUP(C168,vertices!$A:$C,2,0)</f>
        <v>-23.381011111111111</v>
      </c>
      <c r="H168" s="6">
        <f>VLOOKUP(C168,vertices!$A:$C,3,0)</f>
        <v>-43.059727777777773</v>
      </c>
      <c r="K168" s="7"/>
      <c r="AF168"/>
      <c r="AG168" s="3"/>
    </row>
    <row r="169" spans="2:33" x14ac:dyDescent="0.25">
      <c r="B169" s="9" t="s">
        <v>105</v>
      </c>
      <c r="C169" s="8" t="s">
        <v>152</v>
      </c>
      <c r="D169" s="5">
        <f t="shared" si="2"/>
        <v>8.9633145566065942</v>
      </c>
      <c r="E169" s="6">
        <f>VLOOKUP(B169,vertices!$A:$C,2,0)</f>
        <v>-23.519088888888888</v>
      </c>
      <c r="F169" s="6">
        <f>VLOOKUP(B169,vertices!$A:$C,3,0)</f>
        <v>-43.038669444444444</v>
      </c>
      <c r="G169" s="6">
        <f>VLOOKUP(C169,vertices!$A:$C,2,0)</f>
        <v>-23.615727777777778</v>
      </c>
      <c r="H169" s="6">
        <f>VLOOKUP(C169,vertices!$A:$C,3,0)</f>
        <v>-42.914522222222217</v>
      </c>
      <c r="K169" s="7"/>
      <c r="AF169"/>
      <c r="AG169" s="3"/>
    </row>
    <row r="170" spans="2:33" x14ac:dyDescent="0.25">
      <c r="B170" s="9" t="s">
        <v>138</v>
      </c>
      <c r="C170" s="8" t="s">
        <v>80</v>
      </c>
      <c r="D170" s="5">
        <f t="shared" si="2"/>
        <v>12.839564215983099</v>
      </c>
      <c r="E170" s="6">
        <f>VLOOKUP(B170,vertices!$A:$C,2,0)</f>
        <v>-25</v>
      </c>
      <c r="F170" s="6">
        <f>VLOOKUP(B170,vertices!$A:$C,3,0)</f>
        <v>-42.833333333333336</v>
      </c>
      <c r="G170" s="6">
        <f>VLOOKUP(C170,vertices!$A:$C,2,0)</f>
        <v>-24.805363888888891</v>
      </c>
      <c r="H170" s="6">
        <f>VLOOKUP(C170,vertices!$A:$C,3,0)</f>
        <v>-42.73565277777778</v>
      </c>
      <c r="K170" s="7"/>
      <c r="AF170"/>
      <c r="AG170" s="3"/>
    </row>
    <row r="171" spans="2:33" x14ac:dyDescent="0.25">
      <c r="B171" s="9" t="s">
        <v>80</v>
      </c>
      <c r="C171" s="8" t="s">
        <v>139</v>
      </c>
      <c r="D171" s="5">
        <f t="shared" si="2"/>
        <v>6.5935809981188243</v>
      </c>
      <c r="E171" s="6">
        <f>VLOOKUP(B171,vertices!$A:$C,2,0)</f>
        <v>-24.805363888888891</v>
      </c>
      <c r="F171" s="6">
        <f>VLOOKUP(B171,vertices!$A:$C,3,0)</f>
        <v>-42.73565277777778</v>
      </c>
      <c r="G171" s="6">
        <f>VLOOKUP(C171,vertices!$A:$C,2,0)</f>
        <v>-24.705391666666667</v>
      </c>
      <c r="H171" s="6">
        <f>VLOOKUP(C171,vertices!$A:$C,3,0)</f>
        <v>-42.685597222222221</v>
      </c>
      <c r="K171" s="7"/>
      <c r="AF171"/>
      <c r="AG171" s="3"/>
    </row>
    <row r="172" spans="2:33" x14ac:dyDescent="0.25">
      <c r="B172" s="9" t="s">
        <v>139</v>
      </c>
      <c r="C172" s="8" t="s">
        <v>92</v>
      </c>
      <c r="D172" s="5">
        <f t="shared" si="2"/>
        <v>2.5440544714145297</v>
      </c>
      <c r="E172" s="6">
        <f>VLOOKUP(B172,vertices!$A:$C,2,0)</f>
        <v>-24.705391666666667</v>
      </c>
      <c r="F172" s="6">
        <f>VLOOKUP(B172,vertices!$A:$C,3,0)</f>
        <v>-42.685597222222221</v>
      </c>
      <c r="G172" s="6">
        <f>VLOOKUP(C172,vertices!$A:$C,2,0)</f>
        <v>-24.666666666666668</v>
      </c>
      <c r="H172" s="6">
        <f>VLOOKUP(C172,vertices!$A:$C,3,0)</f>
        <v>-42.666666666666664</v>
      </c>
      <c r="K172" s="7"/>
      <c r="AF172"/>
      <c r="AG172" s="3"/>
    </row>
    <row r="173" spans="2:33" x14ac:dyDescent="0.25">
      <c r="B173" s="9" t="s">
        <v>92</v>
      </c>
      <c r="C173" s="8" t="s">
        <v>140</v>
      </c>
      <c r="D173" s="5">
        <f t="shared" si="2"/>
        <v>21.987170437925432</v>
      </c>
      <c r="E173" s="6">
        <f>VLOOKUP(B173,vertices!$A:$C,2,0)</f>
        <v>-24.666666666666668</v>
      </c>
      <c r="F173" s="6">
        <f>VLOOKUP(B173,vertices!$A:$C,3,0)</f>
        <v>-42.666666666666664</v>
      </c>
      <c r="G173" s="6">
        <f>VLOOKUP(C173,vertices!$A:$C,2,0)</f>
        <v>-24.333333333333332</v>
      </c>
      <c r="H173" s="6">
        <f>VLOOKUP(C173,vertices!$A:$C,3,0)</f>
        <v>-42.5</v>
      </c>
      <c r="K173" s="7"/>
      <c r="AF173"/>
      <c r="AG173" s="3"/>
    </row>
    <row r="174" spans="2:33" x14ac:dyDescent="0.25">
      <c r="B174" s="9" t="s">
        <v>140</v>
      </c>
      <c r="C174" s="8" t="s">
        <v>99</v>
      </c>
      <c r="D174" s="5">
        <f t="shared" si="2"/>
        <v>7.6334367357660504</v>
      </c>
      <c r="E174" s="6">
        <f>VLOOKUP(B174,vertices!$A:$C,2,0)</f>
        <v>-24.333333333333332</v>
      </c>
      <c r="F174" s="6">
        <f>VLOOKUP(B174,vertices!$A:$C,3,0)</f>
        <v>-42.5</v>
      </c>
      <c r="G174" s="6">
        <f>VLOOKUP(C174,vertices!$A:$C,2,0)</f>
        <v>-24.210052777777776</v>
      </c>
      <c r="H174" s="6">
        <f>VLOOKUP(C174,vertices!$A:$C,3,0)</f>
        <v>-42.465894444444444</v>
      </c>
      <c r="K174" s="7"/>
      <c r="AF174"/>
      <c r="AG174" s="3"/>
    </row>
    <row r="175" spans="2:33" x14ac:dyDescent="0.25">
      <c r="B175" s="9" t="s">
        <v>99</v>
      </c>
      <c r="C175" s="8" t="s">
        <v>109</v>
      </c>
      <c r="D175" s="5">
        <f t="shared" si="2"/>
        <v>9.2822105206921002</v>
      </c>
      <c r="E175" s="6">
        <f>VLOOKUP(B175,vertices!$A:$C,2,0)</f>
        <v>-24.210052777777776</v>
      </c>
      <c r="F175" s="6">
        <f>VLOOKUP(B175,vertices!$A:$C,3,0)</f>
        <v>-42.465894444444444</v>
      </c>
      <c r="G175" s="6">
        <f>VLOOKUP(C175,vertices!$A:$C,2,0)</f>
        <v>-24.060136111111113</v>
      </c>
      <c r="H175" s="6">
        <f>VLOOKUP(C175,vertices!$A:$C,3,0)</f>
        <v>-42.424502777777775</v>
      </c>
      <c r="K175" s="7"/>
      <c r="AF175"/>
      <c r="AG175" s="3"/>
    </row>
    <row r="176" spans="2:33" x14ac:dyDescent="0.25">
      <c r="B176" s="9" t="s">
        <v>109</v>
      </c>
      <c r="C176" s="8" t="s">
        <v>59</v>
      </c>
      <c r="D176" s="5">
        <f t="shared" si="2"/>
        <v>43.408903983379389</v>
      </c>
      <c r="E176" s="6">
        <f>VLOOKUP(B176,vertices!$A:$C,2,0)</f>
        <v>-24.060136111111113</v>
      </c>
      <c r="F176" s="6">
        <f>VLOOKUP(B176,vertices!$A:$C,3,0)</f>
        <v>-42.424502777777775</v>
      </c>
      <c r="G176" s="6">
        <f>VLOOKUP(C176,vertices!$A:$C,2,0)</f>
        <v>-23.358919444444446</v>
      </c>
      <c r="H176" s="6">
        <f>VLOOKUP(C176,vertices!$A:$C,3,0)</f>
        <v>-42.232091666666669</v>
      </c>
      <c r="K176" s="7"/>
      <c r="AF176"/>
      <c r="AG176" s="3"/>
    </row>
    <row r="177" spans="2:33" x14ac:dyDescent="0.25">
      <c r="B177" s="9" t="s">
        <v>141</v>
      </c>
      <c r="C177" s="8" t="s">
        <v>142</v>
      </c>
      <c r="D177" s="5">
        <f t="shared" si="2"/>
        <v>10.006554378056407</v>
      </c>
      <c r="E177" s="6">
        <f>VLOOKUP(B177,vertices!$A:$C,2,0)</f>
        <v>-25</v>
      </c>
      <c r="F177" s="6">
        <f>VLOOKUP(B177,vertices!$A:$C,3,0)</f>
        <v>-42.166666666666664</v>
      </c>
      <c r="G177" s="6">
        <f>VLOOKUP(C177,vertices!$A:$C,2,0)</f>
        <v>-24.833333333333332</v>
      </c>
      <c r="H177" s="6">
        <f>VLOOKUP(C177,vertices!$A:$C,3,0)</f>
        <v>-42.166666666666664</v>
      </c>
      <c r="K177" s="7"/>
      <c r="AF177"/>
      <c r="AG177" s="3"/>
    </row>
    <row r="178" spans="2:33" x14ac:dyDescent="0.25">
      <c r="B178" s="9" t="s">
        <v>142</v>
      </c>
      <c r="C178" s="8" t="s">
        <v>143</v>
      </c>
      <c r="D178" s="5">
        <f t="shared" si="2"/>
        <v>10.006554378187786</v>
      </c>
      <c r="E178" s="6">
        <f>VLOOKUP(B178,vertices!$A:$C,2,0)</f>
        <v>-24.833333333333332</v>
      </c>
      <c r="F178" s="6">
        <f>VLOOKUP(B178,vertices!$A:$C,3,0)</f>
        <v>-42.166666666666664</v>
      </c>
      <c r="G178" s="6">
        <f>VLOOKUP(C178,vertices!$A:$C,2,0)</f>
        <v>-24.666666666666668</v>
      </c>
      <c r="H178" s="6">
        <f>VLOOKUP(C178,vertices!$A:$C,3,0)</f>
        <v>-42.166666666666664</v>
      </c>
      <c r="K178" s="7"/>
      <c r="AF178"/>
      <c r="AG178" s="3"/>
    </row>
    <row r="179" spans="2:33" x14ac:dyDescent="0.25">
      <c r="B179" s="9" t="s">
        <v>143</v>
      </c>
      <c r="C179" s="8" t="s">
        <v>144</v>
      </c>
      <c r="D179" s="5">
        <f t="shared" si="2"/>
        <v>10.006554378187786</v>
      </c>
      <c r="E179" s="6">
        <f>VLOOKUP(B179,vertices!$A:$C,2,0)</f>
        <v>-24.666666666666668</v>
      </c>
      <c r="F179" s="6">
        <f>VLOOKUP(B179,vertices!$A:$C,3,0)</f>
        <v>-42.166666666666664</v>
      </c>
      <c r="G179" s="6">
        <f>VLOOKUP(C179,vertices!$A:$C,2,0)</f>
        <v>-24.5</v>
      </c>
      <c r="H179" s="6">
        <f>VLOOKUP(C179,vertices!$A:$C,3,0)</f>
        <v>-42.166666666666664</v>
      </c>
      <c r="K179" s="7"/>
      <c r="AF179"/>
      <c r="AG179" s="3"/>
    </row>
    <row r="180" spans="2:33" x14ac:dyDescent="0.25">
      <c r="B180" s="9" t="s">
        <v>144</v>
      </c>
      <c r="C180" s="8" t="s">
        <v>145</v>
      </c>
      <c r="D180" s="5">
        <f t="shared" si="2"/>
        <v>10.006554378187786</v>
      </c>
      <c r="E180" s="6">
        <f>VLOOKUP(B180,vertices!$A:$C,2,0)</f>
        <v>-24.5</v>
      </c>
      <c r="F180" s="6">
        <f>VLOOKUP(B180,vertices!$A:$C,3,0)</f>
        <v>-42.166666666666664</v>
      </c>
      <c r="G180" s="6">
        <f>VLOOKUP(C180,vertices!$A:$C,2,0)</f>
        <v>-24.333333333333332</v>
      </c>
      <c r="H180" s="6">
        <f>VLOOKUP(C180,vertices!$A:$C,3,0)</f>
        <v>-42.166666666666664</v>
      </c>
      <c r="K180" s="7"/>
      <c r="AF180"/>
      <c r="AG180" s="3"/>
    </row>
    <row r="181" spans="2:33" x14ac:dyDescent="0.25">
      <c r="B181" s="9" t="s">
        <v>145</v>
      </c>
      <c r="C181" s="8" t="s">
        <v>111</v>
      </c>
      <c r="D181" s="5">
        <f t="shared" si="2"/>
        <v>6.7299584691363989</v>
      </c>
      <c r="E181" s="6">
        <f>VLOOKUP(B181,vertices!$A:$C,2,0)</f>
        <v>-24.333333333333332</v>
      </c>
      <c r="F181" s="6">
        <f>VLOOKUP(B181,vertices!$A:$C,3,0)</f>
        <v>-42.166666666666664</v>
      </c>
      <c r="G181" s="6">
        <f>VLOOKUP(C181,vertices!$A:$C,2,0)</f>
        <v>-24.221452777777777</v>
      </c>
      <c r="H181" s="6">
        <f>VLOOKUP(C181,vertices!$A:$C,3,0)</f>
        <v>-42.174225</v>
      </c>
      <c r="K181" s="7"/>
      <c r="AF181"/>
      <c r="AG181" s="3"/>
    </row>
    <row r="182" spans="2:33" x14ac:dyDescent="0.25">
      <c r="B182" s="9" t="s">
        <v>111</v>
      </c>
      <c r="C182" s="8" t="s">
        <v>122</v>
      </c>
      <c r="D182" s="5">
        <f t="shared" si="2"/>
        <v>25.709078636060383</v>
      </c>
      <c r="E182" s="6">
        <f>VLOOKUP(B182,vertices!$A:$C,2,0)</f>
        <v>-24.221452777777777</v>
      </c>
      <c r="F182" s="6">
        <f>VLOOKUP(B182,vertices!$A:$C,3,0)</f>
        <v>-42.174225</v>
      </c>
      <c r="G182" s="6">
        <f>VLOOKUP(C182,vertices!$A:$C,2,0)</f>
        <v>-23.794055555555556</v>
      </c>
      <c r="H182" s="6">
        <f>VLOOKUP(C182,vertices!$A:$C,3,0)</f>
        <v>-42.202986111111116</v>
      </c>
      <c r="K182" s="7"/>
      <c r="AF182"/>
      <c r="AG182" s="3"/>
    </row>
    <row r="183" spans="2:33" x14ac:dyDescent="0.25">
      <c r="B183" s="9" t="s">
        <v>122</v>
      </c>
      <c r="C183" s="8" t="s">
        <v>59</v>
      </c>
      <c r="D183" s="5">
        <f t="shared" si="2"/>
        <v>26.174325917254464</v>
      </c>
      <c r="E183" s="6">
        <f>VLOOKUP(B183,vertices!$A:$C,2,0)</f>
        <v>-23.794055555555556</v>
      </c>
      <c r="F183" s="6">
        <f>VLOOKUP(B183,vertices!$A:$C,3,0)</f>
        <v>-42.202986111111116</v>
      </c>
      <c r="G183" s="6">
        <f>VLOOKUP(C183,vertices!$A:$C,2,0)</f>
        <v>-23.358919444444446</v>
      </c>
      <c r="H183" s="6">
        <f>VLOOKUP(C183,vertices!$A:$C,3,0)</f>
        <v>-42.232091666666669</v>
      </c>
      <c r="K183" s="7"/>
      <c r="AF183"/>
      <c r="AG183" s="3"/>
    </row>
    <row r="184" spans="2:33" x14ac:dyDescent="0.25">
      <c r="B184" s="9" t="s">
        <v>145</v>
      </c>
      <c r="C184" s="8" t="s">
        <v>123</v>
      </c>
      <c r="D184" s="5">
        <f t="shared" si="2"/>
        <v>11.123599807950697</v>
      </c>
      <c r="E184" s="6">
        <f>VLOOKUP(B184,vertices!$A:$C,2,0)</f>
        <v>-24.333333333333332</v>
      </c>
      <c r="F184" s="6">
        <f>VLOOKUP(B184,vertices!$A:$C,3,0)</f>
        <v>-42.166666666666664</v>
      </c>
      <c r="G184" s="6">
        <f>VLOOKUP(C184,vertices!$A:$C,2,0)</f>
        <v>-24.192966666666667</v>
      </c>
      <c r="H184" s="6">
        <f>VLOOKUP(C184,vertices!$A:$C,3,0)</f>
        <v>-42.299308333333329</v>
      </c>
      <c r="K184" s="7"/>
      <c r="AF184"/>
      <c r="AG184" s="3"/>
    </row>
    <row r="185" spans="2:33" x14ac:dyDescent="0.25">
      <c r="B185" s="9" t="s">
        <v>123</v>
      </c>
      <c r="C185" s="8" t="s">
        <v>109</v>
      </c>
      <c r="D185" s="5">
        <f t="shared" si="2"/>
        <v>10.519543077673799</v>
      </c>
      <c r="E185" s="6">
        <f>VLOOKUP(B185,vertices!$A:$C,2,0)</f>
        <v>-24.192966666666667</v>
      </c>
      <c r="F185" s="6">
        <f>VLOOKUP(B185,vertices!$A:$C,3,0)</f>
        <v>-42.299308333333329</v>
      </c>
      <c r="G185" s="6">
        <f>VLOOKUP(C185,vertices!$A:$C,2,0)</f>
        <v>-24.060136111111113</v>
      </c>
      <c r="H185" s="6">
        <f>VLOOKUP(C185,vertices!$A:$C,3,0)</f>
        <v>-42.424502777777775</v>
      </c>
      <c r="K185" s="7"/>
      <c r="AF185"/>
      <c r="AG185" s="3"/>
    </row>
    <row r="186" spans="2:33" x14ac:dyDescent="0.25">
      <c r="B186" s="9" t="s">
        <v>107</v>
      </c>
      <c r="C186" s="8" t="s">
        <v>146</v>
      </c>
      <c r="D186" s="5">
        <f t="shared" si="2"/>
        <v>8.7056024023325485</v>
      </c>
      <c r="E186" s="6">
        <f>VLOOKUP(B186,vertices!$A:$C,2,0)</f>
        <v>-23.823266666666665</v>
      </c>
      <c r="F186" s="6">
        <f>VLOOKUP(B186,vertices!$A:$C,3,0)</f>
        <v>-42.646980555555558</v>
      </c>
      <c r="G186" s="6">
        <f>VLOOKUP(C186,vertices!$A:$C,2,0)</f>
        <v>-23.713155555555556</v>
      </c>
      <c r="H186" s="6">
        <f>VLOOKUP(C186,vertices!$A:$C,3,0)</f>
        <v>-42.750063888888889</v>
      </c>
      <c r="K186" s="7"/>
      <c r="AF186"/>
      <c r="AG186" s="3"/>
    </row>
    <row r="187" spans="2:33" x14ac:dyDescent="0.25">
      <c r="B187" s="9" t="s">
        <v>146</v>
      </c>
      <c r="C187" s="8" t="s">
        <v>57</v>
      </c>
      <c r="D187" s="5">
        <f t="shared" si="2"/>
        <v>26.23290780601053</v>
      </c>
      <c r="E187" s="6">
        <f>VLOOKUP(B187,vertices!$A:$C,2,0)</f>
        <v>-23.713155555555556</v>
      </c>
      <c r="F187" s="6">
        <f>VLOOKUP(B187,vertices!$A:$C,3,0)</f>
        <v>-42.750063888888889</v>
      </c>
      <c r="G187" s="6">
        <f>VLOOKUP(C187,vertices!$A:$C,2,0)</f>
        <v>-23.381011111111111</v>
      </c>
      <c r="H187" s="6">
        <f>VLOOKUP(C187,vertices!$A:$C,3,0)</f>
        <v>-43.059727777777773</v>
      </c>
      <c r="K187" s="7"/>
      <c r="AF187"/>
      <c r="AG187" s="3"/>
    </row>
    <row r="188" spans="2:33" x14ac:dyDescent="0.25">
      <c r="B188" s="9" t="s">
        <v>147</v>
      </c>
      <c r="C188" s="8" t="s">
        <v>148</v>
      </c>
      <c r="D188" s="5">
        <f t="shared" si="2"/>
        <v>10.006554378056407</v>
      </c>
      <c r="E188" s="6">
        <f>VLOOKUP(B188,vertices!$A:$C,2,0)</f>
        <v>-25</v>
      </c>
      <c r="F188" s="6">
        <f>VLOOKUP(B188,vertices!$A:$C,3,0)</f>
        <v>-42.5</v>
      </c>
      <c r="G188" s="6">
        <f>VLOOKUP(C188,vertices!$A:$C,2,0)</f>
        <v>-24.833333333333332</v>
      </c>
      <c r="H188" s="6">
        <f>VLOOKUP(C188,vertices!$A:$C,3,0)</f>
        <v>-42.5</v>
      </c>
      <c r="K188" s="7"/>
      <c r="AF188"/>
      <c r="AG188" s="3"/>
    </row>
    <row r="189" spans="2:33" x14ac:dyDescent="0.25">
      <c r="B189" s="9" t="s">
        <v>148</v>
      </c>
      <c r="C189" s="8" t="s">
        <v>149</v>
      </c>
      <c r="D189" s="5">
        <f t="shared" si="2"/>
        <v>10.006554378187786</v>
      </c>
      <c r="E189" s="6">
        <f>VLOOKUP(B189,vertices!$A:$C,2,0)</f>
        <v>-24.833333333333332</v>
      </c>
      <c r="F189" s="6">
        <f>VLOOKUP(B189,vertices!$A:$C,3,0)</f>
        <v>-42.5</v>
      </c>
      <c r="G189" s="6">
        <f>VLOOKUP(C189,vertices!$A:$C,2,0)</f>
        <v>-24.666666666666668</v>
      </c>
      <c r="H189" s="6">
        <f>VLOOKUP(C189,vertices!$A:$C,3,0)</f>
        <v>-42.5</v>
      </c>
      <c r="K189" s="7"/>
      <c r="AF189"/>
      <c r="AG189" s="3"/>
    </row>
    <row r="190" spans="2:33" x14ac:dyDescent="0.25">
      <c r="B190" s="9" t="s">
        <v>149</v>
      </c>
      <c r="C190" s="8" t="s">
        <v>150</v>
      </c>
      <c r="D190" s="5">
        <f t="shared" si="2"/>
        <v>10.006554378187786</v>
      </c>
      <c r="E190" s="6">
        <f>VLOOKUP(B190,vertices!$A:$C,2,0)</f>
        <v>-24.666666666666668</v>
      </c>
      <c r="F190" s="6">
        <f>VLOOKUP(B190,vertices!$A:$C,3,0)</f>
        <v>-42.5</v>
      </c>
      <c r="G190" s="6">
        <f>VLOOKUP(C190,vertices!$A:$C,2,0)</f>
        <v>-24.5</v>
      </c>
      <c r="H190" s="6">
        <f>VLOOKUP(C190,vertices!$A:$C,3,0)</f>
        <v>-42.5</v>
      </c>
      <c r="K190" s="7"/>
      <c r="AF190"/>
      <c r="AG190" s="3"/>
    </row>
    <row r="191" spans="2:33" x14ac:dyDescent="0.25">
      <c r="B191" s="9" t="s">
        <v>150</v>
      </c>
      <c r="C191" s="8" t="s">
        <v>140</v>
      </c>
      <c r="D191" s="5">
        <f t="shared" si="2"/>
        <v>10.006554378187786</v>
      </c>
      <c r="E191" s="6">
        <f>VLOOKUP(B191,vertices!$A:$C,2,0)</f>
        <v>-24.5</v>
      </c>
      <c r="F191" s="6">
        <f>VLOOKUP(B191,vertices!$A:$C,3,0)</f>
        <v>-42.5</v>
      </c>
      <c r="G191" s="6">
        <f>VLOOKUP(C191,vertices!$A:$C,2,0)</f>
        <v>-24.333333333333332</v>
      </c>
      <c r="H191" s="6">
        <f>VLOOKUP(C191,vertices!$A:$C,3,0)</f>
        <v>-42.5</v>
      </c>
      <c r="K191" s="7"/>
      <c r="AF191"/>
      <c r="AG191" s="3"/>
    </row>
    <row r="192" spans="2:33" x14ac:dyDescent="0.25">
      <c r="B192" s="9" t="s">
        <v>140</v>
      </c>
      <c r="C192" s="8" t="s">
        <v>98</v>
      </c>
      <c r="D192" s="5">
        <f t="shared" si="2"/>
        <v>17.115186418648012</v>
      </c>
      <c r="E192" s="6">
        <f>VLOOKUP(B192,vertices!$A:$C,2,0)</f>
        <v>-24.333333333333332</v>
      </c>
      <c r="F192" s="6">
        <f>VLOOKUP(B192,vertices!$A:$C,3,0)</f>
        <v>-42.5</v>
      </c>
      <c r="G192" s="6">
        <f>VLOOKUP(C192,vertices!$A:$C,2,0)</f>
        <v>-24.06903888888889</v>
      </c>
      <c r="H192" s="6">
        <f>VLOOKUP(C192,vertices!$A:$C,3,0)</f>
        <v>-42.617116666666668</v>
      </c>
      <c r="K192" s="7"/>
      <c r="AF192"/>
      <c r="AG192" s="3"/>
    </row>
    <row r="193" spans="2:33" x14ac:dyDescent="0.25">
      <c r="B193" s="9" t="s">
        <v>98</v>
      </c>
      <c r="C193" s="8" t="s">
        <v>97</v>
      </c>
      <c r="D193" s="5">
        <f t="shared" si="2"/>
        <v>9.5449820584095413</v>
      </c>
      <c r="E193" s="6">
        <f>VLOOKUP(B193,vertices!$A:$C,2,0)</f>
        <v>-24.06903888888889</v>
      </c>
      <c r="F193" s="6">
        <f>VLOOKUP(B193,vertices!$A:$C,3,0)</f>
        <v>-42.617116666666668</v>
      </c>
      <c r="G193" s="6">
        <f>VLOOKUP(C193,vertices!$A:$C,2,0)</f>
        <v>-23.937372222222223</v>
      </c>
      <c r="H193" s="6">
        <f>VLOOKUP(C193,vertices!$A:$C,3,0)</f>
        <v>-42.714647222222226</v>
      </c>
      <c r="K193" s="7"/>
      <c r="AF193"/>
      <c r="AG193" s="3"/>
    </row>
    <row r="194" spans="2:33" x14ac:dyDescent="0.25">
      <c r="B194" s="9" t="s">
        <v>97</v>
      </c>
      <c r="C194" s="8" t="s">
        <v>151</v>
      </c>
      <c r="D194" s="5">
        <f t="shared" ref="D194:D257" si="3">IFERROR(3440*ACOS(COS(PI()*(90-G194)/180)*COS((90-E194)*PI()/180)+SIN((90-G194)*PI()/180)*SIN((90-E194)*PI()/180)*COS(((F194)-H194)*PI()/180)),0)</f>
        <v>9.5467349949276148</v>
      </c>
      <c r="E194" s="6">
        <f>VLOOKUP(B194,vertices!$A:$C,2,0)</f>
        <v>-23.937372222222223</v>
      </c>
      <c r="F194" s="6">
        <f>VLOOKUP(B194,vertices!$A:$C,3,0)</f>
        <v>-42.714647222222226</v>
      </c>
      <c r="G194" s="6">
        <f>VLOOKUP(C194,vertices!$A:$C,2,0)</f>
        <v>-23.799177777777778</v>
      </c>
      <c r="H194" s="6">
        <f>VLOOKUP(C194,vertices!$A:$C,3,0)</f>
        <v>-42.800652777777778</v>
      </c>
      <c r="K194" s="7"/>
      <c r="AF194"/>
      <c r="AG194" s="3"/>
    </row>
    <row r="195" spans="2:33" x14ac:dyDescent="0.25">
      <c r="B195" s="9" t="s">
        <v>151</v>
      </c>
      <c r="C195" s="8" t="s">
        <v>152</v>
      </c>
      <c r="D195" s="5">
        <f t="shared" si="3"/>
        <v>12.668730695756505</v>
      </c>
      <c r="E195" s="6">
        <f>VLOOKUP(B195,vertices!$A:$C,2,0)</f>
        <v>-23.799177777777778</v>
      </c>
      <c r="F195" s="6">
        <f>VLOOKUP(B195,vertices!$A:$C,3,0)</f>
        <v>-42.800652777777778</v>
      </c>
      <c r="G195" s="6">
        <f>VLOOKUP(C195,vertices!$A:$C,2,0)</f>
        <v>-23.615727777777778</v>
      </c>
      <c r="H195" s="6">
        <f>VLOOKUP(C195,vertices!$A:$C,3,0)</f>
        <v>-42.914522222222217</v>
      </c>
      <c r="K195" s="7"/>
      <c r="AF195"/>
      <c r="AG195" s="3"/>
    </row>
    <row r="196" spans="2:33" x14ac:dyDescent="0.25">
      <c r="B196" s="9" t="s">
        <v>152</v>
      </c>
      <c r="C196" s="8" t="s">
        <v>57</v>
      </c>
      <c r="D196" s="5">
        <f t="shared" si="3"/>
        <v>16.202220224647874</v>
      </c>
      <c r="E196" s="6">
        <f>VLOOKUP(B196,vertices!$A:$C,2,0)</f>
        <v>-23.615727777777778</v>
      </c>
      <c r="F196" s="6">
        <f>VLOOKUP(B196,vertices!$A:$C,3,0)</f>
        <v>-42.914522222222217</v>
      </c>
      <c r="G196" s="6">
        <f>VLOOKUP(C196,vertices!$A:$C,2,0)</f>
        <v>-23.381011111111111</v>
      </c>
      <c r="H196" s="6">
        <f>VLOOKUP(C196,vertices!$A:$C,3,0)</f>
        <v>-43.059727777777773</v>
      </c>
      <c r="K196" s="7"/>
      <c r="AF196"/>
      <c r="AG196" s="3"/>
    </row>
    <row r="197" spans="2:33" x14ac:dyDescent="0.25">
      <c r="B197" s="9" t="s">
        <v>152</v>
      </c>
      <c r="C197" s="8" t="s">
        <v>106</v>
      </c>
      <c r="D197" s="5">
        <f t="shared" si="3"/>
        <v>10.97502881769163</v>
      </c>
      <c r="E197" s="6">
        <f>VLOOKUP(B197,vertices!$A:$C,2,0)</f>
        <v>-23.615727777777778</v>
      </c>
      <c r="F197" s="6">
        <f>VLOOKUP(B197,vertices!$A:$C,3,0)</f>
        <v>-42.914522222222217</v>
      </c>
      <c r="G197" s="6">
        <f>VLOOKUP(C197,vertices!$A:$C,2,0)</f>
        <v>-23.733944444444447</v>
      </c>
      <c r="H197" s="6">
        <f>VLOOKUP(C197,vertices!$A:$C,3,0)</f>
        <v>-42.762283333333336</v>
      </c>
      <c r="K197" s="7"/>
      <c r="AF197"/>
      <c r="AG197" s="3"/>
    </row>
    <row r="198" spans="2:33" x14ac:dyDescent="0.25">
      <c r="B198" s="9" t="s">
        <v>157</v>
      </c>
      <c r="C198" s="8" t="s">
        <v>130</v>
      </c>
      <c r="D198" s="5">
        <f t="shared" si="3"/>
        <v>6.751340215631263</v>
      </c>
      <c r="E198" s="6">
        <f>VLOOKUP(B198,vertices!$A:$C,2,0)</f>
        <v>-25.083333333333336</v>
      </c>
      <c r="F198" s="6">
        <f>VLOOKUP(B198,vertices!$A:$C,3,0)</f>
        <v>-43.25</v>
      </c>
      <c r="G198" s="6">
        <f>VLOOKUP(C198,vertices!$A:$C,2,0)</f>
        <v>-25</v>
      </c>
      <c r="H198" s="6">
        <f>VLOOKUP(C198,vertices!$A:$C,3,0)</f>
        <v>-43.166666666666664</v>
      </c>
      <c r="K198" s="7"/>
      <c r="AF198"/>
      <c r="AG198" s="3"/>
    </row>
    <row r="199" spans="2:33" x14ac:dyDescent="0.25">
      <c r="B199" s="9" t="s">
        <v>158</v>
      </c>
      <c r="C199" s="8" t="s">
        <v>129</v>
      </c>
      <c r="D199" s="5">
        <f t="shared" si="3"/>
        <v>6.7471927263047959</v>
      </c>
      <c r="E199" s="6">
        <f>VLOOKUP(B199,vertices!$A:$C,2,0)</f>
        <v>-25.25</v>
      </c>
      <c r="F199" s="6">
        <f>VLOOKUP(B199,vertices!$A:$C,3,0)</f>
        <v>-43.25</v>
      </c>
      <c r="G199" s="6">
        <f>VLOOKUP(C199,vertices!$A:$C,2,0)</f>
        <v>-25.166666666666668</v>
      </c>
      <c r="H199" s="6">
        <f>VLOOKUP(C199,vertices!$A:$C,3,0)</f>
        <v>-43.166666666666664</v>
      </c>
      <c r="K199" s="7"/>
      <c r="AF199"/>
      <c r="AG199" s="3"/>
    </row>
    <row r="200" spans="2:33" x14ac:dyDescent="0.25">
      <c r="B200" s="9" t="s">
        <v>159</v>
      </c>
      <c r="C200" s="8" t="s">
        <v>128</v>
      </c>
      <c r="D200" s="5">
        <f t="shared" si="3"/>
        <v>6.7430226703213414</v>
      </c>
      <c r="E200" s="6">
        <f>VLOOKUP(B200,vertices!$A:$C,2,0)</f>
        <v>-25.416666666666664</v>
      </c>
      <c r="F200" s="6">
        <f>VLOOKUP(B200,vertices!$A:$C,3,0)</f>
        <v>-43.25</v>
      </c>
      <c r="G200" s="6">
        <f>VLOOKUP(C200,vertices!$A:$C,2,0)</f>
        <v>-25.333333333333332</v>
      </c>
      <c r="H200" s="6">
        <f>VLOOKUP(C200,vertices!$A:$C,3,0)</f>
        <v>-43.166666666666664</v>
      </c>
      <c r="K200" s="7"/>
      <c r="AF200"/>
      <c r="AG200" s="3"/>
    </row>
    <row r="201" spans="2:33" x14ac:dyDescent="0.25">
      <c r="B201" s="9" t="s">
        <v>160</v>
      </c>
      <c r="C201" s="8" t="s">
        <v>127</v>
      </c>
      <c r="D201" s="5">
        <f t="shared" si="3"/>
        <v>6.738830145767043</v>
      </c>
      <c r="E201" s="6">
        <f>VLOOKUP(B201,vertices!$A:$C,2,0)</f>
        <v>-25.583333333333336</v>
      </c>
      <c r="F201" s="6">
        <f>VLOOKUP(B201,vertices!$A:$C,3,0)</f>
        <v>-43.25</v>
      </c>
      <c r="G201" s="6">
        <f>VLOOKUP(C201,vertices!$A:$C,2,0)</f>
        <v>-25.5</v>
      </c>
      <c r="H201" s="6">
        <f>VLOOKUP(C201,vertices!$A:$C,3,0)</f>
        <v>-43.166666666666664</v>
      </c>
      <c r="K201" s="7"/>
      <c r="AF201"/>
      <c r="AG201" s="3"/>
    </row>
    <row r="202" spans="2:33" x14ac:dyDescent="0.25">
      <c r="B202" s="9" t="s">
        <v>161</v>
      </c>
      <c r="C202" s="8" t="s">
        <v>126</v>
      </c>
      <c r="D202" s="5">
        <f t="shared" si="3"/>
        <v>6.7346152538681636</v>
      </c>
      <c r="E202" s="6">
        <f>VLOOKUP(B202,vertices!$A:$C,2,0)</f>
        <v>-25.75</v>
      </c>
      <c r="F202" s="6">
        <f>VLOOKUP(B202,vertices!$A:$C,3,0)</f>
        <v>-43.25</v>
      </c>
      <c r="G202" s="6">
        <f>VLOOKUP(C202,vertices!$A:$C,2,0)</f>
        <v>-25.666666666666668</v>
      </c>
      <c r="H202" s="6">
        <f>VLOOKUP(C202,vertices!$A:$C,3,0)</f>
        <v>-43.166666666666664</v>
      </c>
      <c r="K202" s="7"/>
      <c r="AF202"/>
      <c r="AG202" s="3"/>
    </row>
    <row r="203" spans="2:33" x14ac:dyDescent="0.25">
      <c r="B203" s="9" t="s">
        <v>162</v>
      </c>
      <c r="C203" s="8" t="s">
        <v>125</v>
      </c>
      <c r="D203" s="5">
        <f t="shared" si="3"/>
        <v>6.7303780951024095</v>
      </c>
      <c r="E203" s="6">
        <f>VLOOKUP(B203,vertices!$A:$C,2,0)</f>
        <v>-25.916666666666664</v>
      </c>
      <c r="F203" s="6">
        <f>VLOOKUP(B203,vertices!$A:$C,3,0)</f>
        <v>-43.25</v>
      </c>
      <c r="G203" s="6">
        <f>VLOOKUP(C203,vertices!$A:$C,2,0)</f>
        <v>-25.833333333333332</v>
      </c>
      <c r="H203" s="6">
        <f>VLOOKUP(C203,vertices!$A:$C,3,0)</f>
        <v>-43.166666666666664</v>
      </c>
      <c r="K203" s="7"/>
      <c r="AF203"/>
      <c r="AG203" s="3"/>
    </row>
    <row r="204" spans="2:33" x14ac:dyDescent="0.25">
      <c r="B204" s="9" t="s">
        <v>163</v>
      </c>
      <c r="C204" s="8" t="s">
        <v>130</v>
      </c>
      <c r="D204" s="5">
        <f t="shared" si="3"/>
        <v>6.751340215631263</v>
      </c>
      <c r="E204" s="6">
        <f>VLOOKUP(B204,vertices!$A:$C,2,0)</f>
        <v>-25.083333333333336</v>
      </c>
      <c r="F204" s="6">
        <f>VLOOKUP(B204,vertices!$A:$C,3,0)</f>
        <v>-43.083333333333329</v>
      </c>
      <c r="G204" s="6">
        <f>VLOOKUP(C204,vertices!$A:$C,2,0)</f>
        <v>-25</v>
      </c>
      <c r="H204" s="6">
        <f>VLOOKUP(C204,vertices!$A:$C,3,0)</f>
        <v>-43.166666666666664</v>
      </c>
      <c r="K204" s="7"/>
      <c r="AF204"/>
      <c r="AG204" s="3"/>
    </row>
    <row r="205" spans="2:33" x14ac:dyDescent="0.25">
      <c r="B205" s="9" t="s">
        <v>164</v>
      </c>
      <c r="C205" s="8" t="s">
        <v>129</v>
      </c>
      <c r="D205" s="5">
        <f t="shared" si="3"/>
        <v>6.7471927263047959</v>
      </c>
      <c r="E205" s="6">
        <f>VLOOKUP(B205,vertices!$A:$C,2,0)</f>
        <v>-25.25</v>
      </c>
      <c r="F205" s="6">
        <f>VLOOKUP(B205,vertices!$A:$C,3,0)</f>
        <v>-43.083333333333329</v>
      </c>
      <c r="G205" s="6">
        <f>VLOOKUP(C205,vertices!$A:$C,2,0)</f>
        <v>-25.166666666666668</v>
      </c>
      <c r="H205" s="6">
        <f>VLOOKUP(C205,vertices!$A:$C,3,0)</f>
        <v>-43.166666666666664</v>
      </c>
      <c r="K205" s="7"/>
      <c r="AF205"/>
      <c r="AG205" s="3"/>
    </row>
    <row r="206" spans="2:33" x14ac:dyDescent="0.25">
      <c r="B206" s="9" t="s">
        <v>165</v>
      </c>
      <c r="C206" s="8" t="s">
        <v>128</v>
      </c>
      <c r="D206" s="5">
        <f t="shared" si="3"/>
        <v>6.7430226703213414</v>
      </c>
      <c r="E206" s="6">
        <f>VLOOKUP(B206,vertices!$A:$C,2,0)</f>
        <v>-25.416666666666664</v>
      </c>
      <c r="F206" s="6">
        <f>VLOOKUP(B206,vertices!$A:$C,3,0)</f>
        <v>-43.083333333333329</v>
      </c>
      <c r="G206" s="6">
        <f>VLOOKUP(C206,vertices!$A:$C,2,0)</f>
        <v>-25.333333333333332</v>
      </c>
      <c r="H206" s="6">
        <f>VLOOKUP(C206,vertices!$A:$C,3,0)</f>
        <v>-43.166666666666664</v>
      </c>
      <c r="K206" s="7"/>
      <c r="AF206"/>
      <c r="AG206" s="3"/>
    </row>
    <row r="207" spans="2:33" x14ac:dyDescent="0.25">
      <c r="B207" s="9" t="s">
        <v>166</v>
      </c>
      <c r="C207" s="8" t="s">
        <v>127</v>
      </c>
      <c r="D207" s="5">
        <f t="shared" si="3"/>
        <v>6.738830145767043</v>
      </c>
      <c r="E207" s="6">
        <f>VLOOKUP(B207,vertices!$A:$C,2,0)</f>
        <v>-25.583333333333336</v>
      </c>
      <c r="F207" s="6">
        <f>VLOOKUP(B207,vertices!$A:$C,3,0)</f>
        <v>-43.083333333333329</v>
      </c>
      <c r="G207" s="6">
        <f>VLOOKUP(C207,vertices!$A:$C,2,0)</f>
        <v>-25.5</v>
      </c>
      <c r="H207" s="6">
        <f>VLOOKUP(C207,vertices!$A:$C,3,0)</f>
        <v>-43.166666666666664</v>
      </c>
      <c r="K207" s="7"/>
      <c r="AF207"/>
      <c r="AG207" s="3"/>
    </row>
    <row r="208" spans="2:33" x14ac:dyDescent="0.25">
      <c r="B208" s="9" t="s">
        <v>167</v>
      </c>
      <c r="C208" s="8" t="s">
        <v>126</v>
      </c>
      <c r="D208" s="5">
        <f t="shared" si="3"/>
        <v>6.7346152538681636</v>
      </c>
      <c r="E208" s="6">
        <f>VLOOKUP(B208,vertices!$A:$C,2,0)</f>
        <v>-25.75</v>
      </c>
      <c r="F208" s="6">
        <f>VLOOKUP(B208,vertices!$A:$C,3,0)</f>
        <v>-43.083333333333329</v>
      </c>
      <c r="G208" s="6">
        <f>VLOOKUP(C208,vertices!$A:$C,2,0)</f>
        <v>-25.666666666666668</v>
      </c>
      <c r="H208" s="6">
        <f>VLOOKUP(C208,vertices!$A:$C,3,0)</f>
        <v>-43.166666666666664</v>
      </c>
      <c r="K208" s="7"/>
      <c r="AF208"/>
      <c r="AG208" s="3"/>
    </row>
    <row r="209" spans="2:33" x14ac:dyDescent="0.25">
      <c r="B209" s="9" t="s">
        <v>168</v>
      </c>
      <c r="C209" s="8" t="s">
        <v>125</v>
      </c>
      <c r="D209" s="5">
        <f t="shared" si="3"/>
        <v>6.7303780951024095</v>
      </c>
      <c r="E209" s="6">
        <f>VLOOKUP(B209,vertices!$A:$C,2,0)</f>
        <v>-25.916666666666664</v>
      </c>
      <c r="F209" s="6">
        <f>VLOOKUP(B209,vertices!$A:$C,3,0)</f>
        <v>-43.083333333333329</v>
      </c>
      <c r="G209" s="6">
        <f>VLOOKUP(C209,vertices!$A:$C,2,0)</f>
        <v>-25.833333333333332</v>
      </c>
      <c r="H209" s="6">
        <f>VLOOKUP(C209,vertices!$A:$C,3,0)</f>
        <v>-43.166666666666664</v>
      </c>
      <c r="K209" s="7"/>
      <c r="AF209"/>
      <c r="AG209" s="3"/>
    </row>
    <row r="210" spans="2:33" x14ac:dyDescent="0.25">
      <c r="B210" s="9" t="s">
        <v>169</v>
      </c>
      <c r="C210" s="8" t="s">
        <v>138</v>
      </c>
      <c r="D210" s="5">
        <f t="shared" si="3"/>
        <v>6.751340215631263</v>
      </c>
      <c r="E210" s="6">
        <f>VLOOKUP(B210,vertices!$A:$C,2,0)</f>
        <v>-25.083333333333336</v>
      </c>
      <c r="F210" s="6">
        <f>VLOOKUP(B210,vertices!$A:$C,3,0)</f>
        <v>-42.916666666666671</v>
      </c>
      <c r="G210" s="6">
        <f>VLOOKUP(C210,vertices!$A:$C,2,0)</f>
        <v>-25</v>
      </c>
      <c r="H210" s="6">
        <f>VLOOKUP(C210,vertices!$A:$C,3,0)</f>
        <v>-42.833333333333336</v>
      </c>
      <c r="K210" s="7"/>
      <c r="AF210"/>
      <c r="AG210" s="3"/>
    </row>
    <row r="211" spans="2:33" x14ac:dyDescent="0.25">
      <c r="B211" s="9" t="s">
        <v>170</v>
      </c>
      <c r="C211" s="8" t="s">
        <v>137</v>
      </c>
      <c r="D211" s="5">
        <f t="shared" si="3"/>
        <v>6.7471927263047959</v>
      </c>
      <c r="E211" s="6">
        <f>VLOOKUP(B211,vertices!$A:$C,2,0)</f>
        <v>-25.25</v>
      </c>
      <c r="F211" s="6">
        <f>VLOOKUP(B211,vertices!$A:$C,3,0)</f>
        <v>-42.916666666666671</v>
      </c>
      <c r="G211" s="6">
        <f>VLOOKUP(C211,vertices!$A:$C,2,0)</f>
        <v>-25.166666666666668</v>
      </c>
      <c r="H211" s="6">
        <f>VLOOKUP(C211,vertices!$A:$C,3,0)</f>
        <v>-42.833333333333336</v>
      </c>
      <c r="K211" s="7"/>
      <c r="AF211"/>
      <c r="AG211" s="3"/>
    </row>
    <row r="212" spans="2:33" x14ac:dyDescent="0.25">
      <c r="B212" s="9" t="s">
        <v>171</v>
      </c>
      <c r="C212" s="8" t="s">
        <v>136</v>
      </c>
      <c r="D212" s="5">
        <f t="shared" si="3"/>
        <v>6.7430226703213414</v>
      </c>
      <c r="E212" s="6">
        <f>VLOOKUP(B212,vertices!$A:$C,2,0)</f>
        <v>-25.416666666666664</v>
      </c>
      <c r="F212" s="6">
        <f>VLOOKUP(B212,vertices!$A:$C,3,0)</f>
        <v>-42.916666666666671</v>
      </c>
      <c r="G212" s="6">
        <f>VLOOKUP(C212,vertices!$A:$C,2,0)</f>
        <v>-25.333333333333332</v>
      </c>
      <c r="H212" s="6">
        <f>VLOOKUP(C212,vertices!$A:$C,3,0)</f>
        <v>-42.833333333333336</v>
      </c>
      <c r="K212" s="7"/>
      <c r="AF212"/>
      <c r="AG212" s="3"/>
    </row>
    <row r="213" spans="2:33" x14ac:dyDescent="0.25">
      <c r="B213" s="9" t="s">
        <v>172</v>
      </c>
      <c r="C213" s="8" t="s">
        <v>135</v>
      </c>
      <c r="D213" s="5">
        <f t="shared" si="3"/>
        <v>6.738830145767043</v>
      </c>
      <c r="E213" s="6">
        <f>VLOOKUP(B213,vertices!$A:$C,2,0)</f>
        <v>-25.583333333333336</v>
      </c>
      <c r="F213" s="6">
        <f>VLOOKUP(B213,vertices!$A:$C,3,0)</f>
        <v>-42.916666666666671</v>
      </c>
      <c r="G213" s="6">
        <f>VLOOKUP(C213,vertices!$A:$C,2,0)</f>
        <v>-25.5</v>
      </c>
      <c r="H213" s="6">
        <f>VLOOKUP(C213,vertices!$A:$C,3,0)</f>
        <v>-42.833333333333336</v>
      </c>
      <c r="K213" s="7"/>
      <c r="AF213"/>
      <c r="AG213" s="3"/>
    </row>
    <row r="214" spans="2:33" x14ac:dyDescent="0.25">
      <c r="B214" s="9" t="s">
        <v>173</v>
      </c>
      <c r="C214" s="8" t="s">
        <v>134</v>
      </c>
      <c r="D214" s="5">
        <f t="shared" si="3"/>
        <v>6.7346152538681636</v>
      </c>
      <c r="E214" s="6">
        <f>VLOOKUP(B214,vertices!$A:$C,2,0)</f>
        <v>-25.75</v>
      </c>
      <c r="F214" s="6">
        <f>VLOOKUP(B214,vertices!$A:$C,3,0)</f>
        <v>-42.916666666666671</v>
      </c>
      <c r="G214" s="6">
        <f>VLOOKUP(C214,vertices!$A:$C,2,0)</f>
        <v>-25.666666666666668</v>
      </c>
      <c r="H214" s="6">
        <f>VLOOKUP(C214,vertices!$A:$C,3,0)</f>
        <v>-42.833333333333336</v>
      </c>
      <c r="K214" s="7"/>
      <c r="AF214"/>
      <c r="AG214" s="3"/>
    </row>
    <row r="215" spans="2:33" x14ac:dyDescent="0.25">
      <c r="B215" s="9" t="s">
        <v>174</v>
      </c>
      <c r="C215" s="8" t="s">
        <v>133</v>
      </c>
      <c r="D215" s="5">
        <f t="shared" si="3"/>
        <v>6.7303780951024095</v>
      </c>
      <c r="E215" s="6">
        <f>VLOOKUP(B215,vertices!$A:$C,2,0)</f>
        <v>-25.916666666666664</v>
      </c>
      <c r="F215" s="6">
        <f>VLOOKUP(B215,vertices!$A:$C,3,0)</f>
        <v>-42.916666666666671</v>
      </c>
      <c r="G215" s="6">
        <f>VLOOKUP(C215,vertices!$A:$C,2,0)</f>
        <v>-25.833333333333332</v>
      </c>
      <c r="H215" s="6">
        <f>VLOOKUP(C215,vertices!$A:$C,3,0)</f>
        <v>-42.833333333333336</v>
      </c>
      <c r="K215" s="7"/>
      <c r="AF215"/>
      <c r="AG215" s="3"/>
    </row>
    <row r="216" spans="2:33" x14ac:dyDescent="0.25">
      <c r="B216" s="9" t="s">
        <v>175</v>
      </c>
      <c r="C216" s="8" t="s">
        <v>138</v>
      </c>
      <c r="D216" s="5">
        <f t="shared" si="3"/>
        <v>6.751340215631263</v>
      </c>
      <c r="E216" s="6">
        <f>VLOOKUP(B216,vertices!$A:$C,2,0)</f>
        <v>-25.083333333333336</v>
      </c>
      <c r="F216" s="6">
        <f>VLOOKUP(B216,vertices!$A:$C,3,0)</f>
        <v>-42.75</v>
      </c>
      <c r="G216" s="6">
        <f>VLOOKUP(C216,vertices!$A:$C,2,0)</f>
        <v>-25</v>
      </c>
      <c r="H216" s="6">
        <f>VLOOKUP(C216,vertices!$A:$C,3,0)</f>
        <v>-42.833333333333336</v>
      </c>
      <c r="K216" s="7"/>
      <c r="AF216"/>
      <c r="AG216" s="3"/>
    </row>
    <row r="217" spans="2:33" x14ac:dyDescent="0.25">
      <c r="B217" s="9" t="s">
        <v>176</v>
      </c>
      <c r="C217" s="8" t="s">
        <v>137</v>
      </c>
      <c r="D217" s="5">
        <f t="shared" si="3"/>
        <v>6.7471927263047959</v>
      </c>
      <c r="E217" s="6">
        <f>VLOOKUP(B217,vertices!$A:$C,2,0)</f>
        <v>-25.25</v>
      </c>
      <c r="F217" s="6">
        <f>VLOOKUP(B217,vertices!$A:$C,3,0)</f>
        <v>-42.75</v>
      </c>
      <c r="G217" s="6">
        <f>VLOOKUP(C217,vertices!$A:$C,2,0)</f>
        <v>-25.166666666666668</v>
      </c>
      <c r="H217" s="6">
        <f>VLOOKUP(C217,vertices!$A:$C,3,0)</f>
        <v>-42.833333333333336</v>
      </c>
      <c r="K217" s="7"/>
      <c r="AF217"/>
      <c r="AG217" s="3"/>
    </row>
    <row r="218" spans="2:33" x14ac:dyDescent="0.25">
      <c r="B218" s="9" t="s">
        <v>177</v>
      </c>
      <c r="C218" s="8" t="s">
        <v>136</v>
      </c>
      <c r="D218" s="5">
        <f t="shared" si="3"/>
        <v>6.7430226703213414</v>
      </c>
      <c r="E218" s="6">
        <f>VLOOKUP(B218,vertices!$A:$C,2,0)</f>
        <v>-25.416666666666664</v>
      </c>
      <c r="F218" s="6">
        <f>VLOOKUP(B218,vertices!$A:$C,3,0)</f>
        <v>-42.75</v>
      </c>
      <c r="G218" s="6">
        <f>VLOOKUP(C218,vertices!$A:$C,2,0)</f>
        <v>-25.333333333333332</v>
      </c>
      <c r="H218" s="6">
        <f>VLOOKUP(C218,vertices!$A:$C,3,0)</f>
        <v>-42.833333333333336</v>
      </c>
      <c r="K218" s="7"/>
      <c r="AF218"/>
      <c r="AG218" s="3"/>
    </row>
    <row r="219" spans="2:33" x14ac:dyDescent="0.25">
      <c r="B219" s="9" t="s">
        <v>178</v>
      </c>
      <c r="C219" s="8" t="s">
        <v>135</v>
      </c>
      <c r="D219" s="5">
        <f t="shared" si="3"/>
        <v>6.738830145767043</v>
      </c>
      <c r="E219" s="6">
        <f>VLOOKUP(B219,vertices!$A:$C,2,0)</f>
        <v>-25.583333333333336</v>
      </c>
      <c r="F219" s="6">
        <f>VLOOKUP(B219,vertices!$A:$C,3,0)</f>
        <v>-42.75</v>
      </c>
      <c r="G219" s="6">
        <f>VLOOKUP(C219,vertices!$A:$C,2,0)</f>
        <v>-25.5</v>
      </c>
      <c r="H219" s="6">
        <f>VLOOKUP(C219,vertices!$A:$C,3,0)</f>
        <v>-42.833333333333336</v>
      </c>
      <c r="K219" s="7"/>
      <c r="AF219"/>
      <c r="AG219" s="3"/>
    </row>
    <row r="220" spans="2:33" x14ac:dyDescent="0.25">
      <c r="B220" s="9" t="s">
        <v>179</v>
      </c>
      <c r="C220" s="8" t="s">
        <v>134</v>
      </c>
      <c r="D220" s="5">
        <f t="shared" si="3"/>
        <v>6.7346152538681636</v>
      </c>
      <c r="E220" s="6">
        <f>VLOOKUP(B220,vertices!$A:$C,2,0)</f>
        <v>-25.75</v>
      </c>
      <c r="F220" s="6">
        <f>VLOOKUP(B220,vertices!$A:$C,3,0)</f>
        <v>-42.75</v>
      </c>
      <c r="G220" s="6">
        <f>VLOOKUP(C220,vertices!$A:$C,2,0)</f>
        <v>-25.666666666666668</v>
      </c>
      <c r="H220" s="6">
        <f>VLOOKUP(C220,vertices!$A:$C,3,0)</f>
        <v>-42.833333333333336</v>
      </c>
      <c r="K220" s="7"/>
      <c r="AF220"/>
      <c r="AG220" s="3"/>
    </row>
    <row r="221" spans="2:33" x14ac:dyDescent="0.25">
      <c r="B221" s="9" t="s">
        <v>180</v>
      </c>
      <c r="C221" s="8" t="s">
        <v>133</v>
      </c>
      <c r="D221" s="5">
        <f t="shared" si="3"/>
        <v>6.7303780951024095</v>
      </c>
      <c r="E221" s="6">
        <f>VLOOKUP(B221,vertices!$A:$C,2,0)</f>
        <v>-25.916666666666664</v>
      </c>
      <c r="F221" s="6">
        <f>VLOOKUP(B221,vertices!$A:$C,3,0)</f>
        <v>-42.75</v>
      </c>
      <c r="G221" s="6">
        <f>VLOOKUP(C221,vertices!$A:$C,2,0)</f>
        <v>-25.833333333333332</v>
      </c>
      <c r="H221" s="6">
        <f>VLOOKUP(C221,vertices!$A:$C,3,0)</f>
        <v>-42.833333333333336</v>
      </c>
      <c r="K221" s="7"/>
      <c r="AF221"/>
      <c r="AG221" s="3"/>
    </row>
    <row r="222" spans="2:33" x14ac:dyDescent="0.25">
      <c r="B222" s="9" t="s">
        <v>181</v>
      </c>
      <c r="C222" s="8" t="s">
        <v>140</v>
      </c>
      <c r="D222" s="5">
        <f t="shared" si="3"/>
        <v>6.7677025377064837</v>
      </c>
      <c r="E222" s="6">
        <f>VLOOKUP(B222,vertices!$A:$C,2,0)</f>
        <v>-24.416666666666664</v>
      </c>
      <c r="F222" s="6">
        <f>VLOOKUP(B222,vertices!$A:$C,3,0)</f>
        <v>-42.583333333333329</v>
      </c>
      <c r="G222" s="6">
        <f>VLOOKUP(C222,vertices!$A:$C,2,0)</f>
        <v>-24.333333333333332</v>
      </c>
      <c r="H222" s="6">
        <f>VLOOKUP(C222,vertices!$A:$C,3,0)</f>
        <v>-42.5</v>
      </c>
      <c r="K222" s="7"/>
      <c r="AF222"/>
      <c r="AG222" s="3"/>
    </row>
    <row r="223" spans="2:33" x14ac:dyDescent="0.25">
      <c r="B223" s="9" t="s">
        <v>182</v>
      </c>
      <c r="C223" s="8" t="s">
        <v>150</v>
      </c>
      <c r="D223" s="5">
        <f t="shared" si="3"/>
        <v>6.7636462971740308</v>
      </c>
      <c r="E223" s="6">
        <f>VLOOKUP(B223,vertices!$A:$C,2,0)</f>
        <v>-24.583333333333336</v>
      </c>
      <c r="F223" s="6">
        <f>VLOOKUP(B223,vertices!$A:$C,3,0)</f>
        <v>-42.583333333333329</v>
      </c>
      <c r="G223" s="6">
        <f>VLOOKUP(C223,vertices!$A:$C,2,0)</f>
        <v>-24.5</v>
      </c>
      <c r="H223" s="6">
        <f>VLOOKUP(C223,vertices!$A:$C,3,0)</f>
        <v>-42.5</v>
      </c>
      <c r="K223" s="7"/>
      <c r="AF223"/>
      <c r="AG223" s="3"/>
    </row>
    <row r="224" spans="2:33" x14ac:dyDescent="0.25">
      <c r="B224" s="9" t="s">
        <v>183</v>
      </c>
      <c r="C224" s="8" t="s">
        <v>149</v>
      </c>
      <c r="D224" s="5">
        <f t="shared" si="3"/>
        <v>6.7595670987300061</v>
      </c>
      <c r="E224" s="6">
        <f>VLOOKUP(B224,vertices!$A:$C,2,0)</f>
        <v>-24.75</v>
      </c>
      <c r="F224" s="6">
        <f>VLOOKUP(B224,vertices!$A:$C,3,0)</f>
        <v>-42.583333333333329</v>
      </c>
      <c r="G224" s="6">
        <f>VLOOKUP(C224,vertices!$A:$C,2,0)</f>
        <v>-24.666666666666668</v>
      </c>
      <c r="H224" s="6">
        <f>VLOOKUP(C224,vertices!$A:$C,3,0)</f>
        <v>-42.5</v>
      </c>
      <c r="K224" s="7"/>
      <c r="AF224"/>
      <c r="AG224" s="3"/>
    </row>
    <row r="225" spans="2:33" x14ac:dyDescent="0.25">
      <c r="B225" s="9" t="s">
        <v>184</v>
      </c>
      <c r="C225" s="8" t="s">
        <v>148</v>
      </c>
      <c r="D225" s="5">
        <f t="shared" si="3"/>
        <v>6.7554650394492377</v>
      </c>
      <c r="E225" s="6">
        <f>VLOOKUP(B225,vertices!$A:$C,2,0)</f>
        <v>-24.916666666666664</v>
      </c>
      <c r="F225" s="6">
        <f>VLOOKUP(B225,vertices!$A:$C,3,0)</f>
        <v>-42.583333333333329</v>
      </c>
      <c r="G225" s="6">
        <f>VLOOKUP(C225,vertices!$A:$C,2,0)</f>
        <v>-24.833333333333332</v>
      </c>
      <c r="H225" s="6">
        <f>VLOOKUP(C225,vertices!$A:$C,3,0)</f>
        <v>-42.5</v>
      </c>
      <c r="K225" s="7"/>
      <c r="AF225"/>
      <c r="AG225" s="3"/>
    </row>
    <row r="226" spans="2:33" x14ac:dyDescent="0.25">
      <c r="B226" s="9" t="s">
        <v>185</v>
      </c>
      <c r="C226" s="8" t="s">
        <v>140</v>
      </c>
      <c r="D226" s="5">
        <f t="shared" si="3"/>
        <v>6.7677025377064837</v>
      </c>
      <c r="E226" s="6">
        <f>VLOOKUP(B226,vertices!$A:$C,2,0)</f>
        <v>-24.416666666666664</v>
      </c>
      <c r="F226" s="6">
        <f>VLOOKUP(B226,vertices!$A:$C,3,0)</f>
        <v>-42.416666666666671</v>
      </c>
      <c r="G226" s="6">
        <f>VLOOKUP(C226,vertices!$A:$C,2,0)</f>
        <v>-24.333333333333332</v>
      </c>
      <c r="H226" s="6">
        <f>VLOOKUP(C226,vertices!$A:$C,3,0)</f>
        <v>-42.5</v>
      </c>
      <c r="K226" s="7"/>
      <c r="AF226"/>
      <c r="AG226" s="3"/>
    </row>
    <row r="227" spans="2:33" x14ac:dyDescent="0.25">
      <c r="B227" s="9" t="s">
        <v>186</v>
      </c>
      <c r="C227" s="8" t="s">
        <v>150</v>
      </c>
      <c r="D227" s="5">
        <f t="shared" si="3"/>
        <v>6.7636462971740308</v>
      </c>
      <c r="E227" s="6">
        <f>VLOOKUP(B227,vertices!$A:$C,2,0)</f>
        <v>-24.583333333333336</v>
      </c>
      <c r="F227" s="6">
        <f>VLOOKUP(B227,vertices!$A:$C,3,0)</f>
        <v>-42.416666666666671</v>
      </c>
      <c r="G227" s="6">
        <f>VLOOKUP(C227,vertices!$A:$C,2,0)</f>
        <v>-24.5</v>
      </c>
      <c r="H227" s="6">
        <f>VLOOKUP(C227,vertices!$A:$C,3,0)</f>
        <v>-42.5</v>
      </c>
      <c r="K227" s="7"/>
      <c r="AF227"/>
      <c r="AG227" s="3"/>
    </row>
    <row r="228" spans="2:33" x14ac:dyDescent="0.25">
      <c r="B228" s="9" t="s">
        <v>187</v>
      </c>
      <c r="C228" s="8" t="s">
        <v>149</v>
      </c>
      <c r="D228" s="5">
        <f t="shared" si="3"/>
        <v>6.7595670987300061</v>
      </c>
      <c r="E228" s="6">
        <f>VLOOKUP(B228,vertices!$A:$C,2,0)</f>
        <v>-24.75</v>
      </c>
      <c r="F228" s="6">
        <f>VLOOKUP(B228,vertices!$A:$C,3,0)</f>
        <v>-42.416666666666671</v>
      </c>
      <c r="G228" s="6">
        <f>VLOOKUP(C228,vertices!$A:$C,2,0)</f>
        <v>-24.666666666666668</v>
      </c>
      <c r="H228" s="6">
        <f>VLOOKUP(C228,vertices!$A:$C,3,0)</f>
        <v>-42.5</v>
      </c>
      <c r="K228" s="7"/>
      <c r="AF228"/>
      <c r="AG228" s="3"/>
    </row>
    <row r="229" spans="2:33" x14ac:dyDescent="0.25">
      <c r="B229" s="9" t="s">
        <v>188</v>
      </c>
      <c r="C229" s="8" t="s">
        <v>148</v>
      </c>
      <c r="D229" s="5">
        <f t="shared" si="3"/>
        <v>6.7554650394492377</v>
      </c>
      <c r="E229" s="6">
        <f>VLOOKUP(B229,vertices!$A:$C,2,0)</f>
        <v>-24.916666666666664</v>
      </c>
      <c r="F229" s="6">
        <f>VLOOKUP(B229,vertices!$A:$C,3,0)</f>
        <v>-42.416666666666671</v>
      </c>
      <c r="G229" s="6">
        <f>VLOOKUP(C229,vertices!$A:$C,2,0)</f>
        <v>-24.833333333333332</v>
      </c>
      <c r="H229" s="6">
        <f>VLOOKUP(C229,vertices!$A:$C,3,0)</f>
        <v>-42.5</v>
      </c>
      <c r="K229" s="7"/>
      <c r="AF229"/>
      <c r="AG229" s="3"/>
    </row>
    <row r="230" spans="2:33" x14ac:dyDescent="0.25">
      <c r="B230" s="9" t="s">
        <v>189</v>
      </c>
      <c r="C230" s="8" t="s">
        <v>145</v>
      </c>
      <c r="D230" s="5">
        <f t="shared" si="3"/>
        <v>6.7677025377064837</v>
      </c>
      <c r="E230" s="6">
        <f>VLOOKUP(B230,vertices!$A:$C,2,0)</f>
        <v>-24.416666666666664</v>
      </c>
      <c r="F230" s="6">
        <f>VLOOKUP(B230,vertices!$A:$C,3,0)</f>
        <v>-42.25</v>
      </c>
      <c r="G230" s="6">
        <f>VLOOKUP(C230,vertices!$A:$C,2,0)</f>
        <v>-24.333333333333332</v>
      </c>
      <c r="H230" s="6">
        <f>VLOOKUP(C230,vertices!$A:$C,3,0)</f>
        <v>-42.166666666666664</v>
      </c>
      <c r="K230" s="7"/>
      <c r="AF230"/>
      <c r="AG230" s="3"/>
    </row>
    <row r="231" spans="2:33" x14ac:dyDescent="0.25">
      <c r="B231" s="9" t="s">
        <v>190</v>
      </c>
      <c r="C231" s="8" t="s">
        <v>144</v>
      </c>
      <c r="D231" s="5">
        <f t="shared" si="3"/>
        <v>6.7636462971740308</v>
      </c>
      <c r="E231" s="6">
        <f>VLOOKUP(B231,vertices!$A:$C,2,0)</f>
        <v>-24.583333333333336</v>
      </c>
      <c r="F231" s="6">
        <f>VLOOKUP(B231,vertices!$A:$C,3,0)</f>
        <v>-42.25</v>
      </c>
      <c r="G231" s="6">
        <f>VLOOKUP(C231,vertices!$A:$C,2,0)</f>
        <v>-24.5</v>
      </c>
      <c r="H231" s="6">
        <f>VLOOKUP(C231,vertices!$A:$C,3,0)</f>
        <v>-42.166666666666664</v>
      </c>
      <c r="K231" s="7"/>
      <c r="AF231"/>
      <c r="AG231" s="3"/>
    </row>
    <row r="232" spans="2:33" x14ac:dyDescent="0.25">
      <c r="B232" s="9" t="s">
        <v>191</v>
      </c>
      <c r="C232" s="8" t="s">
        <v>143</v>
      </c>
      <c r="D232" s="5">
        <f t="shared" si="3"/>
        <v>6.7595670987300061</v>
      </c>
      <c r="E232" s="6">
        <f>VLOOKUP(B232,vertices!$A:$C,2,0)</f>
        <v>-24.75</v>
      </c>
      <c r="F232" s="6">
        <f>VLOOKUP(B232,vertices!$A:$C,3,0)</f>
        <v>-42.25</v>
      </c>
      <c r="G232" s="6">
        <f>VLOOKUP(C232,vertices!$A:$C,2,0)</f>
        <v>-24.666666666666668</v>
      </c>
      <c r="H232" s="6">
        <f>VLOOKUP(C232,vertices!$A:$C,3,0)</f>
        <v>-42.166666666666664</v>
      </c>
      <c r="K232" s="7"/>
      <c r="AF232"/>
      <c r="AG232" s="3"/>
    </row>
    <row r="233" spans="2:33" x14ac:dyDescent="0.25">
      <c r="B233" s="9" t="s">
        <v>192</v>
      </c>
      <c r="C233" s="8" t="s">
        <v>142</v>
      </c>
      <c r="D233" s="5">
        <f t="shared" si="3"/>
        <v>6.7554650394492377</v>
      </c>
      <c r="E233" s="6">
        <f>VLOOKUP(B233,vertices!$A:$C,2,0)</f>
        <v>-24.916666666666664</v>
      </c>
      <c r="F233" s="6">
        <f>VLOOKUP(B233,vertices!$A:$C,3,0)</f>
        <v>-42.25</v>
      </c>
      <c r="G233" s="6">
        <f>VLOOKUP(C233,vertices!$A:$C,2,0)</f>
        <v>-24.833333333333332</v>
      </c>
      <c r="H233" s="6">
        <f>VLOOKUP(C233,vertices!$A:$C,3,0)</f>
        <v>-42.166666666666664</v>
      </c>
      <c r="K233" s="7"/>
      <c r="AF233"/>
      <c r="AG233" s="3"/>
    </row>
    <row r="234" spans="2:33" x14ac:dyDescent="0.25">
      <c r="B234" s="9" t="s">
        <v>193</v>
      </c>
      <c r="C234" s="8" t="s">
        <v>145</v>
      </c>
      <c r="D234" s="5">
        <f t="shared" si="3"/>
        <v>6.7677025377064837</v>
      </c>
      <c r="E234" s="6">
        <f>VLOOKUP(B234,vertices!$A:$C,2,0)</f>
        <v>-24.416666666666664</v>
      </c>
      <c r="F234" s="6">
        <f>VLOOKUP(B234,vertices!$A:$C,3,0)</f>
        <v>-42.083333333333329</v>
      </c>
      <c r="G234" s="6">
        <f>VLOOKUP(C234,vertices!$A:$C,2,0)</f>
        <v>-24.333333333333332</v>
      </c>
      <c r="H234" s="6">
        <f>VLOOKUP(C234,vertices!$A:$C,3,0)</f>
        <v>-42.166666666666664</v>
      </c>
      <c r="K234" s="7"/>
      <c r="AF234"/>
      <c r="AG234" s="3"/>
    </row>
    <row r="235" spans="2:33" x14ac:dyDescent="0.25">
      <c r="B235" s="9" t="s">
        <v>194</v>
      </c>
      <c r="C235" s="8" t="s">
        <v>144</v>
      </c>
      <c r="D235" s="5">
        <f t="shared" si="3"/>
        <v>6.7636462971740308</v>
      </c>
      <c r="E235" s="6">
        <f>VLOOKUP(B235,vertices!$A:$C,2,0)</f>
        <v>-24.583333333333336</v>
      </c>
      <c r="F235" s="6">
        <f>VLOOKUP(B235,vertices!$A:$C,3,0)</f>
        <v>-42.083333333333329</v>
      </c>
      <c r="G235" s="6">
        <f>VLOOKUP(C235,vertices!$A:$C,2,0)</f>
        <v>-24.5</v>
      </c>
      <c r="H235" s="6">
        <f>VLOOKUP(C235,vertices!$A:$C,3,0)</f>
        <v>-42.166666666666664</v>
      </c>
      <c r="K235" s="7"/>
      <c r="AF235"/>
      <c r="AG235" s="3"/>
    </row>
    <row r="236" spans="2:33" x14ac:dyDescent="0.25">
      <c r="B236" s="9" t="s">
        <v>195</v>
      </c>
      <c r="C236" s="8" t="s">
        <v>143</v>
      </c>
      <c r="D236" s="5">
        <f t="shared" si="3"/>
        <v>6.7595670987300061</v>
      </c>
      <c r="E236" s="6">
        <f>VLOOKUP(B236,vertices!$A:$C,2,0)</f>
        <v>-24.75</v>
      </c>
      <c r="F236" s="6">
        <f>VLOOKUP(B236,vertices!$A:$C,3,0)</f>
        <v>-42.083333333333329</v>
      </c>
      <c r="G236" s="6">
        <f>VLOOKUP(C236,vertices!$A:$C,2,0)</f>
        <v>-24.666666666666668</v>
      </c>
      <c r="H236" s="6">
        <f>VLOOKUP(C236,vertices!$A:$C,3,0)</f>
        <v>-42.166666666666664</v>
      </c>
      <c r="K236" s="7"/>
      <c r="AF236"/>
      <c r="AG236" s="3"/>
    </row>
    <row r="237" spans="2:33" x14ac:dyDescent="0.25">
      <c r="B237" s="9" t="s">
        <v>196</v>
      </c>
      <c r="C237" s="8" t="s">
        <v>142</v>
      </c>
      <c r="D237" s="5">
        <f t="shared" si="3"/>
        <v>6.7554650394492377</v>
      </c>
      <c r="E237" s="6">
        <f>VLOOKUP(B237,vertices!$A:$C,2,0)</f>
        <v>-24.916666666666664</v>
      </c>
      <c r="F237" s="6">
        <f>VLOOKUP(B237,vertices!$A:$C,3,0)</f>
        <v>-42.083333333333329</v>
      </c>
      <c r="G237" s="6">
        <f>VLOOKUP(C237,vertices!$A:$C,2,0)</f>
        <v>-24.833333333333332</v>
      </c>
      <c r="H237" s="6">
        <f>VLOOKUP(C237,vertices!$A:$C,3,0)</f>
        <v>-42.166666666666664</v>
      </c>
      <c r="K237" s="7"/>
      <c r="AF237"/>
      <c r="AG237" s="3"/>
    </row>
    <row r="238" spans="2:33" x14ac:dyDescent="0.25">
      <c r="B238" s="9" t="s">
        <v>61</v>
      </c>
      <c r="C238" s="8" t="s">
        <v>157</v>
      </c>
      <c r="D238" s="5">
        <f t="shared" si="3"/>
        <v>6.751340215631263</v>
      </c>
      <c r="E238" s="6">
        <f>VLOOKUP(B238,vertices!$A:$C,2,0)</f>
        <v>-25</v>
      </c>
      <c r="F238" s="6">
        <f>VLOOKUP(B238,vertices!$A:$C,3,0)</f>
        <v>-43.333333333333336</v>
      </c>
      <c r="G238" s="6">
        <f>VLOOKUP(C238,vertices!$A:$C,2,0)</f>
        <v>-25.083333333333336</v>
      </c>
      <c r="H238" s="6">
        <f>VLOOKUP(C238,vertices!$A:$C,3,0)</f>
        <v>-43.25</v>
      </c>
      <c r="K238" s="7"/>
      <c r="AF238"/>
      <c r="AG238" s="3"/>
    </row>
    <row r="239" spans="2:33" x14ac:dyDescent="0.25">
      <c r="B239" s="9" t="s">
        <v>62</v>
      </c>
      <c r="C239" s="8" t="s">
        <v>158</v>
      </c>
      <c r="D239" s="5">
        <f t="shared" si="3"/>
        <v>6.7471927263047959</v>
      </c>
      <c r="E239" s="6">
        <f>VLOOKUP(B239,vertices!$A:$C,2,0)</f>
        <v>-25.166666666666668</v>
      </c>
      <c r="F239" s="6">
        <f>VLOOKUP(B239,vertices!$A:$C,3,0)</f>
        <v>-43.333333333333336</v>
      </c>
      <c r="G239" s="6">
        <f>VLOOKUP(C239,vertices!$A:$C,2,0)</f>
        <v>-25.25</v>
      </c>
      <c r="H239" s="6">
        <f>VLOOKUP(C239,vertices!$A:$C,3,0)</f>
        <v>-43.25</v>
      </c>
      <c r="K239" s="7"/>
      <c r="AF239"/>
      <c r="AG239" s="3"/>
    </row>
    <row r="240" spans="2:33" x14ac:dyDescent="0.25">
      <c r="B240" s="9" t="s">
        <v>63</v>
      </c>
      <c r="C240" s="8" t="s">
        <v>159</v>
      </c>
      <c r="D240" s="5">
        <f t="shared" si="3"/>
        <v>6.7430226703213414</v>
      </c>
      <c r="E240" s="6">
        <f>VLOOKUP(B240,vertices!$A:$C,2,0)</f>
        <v>-25.333333333333332</v>
      </c>
      <c r="F240" s="6">
        <f>VLOOKUP(B240,vertices!$A:$C,3,0)</f>
        <v>-43.333333333333336</v>
      </c>
      <c r="G240" s="6">
        <f>VLOOKUP(C240,vertices!$A:$C,2,0)</f>
        <v>-25.416666666666664</v>
      </c>
      <c r="H240" s="6">
        <f>VLOOKUP(C240,vertices!$A:$C,3,0)</f>
        <v>-43.25</v>
      </c>
      <c r="K240" s="7"/>
      <c r="AF240"/>
      <c r="AG240" s="3"/>
    </row>
    <row r="241" spans="2:33" x14ac:dyDescent="0.25">
      <c r="B241" s="9" t="s">
        <v>64</v>
      </c>
      <c r="C241" s="8" t="s">
        <v>160</v>
      </c>
      <c r="D241" s="5">
        <f t="shared" si="3"/>
        <v>6.738830145767043</v>
      </c>
      <c r="E241" s="6">
        <f>VLOOKUP(B241,vertices!$A:$C,2,0)</f>
        <v>-25.5</v>
      </c>
      <c r="F241" s="6">
        <f>VLOOKUP(B241,vertices!$A:$C,3,0)</f>
        <v>-43.333333333333336</v>
      </c>
      <c r="G241" s="6">
        <f>VLOOKUP(C241,vertices!$A:$C,2,0)</f>
        <v>-25.583333333333336</v>
      </c>
      <c r="H241" s="6">
        <f>VLOOKUP(C241,vertices!$A:$C,3,0)</f>
        <v>-43.25</v>
      </c>
      <c r="K241" s="7"/>
      <c r="AF241"/>
      <c r="AG241" s="3"/>
    </row>
    <row r="242" spans="2:33" x14ac:dyDescent="0.25">
      <c r="B242" s="9" t="s">
        <v>65</v>
      </c>
      <c r="C242" s="8" t="s">
        <v>161</v>
      </c>
      <c r="D242" s="5">
        <f t="shared" si="3"/>
        <v>6.7346152538681636</v>
      </c>
      <c r="E242" s="6">
        <f>VLOOKUP(B242,vertices!$A:$C,2,0)</f>
        <v>-25.666666666666668</v>
      </c>
      <c r="F242" s="6">
        <f>VLOOKUP(B242,vertices!$A:$C,3,0)</f>
        <v>-43.333333333333336</v>
      </c>
      <c r="G242" s="6">
        <f>VLOOKUP(C242,vertices!$A:$C,2,0)</f>
        <v>-25.75</v>
      </c>
      <c r="H242" s="6">
        <f>VLOOKUP(C242,vertices!$A:$C,3,0)</f>
        <v>-43.25</v>
      </c>
      <c r="K242" s="7"/>
      <c r="AF242"/>
      <c r="AG242" s="3"/>
    </row>
    <row r="243" spans="2:33" x14ac:dyDescent="0.25">
      <c r="B243" s="9" t="s">
        <v>66</v>
      </c>
      <c r="C243" s="8" t="s">
        <v>162</v>
      </c>
      <c r="D243" s="5">
        <f t="shared" si="3"/>
        <v>6.7303780951024095</v>
      </c>
      <c r="E243" s="6">
        <f>VLOOKUP(B243,vertices!$A:$C,2,0)</f>
        <v>-25.833333333333332</v>
      </c>
      <c r="F243" s="6">
        <f>VLOOKUP(B243,vertices!$A:$C,3,0)</f>
        <v>-43.333333333333336</v>
      </c>
      <c r="G243" s="6">
        <f>VLOOKUP(C243,vertices!$A:$C,2,0)</f>
        <v>-25.916666666666664</v>
      </c>
      <c r="H243" s="6">
        <f>VLOOKUP(C243,vertices!$A:$C,3,0)</f>
        <v>-43.25</v>
      </c>
      <c r="K243" s="7"/>
      <c r="AF243"/>
      <c r="AG243" s="3"/>
    </row>
    <row r="244" spans="2:33" x14ac:dyDescent="0.25">
      <c r="B244" s="9" t="s">
        <v>70</v>
      </c>
      <c r="C244" s="8" t="s">
        <v>163</v>
      </c>
      <c r="D244" s="5">
        <f t="shared" si="3"/>
        <v>6.751340215631263</v>
      </c>
      <c r="E244" s="6">
        <f>VLOOKUP(B244,vertices!$A:$C,2,0)</f>
        <v>-25</v>
      </c>
      <c r="F244" s="6">
        <f>VLOOKUP(B244,vertices!$A:$C,3,0)</f>
        <v>-43</v>
      </c>
      <c r="G244" s="6">
        <f>VLOOKUP(C244,vertices!$A:$C,2,0)</f>
        <v>-25.083333333333336</v>
      </c>
      <c r="H244" s="6">
        <f>VLOOKUP(C244,vertices!$A:$C,3,0)</f>
        <v>-43.083333333333329</v>
      </c>
      <c r="K244" s="7"/>
      <c r="AF244"/>
      <c r="AG244" s="3"/>
    </row>
    <row r="245" spans="2:33" x14ac:dyDescent="0.25">
      <c r="B245" s="9" t="s">
        <v>71</v>
      </c>
      <c r="C245" s="8" t="s">
        <v>164</v>
      </c>
      <c r="D245" s="5">
        <f t="shared" si="3"/>
        <v>6.7471927263047959</v>
      </c>
      <c r="E245" s="6">
        <f>VLOOKUP(B245,vertices!$A:$C,2,0)</f>
        <v>-25.166666666666668</v>
      </c>
      <c r="F245" s="6">
        <f>VLOOKUP(B245,vertices!$A:$C,3,0)</f>
        <v>-43</v>
      </c>
      <c r="G245" s="6">
        <f>VLOOKUP(C245,vertices!$A:$C,2,0)</f>
        <v>-25.25</v>
      </c>
      <c r="H245" s="6">
        <f>VLOOKUP(C245,vertices!$A:$C,3,0)</f>
        <v>-43.083333333333329</v>
      </c>
      <c r="K245" s="7"/>
      <c r="AF245"/>
      <c r="AG245" s="3"/>
    </row>
    <row r="246" spans="2:33" x14ac:dyDescent="0.25">
      <c r="B246" s="9" t="s">
        <v>72</v>
      </c>
      <c r="C246" s="8" t="s">
        <v>165</v>
      </c>
      <c r="D246" s="5">
        <f t="shared" si="3"/>
        <v>6.7430226703213414</v>
      </c>
      <c r="E246" s="6">
        <f>VLOOKUP(B246,vertices!$A:$C,2,0)</f>
        <v>-25.333333333333332</v>
      </c>
      <c r="F246" s="6">
        <f>VLOOKUP(B246,vertices!$A:$C,3,0)</f>
        <v>-43</v>
      </c>
      <c r="G246" s="6">
        <f>VLOOKUP(C246,vertices!$A:$C,2,0)</f>
        <v>-25.416666666666664</v>
      </c>
      <c r="H246" s="6">
        <f>VLOOKUP(C246,vertices!$A:$C,3,0)</f>
        <v>-43.083333333333329</v>
      </c>
      <c r="K246" s="7"/>
      <c r="AF246"/>
      <c r="AG246" s="3"/>
    </row>
    <row r="247" spans="2:33" x14ac:dyDescent="0.25">
      <c r="B247" s="9" t="s">
        <v>73</v>
      </c>
      <c r="C247" s="8" t="s">
        <v>166</v>
      </c>
      <c r="D247" s="5">
        <f t="shared" si="3"/>
        <v>6.738830145767043</v>
      </c>
      <c r="E247" s="6">
        <f>VLOOKUP(B247,vertices!$A:$C,2,0)</f>
        <v>-25.5</v>
      </c>
      <c r="F247" s="6">
        <f>VLOOKUP(B247,vertices!$A:$C,3,0)</f>
        <v>-43</v>
      </c>
      <c r="G247" s="6">
        <f>VLOOKUP(C247,vertices!$A:$C,2,0)</f>
        <v>-25.583333333333336</v>
      </c>
      <c r="H247" s="6">
        <f>VLOOKUP(C247,vertices!$A:$C,3,0)</f>
        <v>-43.083333333333329</v>
      </c>
      <c r="K247" s="7"/>
      <c r="AF247"/>
      <c r="AG247" s="3"/>
    </row>
    <row r="248" spans="2:33" x14ac:dyDescent="0.25">
      <c r="B248" s="9" t="s">
        <v>74</v>
      </c>
      <c r="C248" s="8" t="s">
        <v>167</v>
      </c>
      <c r="D248" s="5">
        <f t="shared" si="3"/>
        <v>6.7346152538681636</v>
      </c>
      <c r="E248" s="6">
        <f>VLOOKUP(B248,vertices!$A:$C,2,0)</f>
        <v>-25.666666666666668</v>
      </c>
      <c r="F248" s="6">
        <f>VLOOKUP(B248,vertices!$A:$C,3,0)</f>
        <v>-43</v>
      </c>
      <c r="G248" s="6">
        <f>VLOOKUP(C248,vertices!$A:$C,2,0)</f>
        <v>-25.75</v>
      </c>
      <c r="H248" s="6">
        <f>VLOOKUP(C248,vertices!$A:$C,3,0)</f>
        <v>-43.083333333333329</v>
      </c>
      <c r="K248" s="7"/>
      <c r="AF248"/>
      <c r="AG248" s="3"/>
    </row>
    <row r="249" spans="2:33" x14ac:dyDescent="0.25">
      <c r="B249" s="9" t="s">
        <v>75</v>
      </c>
      <c r="C249" s="8" t="s">
        <v>168</v>
      </c>
      <c r="D249" s="5">
        <f t="shared" si="3"/>
        <v>6.7303780951024095</v>
      </c>
      <c r="E249" s="6">
        <f>VLOOKUP(B249,vertices!$A:$C,2,0)</f>
        <v>-25.833333333333332</v>
      </c>
      <c r="F249" s="6">
        <f>VLOOKUP(B249,vertices!$A:$C,3,0)</f>
        <v>-43</v>
      </c>
      <c r="G249" s="6">
        <f>VLOOKUP(C249,vertices!$A:$C,2,0)</f>
        <v>-25.916666666666664</v>
      </c>
      <c r="H249" s="6">
        <f>VLOOKUP(C249,vertices!$A:$C,3,0)</f>
        <v>-43.083333333333329</v>
      </c>
      <c r="K249" s="7"/>
      <c r="AF249"/>
      <c r="AG249" s="3"/>
    </row>
    <row r="250" spans="2:33" x14ac:dyDescent="0.25">
      <c r="B250" s="9" t="s">
        <v>70</v>
      </c>
      <c r="C250" s="8" t="s">
        <v>169</v>
      </c>
      <c r="D250" s="5">
        <f t="shared" si="3"/>
        <v>6.751340215631263</v>
      </c>
      <c r="E250" s="6">
        <f>VLOOKUP(B250,vertices!$A:$C,2,0)</f>
        <v>-25</v>
      </c>
      <c r="F250" s="6">
        <f>VLOOKUP(B250,vertices!$A:$C,3,0)</f>
        <v>-43</v>
      </c>
      <c r="G250" s="6">
        <f>VLOOKUP(C250,vertices!$A:$C,2,0)</f>
        <v>-25.083333333333336</v>
      </c>
      <c r="H250" s="6">
        <f>VLOOKUP(C250,vertices!$A:$C,3,0)</f>
        <v>-42.916666666666671</v>
      </c>
      <c r="K250" s="7"/>
      <c r="AF250"/>
      <c r="AG250" s="3"/>
    </row>
    <row r="251" spans="2:33" x14ac:dyDescent="0.25">
      <c r="B251" s="9" t="s">
        <v>71</v>
      </c>
      <c r="C251" s="8" t="s">
        <v>170</v>
      </c>
      <c r="D251" s="5">
        <f t="shared" si="3"/>
        <v>6.7471927263047959</v>
      </c>
      <c r="E251" s="6">
        <f>VLOOKUP(B251,vertices!$A:$C,2,0)</f>
        <v>-25.166666666666668</v>
      </c>
      <c r="F251" s="6">
        <f>VLOOKUP(B251,vertices!$A:$C,3,0)</f>
        <v>-43</v>
      </c>
      <c r="G251" s="6">
        <f>VLOOKUP(C251,vertices!$A:$C,2,0)</f>
        <v>-25.25</v>
      </c>
      <c r="H251" s="6">
        <f>VLOOKUP(C251,vertices!$A:$C,3,0)</f>
        <v>-42.916666666666671</v>
      </c>
      <c r="K251" s="7"/>
      <c r="AF251"/>
      <c r="AG251" s="3"/>
    </row>
    <row r="252" spans="2:33" x14ac:dyDescent="0.25">
      <c r="B252" s="9" t="s">
        <v>72</v>
      </c>
      <c r="C252" s="8" t="s">
        <v>171</v>
      </c>
      <c r="D252" s="5">
        <f t="shared" si="3"/>
        <v>6.7430226703213414</v>
      </c>
      <c r="E252" s="6">
        <f>VLOOKUP(B252,vertices!$A:$C,2,0)</f>
        <v>-25.333333333333332</v>
      </c>
      <c r="F252" s="6">
        <f>VLOOKUP(B252,vertices!$A:$C,3,0)</f>
        <v>-43</v>
      </c>
      <c r="G252" s="6">
        <f>VLOOKUP(C252,vertices!$A:$C,2,0)</f>
        <v>-25.416666666666664</v>
      </c>
      <c r="H252" s="6">
        <f>VLOOKUP(C252,vertices!$A:$C,3,0)</f>
        <v>-42.916666666666671</v>
      </c>
      <c r="K252" s="7"/>
      <c r="AF252"/>
      <c r="AG252" s="3"/>
    </row>
    <row r="253" spans="2:33" x14ac:dyDescent="0.25">
      <c r="B253" s="9" t="s">
        <v>73</v>
      </c>
      <c r="C253" s="8" t="s">
        <v>172</v>
      </c>
      <c r="D253" s="5">
        <f t="shared" si="3"/>
        <v>6.738830145767043</v>
      </c>
      <c r="E253" s="6">
        <f>VLOOKUP(B253,vertices!$A:$C,2,0)</f>
        <v>-25.5</v>
      </c>
      <c r="F253" s="6">
        <f>VLOOKUP(B253,vertices!$A:$C,3,0)</f>
        <v>-43</v>
      </c>
      <c r="G253" s="6">
        <f>VLOOKUP(C253,vertices!$A:$C,2,0)</f>
        <v>-25.583333333333336</v>
      </c>
      <c r="H253" s="6">
        <f>VLOOKUP(C253,vertices!$A:$C,3,0)</f>
        <v>-42.916666666666671</v>
      </c>
      <c r="K253" s="7"/>
      <c r="AF253"/>
      <c r="AG253" s="3"/>
    </row>
    <row r="254" spans="2:33" x14ac:dyDescent="0.25">
      <c r="B254" s="9" t="s">
        <v>74</v>
      </c>
      <c r="C254" s="8" t="s">
        <v>173</v>
      </c>
      <c r="D254" s="5">
        <f t="shared" si="3"/>
        <v>6.7346152538681636</v>
      </c>
      <c r="E254" s="6">
        <f>VLOOKUP(B254,vertices!$A:$C,2,0)</f>
        <v>-25.666666666666668</v>
      </c>
      <c r="F254" s="6">
        <f>VLOOKUP(B254,vertices!$A:$C,3,0)</f>
        <v>-43</v>
      </c>
      <c r="G254" s="6">
        <f>VLOOKUP(C254,vertices!$A:$C,2,0)</f>
        <v>-25.75</v>
      </c>
      <c r="H254" s="6">
        <f>VLOOKUP(C254,vertices!$A:$C,3,0)</f>
        <v>-42.916666666666671</v>
      </c>
      <c r="K254" s="7"/>
      <c r="AF254"/>
      <c r="AG254" s="3"/>
    </row>
    <row r="255" spans="2:33" x14ac:dyDescent="0.25">
      <c r="B255" s="9" t="s">
        <v>75</v>
      </c>
      <c r="C255" s="8" t="s">
        <v>174</v>
      </c>
      <c r="D255" s="5">
        <f t="shared" si="3"/>
        <v>6.7303780951024095</v>
      </c>
      <c r="E255" s="6">
        <f>VLOOKUP(B255,vertices!$A:$C,2,0)</f>
        <v>-25.833333333333332</v>
      </c>
      <c r="F255" s="6">
        <f>VLOOKUP(B255,vertices!$A:$C,3,0)</f>
        <v>-43</v>
      </c>
      <c r="G255" s="6">
        <f>VLOOKUP(C255,vertices!$A:$C,2,0)</f>
        <v>-25.916666666666664</v>
      </c>
      <c r="H255" s="6">
        <f>VLOOKUP(C255,vertices!$A:$C,3,0)</f>
        <v>-42.916666666666671</v>
      </c>
      <c r="K255" s="7"/>
      <c r="AF255"/>
      <c r="AG255" s="3"/>
    </row>
    <row r="256" spans="2:33" x14ac:dyDescent="0.25">
      <c r="B256" s="9" t="s">
        <v>82</v>
      </c>
      <c r="C256" s="8" t="s">
        <v>175</v>
      </c>
      <c r="D256" s="5">
        <f t="shared" si="3"/>
        <v>6.751340215631263</v>
      </c>
      <c r="E256" s="6">
        <f>VLOOKUP(B256,vertices!$A:$C,2,0)</f>
        <v>-25</v>
      </c>
      <c r="F256" s="6">
        <f>VLOOKUP(B256,vertices!$A:$C,3,0)</f>
        <v>-42.666666666666664</v>
      </c>
      <c r="G256" s="6">
        <f>VLOOKUP(C256,vertices!$A:$C,2,0)</f>
        <v>-25.083333333333336</v>
      </c>
      <c r="H256" s="6">
        <f>VLOOKUP(C256,vertices!$A:$C,3,0)</f>
        <v>-42.75</v>
      </c>
      <c r="K256" s="7"/>
      <c r="AF256"/>
      <c r="AG256" s="3"/>
    </row>
    <row r="257" spans="2:33" x14ac:dyDescent="0.25">
      <c r="B257" s="9" t="s">
        <v>83</v>
      </c>
      <c r="C257" s="8" t="s">
        <v>176</v>
      </c>
      <c r="D257" s="5">
        <f t="shared" si="3"/>
        <v>6.7471927263047959</v>
      </c>
      <c r="E257" s="6">
        <f>VLOOKUP(B257,vertices!$A:$C,2,0)</f>
        <v>-25.166666666666668</v>
      </c>
      <c r="F257" s="6">
        <f>VLOOKUP(B257,vertices!$A:$C,3,0)</f>
        <v>-42.666666666666664</v>
      </c>
      <c r="G257" s="6">
        <f>VLOOKUP(C257,vertices!$A:$C,2,0)</f>
        <v>-25.25</v>
      </c>
      <c r="H257" s="6">
        <f>VLOOKUP(C257,vertices!$A:$C,3,0)</f>
        <v>-42.75</v>
      </c>
      <c r="K257" s="7"/>
      <c r="AF257"/>
      <c r="AG257" s="3"/>
    </row>
    <row r="258" spans="2:33" x14ac:dyDescent="0.25">
      <c r="B258" s="9" t="s">
        <v>84</v>
      </c>
      <c r="C258" s="8" t="s">
        <v>177</v>
      </c>
      <c r="D258" s="5">
        <f t="shared" ref="D258:D321" si="4">IFERROR(3440*ACOS(COS(PI()*(90-G258)/180)*COS((90-E258)*PI()/180)+SIN((90-G258)*PI()/180)*SIN((90-E258)*PI()/180)*COS(((F258)-H258)*PI()/180)),0)</f>
        <v>6.7430226703213414</v>
      </c>
      <c r="E258" s="6">
        <f>VLOOKUP(B258,vertices!$A:$C,2,0)</f>
        <v>-25.333333333333332</v>
      </c>
      <c r="F258" s="6">
        <f>VLOOKUP(B258,vertices!$A:$C,3,0)</f>
        <v>-42.666666666666664</v>
      </c>
      <c r="G258" s="6">
        <f>VLOOKUP(C258,vertices!$A:$C,2,0)</f>
        <v>-25.416666666666664</v>
      </c>
      <c r="H258" s="6">
        <f>VLOOKUP(C258,vertices!$A:$C,3,0)</f>
        <v>-42.75</v>
      </c>
      <c r="K258" s="7"/>
      <c r="AF258"/>
      <c r="AG258" s="3"/>
    </row>
    <row r="259" spans="2:33" x14ac:dyDescent="0.25">
      <c r="B259" s="9" t="s">
        <v>85</v>
      </c>
      <c r="C259" s="8" t="s">
        <v>178</v>
      </c>
      <c r="D259" s="5">
        <f t="shared" si="4"/>
        <v>6.738830145767043</v>
      </c>
      <c r="E259" s="6">
        <f>VLOOKUP(B259,vertices!$A:$C,2,0)</f>
        <v>-25.5</v>
      </c>
      <c r="F259" s="6">
        <f>VLOOKUP(B259,vertices!$A:$C,3,0)</f>
        <v>-42.666666666666664</v>
      </c>
      <c r="G259" s="6">
        <f>VLOOKUP(C259,vertices!$A:$C,2,0)</f>
        <v>-25.583333333333336</v>
      </c>
      <c r="H259" s="6">
        <f>VLOOKUP(C259,vertices!$A:$C,3,0)</f>
        <v>-42.75</v>
      </c>
      <c r="K259" s="7"/>
      <c r="AF259"/>
      <c r="AG259" s="3"/>
    </row>
    <row r="260" spans="2:33" x14ac:dyDescent="0.25">
      <c r="B260" s="9" t="s">
        <v>86</v>
      </c>
      <c r="C260" s="8" t="s">
        <v>179</v>
      </c>
      <c r="D260" s="5">
        <f t="shared" si="4"/>
        <v>6.7346152538681636</v>
      </c>
      <c r="E260" s="6">
        <f>VLOOKUP(B260,vertices!$A:$C,2,0)</f>
        <v>-25.666666666666668</v>
      </c>
      <c r="F260" s="6">
        <f>VLOOKUP(B260,vertices!$A:$C,3,0)</f>
        <v>-42.666666666666664</v>
      </c>
      <c r="G260" s="6">
        <f>VLOOKUP(C260,vertices!$A:$C,2,0)</f>
        <v>-25.75</v>
      </c>
      <c r="H260" s="6">
        <f>VLOOKUP(C260,vertices!$A:$C,3,0)</f>
        <v>-42.75</v>
      </c>
      <c r="K260" s="7"/>
      <c r="AF260"/>
      <c r="AG260" s="3"/>
    </row>
    <row r="261" spans="2:33" x14ac:dyDescent="0.25">
      <c r="B261" s="9" t="s">
        <v>197</v>
      </c>
      <c r="C261" s="8" t="s">
        <v>180</v>
      </c>
      <c r="D261" s="5">
        <f t="shared" si="4"/>
        <v>6.7303780951024095</v>
      </c>
      <c r="E261" s="6">
        <f>VLOOKUP(B261,vertices!$A:$C,2,0)</f>
        <v>-25.833333333333332</v>
      </c>
      <c r="F261" s="6">
        <f>VLOOKUP(B261,vertices!$A:$C,3,0)</f>
        <v>-42.666666666666664</v>
      </c>
      <c r="G261" s="6">
        <f>VLOOKUP(C261,vertices!$A:$C,2,0)</f>
        <v>-25.916666666666664</v>
      </c>
      <c r="H261" s="6">
        <f>VLOOKUP(C261,vertices!$A:$C,3,0)</f>
        <v>-42.75</v>
      </c>
      <c r="K261" s="7"/>
      <c r="AF261"/>
      <c r="AG261" s="3"/>
    </row>
    <row r="262" spans="2:33" x14ac:dyDescent="0.25">
      <c r="B262" s="9" t="s">
        <v>55</v>
      </c>
      <c r="C262" s="8" t="s">
        <v>181</v>
      </c>
      <c r="D262" s="5">
        <f t="shared" si="4"/>
        <v>6.7677025377064837</v>
      </c>
      <c r="E262" s="6">
        <f>VLOOKUP(B262,vertices!$A:$C,2,0)</f>
        <v>-24.333333333333332</v>
      </c>
      <c r="F262" s="6">
        <f>VLOOKUP(B262,vertices!$A:$C,3,0)</f>
        <v>-42.666666666666664</v>
      </c>
      <c r="G262" s="6">
        <f>VLOOKUP(C262,vertices!$A:$C,2,0)</f>
        <v>-24.416666666666664</v>
      </c>
      <c r="H262" s="6">
        <f>VLOOKUP(C262,vertices!$A:$C,3,0)</f>
        <v>-42.583333333333329</v>
      </c>
      <c r="K262" s="7"/>
      <c r="AF262"/>
      <c r="AG262" s="3"/>
    </row>
    <row r="263" spans="2:33" x14ac:dyDescent="0.25">
      <c r="B263" s="9" t="s">
        <v>91</v>
      </c>
      <c r="C263" s="8" t="s">
        <v>182</v>
      </c>
      <c r="D263" s="5">
        <f t="shared" si="4"/>
        <v>6.7636462971740308</v>
      </c>
      <c r="E263" s="6">
        <f>VLOOKUP(B263,vertices!$A:$C,2,0)</f>
        <v>-24.5</v>
      </c>
      <c r="F263" s="6">
        <f>VLOOKUP(B263,vertices!$A:$C,3,0)</f>
        <v>-42.666666666666664</v>
      </c>
      <c r="G263" s="6">
        <f>VLOOKUP(C263,vertices!$A:$C,2,0)</f>
        <v>-24.583333333333336</v>
      </c>
      <c r="H263" s="6">
        <f>VLOOKUP(C263,vertices!$A:$C,3,0)</f>
        <v>-42.583333333333329</v>
      </c>
      <c r="K263" s="7"/>
      <c r="AF263"/>
      <c r="AG263" s="3"/>
    </row>
    <row r="264" spans="2:33" x14ac:dyDescent="0.25">
      <c r="B264" s="9" t="s">
        <v>92</v>
      </c>
      <c r="C264" s="8" t="s">
        <v>183</v>
      </c>
      <c r="D264" s="5">
        <f t="shared" si="4"/>
        <v>6.7595670987300061</v>
      </c>
      <c r="E264" s="6">
        <f>VLOOKUP(B264,vertices!$A:$C,2,0)</f>
        <v>-24.666666666666668</v>
      </c>
      <c r="F264" s="6">
        <f>VLOOKUP(B264,vertices!$A:$C,3,0)</f>
        <v>-42.666666666666664</v>
      </c>
      <c r="G264" s="6">
        <f>VLOOKUP(C264,vertices!$A:$C,2,0)</f>
        <v>-24.75</v>
      </c>
      <c r="H264" s="6">
        <f>VLOOKUP(C264,vertices!$A:$C,3,0)</f>
        <v>-42.583333333333329</v>
      </c>
      <c r="K264" s="7"/>
      <c r="AF264"/>
      <c r="AG264" s="3"/>
    </row>
    <row r="265" spans="2:33" x14ac:dyDescent="0.25">
      <c r="B265" s="9" t="s">
        <v>93</v>
      </c>
      <c r="C265" s="8" t="s">
        <v>184</v>
      </c>
      <c r="D265" s="5">
        <f t="shared" si="4"/>
        <v>6.7554650394492377</v>
      </c>
      <c r="E265" s="6">
        <f>VLOOKUP(B265,vertices!$A:$C,2,0)</f>
        <v>-24.833333333333332</v>
      </c>
      <c r="F265" s="6">
        <f>VLOOKUP(B265,vertices!$A:$C,3,0)</f>
        <v>-42.666666666666664</v>
      </c>
      <c r="G265" s="6">
        <f>VLOOKUP(C265,vertices!$A:$C,2,0)</f>
        <v>-24.916666666666664</v>
      </c>
      <c r="H265" s="6">
        <f>VLOOKUP(C265,vertices!$A:$C,3,0)</f>
        <v>-42.583333333333329</v>
      </c>
      <c r="K265" s="7"/>
      <c r="AF265"/>
      <c r="AG265" s="3"/>
    </row>
    <row r="266" spans="2:33" x14ac:dyDescent="0.25">
      <c r="B266" s="9" t="s">
        <v>100</v>
      </c>
      <c r="C266" s="8" t="s">
        <v>185</v>
      </c>
      <c r="D266" s="5">
        <f t="shared" si="4"/>
        <v>6.7677025377064837</v>
      </c>
      <c r="E266" s="6">
        <f>VLOOKUP(B266,vertices!$A:$C,2,0)</f>
        <v>-24.333333333333332</v>
      </c>
      <c r="F266" s="6">
        <f>VLOOKUP(B266,vertices!$A:$C,3,0)</f>
        <v>-42.333333333333336</v>
      </c>
      <c r="G266" s="6">
        <f>VLOOKUP(C266,vertices!$A:$C,2,0)</f>
        <v>-24.416666666666664</v>
      </c>
      <c r="H266" s="6">
        <f>VLOOKUP(C266,vertices!$A:$C,3,0)</f>
        <v>-42.416666666666671</v>
      </c>
      <c r="K266" s="7"/>
      <c r="AF266"/>
      <c r="AG266" s="3"/>
    </row>
    <row r="267" spans="2:33" x14ac:dyDescent="0.25">
      <c r="B267" s="9" t="s">
        <v>101</v>
      </c>
      <c r="C267" s="8" t="s">
        <v>186</v>
      </c>
      <c r="D267" s="5">
        <f t="shared" si="4"/>
        <v>6.7636462971740308</v>
      </c>
      <c r="E267" s="6">
        <f>VLOOKUP(B267,vertices!$A:$C,2,0)</f>
        <v>-24.5</v>
      </c>
      <c r="F267" s="6">
        <f>VLOOKUP(B267,vertices!$A:$C,3,0)</f>
        <v>-42.333333333333336</v>
      </c>
      <c r="G267" s="6">
        <f>VLOOKUP(C267,vertices!$A:$C,2,0)</f>
        <v>-24.583333333333336</v>
      </c>
      <c r="H267" s="6">
        <f>VLOOKUP(C267,vertices!$A:$C,3,0)</f>
        <v>-42.416666666666671</v>
      </c>
      <c r="K267" s="7"/>
      <c r="AF267"/>
      <c r="AG267" s="3"/>
    </row>
    <row r="268" spans="2:33" x14ac:dyDescent="0.25">
      <c r="B268" s="9" t="s">
        <v>102</v>
      </c>
      <c r="C268" s="8" t="s">
        <v>187</v>
      </c>
      <c r="D268" s="5">
        <f t="shared" si="4"/>
        <v>6.7595670987300061</v>
      </c>
      <c r="E268" s="6">
        <f>VLOOKUP(B268,vertices!$A:$C,2,0)</f>
        <v>-24.666666666666668</v>
      </c>
      <c r="F268" s="6">
        <f>VLOOKUP(B268,vertices!$A:$C,3,0)</f>
        <v>-42.333333333333336</v>
      </c>
      <c r="G268" s="6">
        <f>VLOOKUP(C268,vertices!$A:$C,2,0)</f>
        <v>-24.75</v>
      </c>
      <c r="H268" s="6">
        <f>VLOOKUP(C268,vertices!$A:$C,3,0)</f>
        <v>-42.416666666666671</v>
      </c>
      <c r="K268" s="7"/>
      <c r="AF268"/>
      <c r="AG268" s="3"/>
    </row>
    <row r="269" spans="2:33" x14ac:dyDescent="0.25">
      <c r="B269" s="9" t="s">
        <v>103</v>
      </c>
      <c r="C269" s="8" t="s">
        <v>188</v>
      </c>
      <c r="D269" s="5">
        <f t="shared" si="4"/>
        <v>6.7554650394492377</v>
      </c>
      <c r="E269" s="6">
        <f>VLOOKUP(B269,vertices!$A:$C,2,0)</f>
        <v>-24.833333333333332</v>
      </c>
      <c r="F269" s="6">
        <f>VLOOKUP(B269,vertices!$A:$C,3,0)</f>
        <v>-42.333333333333336</v>
      </c>
      <c r="G269" s="6">
        <f>VLOOKUP(C269,vertices!$A:$C,2,0)</f>
        <v>-24.916666666666664</v>
      </c>
      <c r="H269" s="6">
        <f>VLOOKUP(C269,vertices!$A:$C,3,0)</f>
        <v>-42.416666666666671</v>
      </c>
      <c r="K269" s="7"/>
      <c r="AF269"/>
      <c r="AG269" s="3"/>
    </row>
    <row r="270" spans="2:33" x14ac:dyDescent="0.25">
      <c r="B270" s="9" t="s">
        <v>100</v>
      </c>
      <c r="C270" s="8" t="s">
        <v>189</v>
      </c>
      <c r="D270" s="5">
        <f t="shared" si="4"/>
        <v>6.7677025377064837</v>
      </c>
      <c r="E270" s="6">
        <f>VLOOKUP(B270,vertices!$A:$C,2,0)</f>
        <v>-24.333333333333332</v>
      </c>
      <c r="F270" s="6">
        <f>VLOOKUP(B270,vertices!$A:$C,3,0)</f>
        <v>-42.333333333333336</v>
      </c>
      <c r="G270" s="6">
        <f>VLOOKUP(C270,vertices!$A:$C,2,0)</f>
        <v>-24.416666666666664</v>
      </c>
      <c r="H270" s="6">
        <f>VLOOKUP(C270,vertices!$A:$C,3,0)</f>
        <v>-42.25</v>
      </c>
      <c r="K270" s="7"/>
      <c r="AF270"/>
      <c r="AG270" s="3"/>
    </row>
    <row r="271" spans="2:33" x14ac:dyDescent="0.25">
      <c r="B271" s="9" t="s">
        <v>101</v>
      </c>
      <c r="C271" s="8" t="s">
        <v>190</v>
      </c>
      <c r="D271" s="5">
        <f t="shared" si="4"/>
        <v>6.7636462971740308</v>
      </c>
      <c r="E271" s="6">
        <f>VLOOKUP(B271,vertices!$A:$C,2,0)</f>
        <v>-24.5</v>
      </c>
      <c r="F271" s="6">
        <f>VLOOKUP(B271,vertices!$A:$C,3,0)</f>
        <v>-42.333333333333336</v>
      </c>
      <c r="G271" s="6">
        <f>VLOOKUP(C271,vertices!$A:$C,2,0)</f>
        <v>-24.583333333333336</v>
      </c>
      <c r="H271" s="6">
        <f>VLOOKUP(C271,vertices!$A:$C,3,0)</f>
        <v>-42.25</v>
      </c>
      <c r="K271" s="7"/>
      <c r="AF271"/>
      <c r="AG271" s="3"/>
    </row>
    <row r="272" spans="2:33" x14ac:dyDescent="0.25">
      <c r="B272" s="9" t="s">
        <v>102</v>
      </c>
      <c r="C272" s="8" t="s">
        <v>191</v>
      </c>
      <c r="D272" s="5">
        <f t="shared" si="4"/>
        <v>6.7595670987300061</v>
      </c>
      <c r="E272" s="6">
        <f>VLOOKUP(B272,vertices!$A:$C,2,0)</f>
        <v>-24.666666666666668</v>
      </c>
      <c r="F272" s="6">
        <f>VLOOKUP(B272,vertices!$A:$C,3,0)</f>
        <v>-42.333333333333336</v>
      </c>
      <c r="G272" s="6">
        <f>VLOOKUP(C272,vertices!$A:$C,2,0)</f>
        <v>-24.75</v>
      </c>
      <c r="H272" s="6">
        <f>VLOOKUP(C272,vertices!$A:$C,3,0)</f>
        <v>-42.25</v>
      </c>
      <c r="K272" s="7"/>
      <c r="AF272"/>
      <c r="AG272" s="3"/>
    </row>
    <row r="273" spans="2:33" x14ac:dyDescent="0.25">
      <c r="B273" s="9" t="s">
        <v>103</v>
      </c>
      <c r="C273" s="8" t="s">
        <v>192</v>
      </c>
      <c r="D273" s="5">
        <f t="shared" si="4"/>
        <v>6.7554650394492377</v>
      </c>
      <c r="E273" s="6">
        <f>VLOOKUP(B273,vertices!$A:$C,2,0)</f>
        <v>-24.833333333333332</v>
      </c>
      <c r="F273" s="6">
        <f>VLOOKUP(B273,vertices!$A:$C,3,0)</f>
        <v>-42.333333333333336</v>
      </c>
      <c r="G273" s="6">
        <f>VLOOKUP(C273,vertices!$A:$C,2,0)</f>
        <v>-24.916666666666664</v>
      </c>
      <c r="H273" s="6">
        <f>VLOOKUP(C273,vertices!$A:$C,3,0)</f>
        <v>-42.25</v>
      </c>
      <c r="K273" s="7"/>
      <c r="AF273"/>
      <c r="AG273" s="3"/>
    </row>
    <row r="274" spans="2:33" x14ac:dyDescent="0.25">
      <c r="B274" s="9" t="s">
        <v>118</v>
      </c>
      <c r="C274" s="8" t="s">
        <v>193</v>
      </c>
      <c r="D274" s="5">
        <f t="shared" si="4"/>
        <v>6.7677025377064837</v>
      </c>
      <c r="E274" s="6">
        <f>VLOOKUP(B274,vertices!$A:$C,2,0)</f>
        <v>-24.333333333333332</v>
      </c>
      <c r="F274" s="6">
        <f>VLOOKUP(B274,vertices!$A:$C,3,0)</f>
        <v>-42</v>
      </c>
      <c r="G274" s="6">
        <f>VLOOKUP(C274,vertices!$A:$C,2,0)</f>
        <v>-24.416666666666664</v>
      </c>
      <c r="H274" s="6">
        <f>VLOOKUP(C274,vertices!$A:$C,3,0)</f>
        <v>-42.083333333333329</v>
      </c>
      <c r="K274" s="7"/>
      <c r="AF274"/>
      <c r="AG274" s="3"/>
    </row>
    <row r="275" spans="2:33" x14ac:dyDescent="0.25">
      <c r="B275" s="9" t="s">
        <v>119</v>
      </c>
      <c r="C275" s="8" t="s">
        <v>194</v>
      </c>
      <c r="D275" s="5">
        <f t="shared" si="4"/>
        <v>6.7636462971740308</v>
      </c>
      <c r="E275" s="6">
        <f>VLOOKUP(B275,vertices!$A:$C,2,0)</f>
        <v>-24.5</v>
      </c>
      <c r="F275" s="6">
        <f>VLOOKUP(B275,vertices!$A:$C,3,0)</f>
        <v>-42</v>
      </c>
      <c r="G275" s="6">
        <f>VLOOKUP(C275,vertices!$A:$C,2,0)</f>
        <v>-24.583333333333336</v>
      </c>
      <c r="H275" s="6">
        <f>VLOOKUP(C275,vertices!$A:$C,3,0)</f>
        <v>-42.083333333333329</v>
      </c>
      <c r="K275" s="7"/>
      <c r="AF275"/>
      <c r="AG275" s="3"/>
    </row>
    <row r="276" spans="2:33" x14ac:dyDescent="0.25">
      <c r="B276" s="9" t="s">
        <v>120</v>
      </c>
      <c r="C276" s="8" t="s">
        <v>195</v>
      </c>
      <c r="D276" s="5">
        <f t="shared" si="4"/>
        <v>6.7595670987300061</v>
      </c>
      <c r="E276" s="6">
        <f>VLOOKUP(B276,vertices!$A:$C,2,0)</f>
        <v>-24.666666666666668</v>
      </c>
      <c r="F276" s="6">
        <f>VLOOKUP(B276,vertices!$A:$C,3,0)</f>
        <v>-42</v>
      </c>
      <c r="G276" s="6">
        <f>VLOOKUP(C276,vertices!$A:$C,2,0)</f>
        <v>-24.75</v>
      </c>
      <c r="H276" s="6">
        <f>VLOOKUP(C276,vertices!$A:$C,3,0)</f>
        <v>-42.083333333333329</v>
      </c>
      <c r="K276" s="7"/>
      <c r="AF276"/>
      <c r="AG276" s="3"/>
    </row>
    <row r="277" spans="2:33" x14ac:dyDescent="0.25">
      <c r="B277" s="9" t="s">
        <v>121</v>
      </c>
      <c r="C277" s="8" t="s">
        <v>196</v>
      </c>
      <c r="D277" s="5">
        <f t="shared" si="4"/>
        <v>6.7554650394492377</v>
      </c>
      <c r="E277" s="6">
        <f>VLOOKUP(B277,vertices!$A:$C,2,0)</f>
        <v>-24.833333333333332</v>
      </c>
      <c r="F277" s="6">
        <f>VLOOKUP(B277,vertices!$A:$C,3,0)</f>
        <v>-42</v>
      </c>
      <c r="G277" s="6">
        <f>VLOOKUP(C277,vertices!$A:$C,2,0)</f>
        <v>-24.916666666666664</v>
      </c>
      <c r="H277" s="6">
        <f>VLOOKUP(C277,vertices!$A:$C,3,0)</f>
        <v>-42.083333333333329</v>
      </c>
      <c r="K277" s="7"/>
      <c r="AF277"/>
      <c r="AG277" s="3"/>
    </row>
    <row r="278" spans="2:33" x14ac:dyDescent="0.25">
      <c r="B278" s="12" t="str">
        <f t="shared" ref="B278:B317" si="5">VLOOKUP(C278,$B$612:$H$707,6,0)</f>
        <v>BS068</v>
      </c>
      <c r="C278" s="13" t="s">
        <v>242</v>
      </c>
      <c r="D278" s="5">
        <f t="shared" si="4"/>
        <v>9.0576129033973984</v>
      </c>
      <c r="E278" s="6">
        <f>VLOOKUP(B278,vertices!$A:$C,2,0)</f>
        <v>-25.5</v>
      </c>
      <c r="F278" s="6">
        <f>VLOOKUP(B278,vertices!$A:$C,3,0)</f>
        <v>-43</v>
      </c>
      <c r="G278" s="6">
        <f>VLOOKUP(C278,vertices!$A:$C,2,0)</f>
        <v>-25.54372</v>
      </c>
      <c r="H278" s="6">
        <f>VLOOKUP(C278,vertices!$A:$C,3,0)</f>
        <v>-42.84</v>
      </c>
      <c r="K278" s="7"/>
      <c r="AF278"/>
      <c r="AG278" s="3"/>
    </row>
    <row r="279" spans="2:33" x14ac:dyDescent="0.25">
      <c r="B279" s="12" t="str">
        <f t="shared" si="5"/>
        <v>BS054</v>
      </c>
      <c r="C279" s="13" t="s">
        <v>243</v>
      </c>
      <c r="D279" s="5">
        <f t="shared" si="4"/>
        <v>6.8982445312772356</v>
      </c>
      <c r="E279" s="6">
        <f>VLOOKUP(B279,vertices!$A:$C,2,0)</f>
        <v>-25.666666666666668</v>
      </c>
      <c r="F279" s="6">
        <f>VLOOKUP(B279,vertices!$A:$C,3,0)</f>
        <v>-43.333333333333336</v>
      </c>
      <c r="G279" s="6">
        <f>VLOOKUP(C279,vertices!$A:$C,2,0)</f>
        <v>-25.67191</v>
      </c>
      <c r="H279" s="6">
        <f>VLOOKUP(C279,vertices!$A:$C,3,0)</f>
        <v>-43.20599</v>
      </c>
      <c r="K279" s="7"/>
      <c r="AF279"/>
      <c r="AG279" s="3"/>
    </row>
    <row r="280" spans="2:33" x14ac:dyDescent="0.25">
      <c r="B280" s="12" t="str">
        <f t="shared" si="5"/>
        <v>OBLOL</v>
      </c>
      <c r="C280" s="13" t="s">
        <v>244</v>
      </c>
      <c r="D280" s="5">
        <f t="shared" si="4"/>
        <v>8.9285924599677635</v>
      </c>
      <c r="E280" s="6">
        <f>VLOOKUP(B280,vertices!$A:$C,2,0)</f>
        <v>-25</v>
      </c>
      <c r="F280" s="6">
        <f>VLOOKUP(B280,vertices!$A:$C,3,0)</f>
        <v>-43</v>
      </c>
      <c r="G280" s="6">
        <f>VLOOKUP(C280,vertices!$A:$C,2,0)</f>
        <v>-25.139849999999999</v>
      </c>
      <c r="H280" s="6">
        <f>VLOOKUP(C280,vertices!$A:$C,3,0)</f>
        <v>-42.94417</v>
      </c>
      <c r="K280" s="7"/>
      <c r="AF280"/>
      <c r="AG280" s="3"/>
    </row>
    <row r="281" spans="2:33" x14ac:dyDescent="0.25">
      <c r="B281" s="12" t="str">
        <f t="shared" si="5"/>
        <v>BS066</v>
      </c>
      <c r="C281" s="13" t="s">
        <v>245</v>
      </c>
      <c r="D281" s="5">
        <f t="shared" si="4"/>
        <v>6.9462369345319708</v>
      </c>
      <c r="E281" s="6">
        <f>VLOOKUP(B281,vertices!$A:$C,2,0)</f>
        <v>-25.166666666666668</v>
      </c>
      <c r="F281" s="6">
        <f>VLOOKUP(B281,vertices!$A:$C,3,0)</f>
        <v>-43</v>
      </c>
      <c r="G281" s="6">
        <f>VLOOKUP(C281,vertices!$A:$C,2,0)</f>
        <v>-25.202999999999999</v>
      </c>
      <c r="H281" s="6">
        <f>VLOOKUP(C281,vertices!$A:$C,3,0)</f>
        <v>-42.878619999999998</v>
      </c>
      <c r="K281" s="7"/>
      <c r="AF281"/>
      <c r="AG281" s="3"/>
    </row>
    <row r="282" spans="2:33" x14ac:dyDescent="0.25">
      <c r="B282" s="12" t="str">
        <f t="shared" si="5"/>
        <v>BS086</v>
      </c>
      <c r="C282" s="13" t="s">
        <v>246</v>
      </c>
      <c r="D282" s="5">
        <f t="shared" si="4"/>
        <v>8.3179090083589813</v>
      </c>
      <c r="E282" s="6">
        <f>VLOOKUP(B282,vertices!$A:$C,2,0)</f>
        <v>-25.333333333333332</v>
      </c>
      <c r="F282" s="6">
        <f>VLOOKUP(B282,vertices!$A:$C,3,0)</f>
        <v>-42.666666666666664</v>
      </c>
      <c r="G282" s="6">
        <f>VLOOKUP(C282,vertices!$A:$C,2,0)</f>
        <v>-25.44781</v>
      </c>
      <c r="H282" s="6">
        <f>VLOOKUP(C282,vertices!$A:$C,3,0)</f>
        <v>-42.753039999999999</v>
      </c>
      <c r="K282" s="7"/>
      <c r="AF282"/>
      <c r="AG282" s="3"/>
    </row>
    <row r="283" spans="2:33" x14ac:dyDescent="0.25">
      <c r="B283" s="12" t="str">
        <f t="shared" si="5"/>
        <v>BS086</v>
      </c>
      <c r="C283" s="13" t="s">
        <v>247</v>
      </c>
      <c r="D283" s="5">
        <f t="shared" si="4"/>
        <v>6.2822395179859036</v>
      </c>
      <c r="E283" s="6">
        <f>VLOOKUP(B283,vertices!$A:$C,2,0)</f>
        <v>-25.333333333333332</v>
      </c>
      <c r="F283" s="6">
        <f>VLOOKUP(B283,vertices!$A:$C,3,0)</f>
        <v>-42.666666666666664</v>
      </c>
      <c r="G283" s="6">
        <f>VLOOKUP(C283,vertices!$A:$C,2,0)</f>
        <v>-25.393519999999999</v>
      </c>
      <c r="H283" s="6">
        <f>VLOOKUP(C283,vertices!$A:$C,3,0)</f>
        <v>-42.761389999999999</v>
      </c>
      <c r="K283" s="7"/>
      <c r="AF283"/>
      <c r="AG283" s="3"/>
    </row>
    <row r="284" spans="2:33" x14ac:dyDescent="0.25">
      <c r="B284" s="12" t="str">
        <f t="shared" si="5"/>
        <v>BS096</v>
      </c>
      <c r="C284" s="13" t="s">
        <v>248</v>
      </c>
      <c r="D284" s="5">
        <f t="shared" si="4"/>
        <v>10.87301910622946</v>
      </c>
      <c r="E284" s="6">
        <f>VLOOKUP(B284,vertices!$A:$C,2,0)</f>
        <v>-24.5</v>
      </c>
      <c r="F284" s="6">
        <f>VLOOKUP(B284,vertices!$A:$C,3,0)</f>
        <v>-42.333333333333336</v>
      </c>
      <c r="G284" s="6">
        <f>VLOOKUP(C284,vertices!$A:$C,2,0)</f>
        <v>-24.65719</v>
      </c>
      <c r="H284" s="6">
        <f>VLOOKUP(C284,vertices!$A:$C,3,0)</f>
        <v>-42.234439999999999</v>
      </c>
      <c r="K284" s="7"/>
      <c r="AF284"/>
      <c r="AG284" s="3"/>
    </row>
    <row r="285" spans="2:33" x14ac:dyDescent="0.25">
      <c r="B285" s="12" t="str">
        <f t="shared" si="5"/>
        <v>ALDIV</v>
      </c>
      <c r="C285" s="13" t="s">
        <v>249</v>
      </c>
      <c r="D285" s="5">
        <f t="shared" si="4"/>
        <v>3.2436358373134588</v>
      </c>
      <c r="E285" s="6">
        <f>VLOOKUP(B285,vertices!$A:$C,2,0)</f>
        <v>-24.333333333333332</v>
      </c>
      <c r="F285" s="6">
        <f>VLOOKUP(B285,vertices!$A:$C,3,0)</f>
        <v>-42.666666666666664</v>
      </c>
      <c r="G285" s="6">
        <f>VLOOKUP(C285,vertices!$A:$C,2,0)</f>
        <v>-24.301010000000002</v>
      </c>
      <c r="H285" s="6">
        <f>VLOOKUP(C285,vertices!$A:$C,3,0)</f>
        <v>-42.714170000000003</v>
      </c>
      <c r="K285" s="7"/>
      <c r="AF285"/>
      <c r="AG285" s="3"/>
    </row>
    <row r="286" spans="2:33" x14ac:dyDescent="0.25">
      <c r="B286" s="12" t="str">
        <f t="shared" si="5"/>
        <v>BS054</v>
      </c>
      <c r="C286" s="13" t="s">
        <v>250</v>
      </c>
      <c r="D286" s="5">
        <f t="shared" si="4"/>
        <v>8.7772821414984037</v>
      </c>
      <c r="E286" s="6">
        <f>VLOOKUP(B286,vertices!$A:$C,2,0)</f>
        <v>-25.666666666666668</v>
      </c>
      <c r="F286" s="6">
        <f>VLOOKUP(B286,vertices!$A:$C,3,0)</f>
        <v>-43.333333333333336</v>
      </c>
      <c r="G286" s="6">
        <f>VLOOKUP(C286,vertices!$A:$C,2,0)</f>
        <v>-25.798290000000001</v>
      </c>
      <c r="H286" s="6">
        <f>VLOOKUP(C286,vertices!$A:$C,3,0)</f>
        <v>-43.262709999999998</v>
      </c>
      <c r="K286" s="7"/>
      <c r="AF286"/>
      <c r="AG286" s="3"/>
    </row>
    <row r="287" spans="2:33" x14ac:dyDescent="0.25">
      <c r="B287" s="12" t="str">
        <f t="shared" si="5"/>
        <v>BS086</v>
      </c>
      <c r="C287" s="13" t="s">
        <v>251</v>
      </c>
      <c r="D287" s="5">
        <f t="shared" si="4"/>
        <v>11.280785871703909</v>
      </c>
      <c r="E287" s="6">
        <f>VLOOKUP(B287,vertices!$A:$C,2,0)</f>
        <v>-25.333333333333332</v>
      </c>
      <c r="F287" s="6">
        <f>VLOOKUP(B287,vertices!$A:$C,3,0)</f>
        <v>-42.666666666666664</v>
      </c>
      <c r="G287" s="6">
        <f>VLOOKUP(C287,vertices!$A:$C,2,0)</f>
        <v>-25.490220000000001</v>
      </c>
      <c r="H287" s="6">
        <f>VLOOKUP(C287,vertices!$A:$C,3,0)</f>
        <v>-42.781129999999997</v>
      </c>
      <c r="K287" s="7"/>
      <c r="AF287"/>
      <c r="AG287" s="3"/>
    </row>
    <row r="288" spans="2:33" x14ac:dyDescent="0.25">
      <c r="B288" s="12" t="str">
        <f t="shared" si="5"/>
        <v>BS096</v>
      </c>
      <c r="C288" s="13" t="s">
        <v>252</v>
      </c>
      <c r="D288" s="5">
        <f t="shared" si="4"/>
        <v>7.2487922781945358</v>
      </c>
      <c r="E288" s="6">
        <f>VLOOKUP(B288,vertices!$A:$C,2,0)</f>
        <v>-24.5</v>
      </c>
      <c r="F288" s="6">
        <f>VLOOKUP(B288,vertices!$A:$C,3,0)</f>
        <v>-42.333333333333336</v>
      </c>
      <c r="G288" s="6">
        <f>VLOOKUP(C288,vertices!$A:$C,2,0)</f>
        <v>-24.557829999999999</v>
      </c>
      <c r="H288" s="6">
        <f>VLOOKUP(C288,vertices!$A:$C,3,0)</f>
        <v>-42.449829999999999</v>
      </c>
      <c r="K288" s="7"/>
      <c r="AF288"/>
      <c r="AG288" s="3"/>
    </row>
    <row r="289" spans="2:33" x14ac:dyDescent="0.25">
      <c r="B289" s="12" t="str">
        <f t="shared" si="5"/>
        <v>BS081</v>
      </c>
      <c r="C289" s="13" t="s">
        <v>253</v>
      </c>
      <c r="D289" s="5">
        <f t="shared" si="4"/>
        <v>5.9562374453151889</v>
      </c>
      <c r="E289" s="6">
        <f>VLOOKUP(B289,vertices!$A:$C,2,0)</f>
        <v>-24.5</v>
      </c>
      <c r="F289" s="6">
        <f>VLOOKUP(B289,vertices!$A:$C,3,0)</f>
        <v>-42.666666666666664</v>
      </c>
      <c r="G289" s="6">
        <f>VLOOKUP(C289,vertices!$A:$C,2,0)</f>
        <v>-24.596889999999998</v>
      </c>
      <c r="H289" s="6">
        <f>VLOOKUP(C289,vertices!$A:$C,3,0)</f>
        <v>-42.643239999999999</v>
      </c>
      <c r="K289" s="7"/>
      <c r="AF289"/>
      <c r="AG289" s="3"/>
    </row>
    <row r="290" spans="2:33" x14ac:dyDescent="0.25">
      <c r="B290" s="12" t="str">
        <f t="shared" si="5"/>
        <v>BS097</v>
      </c>
      <c r="C290" s="13" t="s">
        <v>254</v>
      </c>
      <c r="D290" s="5">
        <f t="shared" si="4"/>
        <v>5.9196875551359618</v>
      </c>
      <c r="E290" s="6">
        <f>VLOOKUP(B290,vertices!$A:$C,2,0)</f>
        <v>-24.666666666666668</v>
      </c>
      <c r="F290" s="6">
        <f>VLOOKUP(B290,vertices!$A:$C,3,0)</f>
        <v>-42.333333333333336</v>
      </c>
      <c r="G290" s="6">
        <f>VLOOKUP(C290,vertices!$A:$C,2,0)</f>
        <v>-24.73189</v>
      </c>
      <c r="H290" s="6">
        <f>VLOOKUP(C290,vertices!$A:$C,3,0)</f>
        <v>-42.414720000000003</v>
      </c>
      <c r="K290" s="7"/>
      <c r="AF290"/>
      <c r="AG290" s="3"/>
    </row>
    <row r="291" spans="2:33" x14ac:dyDescent="0.25">
      <c r="B291" s="12" t="str">
        <f t="shared" si="5"/>
        <v>BS096</v>
      </c>
      <c r="C291" s="13" t="s">
        <v>255</v>
      </c>
      <c r="D291" s="5">
        <f t="shared" si="4"/>
        <v>6.289384401294793</v>
      </c>
      <c r="E291" s="6">
        <f>VLOOKUP(B291,vertices!$A:$C,2,0)</f>
        <v>-24.5</v>
      </c>
      <c r="F291" s="6">
        <f>VLOOKUP(B291,vertices!$A:$C,3,0)</f>
        <v>-42.333333333333336</v>
      </c>
      <c r="G291" s="6">
        <f>VLOOKUP(C291,vertices!$A:$C,2,0)</f>
        <v>-24.571269999999998</v>
      </c>
      <c r="H291" s="6">
        <f>VLOOKUP(C291,vertices!$A:$C,3,0)</f>
        <v>-42.248939999999997</v>
      </c>
      <c r="K291" s="7"/>
      <c r="AF291"/>
      <c r="AG291" s="3"/>
    </row>
    <row r="292" spans="2:33" x14ac:dyDescent="0.25">
      <c r="B292" s="12" t="str">
        <f t="shared" si="5"/>
        <v>BS096</v>
      </c>
      <c r="C292" s="13" t="s">
        <v>256</v>
      </c>
      <c r="D292" s="5">
        <f t="shared" si="4"/>
        <v>8.8891846227491911</v>
      </c>
      <c r="E292" s="6">
        <f>VLOOKUP(B292,vertices!$A:$C,2,0)</f>
        <v>-24.5</v>
      </c>
      <c r="F292" s="6">
        <f>VLOOKUP(B292,vertices!$A:$C,3,0)</f>
        <v>-42.333333333333336</v>
      </c>
      <c r="G292" s="6">
        <f>VLOOKUP(C292,vertices!$A:$C,2,0)</f>
        <v>-24.586929999999999</v>
      </c>
      <c r="H292" s="6">
        <f>VLOOKUP(C292,vertices!$A:$C,3,0)</f>
        <v>-42.20158</v>
      </c>
      <c r="K292" s="7"/>
      <c r="AF292"/>
      <c r="AG292" s="3"/>
    </row>
    <row r="293" spans="2:33" x14ac:dyDescent="0.25">
      <c r="B293" s="12" t="str">
        <f t="shared" si="5"/>
        <v>ITEKI</v>
      </c>
      <c r="C293" s="13" t="s">
        <v>257</v>
      </c>
      <c r="D293" s="5">
        <f t="shared" si="4"/>
        <v>4.8184602127309439</v>
      </c>
      <c r="E293" s="6">
        <f>VLOOKUP(B293,vertices!$A:$C,2,0)</f>
        <v>-25</v>
      </c>
      <c r="F293" s="6">
        <f>VLOOKUP(B293,vertices!$A:$C,3,0)</f>
        <v>-42.666666666666664</v>
      </c>
      <c r="G293" s="6">
        <f>VLOOKUP(C293,vertices!$A:$C,2,0)</f>
        <v>-25.077909999999999</v>
      </c>
      <c r="H293" s="6">
        <f>VLOOKUP(C293,vertices!$A:$C,3,0)</f>
        <v>-42.645409999999998</v>
      </c>
      <c r="K293" s="7"/>
      <c r="AF293"/>
      <c r="AG293" s="3"/>
    </row>
    <row r="294" spans="2:33" x14ac:dyDescent="0.25">
      <c r="B294" s="12" t="str">
        <f t="shared" si="5"/>
        <v>OBLOL</v>
      </c>
      <c r="C294" s="13" t="s">
        <v>258</v>
      </c>
      <c r="D294" s="5">
        <f t="shared" si="4"/>
        <v>10.45251780743115</v>
      </c>
      <c r="E294" s="6">
        <f>VLOOKUP(B294,vertices!$A:$C,2,0)</f>
        <v>-25</v>
      </c>
      <c r="F294" s="6">
        <f>VLOOKUP(B294,vertices!$A:$C,3,0)</f>
        <v>-43</v>
      </c>
      <c r="G294" s="6">
        <f>VLOOKUP(C294,vertices!$A:$C,2,0)</f>
        <v>-25.16028</v>
      </c>
      <c r="H294" s="6">
        <f>VLOOKUP(C294,vertices!$A:$C,3,0)</f>
        <v>-42.924959999999999</v>
      </c>
      <c r="K294" s="7"/>
      <c r="AF294"/>
      <c r="AG294" s="3"/>
    </row>
    <row r="295" spans="2:33" x14ac:dyDescent="0.25">
      <c r="B295" s="12" t="str">
        <f t="shared" si="5"/>
        <v>BS083</v>
      </c>
      <c r="C295" s="13" t="s">
        <v>259</v>
      </c>
      <c r="D295" s="5">
        <f t="shared" si="4"/>
        <v>9.4778316251917794</v>
      </c>
      <c r="E295" s="6">
        <f>VLOOKUP(B295,vertices!$A:$C,2,0)</f>
        <v>-24.833333333333332</v>
      </c>
      <c r="F295" s="6">
        <f>VLOOKUP(B295,vertices!$A:$C,3,0)</f>
        <v>-42.666666666666664</v>
      </c>
      <c r="G295" s="6">
        <f>VLOOKUP(C295,vertices!$A:$C,2,0)</f>
        <v>-24.989329999999999</v>
      </c>
      <c r="H295" s="6">
        <f>VLOOKUP(C295,vertices!$A:$C,3,0)</f>
        <v>-42.64</v>
      </c>
      <c r="K295" s="7"/>
      <c r="AF295"/>
      <c r="AG295" s="3"/>
    </row>
    <row r="296" spans="2:33" x14ac:dyDescent="0.25">
      <c r="B296" s="12" t="str">
        <f t="shared" si="5"/>
        <v>BS087</v>
      </c>
      <c r="C296" s="13" t="s">
        <v>5</v>
      </c>
      <c r="D296" s="5">
        <f t="shared" si="4"/>
        <v>10.335244264905654</v>
      </c>
      <c r="E296" s="6">
        <f>VLOOKUP(B296,vertices!$A:$C,2,0)</f>
        <v>-25.5</v>
      </c>
      <c r="F296" s="6">
        <f>VLOOKUP(B296,vertices!$A:$C,3,0)</f>
        <v>-42.666666666666664</v>
      </c>
      <c r="G296" s="6">
        <f>VLOOKUP(C296,vertices!$A:$C,2,0)</f>
        <v>-25.60181</v>
      </c>
      <c r="H296" s="6">
        <f>VLOOKUP(C296,vertices!$A:$C,3,0)</f>
        <v>-42.820520000000002</v>
      </c>
      <c r="K296" s="7"/>
      <c r="AF296"/>
      <c r="AG296" s="3"/>
    </row>
    <row r="297" spans="2:33" x14ac:dyDescent="0.25">
      <c r="B297" s="12" t="str">
        <f t="shared" si="5"/>
        <v>BS084</v>
      </c>
      <c r="C297" s="13" t="s">
        <v>6</v>
      </c>
      <c r="D297" s="5">
        <f t="shared" si="4"/>
        <v>9.8257279631932448</v>
      </c>
      <c r="E297" s="6">
        <f>VLOOKUP(B297,vertices!$A:$C,2,0)</f>
        <v>-25.166666666666668</v>
      </c>
      <c r="F297" s="6">
        <f>VLOOKUP(B297,vertices!$A:$C,3,0)</f>
        <v>-42.666666666666664</v>
      </c>
      <c r="G297" s="6">
        <f>VLOOKUP(C297,vertices!$A:$C,2,0)</f>
        <v>-25.328679999999999</v>
      </c>
      <c r="H297" s="6">
        <f>VLOOKUP(C297,vertices!$A:$C,3,0)</f>
        <v>-42.692230000000002</v>
      </c>
      <c r="K297" s="7"/>
      <c r="AF297"/>
      <c r="AG297" s="3"/>
    </row>
    <row r="298" spans="2:33" x14ac:dyDescent="0.25">
      <c r="B298" s="12" t="str">
        <f t="shared" si="5"/>
        <v>ITEKI</v>
      </c>
      <c r="C298" s="13" t="s">
        <v>7</v>
      </c>
      <c r="D298" s="5">
        <f t="shared" si="4"/>
        <v>1.3141123375184804</v>
      </c>
      <c r="E298" s="6">
        <f>VLOOKUP(B298,vertices!$A:$C,2,0)</f>
        <v>-25</v>
      </c>
      <c r="F298" s="6">
        <f>VLOOKUP(B298,vertices!$A:$C,3,0)</f>
        <v>-42.666666666666664</v>
      </c>
      <c r="G298" s="6">
        <f>VLOOKUP(C298,vertices!$A:$C,2,0)</f>
        <v>-25.021879999999999</v>
      </c>
      <c r="H298" s="6">
        <f>VLOOKUP(C298,vertices!$A:$C,3,0)</f>
        <v>-42.667299999999997</v>
      </c>
      <c r="K298" s="7"/>
      <c r="AF298"/>
      <c r="AG298" s="3"/>
    </row>
    <row r="299" spans="2:33" x14ac:dyDescent="0.25">
      <c r="B299" s="12" t="str">
        <f t="shared" si="5"/>
        <v>BS068</v>
      </c>
      <c r="C299" s="13" t="s">
        <v>41</v>
      </c>
      <c r="D299" s="5">
        <f t="shared" si="4"/>
        <v>12.131902617310946</v>
      </c>
      <c r="E299" s="6">
        <f>VLOOKUP(B299,vertices!$A:$C,2,0)</f>
        <v>-25.5</v>
      </c>
      <c r="F299" s="6">
        <f>VLOOKUP(B299,vertices!$A:$C,3,0)</f>
        <v>-43</v>
      </c>
      <c r="G299" s="6">
        <f>VLOOKUP(C299,vertices!$A:$C,2,0)</f>
        <v>-25.656860000000002</v>
      </c>
      <c r="H299" s="6">
        <f>VLOOKUP(C299,vertices!$A:$C,3,0)</f>
        <v>-42.858780000000003</v>
      </c>
      <c r="K299" s="7"/>
      <c r="AF299"/>
      <c r="AG299" s="3"/>
    </row>
    <row r="300" spans="2:33" x14ac:dyDescent="0.25">
      <c r="B300" s="12" t="str">
        <f t="shared" si="5"/>
        <v>BS098</v>
      </c>
      <c r="C300" s="13" t="s">
        <v>42</v>
      </c>
      <c r="D300" s="5">
        <f t="shared" si="4"/>
        <v>10.191733570547843</v>
      </c>
      <c r="E300" s="6">
        <f>VLOOKUP(B300,vertices!$A:$C,2,0)</f>
        <v>-24.833333333333332</v>
      </c>
      <c r="F300" s="6">
        <f>VLOOKUP(B300,vertices!$A:$C,3,0)</f>
        <v>-42.333333333333336</v>
      </c>
      <c r="G300" s="6">
        <f>VLOOKUP(C300,vertices!$A:$C,2,0)</f>
        <v>-24.951090000000001</v>
      </c>
      <c r="H300" s="6">
        <f>VLOOKUP(C300,vertices!$A:$C,3,0)</f>
        <v>-42.468119999999999</v>
      </c>
      <c r="K300" s="7"/>
      <c r="AF300"/>
      <c r="AG300" s="3"/>
    </row>
    <row r="301" spans="2:33" x14ac:dyDescent="0.25">
      <c r="B301" s="12" t="str">
        <f t="shared" si="5"/>
        <v>BS081</v>
      </c>
      <c r="C301" s="13" t="s">
        <v>43</v>
      </c>
      <c r="D301" s="5">
        <f t="shared" si="4"/>
        <v>12.200482698926542</v>
      </c>
      <c r="E301" s="6">
        <f>VLOOKUP(B301,vertices!$A:$C,2,0)</f>
        <v>-24.5</v>
      </c>
      <c r="F301" s="6">
        <f>VLOOKUP(B301,vertices!$A:$C,3,0)</f>
        <v>-42.666666666666664</v>
      </c>
      <c r="G301" s="6">
        <f>VLOOKUP(C301,vertices!$A:$C,2,0)</f>
        <v>-24.648679999999999</v>
      </c>
      <c r="H301" s="6">
        <f>VLOOKUP(C301,vertices!$A:$C,3,0)</f>
        <v>-42.51435</v>
      </c>
      <c r="K301" s="7"/>
      <c r="AF301"/>
      <c r="AG301" s="3"/>
    </row>
    <row r="302" spans="2:33" x14ac:dyDescent="0.25">
      <c r="B302" s="12" t="str">
        <f t="shared" si="5"/>
        <v>BS082</v>
      </c>
      <c r="C302" s="13" t="s">
        <v>44</v>
      </c>
      <c r="D302" s="5">
        <f t="shared" si="4"/>
        <v>11.264738079334506</v>
      </c>
      <c r="E302" s="6">
        <f>VLOOKUP(B302,vertices!$A:$C,2,0)</f>
        <v>-24.666666666666668</v>
      </c>
      <c r="F302" s="6">
        <f>VLOOKUP(B302,vertices!$A:$C,3,0)</f>
        <v>-42.666666666666664</v>
      </c>
      <c r="G302" s="6">
        <f>VLOOKUP(C302,vertices!$A:$C,2,0)</f>
        <v>-24.788</v>
      </c>
      <c r="H302" s="6">
        <f>VLOOKUP(C302,vertices!$A:$C,3,0)</f>
        <v>-42.50911</v>
      </c>
      <c r="K302" s="7"/>
      <c r="AF302"/>
      <c r="AG302" s="3"/>
    </row>
    <row r="303" spans="2:33" x14ac:dyDescent="0.25">
      <c r="B303" s="12" t="str">
        <f t="shared" si="5"/>
        <v>BS082</v>
      </c>
      <c r="C303" s="13" t="s">
        <v>45</v>
      </c>
      <c r="D303" s="5">
        <f t="shared" si="4"/>
        <v>8.8871631321092437</v>
      </c>
      <c r="E303" s="6">
        <f>VLOOKUP(B303,vertices!$A:$C,2,0)</f>
        <v>-24.666666666666668</v>
      </c>
      <c r="F303" s="6">
        <f>VLOOKUP(B303,vertices!$A:$C,3,0)</f>
        <v>-42.666666666666664</v>
      </c>
      <c r="G303" s="6">
        <f>VLOOKUP(C303,vertices!$A:$C,2,0)</f>
        <v>-24.687570000000001</v>
      </c>
      <c r="H303" s="6">
        <f>VLOOKUP(C303,vertices!$A:$C,3,0)</f>
        <v>-42.505400000000002</v>
      </c>
      <c r="K303" s="7"/>
      <c r="AF303"/>
      <c r="AG303" s="3"/>
    </row>
    <row r="304" spans="2:33" x14ac:dyDescent="0.25">
      <c r="B304" s="12" t="str">
        <f t="shared" si="5"/>
        <v>BS096</v>
      </c>
      <c r="C304" s="13" t="s">
        <v>46</v>
      </c>
      <c r="D304" s="5">
        <f t="shared" si="4"/>
        <v>9.1831503256334912</v>
      </c>
      <c r="E304" s="6">
        <f>VLOOKUP(B304,vertices!$A:$C,2,0)</f>
        <v>-24.5</v>
      </c>
      <c r="F304" s="6">
        <f>VLOOKUP(B304,vertices!$A:$C,3,0)</f>
        <v>-42.333333333333336</v>
      </c>
      <c r="G304" s="6">
        <f>VLOOKUP(C304,vertices!$A:$C,2,0)</f>
        <v>-24.635370000000002</v>
      </c>
      <c r="H304" s="6">
        <f>VLOOKUP(C304,vertices!$A:$C,3,0)</f>
        <v>-42.411619999999999</v>
      </c>
      <c r="K304" s="7"/>
      <c r="AF304"/>
      <c r="AG304" s="3"/>
    </row>
    <row r="305" spans="2:33" x14ac:dyDescent="0.25">
      <c r="B305" s="12" t="str">
        <f t="shared" si="5"/>
        <v>BS069</v>
      </c>
      <c r="C305" s="13" t="s">
        <v>260</v>
      </c>
      <c r="D305" s="5">
        <f t="shared" si="4"/>
        <v>6.056439276547394</v>
      </c>
      <c r="E305" s="6">
        <f>VLOOKUP(B305,vertices!$A:$C,2,0)</f>
        <v>-25.666666666666668</v>
      </c>
      <c r="F305" s="6">
        <f>VLOOKUP(B305,vertices!$A:$C,3,0)</f>
        <v>-43</v>
      </c>
      <c r="G305" s="6">
        <f>VLOOKUP(C305,vertices!$A:$C,2,0)</f>
        <v>-25.691230000000001</v>
      </c>
      <c r="H305" s="6">
        <f>VLOOKUP(C305,vertices!$A:$C,3,0)</f>
        <v>-43.108559999999997</v>
      </c>
      <c r="K305" s="7"/>
      <c r="AF305"/>
      <c r="AG305" s="3"/>
    </row>
    <row r="306" spans="2:33" x14ac:dyDescent="0.25">
      <c r="B306" s="12" t="str">
        <f t="shared" si="5"/>
        <v>BS081</v>
      </c>
      <c r="C306" s="13" t="s">
        <v>47</v>
      </c>
      <c r="D306" s="5">
        <f t="shared" si="4"/>
        <v>12.202182230773087</v>
      </c>
      <c r="E306" s="6">
        <f>VLOOKUP(B306,vertices!$A:$C,2,0)</f>
        <v>-24.5</v>
      </c>
      <c r="F306" s="6">
        <f>VLOOKUP(B306,vertices!$A:$C,3,0)</f>
        <v>-42.666666666666664</v>
      </c>
      <c r="G306" s="6">
        <f>VLOOKUP(C306,vertices!$A:$C,2,0)</f>
        <v>-24.64977</v>
      </c>
      <c r="H306" s="6">
        <f>VLOOKUP(C306,vertices!$A:$C,3,0)</f>
        <v>-42.515599999999999</v>
      </c>
      <c r="K306" s="7"/>
      <c r="AF306"/>
      <c r="AG306" s="3"/>
    </row>
    <row r="307" spans="2:33" x14ac:dyDescent="0.25">
      <c r="B307" s="12" t="str">
        <f t="shared" si="5"/>
        <v>BS087</v>
      </c>
      <c r="C307" s="13" t="s">
        <v>48</v>
      </c>
      <c r="D307" s="5">
        <f t="shared" si="4"/>
        <v>10.469026337295819</v>
      </c>
      <c r="E307" s="6">
        <f>VLOOKUP(B307,vertices!$A:$C,2,0)</f>
        <v>-25.5</v>
      </c>
      <c r="F307" s="6">
        <f>VLOOKUP(B307,vertices!$A:$C,3,0)</f>
        <v>-42.666666666666664</v>
      </c>
      <c r="G307" s="6">
        <f>VLOOKUP(C307,vertices!$A:$C,2,0)</f>
        <v>-25.603179999999998</v>
      </c>
      <c r="H307" s="6">
        <f>VLOOKUP(C307,vertices!$A:$C,3,0)</f>
        <v>-42.822470000000003</v>
      </c>
      <c r="K307" s="7"/>
      <c r="AF307"/>
      <c r="AG307" s="3"/>
    </row>
    <row r="308" spans="2:33" x14ac:dyDescent="0.25">
      <c r="B308" s="12" t="str">
        <f t="shared" si="5"/>
        <v>BS082</v>
      </c>
      <c r="C308" s="13" t="s">
        <v>49</v>
      </c>
      <c r="D308" s="5">
        <f t="shared" si="4"/>
        <v>8.8279983701640141</v>
      </c>
      <c r="E308" s="6">
        <f>VLOOKUP(B308,vertices!$A:$C,2,0)</f>
        <v>-24.666666666666668</v>
      </c>
      <c r="F308" s="6">
        <f>VLOOKUP(B308,vertices!$A:$C,3,0)</f>
        <v>-42.666666666666664</v>
      </c>
      <c r="G308" s="6">
        <f>VLOOKUP(C308,vertices!$A:$C,2,0)</f>
        <v>-24.68871</v>
      </c>
      <c r="H308" s="6">
        <f>VLOOKUP(C308,vertices!$A:$C,3,0)</f>
        <v>-42.506680000000003</v>
      </c>
      <c r="K308" s="7"/>
      <c r="AF308"/>
      <c r="AG308" s="3"/>
    </row>
    <row r="309" spans="2:33" x14ac:dyDescent="0.25">
      <c r="B309" s="12" t="str">
        <f t="shared" si="5"/>
        <v>ALDIV</v>
      </c>
      <c r="C309" s="13" t="s">
        <v>50</v>
      </c>
      <c r="D309" s="5">
        <f t="shared" si="4"/>
        <v>3.162248402593999</v>
      </c>
      <c r="E309" s="6">
        <f>VLOOKUP(B309,vertices!$A:$C,2,0)</f>
        <v>-24.333333333333332</v>
      </c>
      <c r="F309" s="6">
        <f>VLOOKUP(B309,vertices!$A:$C,3,0)</f>
        <v>-42.666666666666664</v>
      </c>
      <c r="G309" s="6">
        <f>VLOOKUP(C309,vertices!$A:$C,2,0)</f>
        <v>-24.303329999999999</v>
      </c>
      <c r="H309" s="6">
        <f>VLOOKUP(C309,vertices!$A:$C,3,0)</f>
        <v>-42.714170000000003</v>
      </c>
      <c r="K309" s="7"/>
      <c r="AF309"/>
      <c r="AG309" s="3"/>
    </row>
    <row r="310" spans="2:33" x14ac:dyDescent="0.25">
      <c r="B310" s="12" t="str">
        <f t="shared" si="5"/>
        <v>BS096</v>
      </c>
      <c r="C310" s="13" t="s">
        <v>212</v>
      </c>
      <c r="D310" s="5">
        <f t="shared" si="4"/>
        <v>9.2965741259680712</v>
      </c>
      <c r="E310" s="6">
        <f>VLOOKUP(B310,vertices!$A:$C,2,0)</f>
        <v>-24.5</v>
      </c>
      <c r="F310" s="6">
        <f>VLOOKUP(B310,vertices!$A:$C,3,0)</f>
        <v>-42.333333333333336</v>
      </c>
      <c r="G310" s="6">
        <f>VLOOKUP(C310,vertices!$A:$C,2,0)</f>
        <v>-24.63353</v>
      </c>
      <c r="H310" s="6">
        <f>VLOOKUP(C310,vertices!$A:$C,3,0)</f>
        <v>-42.419529999999995</v>
      </c>
      <c r="K310" s="7"/>
      <c r="AF310"/>
      <c r="AG310" s="3"/>
    </row>
    <row r="311" spans="2:33" x14ac:dyDescent="0.25">
      <c r="B311" s="12" t="str">
        <f t="shared" si="5"/>
        <v>BS086</v>
      </c>
      <c r="C311" s="13" t="s">
        <v>213</v>
      </c>
      <c r="D311" s="5">
        <f t="shared" si="4"/>
        <v>2.5254161396770591</v>
      </c>
      <c r="E311" s="6">
        <f>VLOOKUP(B311,vertices!$A:$C,2,0)</f>
        <v>-25.333333333333332</v>
      </c>
      <c r="F311" s="6">
        <f>VLOOKUP(B311,vertices!$A:$C,3,0)</f>
        <v>-42.666666666666664</v>
      </c>
      <c r="G311" s="6">
        <f>VLOOKUP(C311,vertices!$A:$C,2,0)</f>
        <v>-25.333669999999998</v>
      </c>
      <c r="H311" s="6">
        <f>VLOOKUP(C311,vertices!$A:$C,3,0)</f>
        <v>-42.620129999999996</v>
      </c>
      <c r="K311" s="7"/>
      <c r="AF311"/>
      <c r="AG311" s="3"/>
    </row>
    <row r="312" spans="2:33" x14ac:dyDescent="0.25">
      <c r="B312" s="12" t="str">
        <f t="shared" si="5"/>
        <v>BS088</v>
      </c>
      <c r="C312" s="13" t="s">
        <v>214</v>
      </c>
      <c r="D312" s="5">
        <f t="shared" si="4"/>
        <v>8.9712998713316061</v>
      </c>
      <c r="E312" s="6">
        <f>VLOOKUP(B312,vertices!$A:$C,2,0)</f>
        <v>-25.666666666666668</v>
      </c>
      <c r="F312" s="6">
        <f>VLOOKUP(B312,vertices!$A:$C,3,0)</f>
        <v>-42.666666666666664</v>
      </c>
      <c r="G312" s="6">
        <f>VLOOKUP(C312,vertices!$A:$C,2,0)</f>
        <v>-25.66825</v>
      </c>
      <c r="H312" s="6">
        <f>VLOOKUP(C312,vertices!$A:$C,3,0)</f>
        <v>-42.832439999999998</v>
      </c>
      <c r="K312" s="7"/>
      <c r="AF312"/>
      <c r="AG312" s="3"/>
    </row>
    <row r="313" spans="2:33" x14ac:dyDescent="0.25">
      <c r="B313" s="12" t="str">
        <f t="shared" si="5"/>
        <v>BS097</v>
      </c>
      <c r="C313" s="13" t="s">
        <v>215</v>
      </c>
      <c r="D313" s="5">
        <f t="shared" si="4"/>
        <v>7.0595403798379763</v>
      </c>
      <c r="E313" s="6">
        <f>VLOOKUP(B313,vertices!$A:$C,2,0)</f>
        <v>-24.666666666666668</v>
      </c>
      <c r="F313" s="6">
        <f>VLOOKUP(B313,vertices!$A:$C,3,0)</f>
        <v>-42.333333333333336</v>
      </c>
      <c r="G313" s="6">
        <f>VLOOKUP(C313,vertices!$A:$C,2,0)</f>
        <v>-24.667349999999999</v>
      </c>
      <c r="H313" s="6">
        <f>VLOOKUP(C313,vertices!$A:$C,3,0)</f>
        <v>-42.462719999999997</v>
      </c>
      <c r="K313" s="7"/>
      <c r="AF313"/>
      <c r="AG313" s="3"/>
    </row>
    <row r="314" spans="2:33" x14ac:dyDescent="0.25">
      <c r="B314" s="12" t="str">
        <f t="shared" si="5"/>
        <v>BS087</v>
      </c>
      <c r="C314" s="13" t="s">
        <v>216</v>
      </c>
      <c r="D314" s="5">
        <f t="shared" si="4"/>
        <v>7.5700085037145648</v>
      </c>
      <c r="E314" s="6">
        <f>VLOOKUP(B314,vertices!$A:$C,2,0)</f>
        <v>-25.5</v>
      </c>
      <c r="F314" s="6">
        <f>VLOOKUP(B314,vertices!$A:$C,3,0)</f>
        <v>-42.666666666666664</v>
      </c>
      <c r="G314" s="6">
        <f>VLOOKUP(C314,vertices!$A:$C,2,0)</f>
        <v>-25.537869999999998</v>
      </c>
      <c r="H314" s="6">
        <f>VLOOKUP(C314,vertices!$A:$C,3,0)</f>
        <v>-42.799929999999996</v>
      </c>
      <c r="K314" s="7"/>
      <c r="AF314"/>
      <c r="AG314" s="3"/>
    </row>
    <row r="315" spans="2:33" x14ac:dyDescent="0.25">
      <c r="B315" s="12" t="str">
        <f t="shared" si="5"/>
        <v>BS084</v>
      </c>
      <c r="C315" s="13" t="s">
        <v>217</v>
      </c>
      <c r="D315" s="5">
        <f t="shared" si="4"/>
        <v>10.018522440752431</v>
      </c>
      <c r="E315" s="6">
        <f>VLOOKUP(B315,vertices!$A:$C,2,0)</f>
        <v>-25.166666666666668</v>
      </c>
      <c r="F315" s="6">
        <f>VLOOKUP(B315,vertices!$A:$C,3,0)</f>
        <v>-42.666666666666664</v>
      </c>
      <c r="G315" s="6">
        <f>VLOOKUP(C315,vertices!$A:$C,2,0)</f>
        <v>-25.332269999999998</v>
      </c>
      <c r="H315" s="6">
        <f>VLOOKUP(C315,vertices!$A:$C,3,0)</f>
        <v>-42.689319999999995</v>
      </c>
      <c r="K315" s="7"/>
      <c r="AF315"/>
      <c r="AG315" s="3"/>
    </row>
    <row r="316" spans="2:33" x14ac:dyDescent="0.25">
      <c r="B316" s="12" t="str">
        <f t="shared" si="5"/>
        <v>BS086</v>
      </c>
      <c r="C316" s="13" t="s">
        <v>218</v>
      </c>
      <c r="D316" s="5">
        <f t="shared" si="4"/>
        <v>5.4694706157657613</v>
      </c>
      <c r="E316" s="6">
        <f>VLOOKUP(B316,vertices!$A:$C,2,0)</f>
        <v>-25.333333333333332</v>
      </c>
      <c r="F316" s="6">
        <f>VLOOKUP(B316,vertices!$A:$C,3,0)</f>
        <v>-42.666666666666664</v>
      </c>
      <c r="G316" s="6">
        <f>VLOOKUP(C316,vertices!$A:$C,2,0)</f>
        <v>-25.404719999999998</v>
      </c>
      <c r="H316" s="6">
        <f>VLOOKUP(C316,vertices!$A:$C,3,0)</f>
        <v>-42.729300000000002</v>
      </c>
      <c r="K316" s="7"/>
      <c r="AF316"/>
      <c r="AG316" s="3"/>
    </row>
    <row r="317" spans="2:33" x14ac:dyDescent="0.25">
      <c r="B317" s="12" t="str">
        <f t="shared" si="5"/>
        <v>BS086</v>
      </c>
      <c r="C317" s="13" t="s">
        <v>219</v>
      </c>
      <c r="D317" s="5">
        <f t="shared" si="4"/>
        <v>8.3409941484558914</v>
      </c>
      <c r="E317" s="6">
        <f>VLOOKUP(B317,vertices!$A:$C,2,0)</f>
        <v>-25.333333333333332</v>
      </c>
      <c r="F317" s="6">
        <f>VLOOKUP(B317,vertices!$A:$C,3,0)</f>
        <v>-42.666666666666664</v>
      </c>
      <c r="G317" s="6">
        <f>VLOOKUP(C317,vertices!$A:$C,2,0)</f>
        <v>-25.466100000000001</v>
      </c>
      <c r="H317" s="6">
        <f>VLOOKUP(C317,vertices!$A:$C,3,0)</f>
        <v>-42.711949999999995</v>
      </c>
      <c r="K317" s="7"/>
      <c r="AF317"/>
      <c r="AG317" s="3"/>
    </row>
    <row r="318" spans="2:33" x14ac:dyDescent="0.25">
      <c r="B318" s="13" t="str">
        <f t="shared" ref="B318:B349" si="6">C278</f>
        <v>FPAR</v>
      </c>
      <c r="C318" s="12" t="str">
        <f t="shared" ref="C318:C357" si="7">VLOOKUP(B318,$B$612:$H$707,7,0)</f>
        <v>BS076</v>
      </c>
      <c r="D318" s="5">
        <f t="shared" si="4"/>
        <v>2.6496548064725367</v>
      </c>
      <c r="E318" s="6">
        <f>VLOOKUP(B318,vertices!$A:$C,2,0)</f>
        <v>-25.54372</v>
      </c>
      <c r="F318" s="6">
        <f>VLOOKUP(B318,vertices!$A:$C,3,0)</f>
        <v>-42.84</v>
      </c>
      <c r="G318" s="6">
        <f>VLOOKUP(C318,vertices!$A:$C,2,0)</f>
        <v>-25.5</v>
      </c>
      <c r="H318" s="6">
        <f>VLOOKUP(C318,vertices!$A:$C,3,0)</f>
        <v>-42.833333333333336</v>
      </c>
      <c r="K318" s="7"/>
      <c r="AF318"/>
      <c r="AG318" s="3"/>
    </row>
    <row r="319" spans="2:33" x14ac:dyDescent="0.25">
      <c r="B319" s="13" t="str">
        <f t="shared" si="6"/>
        <v>FPIB</v>
      </c>
      <c r="C319" s="12" t="str">
        <f t="shared" si="7"/>
        <v>BS062</v>
      </c>
      <c r="D319" s="5">
        <f t="shared" si="4"/>
        <v>2.151103126924383</v>
      </c>
      <c r="E319" s="6">
        <f>VLOOKUP(B319,vertices!$A:$C,2,0)</f>
        <v>-25.67191</v>
      </c>
      <c r="F319" s="6">
        <f>VLOOKUP(B319,vertices!$A:$C,3,0)</f>
        <v>-43.20599</v>
      </c>
      <c r="G319" s="6">
        <f>VLOOKUP(C319,vertices!$A:$C,2,0)</f>
        <v>-25.666666666666668</v>
      </c>
      <c r="H319" s="6">
        <f>VLOOKUP(C319,vertices!$A:$C,3,0)</f>
        <v>-43.166666666666664</v>
      </c>
      <c r="K319" s="7"/>
      <c r="AF319"/>
      <c r="AG319" s="3"/>
    </row>
    <row r="320" spans="2:33" x14ac:dyDescent="0.25">
      <c r="B320" s="13" t="str">
        <f t="shared" si="6"/>
        <v>FPIT</v>
      </c>
      <c r="C320" s="12" t="str">
        <f t="shared" si="7"/>
        <v>ASIGO</v>
      </c>
      <c r="D320" s="5">
        <f t="shared" si="4"/>
        <v>10.336036057376656</v>
      </c>
      <c r="E320" s="6">
        <f>VLOOKUP(B320,vertices!$A:$C,2,0)</f>
        <v>-25.139849999999999</v>
      </c>
      <c r="F320" s="6">
        <f>VLOOKUP(B320,vertices!$A:$C,3,0)</f>
        <v>-42.94417</v>
      </c>
      <c r="G320" s="6">
        <f>VLOOKUP(C320,vertices!$A:$C,2,0)</f>
        <v>-25</v>
      </c>
      <c r="H320" s="6">
        <f>VLOOKUP(C320,vertices!$A:$C,3,0)</f>
        <v>-42.833333333333336</v>
      </c>
      <c r="K320" s="7"/>
      <c r="AF320"/>
      <c r="AG320" s="3"/>
    </row>
    <row r="321" spans="2:33" x14ac:dyDescent="0.25">
      <c r="B321" s="13" t="str">
        <f t="shared" si="6"/>
        <v>FPMA</v>
      </c>
      <c r="C321" s="12" t="str">
        <f t="shared" si="7"/>
        <v>BS073</v>
      </c>
      <c r="D321" s="5">
        <f t="shared" si="4"/>
        <v>3.2882761495847923</v>
      </c>
      <c r="E321" s="6">
        <f>VLOOKUP(B321,vertices!$A:$C,2,0)</f>
        <v>-25.202999999999999</v>
      </c>
      <c r="F321" s="6">
        <f>VLOOKUP(B321,vertices!$A:$C,3,0)</f>
        <v>-42.878619999999998</v>
      </c>
      <c r="G321" s="6">
        <f>VLOOKUP(C321,vertices!$A:$C,2,0)</f>
        <v>-25.166666666666668</v>
      </c>
      <c r="H321" s="6">
        <f>VLOOKUP(C321,vertices!$A:$C,3,0)</f>
        <v>-42.833333333333336</v>
      </c>
      <c r="K321" s="7"/>
      <c r="AF321"/>
      <c r="AG321" s="3"/>
    </row>
    <row r="322" spans="2:33" x14ac:dyDescent="0.25">
      <c r="B322" s="13" t="str">
        <f t="shared" si="6"/>
        <v>FPMR</v>
      </c>
      <c r="C322" s="12" t="str">
        <f t="shared" si="7"/>
        <v>BS074</v>
      </c>
      <c r="D322" s="5">
        <f t="shared" ref="D322:D363" si="8">IFERROR(3440*ACOS(COS(PI()*(90-G322)/180)*COS((90-E322)*PI()/180)+SIN((90-G322)*PI()/180)*SIN((90-E322)*PI()/180)*COS(((F322)-H322)*PI()/180)),0)</f>
        <v>8.1367328462653887</v>
      </c>
      <c r="E322" s="6">
        <f>VLOOKUP(B322,vertices!$A:$C,2,0)</f>
        <v>-25.44781</v>
      </c>
      <c r="F322" s="6">
        <f>VLOOKUP(B322,vertices!$A:$C,3,0)</f>
        <v>-42.753039999999999</v>
      </c>
      <c r="G322" s="6">
        <f>VLOOKUP(C322,vertices!$A:$C,2,0)</f>
        <v>-25.333333333333332</v>
      </c>
      <c r="H322" s="6">
        <f>VLOOKUP(C322,vertices!$A:$C,3,0)</f>
        <v>-42.833333333333336</v>
      </c>
      <c r="K322" s="7"/>
      <c r="AF322"/>
      <c r="AG322" s="3"/>
    </row>
    <row r="323" spans="2:33" x14ac:dyDescent="0.25">
      <c r="B323" s="13" t="str">
        <f t="shared" si="6"/>
        <v>FPPA</v>
      </c>
      <c r="C323" s="12" t="str">
        <f t="shared" si="7"/>
        <v>BS074</v>
      </c>
      <c r="D323" s="5">
        <f t="shared" si="8"/>
        <v>5.3190089073559754</v>
      </c>
      <c r="E323" s="6">
        <f>VLOOKUP(B323,vertices!$A:$C,2,0)</f>
        <v>-25.393519999999999</v>
      </c>
      <c r="F323" s="6">
        <f>VLOOKUP(B323,vertices!$A:$C,3,0)</f>
        <v>-42.761389999999999</v>
      </c>
      <c r="G323" s="6">
        <f>VLOOKUP(C323,vertices!$A:$C,2,0)</f>
        <v>-25.333333333333332</v>
      </c>
      <c r="H323" s="6">
        <f>VLOOKUP(C323,vertices!$A:$C,3,0)</f>
        <v>-42.833333333333336</v>
      </c>
      <c r="K323" s="7"/>
      <c r="AF323"/>
      <c r="AG323" s="3"/>
    </row>
    <row r="324" spans="2:33" x14ac:dyDescent="0.25">
      <c r="B324" s="13" t="str">
        <f t="shared" si="6"/>
        <v>FPPL</v>
      </c>
      <c r="C324" s="12" t="str">
        <f t="shared" si="7"/>
        <v>BS101</v>
      </c>
      <c r="D324" s="5">
        <f t="shared" si="8"/>
        <v>10.137095195491703</v>
      </c>
      <c r="E324" s="6">
        <f>VLOOKUP(B324,vertices!$A:$C,2,0)</f>
        <v>-24.65719</v>
      </c>
      <c r="F324" s="6">
        <f>VLOOKUP(B324,vertices!$A:$C,3,0)</f>
        <v>-42.234439999999999</v>
      </c>
      <c r="G324" s="6">
        <f>VLOOKUP(C324,vertices!$A:$C,2,0)</f>
        <v>-24.5</v>
      </c>
      <c r="H324" s="6">
        <f>VLOOKUP(C324,vertices!$A:$C,3,0)</f>
        <v>-42.166666666666664</v>
      </c>
      <c r="K324" s="7"/>
      <c r="AF324"/>
      <c r="AG324" s="3"/>
    </row>
    <row r="325" spans="2:33" x14ac:dyDescent="0.25">
      <c r="B325" s="13" t="str">
        <f t="shared" si="6"/>
        <v>FPCS</v>
      </c>
      <c r="C325" s="12" t="str">
        <f t="shared" si="7"/>
        <v>XOLAP</v>
      </c>
      <c r="D325" s="5">
        <f t="shared" si="8"/>
        <v>11.877420122901601</v>
      </c>
      <c r="E325" s="6">
        <f>VLOOKUP(B325,vertices!$A:$C,2,0)</f>
        <v>-24.301010000000002</v>
      </c>
      <c r="F325" s="6">
        <f>VLOOKUP(B325,vertices!$A:$C,3,0)</f>
        <v>-42.714170000000003</v>
      </c>
      <c r="G325" s="6">
        <f>VLOOKUP(C325,vertices!$A:$C,2,0)</f>
        <v>-24.333333333333332</v>
      </c>
      <c r="H325" s="6">
        <f>VLOOKUP(C325,vertices!$A:$C,3,0)</f>
        <v>-42.5</v>
      </c>
      <c r="K325" s="7"/>
      <c r="AF325"/>
      <c r="AG325" s="3"/>
    </row>
    <row r="326" spans="2:33" x14ac:dyDescent="0.25">
      <c r="B326" s="13" t="str">
        <f t="shared" si="6"/>
        <v>FPSP</v>
      </c>
      <c r="C326" s="12" t="str">
        <f t="shared" si="7"/>
        <v>BS062</v>
      </c>
      <c r="D326" s="5">
        <f t="shared" si="8"/>
        <v>9.4569470573244985</v>
      </c>
      <c r="E326" s="6">
        <f>VLOOKUP(B326,vertices!$A:$C,2,0)</f>
        <v>-25.798290000000001</v>
      </c>
      <c r="F326" s="6">
        <f>VLOOKUP(B326,vertices!$A:$C,3,0)</f>
        <v>-43.262709999999998</v>
      </c>
      <c r="G326" s="6">
        <f>VLOOKUP(C326,vertices!$A:$C,2,0)</f>
        <v>-25.666666666666668</v>
      </c>
      <c r="H326" s="6">
        <f>VLOOKUP(C326,vertices!$A:$C,3,0)</f>
        <v>-43.166666666666664</v>
      </c>
      <c r="K326" s="7"/>
      <c r="AF326"/>
      <c r="AG326" s="3"/>
    </row>
    <row r="327" spans="2:33" x14ac:dyDescent="0.25">
      <c r="B327" s="13" t="str">
        <f t="shared" si="6"/>
        <v>FPSA</v>
      </c>
      <c r="C327" s="12" t="str">
        <f t="shared" si="7"/>
        <v>BS074</v>
      </c>
      <c r="D327" s="5">
        <f t="shared" si="8"/>
        <v>9.8356040598139316</v>
      </c>
      <c r="E327" s="6">
        <f>VLOOKUP(B327,vertices!$A:$C,2,0)</f>
        <v>-25.490220000000001</v>
      </c>
      <c r="F327" s="6">
        <f>VLOOKUP(B327,vertices!$A:$C,3,0)</f>
        <v>-42.781129999999997</v>
      </c>
      <c r="G327" s="6">
        <f>VLOOKUP(C327,vertices!$A:$C,2,0)</f>
        <v>-25.333333333333332</v>
      </c>
      <c r="H327" s="6">
        <f>VLOOKUP(C327,vertices!$A:$C,3,0)</f>
        <v>-42.833333333333336</v>
      </c>
      <c r="K327" s="7"/>
      <c r="AF327"/>
      <c r="AG327" s="3"/>
    </row>
    <row r="328" spans="2:33" x14ac:dyDescent="0.25">
      <c r="B328" s="13" t="str">
        <f t="shared" si="6"/>
        <v>NS31</v>
      </c>
      <c r="C328" s="12" t="str">
        <f t="shared" si="7"/>
        <v>BS091</v>
      </c>
      <c r="D328" s="5">
        <f t="shared" si="8"/>
        <v>4.4232010005003453</v>
      </c>
      <c r="E328" s="6">
        <f>VLOOKUP(B328,vertices!$A:$C,2,0)</f>
        <v>-24.557829999999999</v>
      </c>
      <c r="F328" s="6">
        <f>VLOOKUP(B328,vertices!$A:$C,3,0)</f>
        <v>-42.449829999999999</v>
      </c>
      <c r="G328" s="6">
        <f>VLOOKUP(C328,vertices!$A:$C,2,0)</f>
        <v>-24.5</v>
      </c>
      <c r="H328" s="6">
        <f>VLOOKUP(C328,vertices!$A:$C,3,0)</f>
        <v>-42.5</v>
      </c>
      <c r="K328" s="7"/>
      <c r="AF328"/>
      <c r="AG328" s="3"/>
    </row>
    <row r="329" spans="2:33" x14ac:dyDescent="0.25">
      <c r="B329" s="13" t="str">
        <f t="shared" si="6"/>
        <v>NS33</v>
      </c>
      <c r="C329" s="12" t="str">
        <f t="shared" si="7"/>
        <v>BS091</v>
      </c>
      <c r="D329" s="5">
        <f t="shared" si="8"/>
        <v>9.7485491306388994</v>
      </c>
      <c r="E329" s="6">
        <f>VLOOKUP(B329,vertices!$A:$C,2,0)</f>
        <v>-24.596889999999998</v>
      </c>
      <c r="F329" s="6">
        <f>VLOOKUP(B329,vertices!$A:$C,3,0)</f>
        <v>-42.643239999999999</v>
      </c>
      <c r="G329" s="6">
        <f>VLOOKUP(C329,vertices!$A:$C,2,0)</f>
        <v>-24.5</v>
      </c>
      <c r="H329" s="6">
        <f>VLOOKUP(C329,vertices!$A:$C,3,0)</f>
        <v>-42.5</v>
      </c>
      <c r="K329" s="7"/>
      <c r="AF329"/>
      <c r="AG329" s="3"/>
    </row>
    <row r="330" spans="2:33" x14ac:dyDescent="0.25">
      <c r="B330" s="13" t="str">
        <f t="shared" si="6"/>
        <v>NS38</v>
      </c>
      <c r="C330" s="12" t="str">
        <f t="shared" si="7"/>
        <v>BS092</v>
      </c>
      <c r="D330" s="5">
        <f t="shared" si="8"/>
        <v>6.0805719533256841</v>
      </c>
      <c r="E330" s="6">
        <f>VLOOKUP(B330,vertices!$A:$C,2,0)</f>
        <v>-24.73189</v>
      </c>
      <c r="F330" s="6">
        <f>VLOOKUP(B330,vertices!$A:$C,3,0)</f>
        <v>-42.414720000000003</v>
      </c>
      <c r="G330" s="6">
        <f>VLOOKUP(C330,vertices!$A:$C,2,0)</f>
        <v>-24.666666666666668</v>
      </c>
      <c r="H330" s="6">
        <f>VLOOKUP(C330,vertices!$A:$C,3,0)</f>
        <v>-42.5</v>
      </c>
      <c r="K330" s="7"/>
      <c r="AF330"/>
      <c r="AG330" s="3"/>
    </row>
    <row r="331" spans="2:33" x14ac:dyDescent="0.25">
      <c r="B331" s="13" t="str">
        <f t="shared" si="6"/>
        <v>NS39</v>
      </c>
      <c r="C331" s="12" t="str">
        <f t="shared" si="7"/>
        <v>BS101</v>
      </c>
      <c r="D331" s="5">
        <f t="shared" si="8"/>
        <v>6.205023764869253</v>
      </c>
      <c r="E331" s="6">
        <f>VLOOKUP(B331,vertices!$A:$C,2,0)</f>
        <v>-24.571269999999998</v>
      </c>
      <c r="F331" s="6">
        <f>VLOOKUP(B331,vertices!$A:$C,3,0)</f>
        <v>-42.248939999999997</v>
      </c>
      <c r="G331" s="6">
        <f>VLOOKUP(C331,vertices!$A:$C,2,0)</f>
        <v>-24.5</v>
      </c>
      <c r="H331" s="6">
        <f>VLOOKUP(C331,vertices!$A:$C,3,0)</f>
        <v>-42.166666666666664</v>
      </c>
      <c r="K331" s="7"/>
      <c r="AF331"/>
      <c r="AG331" s="3"/>
    </row>
    <row r="332" spans="2:33" x14ac:dyDescent="0.25">
      <c r="B332" s="13" t="str">
        <f t="shared" si="6"/>
        <v>NS40</v>
      </c>
      <c r="C332" s="12" t="str">
        <f t="shared" si="7"/>
        <v>BS101</v>
      </c>
      <c r="D332" s="5">
        <f t="shared" si="8"/>
        <v>5.5566210727022458</v>
      </c>
      <c r="E332" s="6">
        <f>VLOOKUP(B332,vertices!$A:$C,2,0)</f>
        <v>-24.586929999999999</v>
      </c>
      <c r="F332" s="6">
        <f>VLOOKUP(B332,vertices!$A:$C,3,0)</f>
        <v>-42.20158</v>
      </c>
      <c r="G332" s="6">
        <f>VLOOKUP(C332,vertices!$A:$C,2,0)</f>
        <v>-24.5</v>
      </c>
      <c r="H332" s="6">
        <f>VLOOKUP(C332,vertices!$A:$C,3,0)</f>
        <v>-42.166666666666664</v>
      </c>
      <c r="K332" s="7"/>
      <c r="AF332"/>
      <c r="AG332" s="3"/>
    </row>
    <row r="333" spans="2:33" x14ac:dyDescent="0.25">
      <c r="B333" s="13" t="str">
        <f t="shared" si="6"/>
        <v>NS42</v>
      </c>
      <c r="C333" s="12" t="str">
        <f t="shared" si="7"/>
        <v>ASIGO</v>
      </c>
      <c r="D333" s="5">
        <f t="shared" si="8"/>
        <v>11.241828261664537</v>
      </c>
      <c r="E333" s="6">
        <f>VLOOKUP(B333,vertices!$A:$C,2,0)</f>
        <v>-25.077909999999999</v>
      </c>
      <c r="F333" s="6">
        <f>VLOOKUP(B333,vertices!$A:$C,3,0)</f>
        <v>-42.645409999999998</v>
      </c>
      <c r="G333" s="6">
        <f>VLOOKUP(C333,vertices!$A:$C,2,0)</f>
        <v>-25</v>
      </c>
      <c r="H333" s="6">
        <f>VLOOKUP(C333,vertices!$A:$C,3,0)</f>
        <v>-42.833333333333336</v>
      </c>
      <c r="K333" s="7"/>
      <c r="AF333"/>
      <c r="AG333" s="3"/>
    </row>
    <row r="334" spans="2:33" x14ac:dyDescent="0.25">
      <c r="B334" s="13" t="str">
        <f t="shared" si="6"/>
        <v>NS43</v>
      </c>
      <c r="C334" s="12" t="str">
        <f t="shared" si="7"/>
        <v>ASIGO</v>
      </c>
      <c r="D334" s="5">
        <f t="shared" si="8"/>
        <v>10.836496656971306</v>
      </c>
      <c r="E334" s="6">
        <f>VLOOKUP(B334,vertices!$A:$C,2,0)</f>
        <v>-25.16028</v>
      </c>
      <c r="F334" s="6">
        <f>VLOOKUP(B334,vertices!$A:$C,3,0)</f>
        <v>-42.924959999999999</v>
      </c>
      <c r="G334" s="6">
        <f>VLOOKUP(C334,vertices!$A:$C,2,0)</f>
        <v>-25</v>
      </c>
      <c r="H334" s="6">
        <f>VLOOKUP(C334,vertices!$A:$C,3,0)</f>
        <v>-42.833333333333336</v>
      </c>
      <c r="K334" s="7"/>
      <c r="AF334"/>
      <c r="AG334" s="3"/>
    </row>
    <row r="335" spans="2:33" x14ac:dyDescent="0.25">
      <c r="B335" s="13" t="str">
        <f t="shared" si="6"/>
        <v>NS44</v>
      </c>
      <c r="C335" s="12" t="str">
        <f t="shared" si="7"/>
        <v>BS093</v>
      </c>
      <c r="D335" s="5">
        <f t="shared" si="8"/>
        <v>12.076334959115176</v>
      </c>
      <c r="E335" s="6">
        <f>VLOOKUP(B335,vertices!$A:$C,2,0)</f>
        <v>-24.989329999999999</v>
      </c>
      <c r="F335" s="6">
        <f>VLOOKUP(B335,vertices!$A:$C,3,0)</f>
        <v>-42.64</v>
      </c>
      <c r="G335" s="6">
        <f>VLOOKUP(C335,vertices!$A:$C,2,0)</f>
        <v>-24.833333333333332</v>
      </c>
      <c r="H335" s="6">
        <f>VLOOKUP(C335,vertices!$A:$C,3,0)</f>
        <v>-42.5</v>
      </c>
      <c r="K335" s="7"/>
      <c r="AF335"/>
      <c r="AG335" s="3"/>
    </row>
    <row r="336" spans="2:33" x14ac:dyDescent="0.25">
      <c r="B336" s="13" t="str">
        <f t="shared" si="6"/>
        <v>P_66</v>
      </c>
      <c r="C336" s="12" t="str">
        <f t="shared" si="7"/>
        <v>BS076</v>
      </c>
      <c r="D336" s="5">
        <f t="shared" si="8"/>
        <v>6.1518822549044927</v>
      </c>
      <c r="E336" s="6">
        <f>VLOOKUP(B336,vertices!$A:$C,2,0)</f>
        <v>-25.60181</v>
      </c>
      <c r="F336" s="6">
        <f>VLOOKUP(B336,vertices!$A:$C,3,0)</f>
        <v>-42.820520000000002</v>
      </c>
      <c r="G336" s="6">
        <f>VLOOKUP(C336,vertices!$A:$C,2,0)</f>
        <v>-25.5</v>
      </c>
      <c r="H336" s="6">
        <f>VLOOKUP(C336,vertices!$A:$C,3,0)</f>
        <v>-42.833333333333336</v>
      </c>
      <c r="K336" s="7"/>
      <c r="AF336"/>
      <c r="AG336" s="3"/>
    </row>
    <row r="337" spans="2:33" x14ac:dyDescent="0.25">
      <c r="B337" s="13" t="str">
        <f t="shared" si="6"/>
        <v>P_67</v>
      </c>
      <c r="C337" s="12" t="str">
        <f t="shared" si="7"/>
        <v>BS073</v>
      </c>
      <c r="D337" s="5">
        <f t="shared" si="8"/>
        <v>12.382695327380961</v>
      </c>
      <c r="E337" s="6">
        <f>VLOOKUP(B337,vertices!$A:$C,2,0)</f>
        <v>-25.328679999999999</v>
      </c>
      <c r="F337" s="6">
        <f>VLOOKUP(B337,vertices!$A:$C,3,0)</f>
        <v>-42.692230000000002</v>
      </c>
      <c r="G337" s="6">
        <f>VLOOKUP(C337,vertices!$A:$C,2,0)</f>
        <v>-25.166666666666668</v>
      </c>
      <c r="H337" s="6">
        <f>VLOOKUP(C337,vertices!$A:$C,3,0)</f>
        <v>-42.833333333333336</v>
      </c>
      <c r="K337" s="7"/>
      <c r="AF337"/>
      <c r="AG337" s="3"/>
    </row>
    <row r="338" spans="2:33" x14ac:dyDescent="0.25">
      <c r="B338" s="13" t="str">
        <f t="shared" si="6"/>
        <v>P_68</v>
      </c>
      <c r="C338" s="12" t="str">
        <f t="shared" si="7"/>
        <v>ASIGO</v>
      </c>
      <c r="D338" s="5">
        <f t="shared" si="8"/>
        <v>9.1287652401226538</v>
      </c>
      <c r="E338" s="6">
        <f>VLOOKUP(B338,vertices!$A:$C,2,0)</f>
        <v>-25.021879999999999</v>
      </c>
      <c r="F338" s="6">
        <f>VLOOKUP(B338,vertices!$A:$C,3,0)</f>
        <v>-42.667299999999997</v>
      </c>
      <c r="G338" s="6">
        <f>VLOOKUP(C338,vertices!$A:$C,2,0)</f>
        <v>-25</v>
      </c>
      <c r="H338" s="6">
        <f>VLOOKUP(C338,vertices!$A:$C,3,0)</f>
        <v>-42.833333333333336</v>
      </c>
      <c r="K338" s="7"/>
      <c r="AF338"/>
      <c r="AG338" s="3"/>
    </row>
    <row r="339" spans="2:33" x14ac:dyDescent="0.25">
      <c r="B339" s="13" t="str">
        <f t="shared" si="6"/>
        <v>P_69</v>
      </c>
      <c r="C339" s="12" t="str">
        <f t="shared" si="7"/>
        <v>BS076</v>
      </c>
      <c r="D339" s="5">
        <f t="shared" si="8"/>
        <v>9.5180585870852497</v>
      </c>
      <c r="E339" s="6">
        <f>VLOOKUP(B339,vertices!$A:$C,2,0)</f>
        <v>-25.656860000000002</v>
      </c>
      <c r="F339" s="6">
        <f>VLOOKUP(B339,vertices!$A:$C,3,0)</f>
        <v>-42.858780000000003</v>
      </c>
      <c r="G339" s="6">
        <f>VLOOKUP(C339,vertices!$A:$C,2,0)</f>
        <v>-25.5</v>
      </c>
      <c r="H339" s="6">
        <f>VLOOKUP(C339,vertices!$A:$C,3,0)</f>
        <v>-42.833333333333336</v>
      </c>
      <c r="K339" s="7"/>
      <c r="AF339"/>
      <c r="AG339" s="3"/>
    </row>
    <row r="340" spans="2:33" x14ac:dyDescent="0.25">
      <c r="B340" s="13" t="str">
        <f t="shared" si="6"/>
        <v>P_70</v>
      </c>
      <c r="C340" s="12" t="str">
        <f t="shared" si="7"/>
        <v>BS093</v>
      </c>
      <c r="D340" s="5">
        <f t="shared" si="8"/>
        <v>7.2801007321561606</v>
      </c>
      <c r="E340" s="6">
        <f>VLOOKUP(B340,vertices!$A:$C,2,0)</f>
        <v>-24.951090000000001</v>
      </c>
      <c r="F340" s="6">
        <f>VLOOKUP(B340,vertices!$A:$C,3,0)</f>
        <v>-42.468119999999999</v>
      </c>
      <c r="G340" s="6">
        <f>VLOOKUP(C340,vertices!$A:$C,2,0)</f>
        <v>-24.833333333333332</v>
      </c>
      <c r="H340" s="6">
        <f>VLOOKUP(C340,vertices!$A:$C,3,0)</f>
        <v>-42.5</v>
      </c>
      <c r="K340" s="7"/>
      <c r="AF340"/>
      <c r="AG340" s="3"/>
    </row>
    <row r="341" spans="2:33" x14ac:dyDescent="0.25">
      <c r="B341" s="13" t="str">
        <f t="shared" si="6"/>
        <v>P_74</v>
      </c>
      <c r="C341" s="12" t="str">
        <f t="shared" si="7"/>
        <v>BS091</v>
      </c>
      <c r="D341" s="5">
        <f t="shared" si="8"/>
        <v>8.9609675557968771</v>
      </c>
      <c r="E341" s="6">
        <f>VLOOKUP(B341,vertices!$A:$C,2,0)</f>
        <v>-24.648679999999999</v>
      </c>
      <c r="F341" s="6">
        <f>VLOOKUP(B341,vertices!$A:$C,3,0)</f>
        <v>-42.51435</v>
      </c>
      <c r="G341" s="6">
        <f>VLOOKUP(C341,vertices!$A:$C,2,0)</f>
        <v>-24.5</v>
      </c>
      <c r="H341" s="6">
        <f>VLOOKUP(C341,vertices!$A:$C,3,0)</f>
        <v>-42.5</v>
      </c>
      <c r="K341" s="7"/>
      <c r="AF341"/>
      <c r="AG341" s="3"/>
    </row>
    <row r="342" spans="2:33" x14ac:dyDescent="0.25">
      <c r="B342" s="13" t="str">
        <f t="shared" si="6"/>
        <v>P_75</v>
      </c>
      <c r="C342" s="12" t="str">
        <f t="shared" si="7"/>
        <v>BS092</v>
      </c>
      <c r="D342" s="5">
        <f t="shared" si="8"/>
        <v>7.3016925495729446</v>
      </c>
      <c r="E342" s="6">
        <f>VLOOKUP(B342,vertices!$A:$C,2,0)</f>
        <v>-24.788</v>
      </c>
      <c r="F342" s="6">
        <f>VLOOKUP(B342,vertices!$A:$C,3,0)</f>
        <v>-42.50911</v>
      </c>
      <c r="G342" s="6">
        <f>VLOOKUP(C342,vertices!$A:$C,2,0)</f>
        <v>-24.666666666666668</v>
      </c>
      <c r="H342" s="6">
        <f>VLOOKUP(C342,vertices!$A:$C,3,0)</f>
        <v>-42.5</v>
      </c>
      <c r="K342" s="7"/>
      <c r="AF342"/>
      <c r="AG342" s="3"/>
    </row>
    <row r="343" spans="2:33" x14ac:dyDescent="0.25">
      <c r="B343" s="13" t="str">
        <f t="shared" si="6"/>
        <v>P_76</v>
      </c>
      <c r="C343" s="12" t="str">
        <f t="shared" si="7"/>
        <v>BS092</v>
      </c>
      <c r="D343" s="5">
        <f t="shared" si="8"/>
        <v>1.289136014462926</v>
      </c>
      <c r="E343" s="6">
        <f>VLOOKUP(B343,vertices!$A:$C,2,0)</f>
        <v>-24.687570000000001</v>
      </c>
      <c r="F343" s="6">
        <f>VLOOKUP(B343,vertices!$A:$C,3,0)</f>
        <v>-42.505400000000002</v>
      </c>
      <c r="G343" s="6">
        <f>VLOOKUP(C343,vertices!$A:$C,2,0)</f>
        <v>-24.666666666666668</v>
      </c>
      <c r="H343" s="6">
        <f>VLOOKUP(C343,vertices!$A:$C,3,0)</f>
        <v>-42.5</v>
      </c>
      <c r="K343" s="7"/>
      <c r="AF343"/>
      <c r="AG343" s="3"/>
    </row>
    <row r="344" spans="2:33" x14ac:dyDescent="0.25">
      <c r="B344" s="13" t="str">
        <f t="shared" si="6"/>
        <v>P_77</v>
      </c>
      <c r="C344" s="12" t="str">
        <f t="shared" si="7"/>
        <v>BS091</v>
      </c>
      <c r="D344" s="5">
        <f t="shared" si="8"/>
        <v>9.4522989921952494</v>
      </c>
      <c r="E344" s="6">
        <f>VLOOKUP(B344,vertices!$A:$C,2,0)</f>
        <v>-24.635370000000002</v>
      </c>
      <c r="F344" s="6">
        <f>VLOOKUP(B344,vertices!$A:$C,3,0)</f>
        <v>-42.411619999999999</v>
      </c>
      <c r="G344" s="6">
        <f>VLOOKUP(C344,vertices!$A:$C,2,0)</f>
        <v>-24.5</v>
      </c>
      <c r="H344" s="6">
        <f>VLOOKUP(C344,vertices!$A:$C,3,0)</f>
        <v>-42.5</v>
      </c>
      <c r="K344" s="7"/>
      <c r="AF344"/>
      <c r="AG344" s="3"/>
    </row>
    <row r="345" spans="2:33" x14ac:dyDescent="0.25">
      <c r="B345" s="13" t="str">
        <f t="shared" si="6"/>
        <v>SS75</v>
      </c>
      <c r="C345" s="12" t="str">
        <f t="shared" si="7"/>
        <v>BS062</v>
      </c>
      <c r="D345" s="5">
        <f t="shared" si="8"/>
        <v>3.4728209816001687</v>
      </c>
      <c r="E345" s="6">
        <f>VLOOKUP(B345,vertices!$A:$C,2,0)</f>
        <v>-25.691230000000001</v>
      </c>
      <c r="F345" s="6">
        <f>VLOOKUP(B345,vertices!$A:$C,3,0)</f>
        <v>-43.108559999999997</v>
      </c>
      <c r="G345" s="6">
        <f>VLOOKUP(C345,vertices!$A:$C,2,0)</f>
        <v>-25.666666666666668</v>
      </c>
      <c r="H345" s="6">
        <f>VLOOKUP(C345,vertices!$A:$C,3,0)</f>
        <v>-43.166666666666664</v>
      </c>
      <c r="K345" s="7"/>
      <c r="AF345"/>
      <c r="AG345" s="3"/>
    </row>
    <row r="346" spans="2:33" x14ac:dyDescent="0.25">
      <c r="B346" s="13" t="str">
        <f t="shared" si="6"/>
        <v>UMMA</v>
      </c>
      <c r="C346" s="12" t="str">
        <f t="shared" si="7"/>
        <v>BS091</v>
      </c>
      <c r="D346" s="5">
        <f t="shared" si="8"/>
        <v>9.0323417962896002</v>
      </c>
      <c r="E346" s="6">
        <f>VLOOKUP(B346,vertices!$A:$C,2,0)</f>
        <v>-24.64977</v>
      </c>
      <c r="F346" s="6">
        <f>VLOOKUP(B346,vertices!$A:$C,3,0)</f>
        <v>-42.515599999999999</v>
      </c>
      <c r="G346" s="6">
        <f>VLOOKUP(C346,vertices!$A:$C,2,0)</f>
        <v>-24.5</v>
      </c>
      <c r="H346" s="6">
        <f>VLOOKUP(C346,vertices!$A:$C,3,0)</f>
        <v>-42.5</v>
      </c>
      <c r="K346" s="7"/>
      <c r="AF346"/>
      <c r="AG346" s="3"/>
    </row>
    <row r="347" spans="2:33" x14ac:dyDescent="0.25">
      <c r="B347" s="13" t="str">
        <f t="shared" si="6"/>
        <v>UMPA</v>
      </c>
      <c r="C347" s="12" t="str">
        <f t="shared" si="7"/>
        <v>BS076</v>
      </c>
      <c r="D347" s="5">
        <f t="shared" si="8"/>
        <v>6.2227421931141258</v>
      </c>
      <c r="E347" s="6">
        <f>VLOOKUP(B347,vertices!$A:$C,2,0)</f>
        <v>-25.603179999999998</v>
      </c>
      <c r="F347" s="6">
        <f>VLOOKUP(B347,vertices!$A:$C,3,0)</f>
        <v>-42.822470000000003</v>
      </c>
      <c r="G347" s="6">
        <f>VLOOKUP(C347,vertices!$A:$C,2,0)</f>
        <v>-25.5</v>
      </c>
      <c r="H347" s="6">
        <f>VLOOKUP(C347,vertices!$A:$C,3,0)</f>
        <v>-42.833333333333336</v>
      </c>
      <c r="K347" s="7"/>
      <c r="AF347"/>
      <c r="AG347" s="3"/>
    </row>
    <row r="348" spans="2:33" x14ac:dyDescent="0.25">
      <c r="B348" s="13" t="str">
        <f t="shared" si="6"/>
        <v>UMTJ</v>
      </c>
      <c r="C348" s="12" t="str">
        <f t="shared" si="7"/>
        <v>BS092</v>
      </c>
      <c r="D348" s="5">
        <f t="shared" si="8"/>
        <v>1.3727260148431419</v>
      </c>
      <c r="E348" s="6">
        <f>VLOOKUP(B348,vertices!$A:$C,2,0)</f>
        <v>-24.68871</v>
      </c>
      <c r="F348" s="6">
        <f>VLOOKUP(B348,vertices!$A:$C,3,0)</f>
        <v>-42.506680000000003</v>
      </c>
      <c r="G348" s="6">
        <f>VLOOKUP(C348,vertices!$A:$C,2,0)</f>
        <v>-24.666666666666668</v>
      </c>
      <c r="H348" s="6">
        <f>VLOOKUP(C348,vertices!$A:$C,3,0)</f>
        <v>-42.5</v>
      </c>
      <c r="K348" s="7"/>
      <c r="AF348"/>
      <c r="AG348" s="3"/>
    </row>
    <row r="349" spans="2:33" x14ac:dyDescent="0.25">
      <c r="B349" s="13" t="str">
        <f t="shared" si="6"/>
        <v>UMVE</v>
      </c>
      <c r="C349" s="12" t="str">
        <f t="shared" si="7"/>
        <v>XOLAP</v>
      </c>
      <c r="D349" s="5">
        <f t="shared" si="8"/>
        <v>11.855351630157962</v>
      </c>
      <c r="E349" s="6">
        <f>VLOOKUP(B349,vertices!$A:$C,2,0)</f>
        <v>-24.303329999999999</v>
      </c>
      <c r="F349" s="6">
        <f>VLOOKUP(B349,vertices!$A:$C,3,0)</f>
        <v>-42.714170000000003</v>
      </c>
      <c r="G349" s="6">
        <f>VLOOKUP(C349,vertices!$A:$C,2,0)</f>
        <v>-24.333333333333332</v>
      </c>
      <c r="H349" s="6">
        <f>VLOOKUP(C349,vertices!$A:$C,3,0)</f>
        <v>-42.5</v>
      </c>
      <c r="K349" s="7"/>
      <c r="AF349"/>
      <c r="AG349" s="3"/>
    </row>
    <row r="350" spans="2:33" x14ac:dyDescent="0.25">
      <c r="B350" s="13" t="s">
        <v>212</v>
      </c>
      <c r="C350" s="12" t="str">
        <f t="shared" si="7"/>
        <v>BS091</v>
      </c>
      <c r="D350" s="5">
        <f t="shared" si="8"/>
        <v>9.1422361218519477</v>
      </c>
      <c r="E350" s="6">
        <f>VLOOKUP(B350,vertices!$A:$C,2,0)</f>
        <v>-24.63353</v>
      </c>
      <c r="F350" s="6">
        <f>VLOOKUP(B350,vertices!$A:$C,3,0)</f>
        <v>-42.419529999999995</v>
      </c>
      <c r="G350" s="6">
        <f>VLOOKUP(C350,vertices!$A:$C,2,0)</f>
        <v>-24.5</v>
      </c>
      <c r="H350" s="6">
        <f>VLOOKUP(C350,vertices!$A:$C,3,0)</f>
        <v>-42.5</v>
      </c>
      <c r="K350" s="7"/>
      <c r="AF350"/>
      <c r="AG350" s="3"/>
    </row>
    <row r="351" spans="2:33" x14ac:dyDescent="0.25">
      <c r="B351" s="13" t="s">
        <v>213</v>
      </c>
      <c r="C351" s="12" t="str">
        <f t="shared" si="7"/>
        <v>BS074</v>
      </c>
      <c r="D351" s="5">
        <f t="shared" si="8"/>
        <v>11.569600882023234</v>
      </c>
      <c r="E351" s="6">
        <f>VLOOKUP(B351,vertices!$A:$C,2,0)</f>
        <v>-25.333669999999998</v>
      </c>
      <c r="F351" s="6">
        <f>VLOOKUP(B351,vertices!$A:$C,3,0)</f>
        <v>-42.620129999999996</v>
      </c>
      <c r="G351" s="6">
        <f>VLOOKUP(C351,vertices!$A:$C,2,0)</f>
        <v>-25.333333333333332</v>
      </c>
      <c r="H351" s="6">
        <f>VLOOKUP(C351,vertices!$A:$C,3,0)</f>
        <v>-42.833333333333336</v>
      </c>
      <c r="K351" s="7"/>
      <c r="AF351"/>
      <c r="AG351" s="3"/>
    </row>
    <row r="352" spans="2:33" x14ac:dyDescent="0.25">
      <c r="B352" s="13" t="s">
        <v>214</v>
      </c>
      <c r="C352" s="12" t="str">
        <f t="shared" si="7"/>
        <v>BS077</v>
      </c>
      <c r="D352" s="5">
        <f t="shared" si="8"/>
        <v>0.10664820175820822</v>
      </c>
      <c r="E352" s="6">
        <f>VLOOKUP(B352,vertices!$A:$C,2,0)</f>
        <v>-25.66825</v>
      </c>
      <c r="F352" s="6">
        <f>VLOOKUP(B352,vertices!$A:$C,3,0)</f>
        <v>-42.832439999999998</v>
      </c>
      <c r="G352" s="6">
        <f>VLOOKUP(C352,vertices!$A:$C,2,0)</f>
        <v>-25.666666666666668</v>
      </c>
      <c r="H352" s="6">
        <f>VLOOKUP(C352,vertices!$A:$C,3,0)</f>
        <v>-42.833333333333336</v>
      </c>
      <c r="K352" s="7"/>
      <c r="AF352"/>
      <c r="AG352" s="3"/>
    </row>
    <row r="353" spans="1:33" x14ac:dyDescent="0.25">
      <c r="B353" s="13" t="s">
        <v>215</v>
      </c>
      <c r="C353" s="12" t="str">
        <f t="shared" si="7"/>
        <v>BS092</v>
      </c>
      <c r="D353" s="5">
        <f t="shared" si="8"/>
        <v>2.0344349743292867</v>
      </c>
      <c r="E353" s="6">
        <f>VLOOKUP(B353,vertices!$A:$C,2,0)</f>
        <v>-24.667349999999999</v>
      </c>
      <c r="F353" s="6">
        <f>VLOOKUP(B353,vertices!$A:$C,3,0)</f>
        <v>-42.462719999999997</v>
      </c>
      <c r="G353" s="6">
        <f>VLOOKUP(C353,vertices!$A:$C,2,0)</f>
        <v>-24.666666666666668</v>
      </c>
      <c r="H353" s="6">
        <f>VLOOKUP(C353,vertices!$A:$C,3,0)</f>
        <v>-42.5</v>
      </c>
      <c r="K353" s="7"/>
      <c r="AF353"/>
      <c r="AG353" s="3"/>
    </row>
    <row r="354" spans="1:33" x14ac:dyDescent="0.25">
      <c r="B354" s="13" t="s">
        <v>216</v>
      </c>
      <c r="C354" s="12" t="str">
        <f t="shared" si="7"/>
        <v>BS076</v>
      </c>
      <c r="D354" s="5">
        <f t="shared" si="8"/>
        <v>2.9060732898717312</v>
      </c>
      <c r="E354" s="6">
        <f>VLOOKUP(B354,vertices!$A:$C,2,0)</f>
        <v>-25.537869999999998</v>
      </c>
      <c r="F354" s="6">
        <f>VLOOKUP(B354,vertices!$A:$C,3,0)</f>
        <v>-42.799929999999996</v>
      </c>
      <c r="G354" s="6">
        <f>VLOOKUP(C354,vertices!$A:$C,2,0)</f>
        <v>-25.5</v>
      </c>
      <c r="H354" s="6">
        <f>VLOOKUP(C354,vertices!$A:$C,3,0)</f>
        <v>-42.833333333333336</v>
      </c>
      <c r="K354" s="7"/>
      <c r="AF354"/>
      <c r="AG354" s="3"/>
    </row>
    <row r="355" spans="1:33" x14ac:dyDescent="0.25">
      <c r="B355" s="13" t="s">
        <v>217</v>
      </c>
      <c r="C355" s="12" t="str">
        <f t="shared" si="7"/>
        <v>BS073</v>
      </c>
      <c r="D355" s="5">
        <f t="shared" si="8"/>
        <v>12.649730604079377</v>
      </c>
      <c r="E355" s="6">
        <f>VLOOKUP(B355,vertices!$A:$C,2,0)</f>
        <v>-25.332269999999998</v>
      </c>
      <c r="F355" s="6">
        <f>VLOOKUP(B355,vertices!$A:$C,3,0)</f>
        <v>-42.689319999999995</v>
      </c>
      <c r="G355" s="6">
        <f>VLOOKUP(C355,vertices!$A:$C,2,0)</f>
        <v>-25.166666666666668</v>
      </c>
      <c r="H355" s="6">
        <f>VLOOKUP(C355,vertices!$A:$C,3,0)</f>
        <v>-42.833333333333336</v>
      </c>
      <c r="K355" s="7"/>
      <c r="AF355"/>
      <c r="AG355" s="3"/>
    </row>
    <row r="356" spans="1:33" x14ac:dyDescent="0.25">
      <c r="B356" s="13" t="s">
        <v>218</v>
      </c>
      <c r="C356" s="12" t="str">
        <f t="shared" si="7"/>
        <v>BS074</v>
      </c>
      <c r="D356" s="5">
        <f t="shared" si="8"/>
        <v>7.0867412820270559</v>
      </c>
      <c r="E356" s="6">
        <f>VLOOKUP(B356,vertices!$A:$C,2,0)</f>
        <v>-25.404719999999998</v>
      </c>
      <c r="F356" s="6">
        <f>VLOOKUP(B356,vertices!$A:$C,3,0)</f>
        <v>-42.729300000000002</v>
      </c>
      <c r="G356" s="6">
        <f>VLOOKUP(C356,vertices!$A:$C,2,0)</f>
        <v>-25.333333333333332</v>
      </c>
      <c r="H356" s="6">
        <f>VLOOKUP(C356,vertices!$A:$C,3,0)</f>
        <v>-42.833333333333336</v>
      </c>
      <c r="K356" s="7"/>
      <c r="AF356"/>
      <c r="AG356" s="3"/>
    </row>
    <row r="357" spans="1:33" x14ac:dyDescent="0.25">
      <c r="A357" s="3"/>
      <c r="B357" s="13" t="s">
        <v>219</v>
      </c>
      <c r="C357" s="12" t="str">
        <f t="shared" si="7"/>
        <v>BS074</v>
      </c>
      <c r="D357" s="5">
        <f t="shared" si="8"/>
        <v>10.338298451982801</v>
      </c>
      <c r="E357" s="6">
        <f>VLOOKUP(B357,vertices!$A:$C,2,0)</f>
        <v>-25.466100000000001</v>
      </c>
      <c r="F357" s="6">
        <f>VLOOKUP(B357,vertices!$A:$C,3,0)</f>
        <v>-42.711949999999995</v>
      </c>
      <c r="G357" s="6">
        <f>VLOOKUP(C357,vertices!$A:$C,2,0)</f>
        <v>-25.333333333333332</v>
      </c>
      <c r="H357" s="6">
        <f>VLOOKUP(C357,vertices!$A:$C,3,0)</f>
        <v>-42.833333333333336</v>
      </c>
      <c r="J357" s="7"/>
    </row>
    <row r="358" spans="1:33" x14ac:dyDescent="0.25">
      <c r="A358" s="3"/>
      <c r="B358" s="13"/>
      <c r="C358" s="12"/>
      <c r="D358" s="5"/>
      <c r="E358" s="6"/>
      <c r="F358" s="6"/>
      <c r="G358" s="6"/>
      <c r="H358" s="6"/>
      <c r="J358" s="7"/>
    </row>
    <row r="359" spans="1:33" x14ac:dyDescent="0.25">
      <c r="A359" s="3"/>
      <c r="B359" s="13"/>
      <c r="C359" s="12"/>
      <c r="D359" s="5"/>
      <c r="E359" s="6"/>
      <c r="F359" s="6"/>
      <c r="G359" s="6"/>
      <c r="H359" s="6"/>
      <c r="J359" s="7"/>
    </row>
    <row r="360" spans="1:33" x14ac:dyDescent="0.25">
      <c r="A360" s="3"/>
      <c r="B360" s="13"/>
      <c r="C360" s="12"/>
      <c r="D360" s="5"/>
      <c r="E360" s="6"/>
      <c r="F360" s="6"/>
      <c r="G360" s="6"/>
      <c r="H360" s="6"/>
      <c r="J360" s="7"/>
    </row>
    <row r="361" spans="1:33" x14ac:dyDescent="0.25">
      <c r="A361" s="3"/>
      <c r="B361" s="13"/>
      <c r="C361" s="12"/>
      <c r="D361" s="5"/>
      <c r="E361" s="6"/>
      <c r="F361" s="6"/>
      <c r="G361" s="6"/>
      <c r="H361" s="6"/>
      <c r="J361" s="7"/>
    </row>
    <row r="362" spans="1:33" x14ac:dyDescent="0.25">
      <c r="A362" s="3"/>
      <c r="B362" s="13"/>
      <c r="C362" s="12"/>
      <c r="D362" s="5"/>
      <c r="E362" s="6"/>
      <c r="F362" s="6"/>
      <c r="G362" s="6"/>
      <c r="H362" s="6"/>
      <c r="J362" s="7"/>
    </row>
    <row r="363" spans="1:33" x14ac:dyDescent="0.25">
      <c r="A363" s="3"/>
      <c r="B363" s="13"/>
      <c r="C363" s="12"/>
      <c r="D363" s="5"/>
      <c r="E363" s="6"/>
      <c r="F363" s="6"/>
      <c r="G363" s="6"/>
      <c r="H363" s="6"/>
      <c r="J363" s="7"/>
    </row>
    <row r="364" spans="1:33" x14ac:dyDescent="0.25">
      <c r="A364" s="3"/>
      <c r="B364" s="13"/>
      <c r="C364" s="12"/>
      <c r="D364" s="5"/>
      <c r="E364" s="6"/>
      <c r="F364" s="6"/>
      <c r="G364" s="6"/>
      <c r="H364" s="6"/>
      <c r="J364" s="7"/>
    </row>
    <row r="365" spans="1:33" x14ac:dyDescent="0.25">
      <c r="A365" s="3"/>
      <c r="B365" s="36"/>
      <c r="C365" s="37"/>
      <c r="D365" s="17"/>
      <c r="E365" s="16"/>
      <c r="F365" s="16"/>
      <c r="G365" s="16"/>
      <c r="H365" s="16"/>
      <c r="J365" s="7"/>
    </row>
    <row r="366" spans="1:33" x14ac:dyDescent="0.25">
      <c r="A366" s="3"/>
      <c r="B366" s="36"/>
      <c r="C366" s="37"/>
      <c r="D366" s="17"/>
      <c r="E366" s="16"/>
      <c r="F366" s="16"/>
      <c r="G366" s="16"/>
      <c r="H366" s="16"/>
      <c r="J366" s="7"/>
    </row>
    <row r="367" spans="1:33" x14ac:dyDescent="0.25">
      <c r="A367" s="3"/>
      <c r="B367" s="36"/>
      <c r="C367" s="37"/>
      <c r="D367" s="17"/>
      <c r="E367" s="16"/>
      <c r="F367" s="16"/>
      <c r="G367" s="16"/>
      <c r="H367" s="16"/>
      <c r="J367" s="7"/>
    </row>
    <row r="368" spans="1:33" x14ac:dyDescent="0.25">
      <c r="A368" s="3"/>
      <c r="B368" s="36"/>
      <c r="C368" s="37"/>
      <c r="D368" s="17"/>
      <c r="E368" s="16"/>
      <c r="F368" s="16"/>
      <c r="G368" s="16"/>
      <c r="H368" s="16"/>
      <c r="J368" s="7"/>
    </row>
    <row r="369" spans="1:10" x14ac:dyDescent="0.25">
      <c r="A369" s="3"/>
      <c r="B369" s="36"/>
      <c r="C369" s="37"/>
      <c r="D369" s="17"/>
      <c r="E369" s="16"/>
      <c r="F369" s="16"/>
      <c r="G369" s="16"/>
      <c r="H369" s="16"/>
      <c r="J369" s="7"/>
    </row>
    <row r="370" spans="1:10" x14ac:dyDescent="0.25">
      <c r="A370" s="3"/>
      <c r="B370" s="36"/>
      <c r="C370" s="37"/>
      <c r="D370" s="17"/>
      <c r="E370" s="16"/>
      <c r="F370" s="16"/>
      <c r="G370" s="16"/>
      <c r="H370" s="16"/>
      <c r="J370" s="7"/>
    </row>
    <row r="371" spans="1:10" x14ac:dyDescent="0.25">
      <c r="A371" s="3"/>
      <c r="B371" s="36"/>
      <c r="C371" s="37"/>
      <c r="D371" s="17"/>
      <c r="E371" s="16"/>
      <c r="F371" s="16"/>
      <c r="G371" s="16"/>
      <c r="H371" s="16"/>
      <c r="J371" s="7"/>
    </row>
    <row r="372" spans="1:10" x14ac:dyDescent="0.25">
      <c r="A372" s="3"/>
      <c r="B372" s="36"/>
      <c r="C372" s="37"/>
      <c r="D372" s="17"/>
      <c r="E372" s="16"/>
      <c r="F372" s="16"/>
      <c r="G372" s="16"/>
      <c r="H372" s="16"/>
      <c r="J372" s="7"/>
    </row>
    <row r="373" spans="1:10" x14ac:dyDescent="0.25">
      <c r="A373" s="3"/>
      <c r="B373" s="36"/>
      <c r="C373" s="37"/>
      <c r="D373" s="17"/>
      <c r="E373" s="16"/>
      <c r="F373" s="16"/>
      <c r="G373" s="16"/>
      <c r="H373" s="16"/>
      <c r="J373" s="7"/>
    </row>
    <row r="374" spans="1:10" x14ac:dyDescent="0.25">
      <c r="A374" s="3"/>
      <c r="B374" s="36"/>
      <c r="C374" s="37"/>
      <c r="D374" s="17"/>
      <c r="E374" s="16"/>
      <c r="F374" s="16"/>
      <c r="G374" s="16"/>
      <c r="H374" s="16"/>
      <c r="J374" s="7"/>
    </row>
    <row r="375" spans="1:10" x14ac:dyDescent="0.25">
      <c r="A375" s="3"/>
      <c r="B375" s="36"/>
      <c r="C375" s="37"/>
      <c r="D375" s="17"/>
      <c r="E375" s="16"/>
      <c r="F375" s="16"/>
      <c r="G375" s="16"/>
      <c r="H375" s="16"/>
      <c r="J375" s="7"/>
    </row>
    <row r="376" spans="1:10" x14ac:dyDescent="0.25">
      <c r="A376" s="3"/>
      <c r="B376" s="36"/>
      <c r="C376" s="37"/>
      <c r="D376" s="17"/>
      <c r="E376" s="16"/>
      <c r="F376" s="16"/>
      <c r="G376" s="16"/>
      <c r="H376" s="16"/>
      <c r="J376" s="7"/>
    </row>
    <row r="377" spans="1:10" x14ac:dyDescent="0.25">
      <c r="A377" s="3"/>
      <c r="B377" s="36"/>
      <c r="C377" s="37"/>
      <c r="D377" s="17"/>
      <c r="E377" s="16"/>
      <c r="F377" s="16"/>
      <c r="G377" s="16"/>
      <c r="H377" s="16"/>
      <c r="J377" s="7"/>
    </row>
    <row r="378" spans="1:10" x14ac:dyDescent="0.25">
      <c r="A378" s="3"/>
      <c r="B378" s="36"/>
      <c r="C378" s="37"/>
      <c r="D378" s="17"/>
      <c r="E378" s="16"/>
      <c r="F378" s="16"/>
      <c r="G378" s="16"/>
      <c r="H378" s="16"/>
      <c r="J378" s="7"/>
    </row>
    <row r="379" spans="1:10" x14ac:dyDescent="0.25">
      <c r="A379" s="3"/>
      <c r="B379" s="36"/>
      <c r="C379" s="37"/>
      <c r="D379" s="17"/>
      <c r="E379" s="16"/>
      <c r="F379" s="16"/>
      <c r="G379" s="16"/>
      <c r="H379" s="16"/>
      <c r="J379" s="7"/>
    </row>
    <row r="380" spans="1:10" x14ac:dyDescent="0.25">
      <c r="A380" s="3"/>
      <c r="B380" s="36"/>
      <c r="C380" s="37"/>
      <c r="D380" s="17"/>
      <c r="E380" s="16"/>
      <c r="F380" s="16"/>
      <c r="G380" s="16"/>
      <c r="H380" s="16"/>
      <c r="J380" s="7"/>
    </row>
    <row r="381" spans="1:10" x14ac:dyDescent="0.25">
      <c r="A381" s="3"/>
      <c r="B381" s="36"/>
      <c r="C381" s="37"/>
      <c r="D381" s="17"/>
      <c r="E381" s="16"/>
      <c r="F381" s="16"/>
      <c r="G381" s="16"/>
      <c r="H381" s="16"/>
      <c r="J381" s="7"/>
    </row>
    <row r="382" spans="1:10" x14ac:dyDescent="0.25">
      <c r="A382" s="3"/>
      <c r="B382" s="36"/>
      <c r="C382" s="37"/>
      <c r="D382" s="17"/>
      <c r="E382" s="16"/>
      <c r="F382" s="16"/>
      <c r="G382" s="16"/>
      <c r="H382" s="16"/>
      <c r="J382" s="7"/>
    </row>
    <row r="383" spans="1:10" x14ac:dyDescent="0.25">
      <c r="A383" s="3"/>
      <c r="B383" s="36"/>
      <c r="C383" s="37"/>
      <c r="D383" s="17"/>
      <c r="E383" s="16"/>
      <c r="F383" s="16"/>
      <c r="G383" s="16"/>
      <c r="H383" s="16"/>
      <c r="J383" s="7"/>
    </row>
    <row r="384" spans="1:10" x14ac:dyDescent="0.25">
      <c r="A384" s="3"/>
      <c r="B384" s="36"/>
      <c r="C384" s="37"/>
      <c r="D384" s="17"/>
      <c r="E384" s="16"/>
      <c r="F384" s="16"/>
      <c r="G384" s="16"/>
      <c r="H384" s="16"/>
      <c r="J384" s="7"/>
    </row>
    <row r="385" spans="1:10" x14ac:dyDescent="0.25">
      <c r="A385" s="3"/>
      <c r="B385" s="36"/>
      <c r="C385" s="37"/>
      <c r="D385" s="17"/>
      <c r="E385" s="16"/>
      <c r="F385" s="16"/>
      <c r="G385" s="16"/>
      <c r="H385" s="16"/>
      <c r="J385" s="7"/>
    </row>
    <row r="386" spans="1:10" x14ac:dyDescent="0.25">
      <c r="A386" s="3"/>
      <c r="B386" s="36"/>
      <c r="C386" s="37"/>
      <c r="D386" s="17"/>
      <c r="E386" s="16"/>
      <c r="F386" s="16"/>
      <c r="G386" s="16"/>
      <c r="H386" s="16"/>
      <c r="J386" s="7"/>
    </row>
    <row r="387" spans="1:10" x14ac:dyDescent="0.25">
      <c r="A387" s="3"/>
      <c r="B387" s="36"/>
      <c r="C387" s="37"/>
      <c r="D387" s="17"/>
      <c r="E387" s="16"/>
      <c r="F387" s="16"/>
      <c r="G387" s="16"/>
      <c r="H387" s="16"/>
      <c r="J387" s="7"/>
    </row>
    <row r="388" spans="1:10" x14ac:dyDescent="0.25">
      <c r="A388" s="3"/>
      <c r="B388" s="36"/>
      <c r="C388" s="37"/>
      <c r="D388" s="17"/>
      <c r="E388" s="16"/>
      <c r="F388" s="16"/>
      <c r="G388" s="16"/>
      <c r="H388" s="16"/>
      <c r="J388" s="7"/>
    </row>
    <row r="389" spans="1:10" x14ac:dyDescent="0.25">
      <c r="A389" s="3"/>
      <c r="B389" s="36"/>
      <c r="C389" s="37"/>
      <c r="D389" s="17"/>
      <c r="E389" s="16"/>
      <c r="F389" s="16"/>
      <c r="G389" s="16"/>
      <c r="H389" s="16"/>
      <c r="J389" s="7"/>
    </row>
    <row r="390" spans="1:10" x14ac:dyDescent="0.25">
      <c r="A390" s="3"/>
      <c r="B390" s="36"/>
      <c r="C390" s="37"/>
      <c r="D390" s="17"/>
      <c r="E390" s="16"/>
      <c r="F390" s="16"/>
      <c r="G390" s="16"/>
      <c r="H390" s="16"/>
      <c r="J390" s="7"/>
    </row>
    <row r="391" spans="1:10" x14ac:dyDescent="0.25">
      <c r="A391" s="3"/>
      <c r="B391" s="36"/>
      <c r="C391" s="37"/>
      <c r="D391" s="17"/>
      <c r="E391" s="16"/>
      <c r="F391" s="16"/>
      <c r="G391" s="16"/>
      <c r="H391" s="16"/>
      <c r="J391" s="7"/>
    </row>
    <row r="392" spans="1:10" x14ac:dyDescent="0.25">
      <c r="A392" s="3"/>
      <c r="B392" s="36"/>
      <c r="C392" s="37"/>
      <c r="D392" s="17"/>
      <c r="E392" s="16"/>
      <c r="F392" s="16"/>
      <c r="G392" s="16"/>
      <c r="H392" s="16"/>
      <c r="J392" s="7"/>
    </row>
    <row r="393" spans="1:10" x14ac:dyDescent="0.25">
      <c r="A393" s="3"/>
      <c r="B393" s="36"/>
      <c r="C393" s="37"/>
      <c r="D393" s="17"/>
      <c r="E393" s="16"/>
      <c r="F393" s="16"/>
      <c r="G393" s="16"/>
      <c r="H393" s="16"/>
      <c r="J393" s="7"/>
    </row>
    <row r="394" spans="1:10" x14ac:dyDescent="0.25">
      <c r="A394" s="3"/>
      <c r="B394" s="36"/>
      <c r="C394" s="37"/>
      <c r="D394" s="17"/>
      <c r="E394" s="16"/>
      <c r="F394" s="16"/>
      <c r="G394" s="16"/>
      <c r="H394" s="16"/>
      <c r="J394" s="7"/>
    </row>
    <row r="395" spans="1:10" x14ac:dyDescent="0.25">
      <c r="A395" s="3"/>
      <c r="B395" s="36"/>
      <c r="C395" s="37"/>
      <c r="D395" s="17"/>
      <c r="E395" s="16"/>
      <c r="F395" s="16"/>
      <c r="G395" s="16"/>
      <c r="H395" s="16"/>
      <c r="J395" s="7"/>
    </row>
    <row r="396" spans="1:10" x14ac:dyDescent="0.25">
      <c r="A396" s="3"/>
      <c r="B396" s="36"/>
      <c r="C396" s="37"/>
      <c r="D396" s="17"/>
      <c r="E396" s="16"/>
      <c r="F396" s="16"/>
      <c r="G396" s="16"/>
      <c r="H396" s="16"/>
      <c r="J396" s="7"/>
    </row>
    <row r="397" spans="1:10" x14ac:dyDescent="0.25">
      <c r="A397" s="3"/>
      <c r="B397" s="36"/>
      <c r="C397" s="37"/>
      <c r="D397" s="17"/>
      <c r="E397" s="16"/>
      <c r="F397" s="16"/>
      <c r="G397" s="16"/>
      <c r="H397" s="16"/>
      <c r="J397" s="7"/>
    </row>
    <row r="398" spans="1:10" x14ac:dyDescent="0.25">
      <c r="A398" s="3"/>
      <c r="B398" s="36"/>
      <c r="C398" s="37"/>
      <c r="D398" s="17"/>
      <c r="E398" s="16"/>
      <c r="F398" s="16"/>
      <c r="G398" s="16"/>
      <c r="H398" s="16"/>
      <c r="J398" s="7"/>
    </row>
    <row r="399" spans="1:10" x14ac:dyDescent="0.25">
      <c r="A399" s="3"/>
      <c r="B399" s="36"/>
      <c r="C399" s="37"/>
      <c r="D399" s="17"/>
      <c r="E399" s="16"/>
      <c r="F399" s="16"/>
      <c r="G399" s="16"/>
      <c r="H399" s="16"/>
      <c r="J399" s="7"/>
    </row>
    <row r="400" spans="1:10" x14ac:dyDescent="0.25">
      <c r="A400" s="3"/>
      <c r="B400" s="36"/>
      <c r="C400" s="37"/>
      <c r="D400" s="17"/>
      <c r="E400" s="16"/>
      <c r="F400" s="16"/>
      <c r="G400" s="16"/>
      <c r="H400" s="16"/>
      <c r="J400" s="7"/>
    </row>
    <row r="401" spans="1:10" x14ac:dyDescent="0.25">
      <c r="A401" s="3"/>
      <c r="B401" s="36"/>
      <c r="C401" s="37"/>
      <c r="D401" s="17"/>
      <c r="E401" s="16"/>
      <c r="F401" s="16"/>
      <c r="G401" s="16"/>
      <c r="H401" s="16"/>
      <c r="J401" s="7"/>
    </row>
    <row r="402" spans="1:10" x14ac:dyDescent="0.25">
      <c r="A402" s="3"/>
      <c r="B402" s="36"/>
      <c r="C402" s="37"/>
      <c r="D402" s="17"/>
      <c r="E402" s="16"/>
      <c r="F402" s="16"/>
      <c r="G402" s="16"/>
      <c r="H402" s="16"/>
      <c r="J402" s="7"/>
    </row>
    <row r="403" spans="1:10" x14ac:dyDescent="0.25">
      <c r="A403" s="3"/>
      <c r="B403" s="36"/>
      <c r="C403" s="37"/>
      <c r="D403" s="17"/>
      <c r="E403" s="16"/>
      <c r="F403" s="16"/>
      <c r="G403" s="16"/>
      <c r="H403" s="16"/>
      <c r="J403" s="7"/>
    </row>
    <row r="404" spans="1:10" x14ac:dyDescent="0.25">
      <c r="A404" s="3"/>
      <c r="B404" s="36"/>
      <c r="C404" s="37"/>
      <c r="D404" s="17"/>
      <c r="E404" s="16"/>
      <c r="F404" s="16"/>
      <c r="G404" s="16"/>
      <c r="H404" s="16"/>
      <c r="J404" s="7"/>
    </row>
    <row r="405" spans="1:10" x14ac:dyDescent="0.25">
      <c r="A405" s="3"/>
      <c r="B405" s="14"/>
      <c r="C405" s="14"/>
      <c r="D405" s="14"/>
      <c r="E405" s="14"/>
      <c r="F405" s="14"/>
      <c r="G405" s="14"/>
      <c r="H405" s="14"/>
      <c r="I405" s="14"/>
      <c r="J405" s="7"/>
    </row>
    <row r="406" spans="1:10" x14ac:dyDescent="0.25">
      <c r="A406" s="3"/>
      <c r="B406" s="15"/>
      <c r="C406" s="14"/>
      <c r="D406" s="16"/>
      <c r="E406" s="16"/>
      <c r="F406" s="16"/>
      <c r="G406" s="16"/>
      <c r="H406" s="17"/>
      <c r="I406" s="18"/>
      <c r="J406" s="7"/>
    </row>
    <row r="407" spans="1:10" x14ac:dyDescent="0.25">
      <c r="A407" s="3"/>
      <c r="B407" s="15"/>
      <c r="C407" s="14"/>
      <c r="D407" s="16"/>
      <c r="E407" s="16"/>
      <c r="F407" s="16"/>
      <c r="G407" s="16"/>
      <c r="H407" s="17"/>
      <c r="I407" s="18"/>
      <c r="J407" s="7"/>
    </row>
    <row r="408" spans="1:10" x14ac:dyDescent="0.25">
      <c r="A408" s="3"/>
      <c r="B408" s="19"/>
      <c r="C408" s="19"/>
    </row>
    <row r="409" spans="1:10" x14ac:dyDescent="0.25">
      <c r="B409" s="41" t="s">
        <v>203</v>
      </c>
      <c r="C409" s="41"/>
    </row>
    <row r="410" spans="1:10" x14ac:dyDescent="0.25">
      <c r="B410" s="41" t="s">
        <v>204</v>
      </c>
      <c r="C410" s="41"/>
    </row>
    <row r="411" spans="1:10" x14ac:dyDescent="0.25">
      <c r="B411" s="21" t="s">
        <v>157</v>
      </c>
      <c r="C411" s="22" t="s">
        <v>61</v>
      </c>
      <c r="D411" s="6">
        <v>-25</v>
      </c>
      <c r="E411" s="6">
        <v>-43.333333333333336</v>
      </c>
      <c r="F411" s="23">
        <f>AVERAGE(D411:D414)</f>
        <v>-25.083333333333336</v>
      </c>
      <c r="G411" s="23">
        <f>AVERAGE(E411:E414)</f>
        <v>-43.25</v>
      </c>
    </row>
    <row r="412" spans="1:10" x14ac:dyDescent="0.25">
      <c r="B412" s="21"/>
      <c r="C412" s="24" t="s">
        <v>130</v>
      </c>
      <c r="D412" s="6">
        <v>-25</v>
      </c>
      <c r="E412" s="6">
        <v>-43.166666666666664</v>
      </c>
    </row>
    <row r="413" spans="1:10" x14ac:dyDescent="0.25">
      <c r="B413" s="21"/>
      <c r="C413" s="24" t="s">
        <v>129</v>
      </c>
      <c r="D413" s="6">
        <v>-25.166666666666668</v>
      </c>
      <c r="E413" s="6">
        <v>-43.166666666666664</v>
      </c>
    </row>
    <row r="414" spans="1:10" x14ac:dyDescent="0.25">
      <c r="B414" s="21"/>
      <c r="C414" s="25" t="s">
        <v>62</v>
      </c>
      <c r="D414" s="6">
        <v>-25.166666666666668</v>
      </c>
      <c r="E414" s="6">
        <v>-43.333333333333336</v>
      </c>
    </row>
    <row r="415" spans="1:10" x14ac:dyDescent="0.25">
      <c r="B415" s="21" t="s">
        <v>158</v>
      </c>
      <c r="C415" s="22" t="s">
        <v>62</v>
      </c>
      <c r="D415" s="6">
        <v>-25.166666666666668</v>
      </c>
      <c r="E415" s="6">
        <v>-43.333333333333336</v>
      </c>
      <c r="F415" s="23">
        <f>AVERAGE(D415:D418)</f>
        <v>-25.25</v>
      </c>
      <c r="G415" s="23">
        <f>AVERAGE(E415:E418)</f>
        <v>-43.25</v>
      </c>
    </row>
    <row r="416" spans="1:10" x14ac:dyDescent="0.25">
      <c r="B416" s="21"/>
      <c r="C416" s="24" t="s">
        <v>129</v>
      </c>
      <c r="D416" s="6">
        <v>-25.166666666666668</v>
      </c>
      <c r="E416" s="6">
        <v>-43.166666666666664</v>
      </c>
    </row>
    <row r="417" spans="2:7" x14ac:dyDescent="0.25">
      <c r="B417" s="21"/>
      <c r="C417" s="24" t="s">
        <v>128</v>
      </c>
      <c r="D417" s="6">
        <v>-25.333333333333332</v>
      </c>
      <c r="E417" s="6">
        <v>-43.166666666666664</v>
      </c>
    </row>
    <row r="418" spans="2:7" x14ac:dyDescent="0.25">
      <c r="B418" s="21"/>
      <c r="C418" s="25" t="s">
        <v>63</v>
      </c>
      <c r="D418" s="6">
        <v>-25.333333333333332</v>
      </c>
      <c r="E418" s="6">
        <v>-43.333333333333336</v>
      </c>
    </row>
    <row r="419" spans="2:7" x14ac:dyDescent="0.25">
      <c r="B419" s="21" t="s">
        <v>159</v>
      </c>
      <c r="C419" s="22" t="s">
        <v>63</v>
      </c>
      <c r="D419" s="6">
        <v>-25.333333333333332</v>
      </c>
      <c r="E419" s="6">
        <v>-43.333333333333336</v>
      </c>
      <c r="F419" s="23">
        <f>AVERAGE(D419:D422)</f>
        <v>-25.416666666666664</v>
      </c>
      <c r="G419" s="23">
        <f>AVERAGE(E419:E422)</f>
        <v>-43.25</v>
      </c>
    </row>
    <row r="420" spans="2:7" x14ac:dyDescent="0.25">
      <c r="B420" s="21"/>
      <c r="C420" s="24" t="s">
        <v>128</v>
      </c>
      <c r="D420" s="6">
        <v>-25.333333333333332</v>
      </c>
      <c r="E420" s="6">
        <v>-43.166666666666664</v>
      </c>
    </row>
    <row r="421" spans="2:7" x14ac:dyDescent="0.25">
      <c r="B421" s="21"/>
      <c r="C421" s="24" t="s">
        <v>127</v>
      </c>
      <c r="D421" s="6">
        <v>-25.5</v>
      </c>
      <c r="E421" s="6">
        <v>-43.166666666666664</v>
      </c>
    </row>
    <row r="422" spans="2:7" x14ac:dyDescent="0.25">
      <c r="B422" s="21"/>
      <c r="C422" s="25" t="s">
        <v>64</v>
      </c>
      <c r="D422" s="6">
        <v>-25.5</v>
      </c>
      <c r="E422" s="6">
        <v>-43.333333333333336</v>
      </c>
    </row>
    <row r="423" spans="2:7" x14ac:dyDescent="0.25">
      <c r="B423" s="21" t="s">
        <v>160</v>
      </c>
      <c r="C423" s="22" t="s">
        <v>64</v>
      </c>
      <c r="D423" s="6">
        <v>-25.5</v>
      </c>
      <c r="E423" s="6">
        <v>-43.333333333333336</v>
      </c>
      <c r="F423" s="23">
        <f>AVERAGE(D423:D426)</f>
        <v>-25.583333333333336</v>
      </c>
      <c r="G423" s="23">
        <f>AVERAGE(E423:E426)</f>
        <v>-43.25</v>
      </c>
    </row>
    <row r="424" spans="2:7" x14ac:dyDescent="0.25">
      <c r="B424" s="21"/>
      <c r="C424" s="24" t="s">
        <v>127</v>
      </c>
      <c r="D424" s="6">
        <v>-25.5</v>
      </c>
      <c r="E424" s="6">
        <v>-43.166666666666664</v>
      </c>
    </row>
    <row r="425" spans="2:7" x14ac:dyDescent="0.25">
      <c r="B425" s="21"/>
      <c r="C425" s="24" t="s">
        <v>126</v>
      </c>
      <c r="D425" s="6">
        <v>-25.666666666666668</v>
      </c>
      <c r="E425" s="6">
        <v>-43.166666666666664</v>
      </c>
    </row>
    <row r="426" spans="2:7" x14ac:dyDescent="0.25">
      <c r="B426" s="21"/>
      <c r="C426" s="25" t="s">
        <v>65</v>
      </c>
      <c r="D426" s="6">
        <v>-25.666666666666668</v>
      </c>
      <c r="E426" s="6">
        <v>-43.333333333333336</v>
      </c>
    </row>
    <row r="427" spans="2:7" x14ac:dyDescent="0.25">
      <c r="B427" s="21" t="s">
        <v>161</v>
      </c>
      <c r="C427" s="22" t="s">
        <v>65</v>
      </c>
      <c r="D427" s="6">
        <v>-25.666666666666668</v>
      </c>
      <c r="E427" s="6">
        <v>-43.333333333333336</v>
      </c>
      <c r="F427" s="23">
        <f>AVERAGE(D427:D430)</f>
        <v>-25.75</v>
      </c>
      <c r="G427" s="23">
        <f>AVERAGE(E427:E430)</f>
        <v>-43.25</v>
      </c>
    </row>
    <row r="428" spans="2:7" x14ac:dyDescent="0.25">
      <c r="B428" s="21"/>
      <c r="C428" s="24" t="s">
        <v>126</v>
      </c>
      <c r="D428" s="6">
        <v>-25.666666666666668</v>
      </c>
      <c r="E428" s="6">
        <v>-43.166666666666664</v>
      </c>
    </row>
    <row r="429" spans="2:7" x14ac:dyDescent="0.25">
      <c r="B429" s="21"/>
      <c r="C429" s="24" t="s">
        <v>125</v>
      </c>
      <c r="D429" s="6">
        <v>-25.833333333333332</v>
      </c>
      <c r="E429" s="6">
        <v>-43.166666666666664</v>
      </c>
    </row>
    <row r="430" spans="2:7" x14ac:dyDescent="0.25">
      <c r="B430" s="21"/>
      <c r="C430" s="25" t="s">
        <v>66</v>
      </c>
      <c r="D430" s="6">
        <v>-25.833333333333332</v>
      </c>
      <c r="E430" s="6">
        <v>-43.333333333333336</v>
      </c>
    </row>
    <row r="431" spans="2:7" x14ac:dyDescent="0.25">
      <c r="B431" s="21" t="s">
        <v>162</v>
      </c>
      <c r="C431" s="22" t="s">
        <v>66</v>
      </c>
      <c r="D431" s="6">
        <v>-25.833333333333332</v>
      </c>
      <c r="E431" s="6">
        <v>-43.333333333333336</v>
      </c>
      <c r="F431" s="23">
        <f>AVERAGE(D431:D434)</f>
        <v>-25.916666666666664</v>
      </c>
      <c r="G431" s="23">
        <f>AVERAGE(E431:E434)</f>
        <v>-43.25</v>
      </c>
    </row>
    <row r="432" spans="2:7" x14ac:dyDescent="0.25">
      <c r="B432" s="21"/>
      <c r="C432" s="24" t="s">
        <v>125</v>
      </c>
      <c r="D432" s="6">
        <v>-25.833333333333332</v>
      </c>
      <c r="E432" s="6">
        <v>-43.166666666666664</v>
      </c>
    </row>
    <row r="433" spans="2:7" x14ac:dyDescent="0.25">
      <c r="B433" s="21"/>
      <c r="C433" s="24" t="s">
        <v>124</v>
      </c>
      <c r="D433" s="6">
        <v>-26</v>
      </c>
      <c r="E433" s="6">
        <v>-43.166666666666664</v>
      </c>
    </row>
    <row r="434" spans="2:7" x14ac:dyDescent="0.25">
      <c r="B434" s="21"/>
      <c r="C434" s="25" t="s">
        <v>153</v>
      </c>
      <c r="D434" s="6">
        <v>-26</v>
      </c>
      <c r="E434" s="6">
        <v>-43.333333333333336</v>
      </c>
    </row>
    <row r="435" spans="2:7" x14ac:dyDescent="0.25">
      <c r="B435" s="21" t="s">
        <v>163</v>
      </c>
      <c r="C435" s="22" t="s">
        <v>130</v>
      </c>
      <c r="D435" s="6">
        <v>-25</v>
      </c>
      <c r="E435" s="6">
        <v>-43.166666666666664</v>
      </c>
      <c r="F435" s="23">
        <f>AVERAGE(D435:D438)</f>
        <v>-25.083333333333336</v>
      </c>
      <c r="G435" s="23">
        <f>AVERAGE(E435:E438)</f>
        <v>-43.083333333333329</v>
      </c>
    </row>
    <row r="436" spans="2:7" x14ac:dyDescent="0.25">
      <c r="B436" s="21"/>
      <c r="C436" s="24" t="s">
        <v>70</v>
      </c>
      <c r="D436" s="6">
        <v>-25</v>
      </c>
      <c r="E436" s="6">
        <v>-43</v>
      </c>
    </row>
    <row r="437" spans="2:7" x14ac:dyDescent="0.25">
      <c r="B437" s="21"/>
      <c r="C437" s="24" t="s">
        <v>71</v>
      </c>
      <c r="D437" s="6">
        <v>-25.166666666666668</v>
      </c>
      <c r="E437" s="6">
        <v>-43</v>
      </c>
    </row>
    <row r="438" spans="2:7" x14ac:dyDescent="0.25">
      <c r="B438" s="21"/>
      <c r="C438" s="25" t="s">
        <v>129</v>
      </c>
      <c r="D438" s="6">
        <v>-25.166666666666668</v>
      </c>
      <c r="E438" s="6">
        <v>-43.166666666666664</v>
      </c>
    </row>
    <row r="439" spans="2:7" x14ac:dyDescent="0.25">
      <c r="B439" s="21" t="s">
        <v>164</v>
      </c>
      <c r="C439" s="22" t="s">
        <v>129</v>
      </c>
      <c r="D439" s="6">
        <v>-25.166666666666668</v>
      </c>
      <c r="E439" s="6">
        <v>-43.166666666666664</v>
      </c>
      <c r="F439" s="23">
        <f>AVERAGE(D439:D442)</f>
        <v>-25.25</v>
      </c>
      <c r="G439" s="23">
        <f>AVERAGE(E439:E442)</f>
        <v>-43.083333333333329</v>
      </c>
    </row>
    <row r="440" spans="2:7" x14ac:dyDescent="0.25">
      <c r="B440" s="21"/>
      <c r="C440" s="24" t="s">
        <v>71</v>
      </c>
      <c r="D440" s="6">
        <v>-25.166666666666668</v>
      </c>
      <c r="E440" s="6">
        <v>-43</v>
      </c>
    </row>
    <row r="441" spans="2:7" x14ac:dyDescent="0.25">
      <c r="B441" s="21"/>
      <c r="C441" s="24" t="s">
        <v>72</v>
      </c>
      <c r="D441" s="6">
        <v>-25.333333333333332</v>
      </c>
      <c r="E441" s="6">
        <v>-43</v>
      </c>
    </row>
    <row r="442" spans="2:7" x14ac:dyDescent="0.25">
      <c r="B442" s="21"/>
      <c r="C442" s="25" t="s">
        <v>128</v>
      </c>
      <c r="D442" s="6">
        <v>-25.333333333333332</v>
      </c>
      <c r="E442" s="6">
        <v>-43.166666666666664</v>
      </c>
    </row>
    <row r="443" spans="2:7" x14ac:dyDescent="0.25">
      <c r="B443" s="21" t="s">
        <v>165</v>
      </c>
      <c r="C443" s="22" t="s">
        <v>128</v>
      </c>
      <c r="D443" s="6">
        <v>-25.333333333333332</v>
      </c>
      <c r="E443" s="6">
        <v>-43.166666666666664</v>
      </c>
      <c r="F443" s="23">
        <f>AVERAGE(D443:D446)</f>
        <v>-25.416666666666664</v>
      </c>
      <c r="G443" s="23">
        <f>AVERAGE(E443:E446)</f>
        <v>-43.083333333333329</v>
      </c>
    </row>
    <row r="444" spans="2:7" x14ac:dyDescent="0.25">
      <c r="B444" s="21"/>
      <c r="C444" s="24" t="s">
        <v>72</v>
      </c>
      <c r="D444" s="6">
        <v>-25.333333333333332</v>
      </c>
      <c r="E444" s="6">
        <v>-43</v>
      </c>
    </row>
    <row r="445" spans="2:7" x14ac:dyDescent="0.25">
      <c r="B445" s="21"/>
      <c r="C445" s="24" t="s">
        <v>73</v>
      </c>
      <c r="D445" s="6">
        <v>-25.5</v>
      </c>
      <c r="E445" s="6">
        <v>-43</v>
      </c>
    </row>
    <row r="446" spans="2:7" x14ac:dyDescent="0.25">
      <c r="B446" s="21"/>
      <c r="C446" s="25" t="s">
        <v>127</v>
      </c>
      <c r="D446" s="6">
        <v>-25.5</v>
      </c>
      <c r="E446" s="6">
        <v>-43.166666666666664</v>
      </c>
    </row>
    <row r="447" spans="2:7" x14ac:dyDescent="0.25">
      <c r="B447" s="21" t="s">
        <v>166</v>
      </c>
      <c r="C447" s="22" t="s">
        <v>127</v>
      </c>
      <c r="D447" s="6">
        <v>-25.5</v>
      </c>
      <c r="E447" s="6">
        <v>-43.166666666666664</v>
      </c>
      <c r="F447" s="23">
        <f>AVERAGE(D447:D450)</f>
        <v>-25.583333333333336</v>
      </c>
      <c r="G447" s="23">
        <f>AVERAGE(E447:E450)</f>
        <v>-43.083333333333329</v>
      </c>
    </row>
    <row r="448" spans="2:7" x14ac:dyDescent="0.25">
      <c r="B448" s="21"/>
      <c r="C448" s="24" t="s">
        <v>73</v>
      </c>
      <c r="D448" s="6">
        <v>-25.5</v>
      </c>
      <c r="E448" s="6">
        <v>-43</v>
      </c>
    </row>
    <row r="449" spans="2:7" x14ac:dyDescent="0.25">
      <c r="B449" s="21"/>
      <c r="C449" s="24" t="s">
        <v>74</v>
      </c>
      <c r="D449" s="6">
        <v>-25.666666666666668</v>
      </c>
      <c r="E449" s="6">
        <v>-43</v>
      </c>
    </row>
    <row r="450" spans="2:7" x14ac:dyDescent="0.25">
      <c r="B450" s="21"/>
      <c r="C450" s="25" t="s">
        <v>126</v>
      </c>
      <c r="D450" s="6">
        <v>-25.666666666666668</v>
      </c>
      <c r="E450" s="6">
        <v>-43.166666666666664</v>
      </c>
    </row>
    <row r="451" spans="2:7" x14ac:dyDescent="0.25">
      <c r="B451" s="21" t="s">
        <v>167</v>
      </c>
      <c r="C451" s="22" t="s">
        <v>126</v>
      </c>
      <c r="D451" s="6">
        <v>-25.666666666666668</v>
      </c>
      <c r="E451" s="6">
        <v>-43.166666666666664</v>
      </c>
      <c r="F451" s="23">
        <f>AVERAGE(D451:D454)</f>
        <v>-25.75</v>
      </c>
      <c r="G451" s="23">
        <f>AVERAGE(E451:E454)</f>
        <v>-43.083333333333329</v>
      </c>
    </row>
    <row r="452" spans="2:7" x14ac:dyDescent="0.25">
      <c r="B452" s="21"/>
      <c r="C452" s="24" t="s">
        <v>74</v>
      </c>
      <c r="D452" s="6">
        <v>-25.666666666666668</v>
      </c>
      <c r="E452" s="6">
        <v>-43</v>
      </c>
    </row>
    <row r="453" spans="2:7" x14ac:dyDescent="0.25">
      <c r="B453" s="21"/>
      <c r="C453" s="24" t="s">
        <v>75</v>
      </c>
      <c r="D453" s="6">
        <v>-25.833333333333332</v>
      </c>
      <c r="E453" s="6">
        <v>-43</v>
      </c>
    </row>
    <row r="454" spans="2:7" x14ac:dyDescent="0.25">
      <c r="B454" s="21"/>
      <c r="C454" s="25" t="s">
        <v>125</v>
      </c>
      <c r="D454" s="6">
        <v>-25.833333333333332</v>
      </c>
      <c r="E454" s="6">
        <v>-43.166666666666664</v>
      </c>
    </row>
    <row r="455" spans="2:7" x14ac:dyDescent="0.25">
      <c r="B455" s="21" t="s">
        <v>168</v>
      </c>
      <c r="C455" s="22" t="s">
        <v>125</v>
      </c>
      <c r="D455" s="6">
        <v>-25.833333333333332</v>
      </c>
      <c r="E455" s="6">
        <v>-43.166666666666664</v>
      </c>
      <c r="F455" s="23">
        <f>AVERAGE(D455:D458)</f>
        <v>-25.916666666666664</v>
      </c>
      <c r="G455" s="23">
        <f>AVERAGE(E455:E458)</f>
        <v>-43.083333333333329</v>
      </c>
    </row>
    <row r="456" spans="2:7" x14ac:dyDescent="0.25">
      <c r="B456" s="21"/>
      <c r="C456" s="24" t="s">
        <v>75</v>
      </c>
      <c r="D456" s="6">
        <v>-25.833333333333332</v>
      </c>
      <c r="E456" s="6">
        <v>-43</v>
      </c>
    </row>
    <row r="457" spans="2:7" x14ac:dyDescent="0.25">
      <c r="B457" s="21"/>
      <c r="C457" s="24" t="s">
        <v>154</v>
      </c>
      <c r="D457" s="6">
        <v>-26</v>
      </c>
      <c r="E457" s="6">
        <v>-43</v>
      </c>
    </row>
    <row r="458" spans="2:7" x14ac:dyDescent="0.25">
      <c r="B458" s="21"/>
      <c r="C458" s="25" t="s">
        <v>124</v>
      </c>
      <c r="D458" s="6">
        <v>-26</v>
      </c>
      <c r="E458" s="6">
        <v>-43.166666666666664</v>
      </c>
    </row>
    <row r="459" spans="2:7" x14ac:dyDescent="0.25">
      <c r="B459" s="21" t="s">
        <v>169</v>
      </c>
      <c r="C459" s="22" t="s">
        <v>70</v>
      </c>
      <c r="D459" s="6">
        <v>-25</v>
      </c>
      <c r="E459" s="6">
        <v>-43</v>
      </c>
      <c r="F459" s="23">
        <f>AVERAGE(D459:D462)</f>
        <v>-25.083333333333336</v>
      </c>
      <c r="G459" s="23">
        <f>AVERAGE(E459:E462)</f>
        <v>-42.916666666666671</v>
      </c>
    </row>
    <row r="460" spans="2:7" x14ac:dyDescent="0.25">
      <c r="B460" s="21"/>
      <c r="C460" s="24" t="s">
        <v>138</v>
      </c>
      <c r="D460" s="6">
        <v>-25</v>
      </c>
      <c r="E460" s="6">
        <v>-42.833333333333336</v>
      </c>
    </row>
    <row r="461" spans="2:7" x14ac:dyDescent="0.25">
      <c r="B461" s="21"/>
      <c r="C461" s="24" t="s">
        <v>137</v>
      </c>
      <c r="D461" s="6">
        <v>-25.166666666666668</v>
      </c>
      <c r="E461" s="6">
        <v>-42.833333333333336</v>
      </c>
    </row>
    <row r="462" spans="2:7" x14ac:dyDescent="0.25">
      <c r="B462" s="21"/>
      <c r="C462" s="25" t="s">
        <v>71</v>
      </c>
      <c r="D462" s="6">
        <v>-25.166666666666668</v>
      </c>
      <c r="E462" s="6">
        <v>-43</v>
      </c>
    </row>
    <row r="463" spans="2:7" x14ac:dyDescent="0.25">
      <c r="B463" s="21" t="s">
        <v>170</v>
      </c>
      <c r="C463" s="22" t="s">
        <v>71</v>
      </c>
      <c r="D463" s="6">
        <v>-25.166666666666668</v>
      </c>
      <c r="E463" s="6">
        <v>-43</v>
      </c>
      <c r="F463" s="23">
        <f>AVERAGE(D463:D466)</f>
        <v>-25.25</v>
      </c>
      <c r="G463" s="23">
        <f>AVERAGE(E463:E466)</f>
        <v>-42.916666666666671</v>
      </c>
    </row>
    <row r="464" spans="2:7" x14ac:dyDescent="0.25">
      <c r="B464" s="21"/>
      <c r="C464" s="24" t="s">
        <v>137</v>
      </c>
      <c r="D464" s="6">
        <v>-25.166666666666668</v>
      </c>
      <c r="E464" s="6">
        <v>-42.833333333333336</v>
      </c>
    </row>
    <row r="465" spans="2:7" x14ac:dyDescent="0.25">
      <c r="B465" s="21"/>
      <c r="C465" s="24" t="s">
        <v>136</v>
      </c>
      <c r="D465" s="6">
        <v>-25.333333333333332</v>
      </c>
      <c r="E465" s="6">
        <v>-42.833333333333336</v>
      </c>
    </row>
    <row r="466" spans="2:7" x14ac:dyDescent="0.25">
      <c r="B466" s="21"/>
      <c r="C466" s="25" t="s">
        <v>72</v>
      </c>
      <c r="D466" s="6">
        <v>-25.333333333333332</v>
      </c>
      <c r="E466" s="6">
        <v>-43</v>
      </c>
    </row>
    <row r="467" spans="2:7" x14ac:dyDescent="0.25">
      <c r="B467" s="21" t="s">
        <v>171</v>
      </c>
      <c r="C467" s="22" t="s">
        <v>72</v>
      </c>
      <c r="D467" s="6">
        <v>-25.333333333333332</v>
      </c>
      <c r="E467" s="6">
        <v>-43</v>
      </c>
      <c r="F467" s="23">
        <f>AVERAGE(D467:D470)</f>
        <v>-25.416666666666664</v>
      </c>
      <c r="G467" s="23">
        <f>AVERAGE(E467:E470)</f>
        <v>-42.916666666666671</v>
      </c>
    </row>
    <row r="468" spans="2:7" x14ac:dyDescent="0.25">
      <c r="B468" s="21"/>
      <c r="C468" s="24" t="s">
        <v>136</v>
      </c>
      <c r="D468" s="6">
        <v>-25.333333333333332</v>
      </c>
      <c r="E468" s="6">
        <v>-42.833333333333336</v>
      </c>
    </row>
    <row r="469" spans="2:7" x14ac:dyDescent="0.25">
      <c r="B469" s="21"/>
      <c r="C469" s="24" t="s">
        <v>135</v>
      </c>
      <c r="D469" s="6">
        <v>-25.5</v>
      </c>
      <c r="E469" s="6">
        <v>-42.833333333333336</v>
      </c>
    </row>
    <row r="470" spans="2:7" x14ac:dyDescent="0.25">
      <c r="B470" s="21"/>
      <c r="C470" s="25" t="s">
        <v>73</v>
      </c>
      <c r="D470" s="6">
        <v>-25.5</v>
      </c>
      <c r="E470" s="6">
        <v>-43</v>
      </c>
    </row>
    <row r="471" spans="2:7" x14ac:dyDescent="0.25">
      <c r="B471" s="21" t="s">
        <v>172</v>
      </c>
      <c r="C471" s="22" t="s">
        <v>73</v>
      </c>
      <c r="D471" s="6">
        <v>-25.5</v>
      </c>
      <c r="E471" s="6">
        <v>-43</v>
      </c>
      <c r="F471" s="23">
        <f>AVERAGE(D471:D474)</f>
        <v>-25.583333333333336</v>
      </c>
      <c r="G471" s="23">
        <f>AVERAGE(E471:E474)</f>
        <v>-42.916666666666671</v>
      </c>
    </row>
    <row r="472" spans="2:7" x14ac:dyDescent="0.25">
      <c r="B472" s="21"/>
      <c r="C472" s="24" t="s">
        <v>135</v>
      </c>
      <c r="D472" s="6">
        <v>-25.5</v>
      </c>
      <c r="E472" s="6">
        <v>-42.833333333333336</v>
      </c>
    </row>
    <row r="473" spans="2:7" x14ac:dyDescent="0.25">
      <c r="B473" s="21"/>
      <c r="C473" s="24" t="s">
        <v>134</v>
      </c>
      <c r="D473" s="6">
        <v>-25.666666666666668</v>
      </c>
      <c r="E473" s="6">
        <v>-42.833333333333336</v>
      </c>
    </row>
    <row r="474" spans="2:7" x14ac:dyDescent="0.25">
      <c r="B474" s="21"/>
      <c r="C474" s="25" t="s">
        <v>74</v>
      </c>
      <c r="D474" s="6">
        <v>-25.666666666666668</v>
      </c>
      <c r="E474" s="6">
        <v>-43</v>
      </c>
    </row>
    <row r="475" spans="2:7" x14ac:dyDescent="0.25">
      <c r="B475" s="21" t="s">
        <v>173</v>
      </c>
      <c r="C475" s="22" t="s">
        <v>74</v>
      </c>
      <c r="D475" s="6">
        <v>-25.666666666666668</v>
      </c>
      <c r="E475" s="6">
        <v>-43</v>
      </c>
      <c r="F475" s="23">
        <f>AVERAGE(D475:D478)</f>
        <v>-25.75</v>
      </c>
      <c r="G475" s="23">
        <f>AVERAGE(E475:E478)</f>
        <v>-42.916666666666671</v>
      </c>
    </row>
    <row r="476" spans="2:7" x14ac:dyDescent="0.25">
      <c r="B476" s="21"/>
      <c r="C476" s="24" t="s">
        <v>134</v>
      </c>
      <c r="D476" s="6">
        <v>-25.666666666666668</v>
      </c>
      <c r="E476" s="6">
        <v>-42.833333333333336</v>
      </c>
    </row>
    <row r="477" spans="2:7" x14ac:dyDescent="0.25">
      <c r="B477" s="21"/>
      <c r="C477" s="24" t="s">
        <v>133</v>
      </c>
      <c r="D477" s="6">
        <v>-25.833333333333332</v>
      </c>
      <c r="E477" s="6">
        <v>-42.833333333333336</v>
      </c>
    </row>
    <row r="478" spans="2:7" x14ac:dyDescent="0.25">
      <c r="B478" s="21"/>
      <c r="C478" s="25" t="s">
        <v>75</v>
      </c>
      <c r="D478" s="6">
        <v>-25.833333333333332</v>
      </c>
      <c r="E478" s="6">
        <v>-43</v>
      </c>
    </row>
    <row r="479" spans="2:7" x14ac:dyDescent="0.25">
      <c r="B479" s="21" t="s">
        <v>174</v>
      </c>
      <c r="C479" s="22" t="s">
        <v>75</v>
      </c>
      <c r="D479" s="6">
        <v>-25.833333333333332</v>
      </c>
      <c r="E479" s="6">
        <v>-43</v>
      </c>
      <c r="F479" s="23">
        <f>AVERAGE(D479:D482)</f>
        <v>-25.916666666666664</v>
      </c>
      <c r="G479" s="23">
        <f>AVERAGE(E479:E482)</f>
        <v>-42.916666666666671</v>
      </c>
    </row>
    <row r="480" spans="2:7" x14ac:dyDescent="0.25">
      <c r="B480" s="21"/>
      <c r="C480" s="24" t="s">
        <v>133</v>
      </c>
      <c r="D480" s="6">
        <v>-25.833333333333332</v>
      </c>
      <c r="E480" s="6">
        <v>-42.833333333333336</v>
      </c>
    </row>
    <row r="481" spans="2:7" x14ac:dyDescent="0.25">
      <c r="B481" s="21"/>
      <c r="C481" s="24" t="s">
        <v>132</v>
      </c>
      <c r="D481" s="6">
        <v>-26</v>
      </c>
      <c r="E481" s="6">
        <v>-42.833333333333336</v>
      </c>
    </row>
    <row r="482" spans="2:7" x14ac:dyDescent="0.25">
      <c r="B482" s="21"/>
      <c r="C482" s="25" t="s">
        <v>154</v>
      </c>
      <c r="D482" s="6">
        <v>-26</v>
      </c>
      <c r="E482" s="6">
        <v>-43</v>
      </c>
    </row>
    <row r="483" spans="2:7" x14ac:dyDescent="0.25">
      <c r="B483" s="21" t="s">
        <v>175</v>
      </c>
      <c r="C483" s="22" t="s">
        <v>138</v>
      </c>
      <c r="D483" s="6">
        <v>-25</v>
      </c>
      <c r="E483" s="6">
        <v>-42.833333333333336</v>
      </c>
      <c r="F483" s="23">
        <f>AVERAGE(D483:D486)</f>
        <v>-25.083333333333336</v>
      </c>
      <c r="G483" s="23">
        <f>AVERAGE(E483:E486)</f>
        <v>-42.75</v>
      </c>
    </row>
    <row r="484" spans="2:7" x14ac:dyDescent="0.25">
      <c r="B484" s="21"/>
      <c r="C484" s="24" t="s">
        <v>82</v>
      </c>
      <c r="D484" s="6">
        <v>-25</v>
      </c>
      <c r="E484" s="6">
        <v>-42.666666666666664</v>
      </c>
    </row>
    <row r="485" spans="2:7" x14ac:dyDescent="0.25">
      <c r="B485" s="21"/>
      <c r="C485" s="24" t="s">
        <v>83</v>
      </c>
      <c r="D485" s="6">
        <v>-25.166666666666668</v>
      </c>
      <c r="E485" s="6">
        <v>-42.666666666666664</v>
      </c>
    </row>
    <row r="486" spans="2:7" x14ac:dyDescent="0.25">
      <c r="B486" s="21"/>
      <c r="C486" s="25" t="s">
        <v>137</v>
      </c>
      <c r="D486" s="6">
        <v>-25.166666666666668</v>
      </c>
      <c r="E486" s="6">
        <v>-42.833333333333336</v>
      </c>
    </row>
    <row r="487" spans="2:7" x14ac:dyDescent="0.25">
      <c r="B487" s="21" t="s">
        <v>176</v>
      </c>
      <c r="C487" s="22" t="s">
        <v>137</v>
      </c>
      <c r="D487" s="6">
        <v>-25.166666666666668</v>
      </c>
      <c r="E487" s="6">
        <v>-42.833333333333336</v>
      </c>
      <c r="F487" s="23">
        <f>AVERAGE(D487:D490)</f>
        <v>-25.25</v>
      </c>
      <c r="G487" s="23">
        <f>AVERAGE(E487:E490)</f>
        <v>-42.75</v>
      </c>
    </row>
    <row r="488" spans="2:7" x14ac:dyDescent="0.25">
      <c r="B488" s="21"/>
      <c r="C488" s="24" t="s">
        <v>83</v>
      </c>
      <c r="D488" s="6">
        <v>-25.166666666666668</v>
      </c>
      <c r="E488" s="6">
        <v>-42.666666666666664</v>
      </c>
    </row>
    <row r="489" spans="2:7" x14ac:dyDescent="0.25">
      <c r="B489" s="21"/>
      <c r="C489" s="24" t="s">
        <v>84</v>
      </c>
      <c r="D489" s="6">
        <v>-25.333333333333332</v>
      </c>
      <c r="E489" s="6">
        <v>-42.666666666666664</v>
      </c>
    </row>
    <row r="490" spans="2:7" x14ac:dyDescent="0.25">
      <c r="B490" s="21"/>
      <c r="C490" s="25" t="s">
        <v>136</v>
      </c>
      <c r="D490" s="6">
        <v>-25.333333333333332</v>
      </c>
      <c r="E490" s="6">
        <v>-42.833333333333336</v>
      </c>
    </row>
    <row r="491" spans="2:7" x14ac:dyDescent="0.25">
      <c r="B491" s="21" t="s">
        <v>177</v>
      </c>
      <c r="C491" s="22" t="s">
        <v>136</v>
      </c>
      <c r="D491" s="6">
        <v>-25.333333333333332</v>
      </c>
      <c r="E491" s="6">
        <v>-42.833333333333336</v>
      </c>
      <c r="F491" s="23">
        <f>AVERAGE(D491:D494)</f>
        <v>-25.416666666666664</v>
      </c>
      <c r="G491" s="23">
        <f>AVERAGE(E491:E494)</f>
        <v>-42.75</v>
      </c>
    </row>
    <row r="492" spans="2:7" x14ac:dyDescent="0.25">
      <c r="B492" s="21"/>
      <c r="C492" s="24" t="s">
        <v>84</v>
      </c>
      <c r="D492" s="6">
        <v>-25.333333333333332</v>
      </c>
      <c r="E492" s="6">
        <v>-42.666666666666664</v>
      </c>
    </row>
    <row r="493" spans="2:7" x14ac:dyDescent="0.25">
      <c r="B493" s="21"/>
      <c r="C493" s="24" t="s">
        <v>85</v>
      </c>
      <c r="D493" s="6">
        <v>-25.5</v>
      </c>
      <c r="E493" s="6">
        <v>-42.666666666666664</v>
      </c>
    </row>
    <row r="494" spans="2:7" x14ac:dyDescent="0.25">
      <c r="B494" s="21"/>
      <c r="C494" s="25" t="s">
        <v>135</v>
      </c>
      <c r="D494" s="6">
        <v>-25.5</v>
      </c>
      <c r="E494" s="6">
        <v>-42.833333333333336</v>
      </c>
    </row>
    <row r="495" spans="2:7" x14ac:dyDescent="0.25">
      <c r="B495" s="21" t="s">
        <v>178</v>
      </c>
      <c r="C495" s="22" t="s">
        <v>135</v>
      </c>
      <c r="D495" s="6">
        <v>-25.5</v>
      </c>
      <c r="E495" s="6">
        <v>-42.833333333333336</v>
      </c>
      <c r="F495" s="23">
        <f>AVERAGE(D495:D498)</f>
        <v>-25.583333333333336</v>
      </c>
      <c r="G495" s="23">
        <f>AVERAGE(E495:E498)</f>
        <v>-42.75</v>
      </c>
    </row>
    <row r="496" spans="2:7" x14ac:dyDescent="0.25">
      <c r="B496" s="21"/>
      <c r="C496" s="24" t="s">
        <v>85</v>
      </c>
      <c r="D496" s="6">
        <v>-25.5</v>
      </c>
      <c r="E496" s="6">
        <v>-42.666666666666664</v>
      </c>
    </row>
    <row r="497" spans="2:7" x14ac:dyDescent="0.25">
      <c r="B497" s="21"/>
      <c r="C497" s="24" t="s">
        <v>86</v>
      </c>
      <c r="D497" s="6">
        <v>-25.666666666666668</v>
      </c>
      <c r="E497" s="6">
        <v>-42.666666666666664</v>
      </c>
    </row>
    <row r="498" spans="2:7" x14ac:dyDescent="0.25">
      <c r="B498" s="21"/>
      <c r="C498" s="25" t="s">
        <v>134</v>
      </c>
      <c r="D498" s="6">
        <v>-25.666666666666668</v>
      </c>
      <c r="E498" s="6">
        <v>-42.833333333333336</v>
      </c>
    </row>
    <row r="499" spans="2:7" x14ac:dyDescent="0.25">
      <c r="B499" s="21" t="s">
        <v>179</v>
      </c>
      <c r="C499" s="22" t="s">
        <v>134</v>
      </c>
      <c r="D499" s="6">
        <v>-25.666666666666668</v>
      </c>
      <c r="E499" s="6">
        <v>-42.833333333333336</v>
      </c>
      <c r="F499" s="23">
        <f>AVERAGE(D499:D502)</f>
        <v>-25.75</v>
      </c>
      <c r="G499" s="23">
        <f>AVERAGE(E499:E502)</f>
        <v>-42.75</v>
      </c>
    </row>
    <row r="500" spans="2:7" x14ac:dyDescent="0.25">
      <c r="B500" s="21"/>
      <c r="C500" s="24" t="s">
        <v>86</v>
      </c>
      <c r="D500" s="6">
        <v>-25.666666666666668</v>
      </c>
      <c r="E500" s="6">
        <v>-42.666666666666664</v>
      </c>
    </row>
    <row r="501" spans="2:7" x14ac:dyDescent="0.25">
      <c r="B501" s="21"/>
      <c r="C501" s="24" t="s">
        <v>197</v>
      </c>
      <c r="D501" s="6">
        <v>-25.833333333333332</v>
      </c>
      <c r="E501" s="6">
        <v>-42.666666666666664</v>
      </c>
    </row>
    <row r="502" spans="2:7" x14ac:dyDescent="0.25">
      <c r="B502" s="21"/>
      <c r="C502" s="25" t="s">
        <v>133</v>
      </c>
      <c r="D502" s="6">
        <v>-25.833333333333332</v>
      </c>
      <c r="E502" s="6">
        <v>-42.833333333333336</v>
      </c>
    </row>
    <row r="503" spans="2:7" x14ac:dyDescent="0.25">
      <c r="B503" s="21" t="s">
        <v>180</v>
      </c>
      <c r="C503" s="26" t="s">
        <v>133</v>
      </c>
      <c r="D503" s="6">
        <v>-25.833333333333332</v>
      </c>
      <c r="E503" s="6">
        <v>-42.833333333333336</v>
      </c>
      <c r="F503" s="23">
        <f>AVERAGE(D503:D506)</f>
        <v>-25.889215277777776</v>
      </c>
      <c r="G503" s="23">
        <f>AVERAGE(E503:E506)</f>
        <v>-45.249995833333337</v>
      </c>
    </row>
    <row r="504" spans="2:7" x14ac:dyDescent="0.25">
      <c r="B504" s="21"/>
      <c r="C504" s="26" t="s">
        <v>197</v>
      </c>
      <c r="D504" s="6">
        <v>-25.833333333333332</v>
      </c>
      <c r="E504" s="6">
        <v>-42.666666666666664</v>
      </c>
    </row>
    <row r="505" spans="2:7" x14ac:dyDescent="0.25">
      <c r="B505" s="21"/>
      <c r="C505" s="27"/>
      <c r="D505" s="6">
        <v>-25.890194444444443</v>
      </c>
      <c r="E505" s="6">
        <v>-52.666649999999997</v>
      </c>
    </row>
    <row r="506" spans="2:7" x14ac:dyDescent="0.25">
      <c r="B506" s="21"/>
      <c r="C506" s="26" t="s">
        <v>132</v>
      </c>
      <c r="D506" s="6">
        <v>-26</v>
      </c>
      <c r="E506" s="6">
        <v>-42.833333333333336</v>
      </c>
    </row>
    <row r="507" spans="2:7" x14ac:dyDescent="0.25">
      <c r="B507" s="21" t="s">
        <v>181</v>
      </c>
      <c r="C507" s="22" t="s">
        <v>55</v>
      </c>
      <c r="D507" s="6">
        <v>-24.333333333333332</v>
      </c>
      <c r="E507" s="6">
        <v>-42.666666666666664</v>
      </c>
      <c r="F507" s="23">
        <f>AVERAGE(D507:D510)</f>
        <v>-24.416666666666664</v>
      </c>
      <c r="G507" s="23">
        <f>AVERAGE(E507:E510)</f>
        <v>-42.583333333333329</v>
      </c>
    </row>
    <row r="508" spans="2:7" x14ac:dyDescent="0.25">
      <c r="B508" s="21"/>
      <c r="C508" s="24" t="s">
        <v>140</v>
      </c>
      <c r="D508" s="6">
        <v>-24.333333333333332</v>
      </c>
      <c r="E508" s="6">
        <v>-42.5</v>
      </c>
    </row>
    <row r="509" spans="2:7" x14ac:dyDescent="0.25">
      <c r="B509" s="21"/>
      <c r="C509" s="24" t="s">
        <v>150</v>
      </c>
      <c r="D509" s="6">
        <v>-24.5</v>
      </c>
      <c r="E509" s="6">
        <v>-42.5</v>
      </c>
    </row>
    <row r="510" spans="2:7" x14ac:dyDescent="0.25">
      <c r="B510" s="21"/>
      <c r="C510" s="25" t="s">
        <v>91</v>
      </c>
      <c r="D510" s="6">
        <v>-24.5</v>
      </c>
      <c r="E510" s="6">
        <v>-42.666666666666664</v>
      </c>
    </row>
    <row r="511" spans="2:7" x14ac:dyDescent="0.25">
      <c r="B511" s="21" t="s">
        <v>182</v>
      </c>
      <c r="C511" s="22" t="s">
        <v>91</v>
      </c>
      <c r="D511" s="6">
        <v>-24.5</v>
      </c>
      <c r="E511" s="6">
        <v>-42.666666666666664</v>
      </c>
      <c r="F511" s="23">
        <f>AVERAGE(D511:D514)</f>
        <v>-24.583333333333336</v>
      </c>
      <c r="G511" s="23">
        <f>AVERAGE(E511:E514)</f>
        <v>-42.583333333333329</v>
      </c>
    </row>
    <row r="512" spans="2:7" x14ac:dyDescent="0.25">
      <c r="B512" s="21"/>
      <c r="C512" s="24" t="s">
        <v>150</v>
      </c>
      <c r="D512" s="6">
        <v>-24.5</v>
      </c>
      <c r="E512" s="6">
        <v>-42.5</v>
      </c>
    </row>
    <row r="513" spans="2:7" x14ac:dyDescent="0.25">
      <c r="B513" s="21"/>
      <c r="C513" s="24" t="s">
        <v>149</v>
      </c>
      <c r="D513" s="6">
        <v>-24.666666666666668</v>
      </c>
      <c r="E513" s="6">
        <v>-42.5</v>
      </c>
    </row>
    <row r="514" spans="2:7" x14ac:dyDescent="0.25">
      <c r="B514" s="21"/>
      <c r="C514" s="25" t="s">
        <v>92</v>
      </c>
      <c r="D514" s="6">
        <v>-24.666666666666668</v>
      </c>
      <c r="E514" s="6">
        <v>-42.666666666666664</v>
      </c>
    </row>
    <row r="515" spans="2:7" x14ac:dyDescent="0.25">
      <c r="B515" s="21" t="s">
        <v>183</v>
      </c>
      <c r="C515" s="22" t="s">
        <v>92</v>
      </c>
      <c r="D515" s="6">
        <v>-24.666666666666668</v>
      </c>
      <c r="E515" s="6">
        <v>-42.666666666666664</v>
      </c>
      <c r="F515" s="23">
        <f>AVERAGE(D515:D518)</f>
        <v>-24.75</v>
      </c>
      <c r="G515" s="23">
        <f>AVERAGE(E515:E518)</f>
        <v>-42.583333333333329</v>
      </c>
    </row>
    <row r="516" spans="2:7" x14ac:dyDescent="0.25">
      <c r="B516" s="21"/>
      <c r="C516" s="24" t="s">
        <v>149</v>
      </c>
      <c r="D516" s="6">
        <v>-24.666666666666668</v>
      </c>
      <c r="E516" s="6">
        <v>-42.5</v>
      </c>
    </row>
    <row r="517" spans="2:7" x14ac:dyDescent="0.25">
      <c r="B517" s="21"/>
      <c r="C517" s="24" t="s">
        <v>148</v>
      </c>
      <c r="D517" s="6">
        <v>-24.833333333333332</v>
      </c>
      <c r="E517" s="6">
        <v>-42.5</v>
      </c>
    </row>
    <row r="518" spans="2:7" x14ac:dyDescent="0.25">
      <c r="B518" s="21"/>
      <c r="C518" s="25" t="s">
        <v>93</v>
      </c>
      <c r="D518" s="6">
        <v>-24.833333333333332</v>
      </c>
      <c r="E518" s="6">
        <v>-42.666666666666664</v>
      </c>
    </row>
    <row r="519" spans="2:7" x14ac:dyDescent="0.25">
      <c r="B519" s="21" t="s">
        <v>184</v>
      </c>
      <c r="C519" s="22" t="s">
        <v>93</v>
      </c>
      <c r="D519" s="6">
        <v>-24.833333333333332</v>
      </c>
      <c r="E519" s="6">
        <v>-42.666666666666664</v>
      </c>
      <c r="F519" s="23">
        <f>AVERAGE(D519:D522)</f>
        <v>-24.916666666666664</v>
      </c>
      <c r="G519" s="23">
        <f>AVERAGE(E519:E522)</f>
        <v>-42.583333333333329</v>
      </c>
    </row>
    <row r="520" spans="2:7" x14ac:dyDescent="0.25">
      <c r="B520" s="21"/>
      <c r="C520" s="24" t="s">
        <v>148</v>
      </c>
      <c r="D520" s="6">
        <v>-24.833333333333332</v>
      </c>
      <c r="E520" s="6">
        <v>-42.5</v>
      </c>
    </row>
    <row r="521" spans="2:7" x14ac:dyDescent="0.25">
      <c r="B521" s="21"/>
      <c r="C521" s="24" t="s">
        <v>147</v>
      </c>
      <c r="D521" s="6">
        <v>-25</v>
      </c>
      <c r="E521" s="6">
        <v>-42.5</v>
      </c>
    </row>
    <row r="522" spans="2:7" x14ac:dyDescent="0.25">
      <c r="B522" s="21"/>
      <c r="C522" s="25" t="s">
        <v>82</v>
      </c>
      <c r="D522" s="6">
        <v>-25</v>
      </c>
      <c r="E522" s="6">
        <v>-42.666666666666664</v>
      </c>
    </row>
    <row r="523" spans="2:7" x14ac:dyDescent="0.25">
      <c r="B523" s="21" t="s">
        <v>185</v>
      </c>
      <c r="C523" s="22" t="s">
        <v>140</v>
      </c>
      <c r="D523" s="6">
        <v>-24.333333333333332</v>
      </c>
      <c r="E523" s="6">
        <v>-42.5</v>
      </c>
      <c r="F523" s="23">
        <f>AVERAGE(D523:D526)</f>
        <v>-24.416666666666664</v>
      </c>
      <c r="G523" s="23">
        <f>AVERAGE(E523:E526)</f>
        <v>-42.416666666666671</v>
      </c>
    </row>
    <row r="524" spans="2:7" x14ac:dyDescent="0.25">
      <c r="B524" s="21"/>
      <c r="C524" s="24" t="s">
        <v>100</v>
      </c>
      <c r="D524" s="6">
        <v>-24.333333333333332</v>
      </c>
      <c r="E524" s="6">
        <v>-42.333333333333336</v>
      </c>
    </row>
    <row r="525" spans="2:7" x14ac:dyDescent="0.25">
      <c r="B525" s="21"/>
      <c r="C525" s="24" t="s">
        <v>101</v>
      </c>
      <c r="D525" s="6">
        <v>-24.5</v>
      </c>
      <c r="E525" s="6">
        <v>-42.333333333333336</v>
      </c>
    </row>
    <row r="526" spans="2:7" x14ac:dyDescent="0.25">
      <c r="B526" s="21"/>
      <c r="C526" s="25" t="s">
        <v>150</v>
      </c>
      <c r="D526" s="6">
        <v>-24.5</v>
      </c>
      <c r="E526" s="6">
        <v>-42.5</v>
      </c>
    </row>
    <row r="527" spans="2:7" x14ac:dyDescent="0.25">
      <c r="B527" s="21" t="s">
        <v>186</v>
      </c>
      <c r="C527" s="22" t="s">
        <v>150</v>
      </c>
      <c r="D527" s="6">
        <v>-24.5</v>
      </c>
      <c r="E527" s="6">
        <v>-42.5</v>
      </c>
      <c r="F527" s="23">
        <f>AVERAGE(D527:D530)</f>
        <v>-24.583333333333336</v>
      </c>
      <c r="G527" s="23">
        <f>AVERAGE(E527:E530)</f>
        <v>-42.416666666666671</v>
      </c>
    </row>
    <row r="528" spans="2:7" x14ac:dyDescent="0.25">
      <c r="B528" s="21"/>
      <c r="C528" s="24" t="s">
        <v>101</v>
      </c>
      <c r="D528" s="6">
        <v>-24.5</v>
      </c>
      <c r="E528" s="6">
        <v>-42.333333333333336</v>
      </c>
    </row>
    <row r="529" spans="2:7" x14ac:dyDescent="0.25">
      <c r="B529" s="21"/>
      <c r="C529" s="24" t="s">
        <v>102</v>
      </c>
      <c r="D529" s="6">
        <v>-24.666666666666668</v>
      </c>
      <c r="E529" s="6">
        <v>-42.333333333333336</v>
      </c>
    </row>
    <row r="530" spans="2:7" x14ac:dyDescent="0.25">
      <c r="B530" s="21"/>
      <c r="C530" s="25" t="s">
        <v>149</v>
      </c>
      <c r="D530" s="6">
        <v>-24.666666666666668</v>
      </c>
      <c r="E530" s="6">
        <v>-42.5</v>
      </c>
    </row>
    <row r="531" spans="2:7" x14ac:dyDescent="0.25">
      <c r="B531" s="21" t="s">
        <v>187</v>
      </c>
      <c r="C531" s="22" t="s">
        <v>149</v>
      </c>
      <c r="D531" s="6">
        <v>-24.666666666666668</v>
      </c>
      <c r="E531" s="6">
        <v>-42.5</v>
      </c>
      <c r="F531" s="23">
        <f>AVERAGE(D531:D534)</f>
        <v>-24.75</v>
      </c>
      <c r="G531" s="23">
        <f>AVERAGE(E531:E534)</f>
        <v>-42.416666666666671</v>
      </c>
    </row>
    <row r="532" spans="2:7" x14ac:dyDescent="0.25">
      <c r="B532" s="21"/>
      <c r="C532" s="24" t="s">
        <v>102</v>
      </c>
      <c r="D532" s="6">
        <v>-24.666666666666668</v>
      </c>
      <c r="E532" s="6">
        <v>-42.333333333333336</v>
      </c>
    </row>
    <row r="533" spans="2:7" x14ac:dyDescent="0.25">
      <c r="B533" s="21"/>
      <c r="C533" s="24" t="s">
        <v>103</v>
      </c>
      <c r="D533" s="6">
        <v>-24.833333333333332</v>
      </c>
      <c r="E533" s="6">
        <v>-42.333333333333336</v>
      </c>
    </row>
    <row r="534" spans="2:7" x14ac:dyDescent="0.25">
      <c r="B534" s="21"/>
      <c r="C534" s="25" t="s">
        <v>148</v>
      </c>
      <c r="D534" s="6">
        <v>-24.833333333333332</v>
      </c>
      <c r="E534" s="6">
        <v>-42.5</v>
      </c>
    </row>
    <row r="535" spans="2:7" x14ac:dyDescent="0.25">
      <c r="B535" s="21" t="s">
        <v>188</v>
      </c>
      <c r="C535" s="22" t="s">
        <v>148</v>
      </c>
      <c r="D535" s="6">
        <v>-24.833333333333332</v>
      </c>
      <c r="E535" s="6">
        <v>-42.5</v>
      </c>
      <c r="F535" s="23">
        <f>AVERAGE(D535:D538)</f>
        <v>-24.916666666666664</v>
      </c>
      <c r="G535" s="23">
        <f>AVERAGE(E535:E538)</f>
        <v>-42.416666666666671</v>
      </c>
    </row>
    <row r="536" spans="2:7" x14ac:dyDescent="0.25">
      <c r="B536" s="21"/>
      <c r="C536" s="24" t="s">
        <v>103</v>
      </c>
      <c r="D536" s="6">
        <v>-24.833333333333332</v>
      </c>
      <c r="E536" s="6">
        <v>-42.333333333333336</v>
      </c>
    </row>
    <row r="537" spans="2:7" x14ac:dyDescent="0.25">
      <c r="B537" s="21"/>
      <c r="C537" s="24" t="s">
        <v>155</v>
      </c>
      <c r="D537" s="6">
        <v>-25</v>
      </c>
      <c r="E537" s="6">
        <v>-42.333333333333336</v>
      </c>
    </row>
    <row r="538" spans="2:7" x14ac:dyDescent="0.25">
      <c r="B538" s="21"/>
      <c r="C538" s="25" t="s">
        <v>147</v>
      </c>
      <c r="D538" s="6">
        <v>-25</v>
      </c>
      <c r="E538" s="6">
        <v>-42.5</v>
      </c>
    </row>
    <row r="539" spans="2:7" x14ac:dyDescent="0.25">
      <c r="B539" s="21" t="s">
        <v>189</v>
      </c>
      <c r="C539" s="22" t="s">
        <v>100</v>
      </c>
      <c r="D539" s="6">
        <v>-24.333333333333332</v>
      </c>
      <c r="E539" s="6">
        <v>-42.333333333333336</v>
      </c>
      <c r="F539" s="23">
        <f>AVERAGE(D539:D542)</f>
        <v>-24.416666666666664</v>
      </c>
      <c r="G539" s="23">
        <f>AVERAGE(E539:E542)</f>
        <v>-42.25</v>
      </c>
    </row>
    <row r="540" spans="2:7" x14ac:dyDescent="0.25">
      <c r="B540" s="21"/>
      <c r="C540" s="24" t="s">
        <v>145</v>
      </c>
      <c r="D540" s="6">
        <v>-24.333333333333332</v>
      </c>
      <c r="E540" s="6">
        <v>-42.166666666666664</v>
      </c>
    </row>
    <row r="541" spans="2:7" x14ac:dyDescent="0.25">
      <c r="B541" s="21"/>
      <c r="C541" s="24" t="s">
        <v>144</v>
      </c>
      <c r="D541" s="6">
        <v>-24.5</v>
      </c>
      <c r="E541" s="6">
        <v>-42.166666666666664</v>
      </c>
    </row>
    <row r="542" spans="2:7" x14ac:dyDescent="0.25">
      <c r="B542" s="21"/>
      <c r="C542" s="25" t="s">
        <v>101</v>
      </c>
      <c r="D542" s="6">
        <v>-24.5</v>
      </c>
      <c r="E542" s="6">
        <v>-42.333333333333336</v>
      </c>
    </row>
    <row r="543" spans="2:7" x14ac:dyDescent="0.25">
      <c r="B543" s="21" t="s">
        <v>190</v>
      </c>
      <c r="C543" s="22" t="s">
        <v>101</v>
      </c>
      <c r="D543" s="6">
        <v>-24.5</v>
      </c>
      <c r="E543" s="6">
        <v>-42.333333333333336</v>
      </c>
      <c r="F543" s="23">
        <f>AVERAGE(D543:D546)</f>
        <v>-24.583333333333336</v>
      </c>
      <c r="G543" s="23">
        <f>AVERAGE(E543:E546)</f>
        <v>-42.25</v>
      </c>
    </row>
    <row r="544" spans="2:7" x14ac:dyDescent="0.25">
      <c r="B544" s="21"/>
      <c r="C544" s="24" t="s">
        <v>144</v>
      </c>
      <c r="D544" s="6">
        <v>-24.5</v>
      </c>
      <c r="E544" s="6">
        <v>-42.166666666666664</v>
      </c>
    </row>
    <row r="545" spans="2:7" x14ac:dyDescent="0.25">
      <c r="B545" s="21"/>
      <c r="C545" s="24" t="s">
        <v>143</v>
      </c>
      <c r="D545" s="6">
        <v>-24.666666666666668</v>
      </c>
      <c r="E545" s="6">
        <v>-42.166666666666664</v>
      </c>
    </row>
    <row r="546" spans="2:7" x14ac:dyDescent="0.25">
      <c r="B546" s="21"/>
      <c r="C546" s="25" t="s">
        <v>102</v>
      </c>
      <c r="D546" s="6">
        <v>-24.666666666666668</v>
      </c>
      <c r="E546" s="6">
        <v>-42.333333333333336</v>
      </c>
    </row>
    <row r="547" spans="2:7" x14ac:dyDescent="0.25">
      <c r="B547" s="21" t="s">
        <v>191</v>
      </c>
      <c r="C547" s="22" t="s">
        <v>102</v>
      </c>
      <c r="D547" s="6">
        <v>-24.666666666666668</v>
      </c>
      <c r="E547" s="6">
        <v>-42.333333333333336</v>
      </c>
      <c r="F547" s="23">
        <f>AVERAGE(D547:D550)</f>
        <v>-24.75</v>
      </c>
      <c r="G547" s="23">
        <f>AVERAGE(E547:E550)</f>
        <v>-42.25</v>
      </c>
    </row>
    <row r="548" spans="2:7" x14ac:dyDescent="0.25">
      <c r="B548" s="21"/>
      <c r="C548" s="24" t="s">
        <v>143</v>
      </c>
      <c r="D548" s="6">
        <v>-24.666666666666668</v>
      </c>
      <c r="E548" s="6">
        <v>-42.166666666666664</v>
      </c>
    </row>
    <row r="549" spans="2:7" x14ac:dyDescent="0.25">
      <c r="B549" s="21"/>
      <c r="C549" s="24" t="s">
        <v>142</v>
      </c>
      <c r="D549" s="6">
        <v>-24.833333333333332</v>
      </c>
      <c r="E549" s="6">
        <v>-42.166666666666664</v>
      </c>
    </row>
    <row r="550" spans="2:7" x14ac:dyDescent="0.25">
      <c r="B550" s="21"/>
      <c r="C550" s="25" t="s">
        <v>103</v>
      </c>
      <c r="D550" s="6">
        <v>-24.833333333333332</v>
      </c>
      <c r="E550" s="6">
        <v>-42.333333333333336</v>
      </c>
    </row>
    <row r="551" spans="2:7" x14ac:dyDescent="0.25">
      <c r="B551" s="21" t="s">
        <v>192</v>
      </c>
      <c r="C551" s="22" t="s">
        <v>103</v>
      </c>
      <c r="D551" s="6">
        <v>-24.833333333333332</v>
      </c>
      <c r="E551" s="6">
        <v>-42.333333333333336</v>
      </c>
      <c r="F551" s="23">
        <f>AVERAGE(D551:D554)</f>
        <v>-24.916666666666664</v>
      </c>
      <c r="G551" s="23">
        <f>AVERAGE(E551:E554)</f>
        <v>-42.25</v>
      </c>
    </row>
    <row r="552" spans="2:7" x14ac:dyDescent="0.25">
      <c r="B552" s="21"/>
      <c r="C552" s="24" t="s">
        <v>142</v>
      </c>
      <c r="D552" s="6">
        <v>-24.833333333333332</v>
      </c>
      <c r="E552" s="6">
        <v>-42.166666666666664</v>
      </c>
    </row>
    <row r="553" spans="2:7" x14ac:dyDescent="0.25">
      <c r="B553" s="21"/>
      <c r="C553" s="24" t="s">
        <v>141</v>
      </c>
      <c r="D553" s="6">
        <v>-25</v>
      </c>
      <c r="E553" s="6">
        <v>-42.166666666666664</v>
      </c>
    </row>
    <row r="554" spans="2:7" x14ac:dyDescent="0.25">
      <c r="B554" s="21"/>
      <c r="C554" s="25" t="s">
        <v>155</v>
      </c>
      <c r="D554" s="6">
        <v>-25</v>
      </c>
      <c r="E554" s="6">
        <v>-42.333333333333336</v>
      </c>
    </row>
    <row r="555" spans="2:7" x14ac:dyDescent="0.25">
      <c r="B555" s="21" t="s">
        <v>193</v>
      </c>
      <c r="C555" s="22" t="s">
        <v>145</v>
      </c>
      <c r="D555" s="6">
        <v>-24.333333333333332</v>
      </c>
      <c r="E555" s="6">
        <v>-42.166666666666664</v>
      </c>
      <c r="F555" s="23">
        <f>AVERAGE(D555:D558)</f>
        <v>-24.416666666666664</v>
      </c>
      <c r="G555" s="23">
        <f>AVERAGE(E555:E558)</f>
        <v>-42.083333333333329</v>
      </c>
    </row>
    <row r="556" spans="2:7" x14ac:dyDescent="0.25">
      <c r="B556" s="21"/>
      <c r="C556" s="24" t="s">
        <v>118</v>
      </c>
      <c r="D556" s="6">
        <v>-24.333333333333332</v>
      </c>
      <c r="E556" s="6">
        <v>-42</v>
      </c>
    </row>
    <row r="557" spans="2:7" x14ac:dyDescent="0.25">
      <c r="B557" s="21"/>
      <c r="C557" s="24" t="s">
        <v>119</v>
      </c>
      <c r="D557" s="6">
        <v>-24.5</v>
      </c>
      <c r="E557" s="6">
        <v>-42</v>
      </c>
    </row>
    <row r="558" spans="2:7" x14ac:dyDescent="0.25">
      <c r="B558" s="21"/>
      <c r="C558" s="25" t="s">
        <v>144</v>
      </c>
      <c r="D558" s="6">
        <v>-24.5</v>
      </c>
      <c r="E558" s="6">
        <v>-42.166666666666664</v>
      </c>
    </row>
    <row r="559" spans="2:7" x14ac:dyDescent="0.25">
      <c r="B559" s="21" t="s">
        <v>194</v>
      </c>
      <c r="C559" s="22" t="s">
        <v>144</v>
      </c>
      <c r="D559" s="6">
        <v>-24.5</v>
      </c>
      <c r="E559" s="6">
        <v>-42.166666666666664</v>
      </c>
      <c r="F559" s="23">
        <f>AVERAGE(D559:D562)</f>
        <v>-24.583333333333336</v>
      </c>
      <c r="G559" s="23">
        <f>AVERAGE(E559:E562)</f>
        <v>-42.083333333333329</v>
      </c>
    </row>
    <row r="560" spans="2:7" x14ac:dyDescent="0.25">
      <c r="B560" s="21"/>
      <c r="C560" s="24" t="s">
        <v>119</v>
      </c>
      <c r="D560" s="6">
        <v>-24.5</v>
      </c>
      <c r="E560" s="6">
        <v>-42</v>
      </c>
    </row>
    <row r="561" spans="2:7" x14ac:dyDescent="0.25">
      <c r="B561" s="21"/>
      <c r="C561" s="24" t="s">
        <v>120</v>
      </c>
      <c r="D561" s="6">
        <v>-24.666666666666668</v>
      </c>
      <c r="E561" s="6">
        <v>-42</v>
      </c>
    </row>
    <row r="562" spans="2:7" x14ac:dyDescent="0.25">
      <c r="B562" s="21"/>
      <c r="C562" s="25" t="s">
        <v>143</v>
      </c>
      <c r="D562" s="6">
        <v>-24.666666666666668</v>
      </c>
      <c r="E562" s="6">
        <v>-42.166666666666664</v>
      </c>
    </row>
    <row r="563" spans="2:7" x14ac:dyDescent="0.25">
      <c r="B563" s="21" t="s">
        <v>195</v>
      </c>
      <c r="C563" s="22" t="s">
        <v>143</v>
      </c>
      <c r="D563" s="6">
        <v>-24.666666666666668</v>
      </c>
      <c r="E563" s="6">
        <v>-42.166666666666664</v>
      </c>
      <c r="F563" s="23">
        <f>AVERAGE(D563:D566)</f>
        <v>-24.75</v>
      </c>
      <c r="G563" s="23">
        <f>AVERAGE(E563:E566)</f>
        <v>-42.083333333333329</v>
      </c>
    </row>
    <row r="564" spans="2:7" x14ac:dyDescent="0.25">
      <c r="B564" s="21"/>
      <c r="C564" s="24" t="s">
        <v>120</v>
      </c>
      <c r="D564" s="6">
        <v>-24.666666666666668</v>
      </c>
      <c r="E564" s="6">
        <v>-42</v>
      </c>
    </row>
    <row r="565" spans="2:7" x14ac:dyDescent="0.25">
      <c r="B565" s="21"/>
      <c r="C565" s="24" t="s">
        <v>121</v>
      </c>
      <c r="D565" s="6">
        <v>-24.833333333333332</v>
      </c>
      <c r="E565" s="6">
        <v>-42</v>
      </c>
    </row>
    <row r="566" spans="2:7" x14ac:dyDescent="0.25">
      <c r="B566" s="21"/>
      <c r="C566" s="25" t="s">
        <v>142</v>
      </c>
      <c r="D566" s="6">
        <v>-24.833333333333332</v>
      </c>
      <c r="E566" s="6">
        <v>-42.166666666666664</v>
      </c>
    </row>
    <row r="567" spans="2:7" x14ac:dyDescent="0.25">
      <c r="B567" s="21" t="s">
        <v>196</v>
      </c>
      <c r="C567" s="22" t="s">
        <v>142</v>
      </c>
      <c r="D567" s="6">
        <v>-24.833333333333332</v>
      </c>
      <c r="E567" s="6">
        <v>-42.166666666666664</v>
      </c>
      <c r="F567" s="23">
        <f>AVERAGE(D567:D570)</f>
        <v>-24.916666666666664</v>
      </c>
      <c r="G567" s="23">
        <f>AVERAGE(E567:E570)</f>
        <v>-42.083333333333329</v>
      </c>
    </row>
    <row r="568" spans="2:7" x14ac:dyDescent="0.25">
      <c r="B568" s="21"/>
      <c r="C568" s="24" t="s">
        <v>121</v>
      </c>
      <c r="D568" s="6">
        <v>-24.833333333333332</v>
      </c>
      <c r="E568" s="6">
        <v>-42</v>
      </c>
    </row>
    <row r="569" spans="2:7" x14ac:dyDescent="0.25">
      <c r="B569" s="21"/>
      <c r="C569" s="24" t="s">
        <v>156</v>
      </c>
      <c r="D569" s="6">
        <v>-25</v>
      </c>
      <c r="E569" s="6">
        <v>-42</v>
      </c>
    </row>
    <row r="570" spans="2:7" x14ac:dyDescent="0.25">
      <c r="B570" s="21"/>
      <c r="C570" s="25" t="s">
        <v>141</v>
      </c>
      <c r="D570" s="6">
        <v>-25</v>
      </c>
      <c r="E570" s="6">
        <v>-42.166666666666664</v>
      </c>
    </row>
    <row r="573" spans="2:7" x14ac:dyDescent="0.25">
      <c r="B573" s="20" t="s">
        <v>205</v>
      </c>
      <c r="C573" s="20" t="s">
        <v>52</v>
      </c>
      <c r="D573" s="20" t="s">
        <v>53</v>
      </c>
      <c r="E573" s="20" t="s">
        <v>206</v>
      </c>
      <c r="F573" s="20" t="s">
        <v>207</v>
      </c>
    </row>
    <row r="574" spans="2:7" x14ac:dyDescent="0.25">
      <c r="B574" s="20" t="s">
        <v>157</v>
      </c>
      <c r="C574" s="28">
        <v>-25.083333333333336</v>
      </c>
      <c r="D574" s="28">
        <v>-43.25</v>
      </c>
      <c r="E574" s="20" t="s">
        <v>61</v>
      </c>
      <c r="F574" s="20" t="s">
        <v>130</v>
      </c>
    </row>
    <row r="575" spans="2:7" x14ac:dyDescent="0.25">
      <c r="B575" s="20" t="s">
        <v>158</v>
      </c>
      <c r="C575" s="28">
        <v>-25.25</v>
      </c>
      <c r="D575" s="28">
        <v>-43.25</v>
      </c>
      <c r="E575" s="20" t="s">
        <v>62</v>
      </c>
      <c r="F575" s="20" t="s">
        <v>129</v>
      </c>
    </row>
    <row r="576" spans="2:7" x14ac:dyDescent="0.25">
      <c r="B576" s="20" t="s">
        <v>159</v>
      </c>
      <c r="C576" s="28">
        <v>-25.416666666666664</v>
      </c>
      <c r="D576" s="28">
        <v>-43.25</v>
      </c>
      <c r="E576" s="20" t="s">
        <v>63</v>
      </c>
      <c r="F576" s="20" t="s">
        <v>128</v>
      </c>
    </row>
    <row r="577" spans="2:6" x14ac:dyDescent="0.25">
      <c r="B577" s="20" t="s">
        <v>160</v>
      </c>
      <c r="C577" s="28">
        <v>-25.583333333333336</v>
      </c>
      <c r="D577" s="28">
        <v>-43.25</v>
      </c>
      <c r="E577" s="20" t="s">
        <v>64</v>
      </c>
      <c r="F577" s="20" t="s">
        <v>127</v>
      </c>
    </row>
    <row r="578" spans="2:6" x14ac:dyDescent="0.25">
      <c r="B578" s="20" t="s">
        <v>161</v>
      </c>
      <c r="C578" s="28">
        <v>-25.75</v>
      </c>
      <c r="D578" s="28">
        <v>-43.25</v>
      </c>
      <c r="E578" s="20" t="s">
        <v>65</v>
      </c>
      <c r="F578" s="20" t="s">
        <v>126</v>
      </c>
    </row>
    <row r="579" spans="2:6" x14ac:dyDescent="0.25">
      <c r="B579" s="20" t="s">
        <v>162</v>
      </c>
      <c r="C579" s="28">
        <v>-25.916666666666664</v>
      </c>
      <c r="D579" s="28">
        <v>-43.25</v>
      </c>
      <c r="E579" s="20" t="s">
        <v>66</v>
      </c>
      <c r="F579" s="20" t="s">
        <v>125</v>
      </c>
    </row>
    <row r="580" spans="2:6" x14ac:dyDescent="0.25">
      <c r="B580" s="20" t="s">
        <v>163</v>
      </c>
      <c r="C580" s="28">
        <v>-25.083333333333336</v>
      </c>
      <c r="D580" s="28">
        <v>-43.083333333333329</v>
      </c>
      <c r="E580" s="20" t="s">
        <v>70</v>
      </c>
      <c r="F580" s="20" t="s">
        <v>130</v>
      </c>
    </row>
    <row r="581" spans="2:6" x14ac:dyDescent="0.25">
      <c r="B581" s="20" t="s">
        <v>164</v>
      </c>
      <c r="C581" s="28">
        <v>-25.25</v>
      </c>
      <c r="D581" s="28">
        <v>-43.083333333333329</v>
      </c>
      <c r="E581" s="20" t="s">
        <v>71</v>
      </c>
      <c r="F581" s="20" t="s">
        <v>129</v>
      </c>
    </row>
    <row r="582" spans="2:6" x14ac:dyDescent="0.25">
      <c r="B582" s="20" t="s">
        <v>165</v>
      </c>
      <c r="C582" s="28">
        <v>-25.416666666666664</v>
      </c>
      <c r="D582" s="28">
        <v>-43.083333333333329</v>
      </c>
      <c r="E582" s="20" t="s">
        <v>72</v>
      </c>
      <c r="F582" s="20" t="s">
        <v>128</v>
      </c>
    </row>
    <row r="583" spans="2:6" x14ac:dyDescent="0.25">
      <c r="B583" s="20" t="s">
        <v>166</v>
      </c>
      <c r="C583" s="28">
        <v>-25.583333333333336</v>
      </c>
      <c r="D583" s="28">
        <v>-43.083333333333329</v>
      </c>
      <c r="E583" s="20" t="s">
        <v>73</v>
      </c>
      <c r="F583" s="20" t="s">
        <v>127</v>
      </c>
    </row>
    <row r="584" spans="2:6" x14ac:dyDescent="0.25">
      <c r="B584" s="20" t="s">
        <v>167</v>
      </c>
      <c r="C584" s="28">
        <v>-25.75</v>
      </c>
      <c r="D584" s="28">
        <v>-43.083333333333329</v>
      </c>
      <c r="E584" s="20" t="s">
        <v>74</v>
      </c>
      <c r="F584" s="20" t="s">
        <v>126</v>
      </c>
    </row>
    <row r="585" spans="2:6" x14ac:dyDescent="0.25">
      <c r="B585" s="20" t="s">
        <v>168</v>
      </c>
      <c r="C585" s="28">
        <v>-25.916666666666664</v>
      </c>
      <c r="D585" s="28">
        <v>-43.083333333333329</v>
      </c>
      <c r="E585" s="20" t="s">
        <v>75</v>
      </c>
      <c r="F585" s="20" t="s">
        <v>125</v>
      </c>
    </row>
    <row r="586" spans="2:6" x14ac:dyDescent="0.25">
      <c r="B586" s="20" t="s">
        <v>169</v>
      </c>
      <c r="C586" s="28">
        <v>-25.083333333333336</v>
      </c>
      <c r="D586" s="28">
        <v>-42.916666666666671</v>
      </c>
      <c r="E586" s="20" t="s">
        <v>70</v>
      </c>
      <c r="F586" s="20" t="s">
        <v>138</v>
      </c>
    </row>
    <row r="587" spans="2:6" x14ac:dyDescent="0.25">
      <c r="B587" s="20" t="s">
        <v>170</v>
      </c>
      <c r="C587" s="28">
        <v>-25.25</v>
      </c>
      <c r="D587" s="28">
        <v>-42.916666666666671</v>
      </c>
      <c r="E587" s="20" t="s">
        <v>71</v>
      </c>
      <c r="F587" s="20" t="s">
        <v>137</v>
      </c>
    </row>
    <row r="588" spans="2:6" x14ac:dyDescent="0.25">
      <c r="B588" s="20" t="s">
        <v>171</v>
      </c>
      <c r="C588" s="28">
        <v>-25.416666666666664</v>
      </c>
      <c r="D588" s="28">
        <v>-42.916666666666671</v>
      </c>
      <c r="E588" s="20" t="s">
        <v>72</v>
      </c>
      <c r="F588" s="20" t="s">
        <v>136</v>
      </c>
    </row>
    <row r="589" spans="2:6" x14ac:dyDescent="0.25">
      <c r="B589" s="20" t="s">
        <v>172</v>
      </c>
      <c r="C589" s="28">
        <v>-25.583333333333336</v>
      </c>
      <c r="D589" s="28">
        <v>-42.916666666666671</v>
      </c>
      <c r="E589" s="20" t="s">
        <v>73</v>
      </c>
      <c r="F589" s="20" t="s">
        <v>135</v>
      </c>
    </row>
    <row r="590" spans="2:6" x14ac:dyDescent="0.25">
      <c r="B590" s="20" t="s">
        <v>173</v>
      </c>
      <c r="C590" s="28">
        <v>-25.75</v>
      </c>
      <c r="D590" s="28">
        <v>-42.916666666666671</v>
      </c>
      <c r="E590" s="20" t="s">
        <v>74</v>
      </c>
      <c r="F590" s="20" t="s">
        <v>134</v>
      </c>
    </row>
    <row r="591" spans="2:6" x14ac:dyDescent="0.25">
      <c r="B591" s="20" t="s">
        <v>174</v>
      </c>
      <c r="C591" s="28">
        <v>-25.916666666666664</v>
      </c>
      <c r="D591" s="28">
        <v>-42.916666666666671</v>
      </c>
      <c r="E591" s="20" t="s">
        <v>75</v>
      </c>
      <c r="F591" s="20" t="s">
        <v>133</v>
      </c>
    </row>
    <row r="592" spans="2:6" x14ac:dyDescent="0.25">
      <c r="B592" s="20" t="s">
        <v>175</v>
      </c>
      <c r="C592" s="28">
        <v>-25.083333333333336</v>
      </c>
      <c r="D592" s="28">
        <v>-42.75</v>
      </c>
      <c r="E592" s="20" t="s">
        <v>82</v>
      </c>
      <c r="F592" s="20" t="s">
        <v>138</v>
      </c>
    </row>
    <row r="593" spans="2:6" x14ac:dyDescent="0.25">
      <c r="B593" s="20" t="s">
        <v>176</v>
      </c>
      <c r="C593" s="28">
        <v>-25.25</v>
      </c>
      <c r="D593" s="28">
        <v>-42.75</v>
      </c>
      <c r="E593" s="20" t="s">
        <v>83</v>
      </c>
      <c r="F593" s="20" t="s">
        <v>137</v>
      </c>
    </row>
    <row r="594" spans="2:6" x14ac:dyDescent="0.25">
      <c r="B594" s="20" t="s">
        <v>177</v>
      </c>
      <c r="C594" s="28">
        <v>-25.416666666666664</v>
      </c>
      <c r="D594" s="28">
        <v>-42.75</v>
      </c>
      <c r="E594" s="20" t="s">
        <v>84</v>
      </c>
      <c r="F594" s="20" t="s">
        <v>136</v>
      </c>
    </row>
    <row r="595" spans="2:6" x14ac:dyDescent="0.25">
      <c r="B595" s="20" t="s">
        <v>178</v>
      </c>
      <c r="C595" s="28">
        <v>-25.583333333333336</v>
      </c>
      <c r="D595" s="28">
        <v>-42.75</v>
      </c>
      <c r="E595" s="20" t="s">
        <v>85</v>
      </c>
      <c r="F595" s="20" t="s">
        <v>135</v>
      </c>
    </row>
    <row r="596" spans="2:6" x14ac:dyDescent="0.25">
      <c r="B596" s="20" t="s">
        <v>179</v>
      </c>
      <c r="C596" s="28">
        <v>-25.75</v>
      </c>
      <c r="D596" s="28">
        <v>-42.75</v>
      </c>
      <c r="E596" s="20" t="s">
        <v>86</v>
      </c>
      <c r="F596" s="20" t="s">
        <v>134</v>
      </c>
    </row>
    <row r="597" spans="2:6" x14ac:dyDescent="0.25">
      <c r="B597" s="20" t="s">
        <v>180</v>
      </c>
      <c r="C597" s="29">
        <v>-25.916666666666664</v>
      </c>
      <c r="D597" s="29">
        <v>-42.75</v>
      </c>
      <c r="E597" s="20" t="s">
        <v>197</v>
      </c>
      <c r="F597" s="20" t="s">
        <v>133</v>
      </c>
    </row>
    <row r="598" spans="2:6" x14ac:dyDescent="0.25">
      <c r="B598" s="20" t="s">
        <v>181</v>
      </c>
      <c r="C598" s="28">
        <v>-24.416666666666664</v>
      </c>
      <c r="D598" s="28">
        <v>-42.583333333333329</v>
      </c>
      <c r="E598" s="20" t="s">
        <v>55</v>
      </c>
      <c r="F598" s="20" t="s">
        <v>140</v>
      </c>
    </row>
    <row r="599" spans="2:6" x14ac:dyDescent="0.25">
      <c r="B599" s="20" t="s">
        <v>182</v>
      </c>
      <c r="C599" s="28">
        <v>-24.583333333333336</v>
      </c>
      <c r="D599" s="28">
        <v>-42.583333333333329</v>
      </c>
      <c r="E599" s="20" t="s">
        <v>91</v>
      </c>
      <c r="F599" s="20" t="s">
        <v>150</v>
      </c>
    </row>
    <row r="600" spans="2:6" x14ac:dyDescent="0.25">
      <c r="B600" s="20" t="s">
        <v>183</v>
      </c>
      <c r="C600" s="28">
        <v>-24.75</v>
      </c>
      <c r="D600" s="28">
        <v>-42.583333333333329</v>
      </c>
      <c r="E600" s="20" t="s">
        <v>92</v>
      </c>
      <c r="F600" s="20" t="s">
        <v>149</v>
      </c>
    </row>
    <row r="601" spans="2:6" x14ac:dyDescent="0.25">
      <c r="B601" s="20" t="s">
        <v>184</v>
      </c>
      <c r="C601" s="28">
        <v>-24.916666666666664</v>
      </c>
      <c r="D601" s="28">
        <v>-42.583333333333329</v>
      </c>
      <c r="E601" s="20" t="s">
        <v>93</v>
      </c>
      <c r="F601" s="20" t="s">
        <v>148</v>
      </c>
    </row>
    <row r="602" spans="2:6" x14ac:dyDescent="0.25">
      <c r="B602" s="20" t="s">
        <v>185</v>
      </c>
      <c r="C602" s="28">
        <v>-24.416666666666664</v>
      </c>
      <c r="D602" s="28">
        <v>-42.416666666666671</v>
      </c>
      <c r="E602" s="20" t="s">
        <v>100</v>
      </c>
      <c r="F602" s="20" t="s">
        <v>140</v>
      </c>
    </row>
    <row r="603" spans="2:6" x14ac:dyDescent="0.25">
      <c r="B603" s="20" t="s">
        <v>186</v>
      </c>
      <c r="C603" s="28">
        <v>-24.583333333333336</v>
      </c>
      <c r="D603" s="28">
        <v>-42.416666666666671</v>
      </c>
      <c r="E603" s="20" t="s">
        <v>101</v>
      </c>
      <c r="F603" s="20" t="s">
        <v>150</v>
      </c>
    </row>
    <row r="604" spans="2:6" x14ac:dyDescent="0.25">
      <c r="B604" s="20" t="s">
        <v>187</v>
      </c>
      <c r="C604" s="28">
        <v>-24.75</v>
      </c>
      <c r="D604" s="28">
        <v>-42.416666666666671</v>
      </c>
      <c r="E604" s="20" t="s">
        <v>102</v>
      </c>
      <c r="F604" s="20" t="s">
        <v>149</v>
      </c>
    </row>
    <row r="605" spans="2:6" x14ac:dyDescent="0.25">
      <c r="B605" s="20" t="s">
        <v>188</v>
      </c>
      <c r="C605" s="28">
        <v>-24.916666666666664</v>
      </c>
      <c r="D605" s="28">
        <v>-42.416666666666671</v>
      </c>
      <c r="E605" s="20" t="s">
        <v>103</v>
      </c>
      <c r="F605" s="20" t="s">
        <v>148</v>
      </c>
    </row>
    <row r="606" spans="2:6" x14ac:dyDescent="0.25">
      <c r="B606" s="20" t="s">
        <v>189</v>
      </c>
      <c r="C606" s="28">
        <v>-24.416666666666664</v>
      </c>
      <c r="D606" s="28">
        <v>-42.25</v>
      </c>
      <c r="E606" s="20" t="s">
        <v>100</v>
      </c>
      <c r="F606" s="20" t="s">
        <v>145</v>
      </c>
    </row>
    <row r="607" spans="2:6" x14ac:dyDescent="0.25">
      <c r="B607" s="20" t="s">
        <v>190</v>
      </c>
      <c r="C607" s="28">
        <v>-24.583333333333336</v>
      </c>
      <c r="D607" s="28">
        <v>-42.25</v>
      </c>
      <c r="E607" s="20" t="s">
        <v>101</v>
      </c>
      <c r="F607" s="20" t="s">
        <v>144</v>
      </c>
    </row>
    <row r="608" spans="2:6" x14ac:dyDescent="0.25">
      <c r="B608" s="20" t="s">
        <v>191</v>
      </c>
      <c r="C608" s="28">
        <v>-24.75</v>
      </c>
      <c r="D608" s="28">
        <v>-42.25</v>
      </c>
      <c r="E608" s="20" t="s">
        <v>102</v>
      </c>
      <c r="F608" s="20" t="s">
        <v>143</v>
      </c>
    </row>
    <row r="609" spans="2:48" x14ac:dyDescent="0.25">
      <c r="B609" s="20" t="s">
        <v>192</v>
      </c>
      <c r="C609" s="28">
        <v>-24.916666666666664</v>
      </c>
      <c r="D609" s="28">
        <v>-42.25</v>
      </c>
      <c r="E609" s="20" t="s">
        <v>103</v>
      </c>
      <c r="F609" s="20" t="s">
        <v>142</v>
      </c>
    </row>
    <row r="610" spans="2:48" x14ac:dyDescent="0.25">
      <c r="B610" s="20" t="s">
        <v>189</v>
      </c>
      <c r="C610" s="28">
        <v>-24.416666666666664</v>
      </c>
      <c r="D610" s="28">
        <v>-42.083333333333329</v>
      </c>
      <c r="E610" s="20" t="s">
        <v>118</v>
      </c>
      <c r="F610" s="20" t="s">
        <v>145</v>
      </c>
    </row>
    <row r="611" spans="2:48" x14ac:dyDescent="0.25">
      <c r="B611" s="20" t="s">
        <v>190</v>
      </c>
      <c r="C611" s="28">
        <v>-24.583333333333336</v>
      </c>
      <c r="D611" s="28">
        <v>-42.083333333333329</v>
      </c>
      <c r="E611" s="20" t="s">
        <v>119</v>
      </c>
      <c r="F611" s="20" t="s">
        <v>144</v>
      </c>
    </row>
    <row r="612" spans="2:48" x14ac:dyDescent="0.25">
      <c r="B612" s="20" t="s">
        <v>191</v>
      </c>
      <c r="C612" s="28">
        <v>-24.75</v>
      </c>
      <c r="D612" s="28">
        <v>-42.083333333333329</v>
      </c>
      <c r="E612" s="20" t="s">
        <v>120</v>
      </c>
      <c r="F612" s="20" t="s">
        <v>143</v>
      </c>
    </row>
    <row r="613" spans="2:48" x14ac:dyDescent="0.25">
      <c r="B613" s="20" t="s">
        <v>192</v>
      </c>
      <c r="C613" s="28">
        <v>-24.916666666666664</v>
      </c>
      <c r="D613" s="28">
        <v>-42.083333333333329</v>
      </c>
      <c r="E613" s="20" t="s">
        <v>121</v>
      </c>
      <c r="F613" s="20" t="s">
        <v>142</v>
      </c>
    </row>
    <row r="616" spans="2:48" x14ac:dyDescent="0.25">
      <c r="E616" s="20"/>
      <c r="F616" s="20"/>
      <c r="G616" s="20"/>
      <c r="H616" s="20"/>
      <c r="I616" s="28">
        <v>-25.083333333333336</v>
      </c>
      <c r="J616" s="28">
        <v>-25.25</v>
      </c>
      <c r="K616" s="28">
        <v>-25.416666666666664</v>
      </c>
      <c r="L616" s="28">
        <v>-25.583333333333336</v>
      </c>
      <c r="M616" s="28">
        <v>-25.75</v>
      </c>
      <c r="N616" s="28">
        <v>-25.916666666666664</v>
      </c>
      <c r="O616" s="28">
        <v>-25.083333333333336</v>
      </c>
      <c r="P616" s="28">
        <v>-25.25</v>
      </c>
      <c r="Q616" s="28">
        <v>-25.416666666666664</v>
      </c>
      <c r="R616" s="28">
        <v>-25.583333333333336</v>
      </c>
      <c r="S616" s="28">
        <v>-25.75</v>
      </c>
      <c r="T616" s="28">
        <v>-25.916666666666664</v>
      </c>
      <c r="U616" s="28">
        <v>-25.083333333333336</v>
      </c>
      <c r="V616" s="28">
        <v>-25.25</v>
      </c>
      <c r="W616" s="28">
        <v>-25.416666666666664</v>
      </c>
      <c r="X616" s="28">
        <v>-25.583333333333336</v>
      </c>
      <c r="Y616" s="28">
        <v>-25.75</v>
      </c>
      <c r="Z616" s="28">
        <v>-25.916666666666664</v>
      </c>
      <c r="AA616" s="28">
        <v>-25.083333333333336</v>
      </c>
      <c r="AB616" s="28">
        <v>-25.25</v>
      </c>
      <c r="AC616" s="28">
        <v>-25.416666666666664</v>
      </c>
      <c r="AD616" s="28">
        <v>-25.583333333333336</v>
      </c>
      <c r="AE616" s="28">
        <v>-25.75</v>
      </c>
      <c r="AF616" s="29">
        <v>-25.916666666666664</v>
      </c>
      <c r="AG616" s="28">
        <v>-24.416666666666664</v>
      </c>
      <c r="AH616" s="28">
        <v>-24.583333333333336</v>
      </c>
      <c r="AI616" s="28">
        <v>-24.75</v>
      </c>
      <c r="AJ616" s="28">
        <v>-24.916666666666664</v>
      </c>
      <c r="AK616" s="28">
        <v>-24.416666666666664</v>
      </c>
      <c r="AL616" s="28">
        <v>-24.583333333333336</v>
      </c>
      <c r="AM616" s="28">
        <v>-24.75</v>
      </c>
      <c r="AN616" s="28">
        <v>-24.916666666666664</v>
      </c>
      <c r="AO616" s="28">
        <v>-24.416666666666664</v>
      </c>
      <c r="AP616" s="28">
        <v>-24.583333333333336</v>
      </c>
      <c r="AQ616" s="28">
        <v>-24.75</v>
      </c>
      <c r="AR616" s="28">
        <v>-24.916666666666664</v>
      </c>
      <c r="AS616" s="28">
        <v>-24.416666666666664</v>
      </c>
      <c r="AT616" s="28">
        <v>-24.583333333333336</v>
      </c>
      <c r="AU616" s="28">
        <v>-24.75</v>
      </c>
      <c r="AV616" s="28">
        <v>-24.916666666666664</v>
      </c>
    </row>
    <row r="617" spans="2:48" x14ac:dyDescent="0.25">
      <c r="F617" s="20"/>
      <c r="G617" s="20"/>
      <c r="H617" s="20"/>
      <c r="I617" s="28">
        <v>-43.25</v>
      </c>
      <c r="J617" s="28">
        <v>-43.25</v>
      </c>
      <c r="K617" s="28">
        <v>-43.25</v>
      </c>
      <c r="L617" s="28">
        <v>-43.25</v>
      </c>
      <c r="M617" s="28">
        <v>-43.25</v>
      </c>
      <c r="N617" s="28">
        <v>-43.25</v>
      </c>
      <c r="O617" s="28">
        <v>-43.083333333333329</v>
      </c>
      <c r="P617" s="28">
        <v>-43.083333333333329</v>
      </c>
      <c r="Q617" s="28">
        <v>-43.083333333333329</v>
      </c>
      <c r="R617" s="28">
        <v>-43.083333333333329</v>
      </c>
      <c r="S617" s="28">
        <v>-43.083333333333329</v>
      </c>
      <c r="T617" s="28">
        <v>-43.083333333333329</v>
      </c>
      <c r="U617" s="28">
        <v>-42.916666666666671</v>
      </c>
      <c r="V617" s="28">
        <v>-42.916666666666671</v>
      </c>
      <c r="W617" s="28">
        <v>-42.916666666666671</v>
      </c>
      <c r="X617" s="28">
        <v>-42.916666666666671</v>
      </c>
      <c r="Y617" s="28">
        <v>-42.916666666666671</v>
      </c>
      <c r="Z617" s="28">
        <v>-42.916666666666671</v>
      </c>
      <c r="AA617" s="28">
        <v>-42.75</v>
      </c>
      <c r="AB617" s="28">
        <v>-42.75</v>
      </c>
      <c r="AC617" s="28">
        <v>-42.75</v>
      </c>
      <c r="AD617" s="28">
        <v>-42.75</v>
      </c>
      <c r="AE617" s="28">
        <v>-42.75</v>
      </c>
      <c r="AF617" s="29">
        <v>-42.75</v>
      </c>
      <c r="AG617" s="28">
        <v>-42.583333333333329</v>
      </c>
      <c r="AH617" s="28">
        <v>-42.583333333333329</v>
      </c>
      <c r="AI617" s="28">
        <v>-42.583333333333329</v>
      </c>
      <c r="AJ617" s="28">
        <v>-42.583333333333329</v>
      </c>
      <c r="AK617" s="28">
        <v>-42.416666666666671</v>
      </c>
      <c r="AL617" s="28">
        <v>-42.416666666666671</v>
      </c>
      <c r="AM617" s="28">
        <v>-42.416666666666671</v>
      </c>
      <c r="AN617" s="28">
        <v>-42.416666666666671</v>
      </c>
      <c r="AO617" s="28">
        <v>-42.25</v>
      </c>
      <c r="AP617" s="28">
        <v>-42.25</v>
      </c>
      <c r="AQ617" s="28">
        <v>-42.25</v>
      </c>
      <c r="AR617" s="28">
        <v>-42.25</v>
      </c>
      <c r="AS617" s="28">
        <v>-42.083333333333329</v>
      </c>
      <c r="AT617" s="28">
        <v>-42.083333333333329</v>
      </c>
      <c r="AU617" s="28">
        <v>-42.083333333333329</v>
      </c>
      <c r="AV617" s="28">
        <v>-42.083333333333329</v>
      </c>
    </row>
    <row r="618" spans="2:48" x14ac:dyDescent="0.25">
      <c r="E618" s="20" t="s">
        <v>208</v>
      </c>
      <c r="F618" s="20" t="s">
        <v>209</v>
      </c>
      <c r="G618" s="20" t="s">
        <v>210</v>
      </c>
      <c r="H618" s="20" t="s">
        <v>211</v>
      </c>
      <c r="I618" s="20" t="s">
        <v>157</v>
      </c>
      <c r="J618" s="20" t="s">
        <v>158</v>
      </c>
      <c r="K618" s="20" t="s">
        <v>159</v>
      </c>
      <c r="L618" s="20" t="s">
        <v>160</v>
      </c>
      <c r="M618" s="20" t="s">
        <v>161</v>
      </c>
      <c r="N618" s="20" t="s">
        <v>162</v>
      </c>
      <c r="O618" s="20" t="s">
        <v>163</v>
      </c>
      <c r="P618" s="20" t="s">
        <v>164</v>
      </c>
      <c r="Q618" s="20" t="s">
        <v>165</v>
      </c>
      <c r="R618" s="20" t="s">
        <v>166</v>
      </c>
      <c r="S618" s="20" t="s">
        <v>167</v>
      </c>
      <c r="T618" s="20" t="s">
        <v>168</v>
      </c>
      <c r="U618" s="20" t="s">
        <v>169</v>
      </c>
      <c r="V618" s="20" t="s">
        <v>170</v>
      </c>
      <c r="W618" s="20" t="s">
        <v>171</v>
      </c>
      <c r="X618" s="20" t="s">
        <v>172</v>
      </c>
      <c r="Y618" s="20" t="s">
        <v>173</v>
      </c>
      <c r="Z618" s="20" t="s">
        <v>174</v>
      </c>
      <c r="AA618" s="20" t="s">
        <v>175</v>
      </c>
      <c r="AB618" s="20" t="s">
        <v>176</v>
      </c>
      <c r="AC618" s="20" t="s">
        <v>177</v>
      </c>
      <c r="AD618" s="20" t="s">
        <v>178</v>
      </c>
      <c r="AE618" s="20" t="s">
        <v>179</v>
      </c>
      <c r="AF618" s="19" t="s">
        <v>180</v>
      </c>
      <c r="AG618" s="20" t="s">
        <v>181</v>
      </c>
      <c r="AH618" s="20" t="s">
        <v>182</v>
      </c>
      <c r="AI618" s="20" t="s">
        <v>183</v>
      </c>
      <c r="AJ618" s="20" t="s">
        <v>184</v>
      </c>
      <c r="AK618" s="20" t="s">
        <v>185</v>
      </c>
      <c r="AL618" s="20" t="s">
        <v>186</v>
      </c>
      <c r="AM618" s="20" t="s">
        <v>187</v>
      </c>
      <c r="AN618" s="20" t="s">
        <v>188</v>
      </c>
      <c r="AO618" s="20" t="s">
        <v>189</v>
      </c>
      <c r="AP618" s="20" t="s">
        <v>190</v>
      </c>
      <c r="AQ618" s="20" t="s">
        <v>191</v>
      </c>
      <c r="AR618" s="20" t="s">
        <v>192</v>
      </c>
      <c r="AS618" s="20" t="s">
        <v>189</v>
      </c>
      <c r="AT618" s="20" t="s">
        <v>190</v>
      </c>
      <c r="AU618" s="20" t="s">
        <v>191</v>
      </c>
      <c r="AV618" s="20" t="s">
        <v>192</v>
      </c>
    </row>
    <row r="619" spans="2:48" x14ac:dyDescent="0.25">
      <c r="B619" t="str">
        <f>vertices!A151</f>
        <v>FPAR</v>
      </c>
      <c r="C619" s="28">
        <f>VLOOKUP(B619,vertices!$A:$C,2,0)</f>
        <v>-25.54372</v>
      </c>
      <c r="D619" s="28">
        <f>VLOOKUP(B619,vertices!$A:$C,3,0)</f>
        <v>-42.84</v>
      </c>
      <c r="E619" s="30">
        <f>SMALL(I619:AV619,1)</f>
        <v>4.7853030915820227</v>
      </c>
      <c r="F619" s="30" t="str">
        <f>HLOOKUP(E619,I619:AV620,2,0)</f>
        <v>QDC7</v>
      </c>
      <c r="G619" s="30" t="str">
        <f>VLOOKUP(F619,$B$573:$F$613,4,0)</f>
        <v>BS068</v>
      </c>
      <c r="H619" s="30" t="str">
        <f>VLOOKUP(F619,$B$573:$F$613,5,0)</f>
        <v>BS076</v>
      </c>
      <c r="I619" s="5">
        <f>IFERROR(3440*ACOS(COS(PI()*(90-I616)/180)*COS((90-$C619)*PI()/180)+SIN((90-I616)*PI()/180)*SIN((90-$C619)*PI()/180)*COS((($D619)-I617)*PI()/180)),0)</f>
        <v>35.485373492509055</v>
      </c>
      <c r="J619" s="5">
        <f t="shared" ref="J619:AV619" si="9">IFERROR(3440*ACOS(COS(PI()*(90-J616)/180)*COS((90-$C619)*PI()/180)+SIN((90-J616)*PI()/180)*SIN((90-$C619)*PI()/180)*COS((($D619)-J617)*PI()/180)),0)</f>
        <v>28.38089047513451</v>
      </c>
      <c r="K619" s="5">
        <f t="shared" si="9"/>
        <v>23.494629913652663</v>
      </c>
      <c r="L619" s="5">
        <f t="shared" si="9"/>
        <v>22.333378691183139</v>
      </c>
      <c r="M619" s="5">
        <f t="shared" si="9"/>
        <v>25.413017356004062</v>
      </c>
      <c r="N619" s="5">
        <f t="shared" si="9"/>
        <v>31.513847382942028</v>
      </c>
      <c r="O619" s="5">
        <f t="shared" si="9"/>
        <v>30.634282147101803</v>
      </c>
      <c r="P619" s="5">
        <f t="shared" si="9"/>
        <v>22.026406655508897</v>
      </c>
      <c r="Q619" s="5">
        <f t="shared" si="9"/>
        <v>15.23572179186969</v>
      </c>
      <c r="R619" s="5">
        <f t="shared" si="9"/>
        <v>13.392278662177741</v>
      </c>
      <c r="S619" s="5">
        <f t="shared" si="9"/>
        <v>18.078725560609676</v>
      </c>
      <c r="T619" s="5">
        <f t="shared" si="9"/>
        <v>25.972847146779845</v>
      </c>
      <c r="U619" s="5">
        <f t="shared" si="9"/>
        <v>27.952743413869605</v>
      </c>
      <c r="V619" s="5">
        <f t="shared" si="9"/>
        <v>18.118354994941797</v>
      </c>
      <c r="W619" s="5">
        <f t="shared" si="9"/>
        <v>8.686534109148365</v>
      </c>
      <c r="X619" s="5">
        <f t="shared" si="9"/>
        <v>4.7853030915820227</v>
      </c>
      <c r="Y619" s="5">
        <f t="shared" si="9"/>
        <v>13.06156729771649</v>
      </c>
      <c r="Z619" s="5">
        <f t="shared" si="9"/>
        <v>22.772178609292268</v>
      </c>
      <c r="AA619" s="5">
        <f t="shared" si="9"/>
        <v>28.069589238374562</v>
      </c>
      <c r="AB619" s="5">
        <f t="shared" si="9"/>
        <v>18.297862745311519</v>
      </c>
      <c r="AC619" s="5">
        <f t="shared" si="9"/>
        <v>9.0544933072538214</v>
      </c>
      <c r="AD619" s="5">
        <f t="shared" si="9"/>
        <v>5.4238403375169497</v>
      </c>
      <c r="AE619" s="5">
        <f t="shared" si="9"/>
        <v>13.308432136125194</v>
      </c>
      <c r="AF619" s="5">
        <f t="shared" si="9"/>
        <v>22.914467368797027</v>
      </c>
      <c r="AG619" s="5">
        <f t="shared" si="9"/>
        <v>69.094162288213838</v>
      </c>
      <c r="AH619" s="5">
        <f t="shared" si="9"/>
        <v>59.326511619687508</v>
      </c>
      <c r="AI619" s="5">
        <f t="shared" si="9"/>
        <v>49.65408210825629</v>
      </c>
      <c r="AJ619" s="5">
        <f t="shared" si="9"/>
        <v>40.145758549488434</v>
      </c>
      <c r="AK619" s="5">
        <f t="shared" si="9"/>
        <v>71.481894916536248</v>
      </c>
      <c r="AL619" s="5">
        <f t="shared" si="9"/>
        <v>62.087377334233494</v>
      </c>
      <c r="AM619" s="5">
        <f t="shared" si="9"/>
        <v>52.917698757103807</v>
      </c>
      <c r="AN619" s="5">
        <f t="shared" si="9"/>
        <v>44.113292253881724</v>
      </c>
      <c r="AO619" s="5">
        <f t="shared" si="9"/>
        <v>74.898978326964567</v>
      </c>
      <c r="AP619" s="5">
        <f t="shared" si="9"/>
        <v>65.987624592821504</v>
      </c>
      <c r="AQ619" s="5">
        <f t="shared" si="9"/>
        <v>57.438077461417549</v>
      </c>
      <c r="AR619" s="5">
        <f t="shared" si="9"/>
        <v>49.438399891402071</v>
      </c>
      <c r="AS619" s="5">
        <f t="shared" si="9"/>
        <v>79.212306291773757</v>
      </c>
      <c r="AT619" s="5">
        <f t="shared" si="9"/>
        <v>70.83930228214416</v>
      </c>
      <c r="AU619" s="5">
        <f t="shared" si="9"/>
        <v>62.945030064997724</v>
      </c>
      <c r="AV619" s="5">
        <f t="shared" si="9"/>
        <v>55.733290362154776</v>
      </c>
    </row>
    <row r="620" spans="2:48" x14ac:dyDescent="0.25">
      <c r="B620"/>
      <c r="C620" s="28" t="e">
        <f>VLOOKUP(B620,vertices!$A:$C,2,0)</f>
        <v>#N/A</v>
      </c>
      <c r="D620" s="28" t="e">
        <f>VLOOKUP(B620,vertices!$A:$C,3,0)</f>
        <v>#N/A</v>
      </c>
      <c r="E620" s="30"/>
      <c r="F620" s="30"/>
      <c r="G620" s="30"/>
      <c r="H620" s="30"/>
      <c r="I620" s="20" t="s">
        <v>157</v>
      </c>
      <c r="J620" s="20" t="s">
        <v>158</v>
      </c>
      <c r="K620" s="20" t="s">
        <v>159</v>
      </c>
      <c r="L620" s="20" t="s">
        <v>160</v>
      </c>
      <c r="M620" s="20" t="s">
        <v>161</v>
      </c>
      <c r="N620" s="20" t="s">
        <v>162</v>
      </c>
      <c r="O620" s="20" t="s">
        <v>163</v>
      </c>
      <c r="P620" s="20" t="s">
        <v>164</v>
      </c>
      <c r="Q620" s="20" t="s">
        <v>165</v>
      </c>
      <c r="R620" s="20" t="s">
        <v>166</v>
      </c>
      <c r="S620" s="20" t="s">
        <v>167</v>
      </c>
      <c r="T620" s="20" t="s">
        <v>168</v>
      </c>
      <c r="U620" s="20" t="s">
        <v>169</v>
      </c>
      <c r="V620" s="20" t="s">
        <v>170</v>
      </c>
      <c r="W620" s="20" t="s">
        <v>171</v>
      </c>
      <c r="X620" s="20" t="s">
        <v>172</v>
      </c>
      <c r="Y620" s="20" t="s">
        <v>173</v>
      </c>
      <c r="Z620" s="20" t="s">
        <v>174</v>
      </c>
      <c r="AA620" s="20" t="s">
        <v>175</v>
      </c>
      <c r="AB620" s="20" t="s">
        <v>176</v>
      </c>
      <c r="AC620" s="20" t="s">
        <v>177</v>
      </c>
      <c r="AD620" s="20" t="s">
        <v>178</v>
      </c>
      <c r="AE620" s="20" t="s">
        <v>179</v>
      </c>
      <c r="AF620" s="19" t="s">
        <v>180</v>
      </c>
      <c r="AG620" s="20" t="s">
        <v>181</v>
      </c>
      <c r="AH620" s="20" t="s">
        <v>182</v>
      </c>
      <c r="AI620" s="20" t="s">
        <v>183</v>
      </c>
      <c r="AJ620" s="20" t="s">
        <v>184</v>
      </c>
      <c r="AK620" s="20" t="s">
        <v>185</v>
      </c>
      <c r="AL620" s="20" t="s">
        <v>186</v>
      </c>
      <c r="AM620" s="20" t="s">
        <v>187</v>
      </c>
      <c r="AN620" s="20" t="s">
        <v>188</v>
      </c>
      <c r="AO620" s="20" t="s">
        <v>189</v>
      </c>
      <c r="AP620" s="20" t="s">
        <v>190</v>
      </c>
      <c r="AQ620" s="20" t="s">
        <v>191</v>
      </c>
      <c r="AR620" s="20" t="s">
        <v>192</v>
      </c>
      <c r="AS620" s="20" t="s">
        <v>189</v>
      </c>
      <c r="AT620" s="20" t="s">
        <v>190</v>
      </c>
      <c r="AU620" s="20" t="s">
        <v>191</v>
      </c>
      <c r="AV620" s="20" t="s">
        <v>192</v>
      </c>
    </row>
    <row r="621" spans="2:48" x14ac:dyDescent="0.25">
      <c r="B621" t="str">
        <f>vertices!A152</f>
        <v>FPIB</v>
      </c>
      <c r="C621" s="28">
        <f>VLOOKUP(B621,vertices!$A:$C,2,0)</f>
        <v>-25.67191</v>
      </c>
      <c r="D621" s="28">
        <f>VLOOKUP(B621,vertices!$A:$C,3,0)</f>
        <v>-43.20599</v>
      </c>
      <c r="E621" s="30">
        <f>SMALL(I621:AV621,1)</f>
        <v>5.2582893859257673</v>
      </c>
      <c r="F621" s="30" t="str">
        <f>HLOOKUP(E621,I621:AV622,2,0)</f>
        <v>QDA8</v>
      </c>
      <c r="G621" s="30" t="str">
        <f>VLOOKUP(F621,$B$573:$F$613,4,0)</f>
        <v>BS054</v>
      </c>
      <c r="H621" s="30" t="str">
        <f>VLOOKUP(F621,$B$573:$F$613,5,0)</f>
        <v>BS062</v>
      </c>
      <c r="I621" s="5">
        <f t="shared" ref="I621:AV621" si="10">IFERROR(3440*ACOS(COS(PI()*(90-I616)/180)*COS((90-$C621)*PI()/180)+SIN((90-I616)*PI()/180)*SIN((90-$C621)*PI()/180)*COS((($D621)-I617)*PI()/180)),0)</f>
        <v>35.418296123323074</v>
      </c>
      <c r="J621" s="5">
        <f t="shared" si="10"/>
        <v>25.443286608700753</v>
      </c>
      <c r="K621" s="5">
        <f t="shared" si="10"/>
        <v>15.508971457560286</v>
      </c>
      <c r="L621" s="5">
        <f t="shared" si="10"/>
        <v>5.827331031109857</v>
      </c>
      <c r="M621" s="5">
        <f t="shared" si="10"/>
        <v>5.2582893859257673</v>
      </c>
      <c r="N621" s="5">
        <f t="shared" si="10"/>
        <v>14.886358071701977</v>
      </c>
      <c r="O621" s="5">
        <f t="shared" si="10"/>
        <v>35.958670977384344</v>
      </c>
      <c r="P621" s="5">
        <f t="shared" si="10"/>
        <v>26.189275329273105</v>
      </c>
      <c r="Q621" s="5">
        <f t="shared" si="10"/>
        <v>16.703061953262051</v>
      </c>
      <c r="R621" s="5">
        <f t="shared" si="10"/>
        <v>8.5069634706925434</v>
      </c>
      <c r="S621" s="5">
        <f t="shared" si="10"/>
        <v>8.1244439131790358</v>
      </c>
      <c r="T621" s="5">
        <f t="shared" si="10"/>
        <v>16.121624075757861</v>
      </c>
      <c r="U621" s="5">
        <f t="shared" si="10"/>
        <v>38.666152804132338</v>
      </c>
      <c r="V621" s="5">
        <f t="shared" si="10"/>
        <v>29.793385402088042</v>
      </c>
      <c r="W621" s="5">
        <f t="shared" si="10"/>
        <v>21.919879859913376</v>
      </c>
      <c r="X621" s="5">
        <f t="shared" si="10"/>
        <v>16.540173238689562</v>
      </c>
      <c r="Y621" s="5">
        <f t="shared" si="10"/>
        <v>16.338127395568236</v>
      </c>
      <c r="Z621" s="5">
        <f t="shared" si="10"/>
        <v>21.460483712278364</v>
      </c>
      <c r="AA621" s="5">
        <f t="shared" si="10"/>
        <v>43.134573706945325</v>
      </c>
      <c r="AB621" s="5">
        <f t="shared" si="10"/>
        <v>35.392987049082762</v>
      </c>
      <c r="AC621" s="5">
        <f t="shared" si="10"/>
        <v>29.068788107411034</v>
      </c>
      <c r="AD621" s="5">
        <f t="shared" si="10"/>
        <v>25.250429268905883</v>
      </c>
      <c r="AE621" s="5">
        <f t="shared" si="10"/>
        <v>25.108419722559727</v>
      </c>
      <c r="AF621" s="5">
        <f t="shared" si="10"/>
        <v>28.697388908126502</v>
      </c>
      <c r="AG621" s="5">
        <f t="shared" si="10"/>
        <v>82.624234043093537</v>
      </c>
      <c r="AH621" s="5">
        <f t="shared" si="10"/>
        <v>73.600853757741206</v>
      </c>
      <c r="AI621" s="5">
        <f t="shared" si="10"/>
        <v>64.866502545960657</v>
      </c>
      <c r="AJ621" s="5">
        <f t="shared" si="10"/>
        <v>56.555251634995436</v>
      </c>
      <c r="AK621" s="5">
        <f t="shared" si="10"/>
        <v>86.735227012734356</v>
      </c>
      <c r="AL621" s="5">
        <f t="shared" si="10"/>
        <v>78.181743783943716</v>
      </c>
      <c r="AM621" s="5">
        <f t="shared" si="10"/>
        <v>70.014444834531545</v>
      </c>
      <c r="AN621" s="5">
        <f t="shared" si="10"/>
        <v>62.385189576860625</v>
      </c>
      <c r="AO621" s="5">
        <f t="shared" si="10"/>
        <v>91.561984376397149</v>
      </c>
      <c r="AP621" s="5">
        <f t="shared" si="10"/>
        <v>83.497456589934615</v>
      </c>
      <c r="AQ621" s="5">
        <f t="shared" si="10"/>
        <v>75.896644811889303</v>
      </c>
      <c r="AR621" s="5">
        <f t="shared" si="10"/>
        <v>68.913157623954476</v>
      </c>
      <c r="AS621" s="5">
        <f t="shared" si="10"/>
        <v>96.997705539444127</v>
      </c>
      <c r="AT621" s="5">
        <f t="shared" si="10"/>
        <v>89.417028299726098</v>
      </c>
      <c r="AU621" s="5">
        <f t="shared" si="10"/>
        <v>82.355913323135383</v>
      </c>
      <c r="AV621" s="5">
        <f t="shared" si="10"/>
        <v>75.959393156944572</v>
      </c>
    </row>
    <row r="622" spans="2:48" x14ac:dyDescent="0.25">
      <c r="B622"/>
      <c r="C622" s="28" t="e">
        <f>VLOOKUP(B622,vertices!$A:$C,2,0)</f>
        <v>#N/A</v>
      </c>
      <c r="D622" s="28" t="e">
        <f>VLOOKUP(B622,vertices!$A:$C,3,0)</f>
        <v>#N/A</v>
      </c>
      <c r="E622" s="28"/>
      <c r="F622" s="28"/>
      <c r="G622" s="28"/>
      <c r="H622" s="28"/>
      <c r="I622" s="20" t="s">
        <v>157</v>
      </c>
      <c r="J622" s="20" t="s">
        <v>158</v>
      </c>
      <c r="K622" s="20" t="s">
        <v>159</v>
      </c>
      <c r="L622" s="20" t="s">
        <v>160</v>
      </c>
      <c r="M622" s="20" t="s">
        <v>161</v>
      </c>
      <c r="N622" s="20" t="s">
        <v>162</v>
      </c>
      <c r="O622" s="20" t="s">
        <v>163</v>
      </c>
      <c r="P622" s="20" t="s">
        <v>164</v>
      </c>
      <c r="Q622" s="20" t="s">
        <v>165</v>
      </c>
      <c r="R622" s="20" t="s">
        <v>166</v>
      </c>
      <c r="S622" s="20" t="s">
        <v>167</v>
      </c>
      <c r="T622" s="20" t="s">
        <v>168</v>
      </c>
      <c r="U622" s="20" t="s">
        <v>169</v>
      </c>
      <c r="V622" s="20" t="s">
        <v>170</v>
      </c>
      <c r="W622" s="20" t="s">
        <v>171</v>
      </c>
      <c r="X622" s="20" t="s">
        <v>172</v>
      </c>
      <c r="Y622" s="20" t="s">
        <v>173</v>
      </c>
      <c r="Z622" s="20" t="s">
        <v>174</v>
      </c>
      <c r="AA622" s="20" t="s">
        <v>175</v>
      </c>
      <c r="AB622" s="20" t="s">
        <v>176</v>
      </c>
      <c r="AC622" s="20" t="s">
        <v>177</v>
      </c>
      <c r="AD622" s="20" t="s">
        <v>178</v>
      </c>
      <c r="AE622" s="20" t="s">
        <v>179</v>
      </c>
      <c r="AF622" s="19" t="s">
        <v>180</v>
      </c>
      <c r="AG622" s="20" t="s">
        <v>181</v>
      </c>
      <c r="AH622" s="20" t="s">
        <v>182</v>
      </c>
      <c r="AI622" s="20" t="s">
        <v>183</v>
      </c>
      <c r="AJ622" s="20" t="s">
        <v>184</v>
      </c>
      <c r="AK622" s="20" t="s">
        <v>185</v>
      </c>
      <c r="AL622" s="20" t="s">
        <v>186</v>
      </c>
      <c r="AM622" s="20" t="s">
        <v>187</v>
      </c>
      <c r="AN622" s="20" t="s">
        <v>188</v>
      </c>
      <c r="AO622" s="20" t="s">
        <v>189</v>
      </c>
      <c r="AP622" s="20" t="s">
        <v>190</v>
      </c>
      <c r="AQ622" s="20" t="s">
        <v>191</v>
      </c>
      <c r="AR622" s="20" t="s">
        <v>192</v>
      </c>
      <c r="AS622" s="20" t="s">
        <v>189</v>
      </c>
      <c r="AT622" s="20" t="s">
        <v>190</v>
      </c>
      <c r="AU622" s="20" t="s">
        <v>191</v>
      </c>
      <c r="AV622" s="20" t="s">
        <v>192</v>
      </c>
    </row>
    <row r="623" spans="2:48" x14ac:dyDescent="0.25">
      <c r="B623" t="str">
        <f>vertices!A153</f>
        <v>FPIT</v>
      </c>
      <c r="C623" s="28">
        <f>VLOOKUP(B623,vertices!$A:$C,2,0)</f>
        <v>-25.139849999999999</v>
      </c>
      <c r="D623" s="28">
        <f>VLOOKUP(B623,vertices!$A:$C,3,0)</f>
        <v>-42.94417</v>
      </c>
      <c r="E623" s="30">
        <f>SMALL(I623:AV623,1)</f>
        <v>3.7080458825328577</v>
      </c>
      <c r="F623" s="30" t="str">
        <f>HLOOKUP(E623,I623:AV624,2,0)</f>
        <v>QDC4</v>
      </c>
      <c r="G623" s="30" t="str">
        <f>VLOOKUP(F623,$B$573:$F$613,4,0)</f>
        <v>OBLOL</v>
      </c>
      <c r="H623" s="30" t="str">
        <f>VLOOKUP(F623,$B$573:$F$613,5,0)</f>
        <v>ASIGO</v>
      </c>
      <c r="I623" s="5">
        <f t="shared" ref="I623:AV623" si="11">IFERROR(3440*ACOS(COS(PI()*(90-I616)/180)*COS((90-$C623)*PI()/180)+SIN((90-I616)*PI()/180)*SIN((90-$C623)*PI()/180)*COS((($D623)-I617)*PI()/180)),0)</f>
        <v>16.969041630409869</v>
      </c>
      <c r="J623" s="5">
        <f t="shared" si="11"/>
        <v>17.882760898383872</v>
      </c>
      <c r="K623" s="5">
        <f t="shared" si="11"/>
        <v>23.492522283019373</v>
      </c>
      <c r="L623" s="5">
        <f t="shared" si="11"/>
        <v>31.372994301721899</v>
      </c>
      <c r="M623" s="5">
        <f t="shared" si="11"/>
        <v>40.210591167387918</v>
      </c>
      <c r="N623" s="5">
        <f t="shared" si="11"/>
        <v>49.495244366653566</v>
      </c>
      <c r="O623" s="5">
        <f t="shared" si="11"/>
        <v>8.2916585375430962</v>
      </c>
      <c r="P623" s="5">
        <f t="shared" si="11"/>
        <v>10.044682616427991</v>
      </c>
      <c r="Q623" s="5">
        <f t="shared" si="11"/>
        <v>18.256550461084871</v>
      </c>
      <c r="R623" s="5">
        <f t="shared" si="11"/>
        <v>27.676155060239811</v>
      </c>
      <c r="S623" s="5">
        <f t="shared" si="11"/>
        <v>37.401863876022929</v>
      </c>
      <c r="T623" s="5">
        <f t="shared" si="11"/>
        <v>47.245012669909286</v>
      </c>
      <c r="U623" s="5">
        <f t="shared" si="11"/>
        <v>3.7080458825328577</v>
      </c>
      <c r="V623" s="5">
        <f t="shared" si="11"/>
        <v>6.7800257816998588</v>
      </c>
      <c r="W623" s="5">
        <f t="shared" si="11"/>
        <v>16.686825443206494</v>
      </c>
      <c r="X623" s="5">
        <f t="shared" si="11"/>
        <v>26.668216767957755</v>
      </c>
      <c r="Y623" s="5">
        <f t="shared" si="11"/>
        <v>36.663328766348272</v>
      </c>
      <c r="Z623" s="5">
        <f t="shared" si="11"/>
        <v>46.663345522098837</v>
      </c>
      <c r="AA623" s="5">
        <f t="shared" si="11"/>
        <v>11.087942394521271</v>
      </c>
      <c r="AB623" s="5">
        <f t="shared" si="11"/>
        <v>12.450402554341107</v>
      </c>
      <c r="AC623" s="5">
        <f t="shared" si="11"/>
        <v>19.681062312373658</v>
      </c>
      <c r="AD623" s="5">
        <f t="shared" si="11"/>
        <v>28.634551445328214</v>
      </c>
      <c r="AE623" s="5">
        <f t="shared" si="11"/>
        <v>38.115515108020084</v>
      </c>
      <c r="AF623" s="5">
        <f t="shared" si="11"/>
        <v>47.811181538960298</v>
      </c>
      <c r="AG623" s="5">
        <f t="shared" si="11"/>
        <v>47.667009604370861</v>
      </c>
      <c r="AH623" s="5">
        <f t="shared" si="11"/>
        <v>38.765967317686275</v>
      </c>
      <c r="AI623" s="5">
        <f t="shared" si="11"/>
        <v>30.556778801519471</v>
      </c>
      <c r="AJ623" s="5">
        <f t="shared" si="11"/>
        <v>23.767484734616531</v>
      </c>
      <c r="AK623" s="5">
        <f t="shared" si="11"/>
        <v>52.077738209704343</v>
      </c>
      <c r="AL623" s="5">
        <f t="shared" si="11"/>
        <v>44.069940325509727</v>
      </c>
      <c r="AM623" s="5">
        <f t="shared" si="11"/>
        <v>37.047079336390247</v>
      </c>
      <c r="AN623" s="5">
        <f t="shared" si="11"/>
        <v>31.671282865125789</v>
      </c>
      <c r="AO623" s="5">
        <f t="shared" si="11"/>
        <v>57.594435048056582</v>
      </c>
      <c r="AP623" s="5">
        <f t="shared" si="11"/>
        <v>50.461665538242144</v>
      </c>
      <c r="AQ623" s="5">
        <f t="shared" si="11"/>
        <v>44.451036656876624</v>
      </c>
      <c r="AR623" s="5">
        <f t="shared" si="11"/>
        <v>40.070735725554144</v>
      </c>
      <c r="AS623" s="5">
        <f t="shared" si="11"/>
        <v>63.931426541904024</v>
      </c>
      <c r="AT623" s="5">
        <f t="shared" si="11"/>
        <v>57.580026607292929</v>
      </c>
      <c r="AU623" s="5">
        <f t="shared" si="11"/>
        <v>52.382645408913305</v>
      </c>
      <c r="AV623" s="5">
        <f t="shared" si="11"/>
        <v>48.710096774094765</v>
      </c>
    </row>
    <row r="624" spans="2:48" x14ac:dyDescent="0.25">
      <c r="B624"/>
      <c r="C624" s="28" t="e">
        <f>VLOOKUP(B624,vertices!$A:$C,2,0)</f>
        <v>#N/A</v>
      </c>
      <c r="D624" s="28" t="e">
        <f>VLOOKUP(B624,vertices!$A:$C,3,0)</f>
        <v>#N/A</v>
      </c>
      <c r="E624" s="28"/>
      <c r="F624" s="28"/>
      <c r="G624" s="28"/>
      <c r="H624" s="28"/>
      <c r="I624" s="20" t="s">
        <v>157</v>
      </c>
      <c r="J624" s="20" t="s">
        <v>158</v>
      </c>
      <c r="K624" s="20" t="s">
        <v>159</v>
      </c>
      <c r="L624" s="20" t="s">
        <v>160</v>
      </c>
      <c r="M624" s="20" t="s">
        <v>161</v>
      </c>
      <c r="N624" s="20" t="s">
        <v>162</v>
      </c>
      <c r="O624" s="20" t="s">
        <v>163</v>
      </c>
      <c r="P624" s="20" t="s">
        <v>164</v>
      </c>
      <c r="Q624" s="20" t="s">
        <v>165</v>
      </c>
      <c r="R624" s="20" t="s">
        <v>166</v>
      </c>
      <c r="S624" s="20" t="s">
        <v>167</v>
      </c>
      <c r="T624" s="20" t="s">
        <v>168</v>
      </c>
      <c r="U624" s="20" t="s">
        <v>169</v>
      </c>
      <c r="V624" s="20" t="s">
        <v>170</v>
      </c>
      <c r="W624" s="20" t="s">
        <v>171</v>
      </c>
      <c r="X624" s="20" t="s">
        <v>172</v>
      </c>
      <c r="Y624" s="20" t="s">
        <v>173</v>
      </c>
      <c r="Z624" s="20" t="s">
        <v>174</v>
      </c>
      <c r="AA624" s="20" t="s">
        <v>175</v>
      </c>
      <c r="AB624" s="20" t="s">
        <v>176</v>
      </c>
      <c r="AC624" s="20" t="s">
        <v>177</v>
      </c>
      <c r="AD624" s="20" t="s">
        <v>178</v>
      </c>
      <c r="AE624" s="20" t="s">
        <v>179</v>
      </c>
      <c r="AF624" s="19" t="s">
        <v>180</v>
      </c>
      <c r="AG624" s="20" t="s">
        <v>181</v>
      </c>
      <c r="AH624" s="20" t="s">
        <v>182</v>
      </c>
      <c r="AI624" s="20" t="s">
        <v>183</v>
      </c>
      <c r="AJ624" s="20" t="s">
        <v>184</v>
      </c>
      <c r="AK624" s="20" t="s">
        <v>185</v>
      </c>
      <c r="AL624" s="20" t="s">
        <v>186</v>
      </c>
      <c r="AM624" s="20" t="s">
        <v>187</v>
      </c>
      <c r="AN624" s="20" t="s">
        <v>188</v>
      </c>
      <c r="AO624" s="20" t="s">
        <v>189</v>
      </c>
      <c r="AP624" s="20" t="s">
        <v>190</v>
      </c>
      <c r="AQ624" s="20" t="s">
        <v>191</v>
      </c>
      <c r="AR624" s="20" t="s">
        <v>192</v>
      </c>
      <c r="AS624" s="20" t="s">
        <v>189</v>
      </c>
      <c r="AT624" s="20" t="s">
        <v>190</v>
      </c>
      <c r="AU624" s="20" t="s">
        <v>191</v>
      </c>
      <c r="AV624" s="20" t="s">
        <v>192</v>
      </c>
    </row>
    <row r="625" spans="2:48" x14ac:dyDescent="0.25">
      <c r="B625" t="str">
        <f>vertices!A154</f>
        <v>FPMA</v>
      </c>
      <c r="C625" s="28">
        <f>VLOOKUP(B625,vertices!$A:$C,2,0)</f>
        <v>-25.202999999999999</v>
      </c>
      <c r="D625" s="28">
        <f>VLOOKUP(B625,vertices!$A:$C,3,0)</f>
        <v>-42.878619999999998</v>
      </c>
      <c r="E625" s="30">
        <f>SMALL(I625:AV625,1)</f>
        <v>3.4975726040685728</v>
      </c>
      <c r="F625" s="30" t="str">
        <f>HLOOKUP(E625,I625:AV626,2,0)</f>
        <v>QDC5</v>
      </c>
      <c r="G625" s="30" t="str">
        <f>VLOOKUP(F625,$B$573:$F$613,4,0)</f>
        <v>BS066</v>
      </c>
      <c r="H625" s="30" t="str">
        <f>VLOOKUP(F625,$B$573:$F$613,5,0)</f>
        <v>BS073</v>
      </c>
      <c r="I625" s="5">
        <f t="shared" ref="I625:AV625" si="12">IFERROR(3440*ACOS(COS(PI()*(90-I616)/180)*COS((90-$C625)*PI()/180)+SIN((90-I616)*PI()/180)*SIN((90-$C625)*PI()/180)*COS((($D625)-I617)*PI()/180)),0)</f>
        <v>21.42525870590319</v>
      </c>
      <c r="J625" s="5">
        <f t="shared" si="12"/>
        <v>20.367322415945157</v>
      </c>
      <c r="K625" s="5">
        <f t="shared" si="12"/>
        <v>23.892967567416612</v>
      </c>
      <c r="L625" s="5">
        <f t="shared" si="12"/>
        <v>30.449629569957271</v>
      </c>
      <c r="M625" s="5">
        <f t="shared" si="12"/>
        <v>38.519422992639925</v>
      </c>
      <c r="N625" s="5">
        <f t="shared" si="12"/>
        <v>47.334679879988229</v>
      </c>
      <c r="O625" s="5">
        <f t="shared" si="12"/>
        <v>13.244395055701794</v>
      </c>
      <c r="P625" s="5">
        <f t="shared" si="12"/>
        <v>11.471166957067354</v>
      </c>
      <c r="Q625" s="5">
        <f t="shared" si="12"/>
        <v>16.971237601413023</v>
      </c>
      <c r="R625" s="5">
        <f t="shared" si="12"/>
        <v>25.391331266458774</v>
      </c>
      <c r="S625" s="5">
        <f t="shared" si="12"/>
        <v>34.665228466430321</v>
      </c>
      <c r="T625" s="5">
        <f t="shared" si="12"/>
        <v>44.259439548521669</v>
      </c>
      <c r="U625" s="5">
        <f t="shared" si="12"/>
        <v>7.4763647535818833</v>
      </c>
      <c r="V625" s="5">
        <f t="shared" si="12"/>
        <v>3.4975726040685728</v>
      </c>
      <c r="W625" s="5">
        <f t="shared" si="12"/>
        <v>12.993545907948754</v>
      </c>
      <c r="X625" s="5">
        <f t="shared" si="12"/>
        <v>22.928011107531745</v>
      </c>
      <c r="Y625" s="5">
        <f t="shared" si="12"/>
        <v>32.906190730267006</v>
      </c>
      <c r="Z625" s="5">
        <f t="shared" si="12"/>
        <v>42.897591078699136</v>
      </c>
      <c r="AA625" s="5">
        <f t="shared" si="12"/>
        <v>10.024369396610808</v>
      </c>
      <c r="AB625" s="5">
        <f t="shared" si="12"/>
        <v>7.5341910075467844</v>
      </c>
      <c r="AC625" s="5">
        <f t="shared" si="12"/>
        <v>14.604864673207523</v>
      </c>
      <c r="AD625" s="5">
        <f t="shared" si="12"/>
        <v>23.876810837108877</v>
      </c>
      <c r="AE625" s="5">
        <f t="shared" si="12"/>
        <v>33.573264735867014</v>
      </c>
      <c r="AF625" s="5">
        <f t="shared" si="12"/>
        <v>43.410691078732881</v>
      </c>
      <c r="AG625" s="5">
        <f t="shared" si="12"/>
        <v>49.878195460530641</v>
      </c>
      <c r="AH625" s="5">
        <f t="shared" si="12"/>
        <v>40.531247446834122</v>
      </c>
      <c r="AI625" s="5">
        <f t="shared" si="12"/>
        <v>31.590987104273509</v>
      </c>
      <c r="AJ625" s="5">
        <f t="shared" si="12"/>
        <v>23.525724692660379</v>
      </c>
      <c r="AK625" s="5">
        <f t="shared" si="12"/>
        <v>53.503854165355804</v>
      </c>
      <c r="AL625" s="5">
        <f t="shared" si="12"/>
        <v>44.912236948072234</v>
      </c>
      <c r="AM625" s="5">
        <f t="shared" si="12"/>
        <v>37.038012273181167</v>
      </c>
      <c r="AN625" s="5">
        <f t="shared" si="12"/>
        <v>30.443035115346841</v>
      </c>
      <c r="AO625" s="5">
        <f t="shared" si="12"/>
        <v>58.330842226384938</v>
      </c>
      <c r="AP625" s="5">
        <f t="shared" si="12"/>
        <v>50.558997237534804</v>
      </c>
      <c r="AQ625" s="5">
        <f t="shared" si="12"/>
        <v>43.705753978723493</v>
      </c>
      <c r="AR625" s="5">
        <f t="shared" si="12"/>
        <v>38.26786305156574</v>
      </c>
      <c r="AS625" s="5">
        <f t="shared" si="12"/>
        <v>64.088281385464327</v>
      </c>
      <c r="AT625" s="5">
        <f t="shared" si="12"/>
        <v>57.09720425081747</v>
      </c>
      <c r="AU625" s="5">
        <f t="shared" si="12"/>
        <v>51.118738120783703</v>
      </c>
      <c r="AV625" s="5">
        <f t="shared" si="12"/>
        <v>46.544728730361214</v>
      </c>
    </row>
    <row r="626" spans="2:48" x14ac:dyDescent="0.25">
      <c r="B626"/>
      <c r="C626" s="28" t="e">
        <f>VLOOKUP(B626,vertices!$A:$C,2,0)</f>
        <v>#N/A</v>
      </c>
      <c r="D626" s="28" t="e">
        <f>VLOOKUP(B626,vertices!$A:$C,3,0)</f>
        <v>#N/A</v>
      </c>
      <c r="E626" s="28"/>
      <c r="F626" s="28"/>
      <c r="G626" s="28"/>
      <c r="H626" s="28"/>
      <c r="I626" s="20" t="s">
        <v>157</v>
      </c>
      <c r="J626" s="20" t="s">
        <v>158</v>
      </c>
      <c r="K626" s="20" t="s">
        <v>159</v>
      </c>
      <c r="L626" s="20" t="s">
        <v>160</v>
      </c>
      <c r="M626" s="20" t="s">
        <v>161</v>
      </c>
      <c r="N626" s="20" t="s">
        <v>162</v>
      </c>
      <c r="O626" s="20" t="s">
        <v>163</v>
      </c>
      <c r="P626" s="20" t="s">
        <v>164</v>
      </c>
      <c r="Q626" s="20" t="s">
        <v>165</v>
      </c>
      <c r="R626" s="20" t="s">
        <v>166</v>
      </c>
      <c r="S626" s="20" t="s">
        <v>167</v>
      </c>
      <c r="T626" s="20" t="s">
        <v>168</v>
      </c>
      <c r="U626" s="20" t="s">
        <v>169</v>
      </c>
      <c r="V626" s="20" t="s">
        <v>170</v>
      </c>
      <c r="W626" s="20" t="s">
        <v>171</v>
      </c>
      <c r="X626" s="20" t="s">
        <v>172</v>
      </c>
      <c r="Y626" s="20" t="s">
        <v>173</v>
      </c>
      <c r="Z626" s="20" t="s">
        <v>174</v>
      </c>
      <c r="AA626" s="20" t="s">
        <v>175</v>
      </c>
      <c r="AB626" s="20" t="s">
        <v>176</v>
      </c>
      <c r="AC626" s="20" t="s">
        <v>177</v>
      </c>
      <c r="AD626" s="20" t="s">
        <v>178</v>
      </c>
      <c r="AE626" s="20" t="s">
        <v>179</v>
      </c>
      <c r="AF626" s="19" t="s">
        <v>180</v>
      </c>
      <c r="AG626" s="20" t="s">
        <v>181</v>
      </c>
      <c r="AH626" s="20" t="s">
        <v>182</v>
      </c>
      <c r="AI626" s="20" t="s">
        <v>183</v>
      </c>
      <c r="AJ626" s="20" t="s">
        <v>184</v>
      </c>
      <c r="AK626" s="20" t="s">
        <v>185</v>
      </c>
      <c r="AL626" s="20" t="s">
        <v>186</v>
      </c>
      <c r="AM626" s="20" t="s">
        <v>187</v>
      </c>
      <c r="AN626" s="20" t="s">
        <v>188</v>
      </c>
      <c r="AO626" s="20" t="s">
        <v>189</v>
      </c>
      <c r="AP626" s="20" t="s">
        <v>190</v>
      </c>
      <c r="AQ626" s="20" t="s">
        <v>191</v>
      </c>
      <c r="AR626" s="20" t="s">
        <v>192</v>
      </c>
      <c r="AS626" s="20" t="s">
        <v>189</v>
      </c>
      <c r="AT626" s="20" t="s">
        <v>190</v>
      </c>
      <c r="AU626" s="20" t="s">
        <v>191</v>
      </c>
      <c r="AV626" s="20" t="s">
        <v>192</v>
      </c>
    </row>
    <row r="627" spans="2:48" x14ac:dyDescent="0.25">
      <c r="B627" t="str">
        <f>vertices!A155</f>
        <v>FPMR</v>
      </c>
      <c r="C627" s="28">
        <f>VLOOKUP(B627,vertices!$A:$C,2,0)</f>
        <v>-25.44781</v>
      </c>
      <c r="D627" s="28">
        <f>VLOOKUP(B627,vertices!$A:$C,3,0)</f>
        <v>-42.753039999999999</v>
      </c>
      <c r="E627" s="30">
        <f>SMALL(I627:AV627,1)</f>
        <v>1.8770759913570423</v>
      </c>
      <c r="F627" s="30" t="str">
        <f>HLOOKUP(E627,I627:AV628,2,0)</f>
        <v>QDD6</v>
      </c>
      <c r="G627" s="30" t="str">
        <f>VLOOKUP(F627,$B$573:$F$613,4,0)</f>
        <v>BS086</v>
      </c>
      <c r="H627" s="30" t="str">
        <f>VLOOKUP(F627,$B$573:$F$613,5,0)</f>
        <v>BS074</v>
      </c>
      <c r="I627" s="5">
        <f t="shared" ref="I627:AV627" si="13">IFERROR(3440*ACOS(COS(PI()*(90-I616)/180)*COS((90-$C627)*PI()/180)+SIN((90-I616)*PI()/180)*SIN((90-$C627)*PI()/180)*COS((($D627)-I617)*PI()/180)),0)</f>
        <v>34.74096479198478</v>
      </c>
      <c r="J627" s="5">
        <f t="shared" si="13"/>
        <v>29.463916229487825</v>
      </c>
      <c r="K627" s="5">
        <f t="shared" si="13"/>
        <v>27.01052111178754</v>
      </c>
      <c r="L627" s="5">
        <f t="shared" si="13"/>
        <v>28.129562886148847</v>
      </c>
      <c r="M627" s="5">
        <f t="shared" si="13"/>
        <v>32.453575024492132</v>
      </c>
      <c r="N627" s="5">
        <f t="shared" si="13"/>
        <v>38.928844342120215</v>
      </c>
      <c r="O627" s="5">
        <f t="shared" si="13"/>
        <v>28.292650204392835</v>
      </c>
      <c r="P627" s="5">
        <f t="shared" si="13"/>
        <v>21.499275956460462</v>
      </c>
      <c r="Q627" s="5">
        <f t="shared" si="13"/>
        <v>18.006224756182849</v>
      </c>
      <c r="R627" s="5">
        <f t="shared" si="13"/>
        <v>19.659344992964218</v>
      </c>
      <c r="S627" s="5">
        <f t="shared" si="13"/>
        <v>25.475792694172359</v>
      </c>
      <c r="T627" s="5">
        <f t="shared" si="13"/>
        <v>33.343704555523402</v>
      </c>
      <c r="U627" s="5">
        <f t="shared" si="13"/>
        <v>23.617628877491015</v>
      </c>
      <c r="V627" s="5">
        <f t="shared" si="13"/>
        <v>14.828007878035319</v>
      </c>
      <c r="W627" s="5">
        <f t="shared" si="13"/>
        <v>9.0669211201078959</v>
      </c>
      <c r="X627" s="5">
        <f t="shared" si="13"/>
        <v>12.03370752095525</v>
      </c>
      <c r="Y627" s="5">
        <f t="shared" si="13"/>
        <v>20.190913598270672</v>
      </c>
      <c r="Z627" s="5">
        <f t="shared" si="13"/>
        <v>29.509281324627139</v>
      </c>
      <c r="AA627" s="5">
        <f t="shared" si="13"/>
        <v>21.883556004360223</v>
      </c>
      <c r="AB627" s="5">
        <f t="shared" si="13"/>
        <v>11.877524506197368</v>
      </c>
      <c r="AC627" s="5">
        <f t="shared" si="13"/>
        <v>1.8770759913570423</v>
      </c>
      <c r="AD627" s="5">
        <f t="shared" si="13"/>
        <v>8.1383967127716339</v>
      </c>
      <c r="AE627" s="5">
        <f t="shared" si="13"/>
        <v>18.144030663629849</v>
      </c>
      <c r="AF627" s="5">
        <f t="shared" si="13"/>
        <v>28.15031895517949</v>
      </c>
      <c r="AG627" s="5">
        <f t="shared" si="13"/>
        <v>62.594791801268542</v>
      </c>
      <c r="AH627" s="5">
        <f t="shared" si="13"/>
        <v>52.717455000608368</v>
      </c>
      <c r="AI627" s="5">
        <f t="shared" si="13"/>
        <v>42.900045994445065</v>
      </c>
      <c r="AJ627" s="5">
        <f t="shared" si="13"/>
        <v>33.195777056926161</v>
      </c>
      <c r="AK627" s="5">
        <f t="shared" si="13"/>
        <v>64.560928635450011</v>
      </c>
      <c r="AL627" s="5">
        <f t="shared" si="13"/>
        <v>55.03453824664598</v>
      </c>
      <c r="AM627" s="5">
        <f t="shared" si="13"/>
        <v>45.713758089385038</v>
      </c>
      <c r="AN627" s="5">
        <f t="shared" si="13"/>
        <v>36.755344403796713</v>
      </c>
      <c r="AO627" s="5">
        <f t="shared" si="13"/>
        <v>67.696282270471343</v>
      </c>
      <c r="AP627" s="5">
        <f t="shared" si="13"/>
        <v>58.676379666763907</v>
      </c>
      <c r="AQ627" s="5">
        <f t="shared" si="13"/>
        <v>50.033054008761333</v>
      </c>
      <c r="AR627" s="5">
        <f t="shared" si="13"/>
        <v>41.999446678613808</v>
      </c>
      <c r="AS627" s="5">
        <f t="shared" si="13"/>
        <v>71.847941640387319</v>
      </c>
      <c r="AT627" s="5">
        <f t="shared" si="13"/>
        <v>63.415146671968259</v>
      </c>
      <c r="AU627" s="5">
        <f t="shared" si="13"/>
        <v>55.507564898732241</v>
      </c>
      <c r="AV627" s="5">
        <f t="shared" si="13"/>
        <v>48.38340127443594</v>
      </c>
    </row>
    <row r="628" spans="2:48" x14ac:dyDescent="0.25">
      <c r="B628"/>
      <c r="C628" s="28" t="e">
        <f>VLOOKUP(B628,vertices!$A:$C,2,0)</f>
        <v>#N/A</v>
      </c>
      <c r="D628" s="28" t="e">
        <f>VLOOKUP(B628,vertices!$A:$C,3,0)</f>
        <v>#N/A</v>
      </c>
      <c r="E628" s="28"/>
      <c r="F628" s="28"/>
      <c r="G628" s="28"/>
      <c r="H628" s="28"/>
      <c r="I628" s="20" t="s">
        <v>157</v>
      </c>
      <c r="J628" s="20" t="s">
        <v>158</v>
      </c>
      <c r="K628" s="20" t="s">
        <v>159</v>
      </c>
      <c r="L628" s="20" t="s">
        <v>160</v>
      </c>
      <c r="M628" s="20" t="s">
        <v>161</v>
      </c>
      <c r="N628" s="20" t="s">
        <v>162</v>
      </c>
      <c r="O628" s="20" t="s">
        <v>163</v>
      </c>
      <c r="P628" s="20" t="s">
        <v>164</v>
      </c>
      <c r="Q628" s="20" t="s">
        <v>165</v>
      </c>
      <c r="R628" s="20" t="s">
        <v>166</v>
      </c>
      <c r="S628" s="20" t="s">
        <v>167</v>
      </c>
      <c r="T628" s="20" t="s">
        <v>168</v>
      </c>
      <c r="U628" s="20" t="s">
        <v>169</v>
      </c>
      <c r="V628" s="20" t="s">
        <v>170</v>
      </c>
      <c r="W628" s="20" t="s">
        <v>171</v>
      </c>
      <c r="X628" s="20" t="s">
        <v>172</v>
      </c>
      <c r="Y628" s="20" t="s">
        <v>173</v>
      </c>
      <c r="Z628" s="20" t="s">
        <v>174</v>
      </c>
      <c r="AA628" s="20" t="s">
        <v>175</v>
      </c>
      <c r="AB628" s="20" t="s">
        <v>176</v>
      </c>
      <c r="AC628" s="20" t="s">
        <v>177</v>
      </c>
      <c r="AD628" s="20" t="s">
        <v>178</v>
      </c>
      <c r="AE628" s="20" t="s">
        <v>179</v>
      </c>
      <c r="AF628" s="19" t="s">
        <v>180</v>
      </c>
      <c r="AG628" s="20" t="s">
        <v>181</v>
      </c>
      <c r="AH628" s="20" t="s">
        <v>182</v>
      </c>
      <c r="AI628" s="20" t="s">
        <v>183</v>
      </c>
      <c r="AJ628" s="20" t="s">
        <v>184</v>
      </c>
      <c r="AK628" s="20" t="s">
        <v>185</v>
      </c>
      <c r="AL628" s="20" t="s">
        <v>186</v>
      </c>
      <c r="AM628" s="20" t="s">
        <v>187</v>
      </c>
      <c r="AN628" s="20" t="s">
        <v>188</v>
      </c>
      <c r="AO628" s="20" t="s">
        <v>189</v>
      </c>
      <c r="AP628" s="20" t="s">
        <v>190</v>
      </c>
      <c r="AQ628" s="20" t="s">
        <v>191</v>
      </c>
      <c r="AR628" s="20" t="s">
        <v>192</v>
      </c>
      <c r="AS628" s="20" t="s">
        <v>189</v>
      </c>
      <c r="AT628" s="20" t="s">
        <v>190</v>
      </c>
      <c r="AU628" s="20" t="s">
        <v>191</v>
      </c>
      <c r="AV628" s="20" t="s">
        <v>192</v>
      </c>
    </row>
    <row r="629" spans="2:48" x14ac:dyDescent="0.25">
      <c r="B629" t="str">
        <f>vertices!A156</f>
        <v>FPPA</v>
      </c>
      <c r="C629" s="28">
        <f>VLOOKUP(B629,vertices!$A:$C,2,0)</f>
        <v>-25.393519999999999</v>
      </c>
      <c r="D629" s="28">
        <f>VLOOKUP(B629,vertices!$A:$C,3,0)</f>
        <v>-42.761389999999999</v>
      </c>
      <c r="E629" s="30">
        <f>SMALL(I629:AV629,1)</f>
        <v>1.5208122906285126</v>
      </c>
      <c r="F629" s="30" t="str">
        <f>HLOOKUP(E629,I629:AV630,2,0)</f>
        <v>QDD6</v>
      </c>
      <c r="G629" s="30" t="str">
        <f>VLOOKUP(F629,$B$573:$F$613,4,0)</f>
        <v>BS086</v>
      </c>
      <c r="H629" s="30" t="str">
        <f>VLOOKUP(F629,$B$573:$F$613,5,0)</f>
        <v>BS074</v>
      </c>
      <c r="I629" s="5">
        <f t="shared" ref="I629:AV629" si="14">IFERROR(3440*ACOS(COS(PI()*(90-I616)/180)*COS((90-$C629)*PI()/180)+SIN((90-I616)*PI()/180)*SIN((90-$C629)*PI()/180)*COS((($D629)-I617)*PI()/180)),0)</f>
        <v>32.418478718673605</v>
      </c>
      <c r="J629" s="5">
        <f t="shared" si="14"/>
        <v>27.882115790704862</v>
      </c>
      <c r="K629" s="5">
        <f t="shared" si="14"/>
        <v>26.53535940312187</v>
      </c>
      <c r="L629" s="5">
        <f t="shared" si="14"/>
        <v>28.828744604853487</v>
      </c>
      <c r="M629" s="5">
        <f t="shared" si="14"/>
        <v>34.034189155511086</v>
      </c>
      <c r="N629" s="5">
        <f t="shared" si="14"/>
        <v>41.058663477356191</v>
      </c>
      <c r="O629" s="5">
        <f t="shared" si="14"/>
        <v>25.544546224636875</v>
      </c>
      <c r="P629" s="5">
        <f t="shared" si="14"/>
        <v>19.481380331893021</v>
      </c>
      <c r="Q629" s="5">
        <f t="shared" si="14"/>
        <v>17.515280713263284</v>
      </c>
      <c r="R629" s="5">
        <f t="shared" si="14"/>
        <v>20.840021072377422</v>
      </c>
      <c r="S629" s="5">
        <f t="shared" si="14"/>
        <v>27.605949343190073</v>
      </c>
      <c r="T629" s="5">
        <f t="shared" si="14"/>
        <v>35.918392794874272</v>
      </c>
      <c r="U629" s="5">
        <f t="shared" si="14"/>
        <v>20.443637958430436</v>
      </c>
      <c r="V629" s="5">
        <f t="shared" si="14"/>
        <v>12.05255020425211</v>
      </c>
      <c r="W629" s="5">
        <f t="shared" si="14"/>
        <v>8.5350723962794639</v>
      </c>
      <c r="X629" s="5">
        <f t="shared" si="14"/>
        <v>14.166609195826183</v>
      </c>
      <c r="Y629" s="5">
        <f t="shared" si="14"/>
        <v>22.99565246591472</v>
      </c>
      <c r="Z629" s="5">
        <f t="shared" si="14"/>
        <v>32.514137071031271</v>
      </c>
      <c r="AA629" s="5">
        <f t="shared" si="14"/>
        <v>18.633668365553753</v>
      </c>
      <c r="AB629" s="5">
        <f t="shared" si="14"/>
        <v>8.6389874373187681</v>
      </c>
      <c r="AC629" s="5">
        <f t="shared" si="14"/>
        <v>1.5208122906285126</v>
      </c>
      <c r="AD629" s="5">
        <f t="shared" si="14"/>
        <v>11.412970471616717</v>
      </c>
      <c r="AE629" s="5">
        <f t="shared" si="14"/>
        <v>21.411706584099512</v>
      </c>
      <c r="AF629" s="5">
        <f t="shared" si="14"/>
        <v>31.415421715922385</v>
      </c>
      <c r="AG629" s="5">
        <f t="shared" si="14"/>
        <v>59.445700036701709</v>
      </c>
      <c r="AH629" s="5">
        <f t="shared" si="14"/>
        <v>49.598742653611509</v>
      </c>
      <c r="AI629" s="5">
        <f t="shared" si="14"/>
        <v>39.831407552998769</v>
      </c>
      <c r="AJ629" s="5">
        <f t="shared" si="14"/>
        <v>30.220994645727153</v>
      </c>
      <c r="AK629" s="5">
        <f t="shared" si="14"/>
        <v>61.580529029317503</v>
      </c>
      <c r="AL629" s="5">
        <f t="shared" si="14"/>
        <v>52.135011170029379</v>
      </c>
      <c r="AM629" s="5">
        <f t="shared" si="14"/>
        <v>42.944353676525907</v>
      </c>
      <c r="AN629" s="5">
        <f t="shared" si="14"/>
        <v>34.214557202876946</v>
      </c>
      <c r="AO629" s="5">
        <f t="shared" si="14"/>
        <v>64.925131322341485</v>
      </c>
      <c r="AP629" s="5">
        <f t="shared" si="14"/>
        <v>56.04108840443164</v>
      </c>
      <c r="AQ629" s="5">
        <f t="shared" si="14"/>
        <v>47.604542038130333</v>
      </c>
      <c r="AR629" s="5">
        <f t="shared" si="14"/>
        <v>39.900365620773982</v>
      </c>
      <c r="AS629" s="5">
        <f t="shared" si="14"/>
        <v>69.304574040568156</v>
      </c>
      <c r="AT629" s="5">
        <f t="shared" si="14"/>
        <v>61.054625003264974</v>
      </c>
      <c r="AU629" s="5">
        <f t="shared" si="14"/>
        <v>53.408474199687426</v>
      </c>
      <c r="AV629" s="5">
        <f t="shared" si="14"/>
        <v>46.6638792785009</v>
      </c>
    </row>
    <row r="630" spans="2:48" x14ac:dyDescent="0.25">
      <c r="B630"/>
      <c r="C630" s="28" t="e">
        <f>VLOOKUP(B630,vertices!$A:$C,2,0)</f>
        <v>#N/A</v>
      </c>
      <c r="D630" s="28" t="e">
        <f>VLOOKUP(B630,vertices!$A:$C,3,0)</f>
        <v>#N/A</v>
      </c>
      <c r="E630" s="28"/>
      <c r="F630" s="28"/>
      <c r="G630" s="28"/>
      <c r="H630" s="28"/>
      <c r="I630" s="20" t="s">
        <v>157</v>
      </c>
      <c r="J630" s="20" t="s">
        <v>158</v>
      </c>
      <c r="K630" s="20" t="s">
        <v>159</v>
      </c>
      <c r="L630" s="20" t="s">
        <v>160</v>
      </c>
      <c r="M630" s="20" t="s">
        <v>161</v>
      </c>
      <c r="N630" s="20" t="s">
        <v>162</v>
      </c>
      <c r="O630" s="20" t="s">
        <v>163</v>
      </c>
      <c r="P630" s="20" t="s">
        <v>164</v>
      </c>
      <c r="Q630" s="20" t="s">
        <v>165</v>
      </c>
      <c r="R630" s="20" t="s">
        <v>166</v>
      </c>
      <c r="S630" s="20" t="s">
        <v>167</v>
      </c>
      <c r="T630" s="20" t="s">
        <v>168</v>
      </c>
      <c r="U630" s="20" t="s">
        <v>169</v>
      </c>
      <c r="V630" s="20" t="s">
        <v>170</v>
      </c>
      <c r="W630" s="20" t="s">
        <v>171</v>
      </c>
      <c r="X630" s="20" t="s">
        <v>172</v>
      </c>
      <c r="Y630" s="20" t="s">
        <v>173</v>
      </c>
      <c r="Z630" s="20" t="s">
        <v>174</v>
      </c>
      <c r="AA630" s="20" t="s">
        <v>175</v>
      </c>
      <c r="AB630" s="20" t="s">
        <v>176</v>
      </c>
      <c r="AC630" s="20" t="s">
        <v>177</v>
      </c>
      <c r="AD630" s="20" t="s">
        <v>178</v>
      </c>
      <c r="AE630" s="20" t="s">
        <v>179</v>
      </c>
      <c r="AF630" s="19" t="s">
        <v>180</v>
      </c>
      <c r="AG630" s="20" t="s">
        <v>181</v>
      </c>
      <c r="AH630" s="20" t="s">
        <v>182</v>
      </c>
      <c r="AI630" s="20" t="s">
        <v>183</v>
      </c>
      <c r="AJ630" s="20" t="s">
        <v>184</v>
      </c>
      <c r="AK630" s="20" t="s">
        <v>185</v>
      </c>
      <c r="AL630" s="20" t="s">
        <v>186</v>
      </c>
      <c r="AM630" s="20" t="s">
        <v>187</v>
      </c>
      <c r="AN630" s="20" t="s">
        <v>188</v>
      </c>
      <c r="AO630" s="20" t="s">
        <v>189</v>
      </c>
      <c r="AP630" s="20" t="s">
        <v>190</v>
      </c>
      <c r="AQ630" s="20" t="s">
        <v>191</v>
      </c>
      <c r="AR630" s="20" t="s">
        <v>192</v>
      </c>
      <c r="AS630" s="20" t="s">
        <v>189</v>
      </c>
      <c r="AT630" s="20" t="s">
        <v>190</v>
      </c>
      <c r="AU630" s="20" t="s">
        <v>191</v>
      </c>
      <c r="AV630" s="20" t="s">
        <v>192</v>
      </c>
    </row>
    <row r="631" spans="2:48" x14ac:dyDescent="0.25">
      <c r="B631" t="str">
        <f>vertices!A157</f>
        <v>FPPL</v>
      </c>
      <c r="C631" s="28">
        <f>VLOOKUP(B631,vertices!$A:$C,2,0)</f>
        <v>-24.65719</v>
      </c>
      <c r="D631" s="28">
        <f>VLOOKUP(B631,vertices!$A:$C,3,0)</f>
        <v>-42.234439999999999</v>
      </c>
      <c r="E631" s="30">
        <f>SMALL(I631:AV631,1)</f>
        <v>4.5149015034136752</v>
      </c>
      <c r="F631" s="30" t="str">
        <f>HLOOKUP(E631,I631:AV632,2,0)</f>
        <v>QDG1</v>
      </c>
      <c r="G631" s="30" t="str">
        <f>VLOOKUP(F631,$B$573:$F$613,4,0)</f>
        <v>BS096</v>
      </c>
      <c r="H631" s="30" t="str">
        <f>VLOOKUP(F631,$B$573:$F$613,5,0)</f>
        <v>BS101</v>
      </c>
      <c r="I631" s="5">
        <f t="shared" ref="I631:AV631" si="15">IFERROR(3440*ACOS(COS(PI()*(90-I616)/180)*COS((90-$C631)*PI()/180)+SIN((90-I616)*PI()/180)*SIN((90-$C631)*PI()/180)*COS((($D631)-I617)*PI()/180)),0)</f>
        <v>60.948871724232276</v>
      </c>
      <c r="J631" s="5">
        <f t="shared" si="15"/>
        <v>65.747892043157762</v>
      </c>
      <c r="K631" s="5">
        <f t="shared" si="15"/>
        <v>71.631352004772054</v>
      </c>
      <c r="L631" s="5">
        <f t="shared" si="15"/>
        <v>78.355349592244238</v>
      </c>
      <c r="M631" s="5">
        <f t="shared" si="15"/>
        <v>85.722318952536071</v>
      </c>
      <c r="N631" s="5">
        <f t="shared" si="15"/>
        <v>93.580532483867188</v>
      </c>
      <c r="O631" s="5">
        <f t="shared" si="15"/>
        <v>52.846615237960819</v>
      </c>
      <c r="P631" s="5">
        <f t="shared" si="15"/>
        <v>58.326978975526167</v>
      </c>
      <c r="Q631" s="5">
        <f t="shared" si="15"/>
        <v>64.896520462978899</v>
      </c>
      <c r="R631" s="5">
        <f t="shared" si="15"/>
        <v>72.25877398030687</v>
      </c>
      <c r="S631" s="5">
        <f t="shared" si="15"/>
        <v>80.195714491586742</v>
      </c>
      <c r="T631" s="5">
        <f t="shared" si="15"/>
        <v>88.552950175243055</v>
      </c>
      <c r="U631" s="5">
        <f t="shared" si="15"/>
        <v>45.117634509249029</v>
      </c>
      <c r="V631" s="5">
        <f t="shared" si="15"/>
        <v>51.438315789583541</v>
      </c>
      <c r="W631" s="5">
        <f t="shared" si="15"/>
        <v>58.791616429880747</v>
      </c>
      <c r="X631" s="5">
        <f t="shared" si="15"/>
        <v>66.837582519073138</v>
      </c>
      <c r="Y631" s="5">
        <f t="shared" si="15"/>
        <v>75.354662461433804</v>
      </c>
      <c r="Z631" s="5">
        <f t="shared" si="15"/>
        <v>84.200013748016573</v>
      </c>
      <c r="AA631" s="5">
        <f t="shared" si="15"/>
        <v>37.99045541406899</v>
      </c>
      <c r="AB631" s="5">
        <f t="shared" si="15"/>
        <v>45.325246955657491</v>
      </c>
      <c r="AC631" s="5">
        <f t="shared" si="15"/>
        <v>53.532598640783071</v>
      </c>
      <c r="AD631" s="5">
        <f t="shared" si="15"/>
        <v>62.268435176829087</v>
      </c>
      <c r="AE631" s="5">
        <f t="shared" si="15"/>
        <v>71.338872417844428</v>
      </c>
      <c r="AF631" s="5">
        <f t="shared" si="15"/>
        <v>80.631068531253845</v>
      </c>
      <c r="AG631" s="5">
        <f t="shared" si="15"/>
        <v>23.909309040569457</v>
      </c>
      <c r="AH631" s="5">
        <f t="shared" si="15"/>
        <v>19.552434516244155</v>
      </c>
      <c r="AI631" s="5">
        <f t="shared" si="15"/>
        <v>19.829285131407612</v>
      </c>
      <c r="AJ631" s="5">
        <f t="shared" si="15"/>
        <v>24.58380806028277</v>
      </c>
      <c r="AK631" s="5">
        <f t="shared" si="15"/>
        <v>17.538395975519965</v>
      </c>
      <c r="AL631" s="5">
        <f t="shared" si="15"/>
        <v>10.889834385853874</v>
      </c>
      <c r="AM631" s="5">
        <f t="shared" si="15"/>
        <v>11.394882879020241</v>
      </c>
      <c r="AN631" s="5">
        <f t="shared" si="15"/>
        <v>18.47592817797608</v>
      </c>
      <c r="AO631" s="5">
        <f t="shared" si="15"/>
        <v>14.465844019023173</v>
      </c>
      <c r="AP631" s="5">
        <f t="shared" si="15"/>
        <v>4.5149015034136752</v>
      </c>
      <c r="AQ631" s="5">
        <f t="shared" si="15"/>
        <v>5.6365135460316473</v>
      </c>
      <c r="AR631" s="5">
        <f t="shared" si="15"/>
        <v>15.601874608874482</v>
      </c>
      <c r="AS631" s="5">
        <f t="shared" si="15"/>
        <v>16.632832941609834</v>
      </c>
      <c r="AT631" s="5">
        <f t="shared" si="15"/>
        <v>9.3640465416443242</v>
      </c>
      <c r="AU631" s="5">
        <f t="shared" si="15"/>
        <v>9.9489437202919895</v>
      </c>
      <c r="AV631" s="5">
        <f t="shared" si="15"/>
        <v>17.622130184080618</v>
      </c>
    </row>
    <row r="632" spans="2:48" x14ac:dyDescent="0.25">
      <c r="B632"/>
      <c r="C632" s="28" t="e">
        <f>VLOOKUP(B632,vertices!$A:$C,2,0)</f>
        <v>#N/A</v>
      </c>
      <c r="D632" s="28" t="e">
        <f>VLOOKUP(B632,vertices!$A:$C,3,0)</f>
        <v>#N/A</v>
      </c>
      <c r="E632" s="28"/>
      <c r="F632" s="28"/>
      <c r="G632" s="28"/>
      <c r="H632" s="28"/>
      <c r="I632" s="20" t="s">
        <v>157</v>
      </c>
      <c r="J632" s="20" t="s">
        <v>158</v>
      </c>
      <c r="K632" s="20" t="s">
        <v>159</v>
      </c>
      <c r="L632" s="20" t="s">
        <v>160</v>
      </c>
      <c r="M632" s="20" t="s">
        <v>161</v>
      </c>
      <c r="N632" s="20" t="s">
        <v>162</v>
      </c>
      <c r="O632" s="20" t="s">
        <v>163</v>
      </c>
      <c r="P632" s="20" t="s">
        <v>164</v>
      </c>
      <c r="Q632" s="20" t="s">
        <v>165</v>
      </c>
      <c r="R632" s="20" t="s">
        <v>166</v>
      </c>
      <c r="S632" s="20" t="s">
        <v>167</v>
      </c>
      <c r="T632" s="20" t="s">
        <v>168</v>
      </c>
      <c r="U632" s="20" t="s">
        <v>169</v>
      </c>
      <c r="V632" s="20" t="s">
        <v>170</v>
      </c>
      <c r="W632" s="20" t="s">
        <v>171</v>
      </c>
      <c r="X632" s="20" t="s">
        <v>172</v>
      </c>
      <c r="Y632" s="20" t="s">
        <v>173</v>
      </c>
      <c r="Z632" s="20" t="s">
        <v>174</v>
      </c>
      <c r="AA632" s="20" t="s">
        <v>175</v>
      </c>
      <c r="AB632" s="20" t="s">
        <v>176</v>
      </c>
      <c r="AC632" s="20" t="s">
        <v>177</v>
      </c>
      <c r="AD632" s="20" t="s">
        <v>178</v>
      </c>
      <c r="AE632" s="20" t="s">
        <v>179</v>
      </c>
      <c r="AF632" s="19" t="s">
        <v>180</v>
      </c>
      <c r="AG632" s="20" t="s">
        <v>181</v>
      </c>
      <c r="AH632" s="20" t="s">
        <v>182</v>
      </c>
      <c r="AI632" s="20" t="s">
        <v>183</v>
      </c>
      <c r="AJ632" s="20" t="s">
        <v>184</v>
      </c>
      <c r="AK632" s="20" t="s">
        <v>185</v>
      </c>
      <c r="AL632" s="20" t="s">
        <v>186</v>
      </c>
      <c r="AM632" s="20" t="s">
        <v>187</v>
      </c>
      <c r="AN632" s="20" t="s">
        <v>188</v>
      </c>
      <c r="AO632" s="20" t="s">
        <v>189</v>
      </c>
      <c r="AP632" s="20" t="s">
        <v>190</v>
      </c>
      <c r="AQ632" s="20" t="s">
        <v>191</v>
      </c>
      <c r="AR632" s="20" t="s">
        <v>192</v>
      </c>
      <c r="AS632" s="20" t="s">
        <v>189</v>
      </c>
      <c r="AT632" s="20" t="s">
        <v>190</v>
      </c>
      <c r="AU632" s="20" t="s">
        <v>191</v>
      </c>
      <c r="AV632" s="20" t="s">
        <v>192</v>
      </c>
    </row>
    <row r="633" spans="2:48" x14ac:dyDescent="0.25">
      <c r="B633" t="str">
        <f>vertices!A158</f>
        <v>FPCS</v>
      </c>
      <c r="C633" s="28">
        <f>VLOOKUP(B633,vertices!$A:$C,2,0)</f>
        <v>-24.301010000000002</v>
      </c>
      <c r="D633" s="28">
        <f>VLOOKUP(B633,vertices!$A:$C,3,0)</f>
        <v>-42.714170000000003</v>
      </c>
      <c r="E633" s="30">
        <f>SMALL(I633:AV633,1)</f>
        <v>9.9713409193442182</v>
      </c>
      <c r="F633" s="30" t="str">
        <f>HLOOKUP(E633,I633:AV634,2,0)</f>
        <v>QDE0</v>
      </c>
      <c r="G633" s="30" t="str">
        <f>VLOOKUP(F633,$B$573:$F$613,4,0)</f>
        <v>ALDIV</v>
      </c>
      <c r="H633" s="30" t="str">
        <f>VLOOKUP(F633,$B$573:$F$613,5,0)</f>
        <v>XOLAP</v>
      </c>
      <c r="I633" s="5">
        <f t="shared" ref="I633:AV633" si="16">IFERROR(3440*ACOS(COS(PI()*(90-I616)/180)*COS((90-$C633)*PI()/180)+SIN((90-I616)*PI()/180)*SIN((90-$C633)*PI()/180)*COS((($D633)-I617)*PI()/180)),0)</f>
        <v>55.322037561268651</v>
      </c>
      <c r="J633" s="5">
        <f t="shared" si="16"/>
        <v>64.027522516617921</v>
      </c>
      <c r="K633" s="5">
        <f t="shared" si="16"/>
        <v>73.066934041833719</v>
      </c>
      <c r="L633" s="5">
        <f t="shared" si="16"/>
        <v>82.330355712136068</v>
      </c>
      <c r="M633" s="5">
        <f t="shared" si="16"/>
        <v>91.749961872640654</v>
      </c>
      <c r="N633" s="5">
        <f t="shared" si="16"/>
        <v>101.28218474060846</v>
      </c>
      <c r="O633" s="5">
        <f t="shared" si="16"/>
        <v>51.104932034399972</v>
      </c>
      <c r="P633" s="5">
        <f t="shared" si="16"/>
        <v>60.426122783570989</v>
      </c>
      <c r="Q633" s="5">
        <f t="shared" si="16"/>
        <v>69.936960971812766</v>
      </c>
      <c r="R633" s="5">
        <f t="shared" si="16"/>
        <v>79.56947067872386</v>
      </c>
      <c r="S633" s="5">
        <f t="shared" si="16"/>
        <v>89.284280682065003</v>
      </c>
      <c r="T633" s="5">
        <f t="shared" si="16"/>
        <v>99.057179690818316</v>
      </c>
      <c r="U633" s="5">
        <f t="shared" si="16"/>
        <v>48.251530145319776</v>
      </c>
      <c r="V633" s="5">
        <f t="shared" si="16"/>
        <v>58.036156540855316</v>
      </c>
      <c r="W633" s="5">
        <f t="shared" si="16"/>
        <v>67.885509050715157</v>
      </c>
      <c r="X633" s="5">
        <f t="shared" si="16"/>
        <v>77.775000999339284</v>
      </c>
      <c r="Y633" s="5">
        <f t="shared" si="16"/>
        <v>87.691053079157669</v>
      </c>
      <c r="Z633" s="5">
        <f t="shared" si="16"/>
        <v>97.625572305999839</v>
      </c>
      <c r="AA633" s="5">
        <f t="shared" si="16"/>
        <v>47.01081267068755</v>
      </c>
      <c r="AB633" s="5">
        <f t="shared" si="16"/>
        <v>57.010187813320755</v>
      </c>
      <c r="AC633" s="5">
        <f t="shared" si="16"/>
        <v>67.011706144712832</v>
      </c>
      <c r="AD633" s="5">
        <f t="shared" si="16"/>
        <v>77.014532691513466</v>
      </c>
      <c r="AE633" s="5">
        <f t="shared" si="16"/>
        <v>87.018216313127752</v>
      </c>
      <c r="AF633" s="5">
        <f t="shared" si="16"/>
        <v>97.022491898995071</v>
      </c>
      <c r="AG633" s="5">
        <f t="shared" si="16"/>
        <v>9.9713409193442182</v>
      </c>
      <c r="AH633" s="5">
        <f t="shared" si="16"/>
        <v>18.397312170221394</v>
      </c>
      <c r="AI633" s="5">
        <f t="shared" si="16"/>
        <v>27.888286472153041</v>
      </c>
      <c r="AJ633" s="5">
        <f t="shared" si="16"/>
        <v>37.647229931472879</v>
      </c>
      <c r="AK633" s="5">
        <f t="shared" si="16"/>
        <v>17.691547467111253</v>
      </c>
      <c r="AL633" s="5">
        <f t="shared" si="16"/>
        <v>23.489191155990898</v>
      </c>
      <c r="AM633" s="5">
        <f t="shared" si="16"/>
        <v>31.476246863474113</v>
      </c>
      <c r="AN633" s="5">
        <f t="shared" si="16"/>
        <v>40.373591592832589</v>
      </c>
      <c r="AO633" s="5">
        <f t="shared" si="16"/>
        <v>26.32011025952826</v>
      </c>
      <c r="AP633" s="5">
        <f t="shared" si="16"/>
        <v>30.512253828375755</v>
      </c>
      <c r="AQ633" s="5">
        <f t="shared" si="16"/>
        <v>37.006832952225835</v>
      </c>
      <c r="AR633" s="5">
        <f t="shared" si="16"/>
        <v>44.813751889471348</v>
      </c>
      <c r="AS633" s="5">
        <f t="shared" si="16"/>
        <v>35.195158046950908</v>
      </c>
      <c r="AT633" s="5">
        <f t="shared" si="16"/>
        <v>38.421701461751837</v>
      </c>
      <c r="AU633" s="5">
        <f t="shared" si="16"/>
        <v>43.749407718650644</v>
      </c>
      <c r="AV633" s="5">
        <f t="shared" si="16"/>
        <v>50.517816138440836</v>
      </c>
    </row>
    <row r="634" spans="2:48" x14ac:dyDescent="0.25">
      <c r="B634"/>
      <c r="C634" s="28" t="e">
        <f>VLOOKUP(B634,vertices!$A:$C,2,0)</f>
        <v>#N/A</v>
      </c>
      <c r="D634" s="28" t="e">
        <f>VLOOKUP(B634,vertices!$A:$C,3,0)</f>
        <v>#N/A</v>
      </c>
      <c r="E634" s="28"/>
      <c r="F634" s="28"/>
      <c r="G634" s="28"/>
      <c r="H634" s="28"/>
      <c r="I634" s="20" t="s">
        <v>157</v>
      </c>
      <c r="J634" s="20" t="s">
        <v>158</v>
      </c>
      <c r="K634" s="20" t="s">
        <v>159</v>
      </c>
      <c r="L634" s="20" t="s">
        <v>160</v>
      </c>
      <c r="M634" s="20" t="s">
        <v>161</v>
      </c>
      <c r="N634" s="20" t="s">
        <v>162</v>
      </c>
      <c r="O634" s="20" t="s">
        <v>163</v>
      </c>
      <c r="P634" s="20" t="s">
        <v>164</v>
      </c>
      <c r="Q634" s="20" t="s">
        <v>165</v>
      </c>
      <c r="R634" s="20" t="s">
        <v>166</v>
      </c>
      <c r="S634" s="20" t="s">
        <v>167</v>
      </c>
      <c r="T634" s="20" t="s">
        <v>168</v>
      </c>
      <c r="U634" s="20" t="s">
        <v>169</v>
      </c>
      <c r="V634" s="20" t="s">
        <v>170</v>
      </c>
      <c r="W634" s="20" t="s">
        <v>171</v>
      </c>
      <c r="X634" s="20" t="s">
        <v>172</v>
      </c>
      <c r="Y634" s="20" t="s">
        <v>173</v>
      </c>
      <c r="Z634" s="20" t="s">
        <v>174</v>
      </c>
      <c r="AA634" s="20" t="s">
        <v>175</v>
      </c>
      <c r="AB634" s="20" t="s">
        <v>176</v>
      </c>
      <c r="AC634" s="20" t="s">
        <v>177</v>
      </c>
      <c r="AD634" s="20" t="s">
        <v>178</v>
      </c>
      <c r="AE634" s="20" t="s">
        <v>179</v>
      </c>
      <c r="AF634" s="19" t="s">
        <v>180</v>
      </c>
      <c r="AG634" s="20" t="s">
        <v>181</v>
      </c>
      <c r="AH634" s="20" t="s">
        <v>182</v>
      </c>
      <c r="AI634" s="20" t="s">
        <v>183</v>
      </c>
      <c r="AJ634" s="20" t="s">
        <v>184</v>
      </c>
      <c r="AK634" s="20" t="s">
        <v>185</v>
      </c>
      <c r="AL634" s="20" t="s">
        <v>186</v>
      </c>
      <c r="AM634" s="20" t="s">
        <v>187</v>
      </c>
      <c r="AN634" s="20" t="s">
        <v>188</v>
      </c>
      <c r="AO634" s="20" t="s">
        <v>189</v>
      </c>
      <c r="AP634" s="20" t="s">
        <v>190</v>
      </c>
      <c r="AQ634" s="20" t="s">
        <v>191</v>
      </c>
      <c r="AR634" s="20" t="s">
        <v>192</v>
      </c>
      <c r="AS634" s="20" t="s">
        <v>189</v>
      </c>
      <c r="AT634" s="20" t="s">
        <v>190</v>
      </c>
      <c r="AU634" s="20" t="s">
        <v>191</v>
      </c>
      <c r="AV634" s="20" t="s">
        <v>192</v>
      </c>
    </row>
    <row r="635" spans="2:48" x14ac:dyDescent="0.25">
      <c r="B635" t="str">
        <f>vertices!A159</f>
        <v>FPSP</v>
      </c>
      <c r="C635" s="28">
        <f>VLOOKUP(B635,vertices!$A:$C,2,0)</f>
        <v>-25.798290000000001</v>
      </c>
      <c r="D635" s="28">
        <f>VLOOKUP(B635,vertices!$A:$C,3,0)</f>
        <v>-43.262709999999998</v>
      </c>
      <c r="E635" s="30">
        <f>SMALL(I635:AV635,1)</f>
        <v>2.9796233612910683</v>
      </c>
      <c r="F635" s="30" t="str">
        <f>HLOOKUP(E635,I635:AV636,2,0)</f>
        <v>QDA8</v>
      </c>
      <c r="G635" s="30" t="str">
        <f>VLOOKUP(F635,$B$573:$F$613,4,0)</f>
        <v>BS054</v>
      </c>
      <c r="H635" s="30" t="str">
        <f>VLOOKUP(F635,$B$573:$F$613,5,0)</f>
        <v>BS062</v>
      </c>
      <c r="I635" s="5">
        <f t="shared" ref="I635:AV635" si="17">IFERROR(3440*ACOS(COS(PI()*(90-I616)/180)*COS((90-$C635)*PI()/180)+SIN((90-I616)*PI()/180)*SIN((90-$C635)*PI()/180)*COS((($D635)-I617)*PI()/180)),0)</f>
        <v>42.931047323264821</v>
      </c>
      <c r="J635" s="5">
        <f t="shared" si="17"/>
        <v>32.926163904676571</v>
      </c>
      <c r="K635" s="5">
        <f t="shared" si="17"/>
        <v>22.922739213778787</v>
      </c>
      <c r="L635" s="5">
        <f t="shared" si="17"/>
        <v>12.924160902340116</v>
      </c>
      <c r="M635" s="5">
        <f t="shared" si="17"/>
        <v>2.9796233612910683</v>
      </c>
      <c r="N635" s="5">
        <f t="shared" si="17"/>
        <v>7.1403525195332307</v>
      </c>
      <c r="O635" s="5">
        <f t="shared" si="17"/>
        <v>44.013403262070611</v>
      </c>
      <c r="P635" s="5">
        <f t="shared" si="17"/>
        <v>34.323571744462541</v>
      </c>
      <c r="Q635" s="5">
        <f t="shared" si="17"/>
        <v>24.885683003569792</v>
      </c>
      <c r="R635" s="5">
        <f t="shared" si="17"/>
        <v>16.147711617520066</v>
      </c>
      <c r="S635" s="5">
        <f t="shared" si="17"/>
        <v>10.122336345775729</v>
      </c>
      <c r="T635" s="5">
        <f t="shared" si="17"/>
        <v>12.018174836130413</v>
      </c>
      <c r="U635" s="5">
        <f t="shared" si="17"/>
        <v>46.846420508494987</v>
      </c>
      <c r="V635" s="5">
        <f t="shared" si="17"/>
        <v>37.883514946915291</v>
      </c>
      <c r="W635" s="5">
        <f t="shared" si="17"/>
        <v>29.597205648506772</v>
      </c>
      <c r="X635" s="5">
        <f t="shared" si="17"/>
        <v>22.739585459966953</v>
      </c>
      <c r="Y635" s="5">
        <f t="shared" si="17"/>
        <v>18.932596199098413</v>
      </c>
      <c r="Z635" s="5">
        <f t="shared" si="17"/>
        <v>20.001448398755084</v>
      </c>
      <c r="AA635" s="5">
        <f t="shared" si="17"/>
        <v>51.139972287444891</v>
      </c>
      <c r="AB635" s="5">
        <f t="shared" si="17"/>
        <v>43.073091924368029</v>
      </c>
      <c r="AC635" s="5">
        <f t="shared" si="17"/>
        <v>35.993661362077418</v>
      </c>
      <c r="AD635" s="5">
        <f t="shared" si="17"/>
        <v>30.594999536058687</v>
      </c>
      <c r="AE635" s="5">
        <f t="shared" si="17"/>
        <v>27.87153140877118</v>
      </c>
      <c r="AF635" s="5">
        <f t="shared" si="17"/>
        <v>28.598049892292057</v>
      </c>
      <c r="AG635" s="5">
        <f t="shared" si="17"/>
        <v>90.802489795210022</v>
      </c>
      <c r="AH635" s="5">
        <f t="shared" si="17"/>
        <v>81.75123318554391</v>
      </c>
      <c r="AI635" s="5">
        <f t="shared" si="17"/>
        <v>72.949919489923019</v>
      </c>
      <c r="AJ635" s="5">
        <f t="shared" si="17"/>
        <v>64.500945977905872</v>
      </c>
      <c r="AK635" s="5">
        <f t="shared" si="17"/>
        <v>94.849759352481783</v>
      </c>
      <c r="AL635" s="5">
        <f t="shared" si="17"/>
        <v>86.218541476352357</v>
      </c>
      <c r="AM635" s="5">
        <f t="shared" si="17"/>
        <v>77.916926273601703</v>
      </c>
      <c r="AN635" s="5">
        <f t="shared" si="17"/>
        <v>70.062175006371334</v>
      </c>
      <c r="AO635" s="5">
        <f t="shared" si="17"/>
        <v>99.559284130895222</v>
      </c>
      <c r="AP635" s="5">
        <f t="shared" si="17"/>
        <v>91.367270043926084</v>
      </c>
      <c r="AQ635" s="5">
        <f t="shared" si="17"/>
        <v>83.571229302950911</v>
      </c>
      <c r="AR635" s="5">
        <f t="shared" si="17"/>
        <v>76.292647438802717</v>
      </c>
      <c r="AS635" s="5">
        <f t="shared" si="17"/>
        <v>104.84184937340859</v>
      </c>
      <c r="AT635" s="5">
        <f t="shared" si="17"/>
        <v>97.089062969426493</v>
      </c>
      <c r="AU635" s="5">
        <f t="shared" si="17"/>
        <v>89.783062137147112</v>
      </c>
      <c r="AV635" s="5">
        <f t="shared" si="17"/>
        <v>83.041854967356045</v>
      </c>
    </row>
    <row r="636" spans="2:48" x14ac:dyDescent="0.25">
      <c r="B636"/>
      <c r="C636" s="28" t="e">
        <f>VLOOKUP(B636,vertices!$A:$C,2,0)</f>
        <v>#N/A</v>
      </c>
      <c r="D636" s="28" t="e">
        <f>VLOOKUP(B636,vertices!$A:$C,3,0)</f>
        <v>#N/A</v>
      </c>
      <c r="E636" s="28"/>
      <c r="F636" s="28"/>
      <c r="G636" s="28"/>
      <c r="H636" s="28"/>
      <c r="I636" s="20" t="s">
        <v>157</v>
      </c>
      <c r="J636" s="20" t="s">
        <v>158</v>
      </c>
      <c r="K636" s="20" t="s">
        <v>159</v>
      </c>
      <c r="L636" s="20" t="s">
        <v>160</v>
      </c>
      <c r="M636" s="20" t="s">
        <v>161</v>
      </c>
      <c r="N636" s="20" t="s">
        <v>162</v>
      </c>
      <c r="O636" s="20" t="s">
        <v>163</v>
      </c>
      <c r="P636" s="20" t="s">
        <v>164</v>
      </c>
      <c r="Q636" s="20" t="s">
        <v>165</v>
      </c>
      <c r="R636" s="20" t="s">
        <v>166</v>
      </c>
      <c r="S636" s="20" t="s">
        <v>167</v>
      </c>
      <c r="T636" s="20" t="s">
        <v>168</v>
      </c>
      <c r="U636" s="20" t="s">
        <v>169</v>
      </c>
      <c r="V636" s="20" t="s">
        <v>170</v>
      </c>
      <c r="W636" s="20" t="s">
        <v>171</v>
      </c>
      <c r="X636" s="20" t="s">
        <v>172</v>
      </c>
      <c r="Y636" s="20" t="s">
        <v>173</v>
      </c>
      <c r="Z636" s="20" t="s">
        <v>174</v>
      </c>
      <c r="AA636" s="20" t="s">
        <v>175</v>
      </c>
      <c r="AB636" s="20" t="s">
        <v>176</v>
      </c>
      <c r="AC636" s="20" t="s">
        <v>177</v>
      </c>
      <c r="AD636" s="20" t="s">
        <v>178</v>
      </c>
      <c r="AE636" s="20" t="s">
        <v>179</v>
      </c>
      <c r="AF636" s="19" t="s">
        <v>180</v>
      </c>
      <c r="AG636" s="20" t="s">
        <v>181</v>
      </c>
      <c r="AH636" s="20" t="s">
        <v>182</v>
      </c>
      <c r="AI636" s="20" t="s">
        <v>183</v>
      </c>
      <c r="AJ636" s="20" t="s">
        <v>184</v>
      </c>
      <c r="AK636" s="20" t="s">
        <v>185</v>
      </c>
      <c r="AL636" s="20" t="s">
        <v>186</v>
      </c>
      <c r="AM636" s="20" t="s">
        <v>187</v>
      </c>
      <c r="AN636" s="20" t="s">
        <v>188</v>
      </c>
      <c r="AO636" s="20" t="s">
        <v>189</v>
      </c>
      <c r="AP636" s="20" t="s">
        <v>190</v>
      </c>
      <c r="AQ636" s="20" t="s">
        <v>191</v>
      </c>
      <c r="AR636" s="20" t="s">
        <v>192</v>
      </c>
      <c r="AS636" s="20" t="s">
        <v>189</v>
      </c>
      <c r="AT636" s="20" t="s">
        <v>190</v>
      </c>
      <c r="AU636" s="20" t="s">
        <v>191</v>
      </c>
      <c r="AV636" s="20" t="s">
        <v>192</v>
      </c>
    </row>
    <row r="637" spans="2:48" x14ac:dyDescent="0.25">
      <c r="B637" t="str">
        <f>vertices!A160</f>
        <v>FPSA</v>
      </c>
      <c r="C637" s="28">
        <f>VLOOKUP(B637,vertices!$A:$C,2,0)</f>
        <v>-25.490220000000001</v>
      </c>
      <c r="D637" s="28">
        <f>VLOOKUP(B637,vertices!$A:$C,3,0)</f>
        <v>-42.781129999999997</v>
      </c>
      <c r="E637" s="30">
        <f>SMALL(I637:AV637,1)</f>
        <v>4.7275670767653999</v>
      </c>
      <c r="F637" s="30" t="str">
        <f>HLOOKUP(E637,I637:AV638,2,0)</f>
        <v>QDD6</v>
      </c>
      <c r="G637" s="30" t="str">
        <f>VLOOKUP(F637,$B$573:$F$613,4,0)</f>
        <v>BS086</v>
      </c>
      <c r="H637" s="30" t="str">
        <f>VLOOKUP(F637,$B$573:$F$613,5,0)</f>
        <v>BS074</v>
      </c>
      <c r="I637" s="5">
        <f t="shared" ref="I637:AV637" si="18">IFERROR(3440*ACOS(COS(PI()*(90-I616)/180)*COS((90-$C637)*PI()/180)+SIN((90-I616)*PI()/180)*SIN((90-$C637)*PI()/180)*COS((($D637)-I617)*PI()/180)),0)</f>
        <v>35.279597416668636</v>
      </c>
      <c r="J637" s="5">
        <f t="shared" si="18"/>
        <v>29.240185545687361</v>
      </c>
      <c r="K637" s="5">
        <f t="shared" si="18"/>
        <v>25.798944285698155</v>
      </c>
      <c r="L637" s="5">
        <f t="shared" si="18"/>
        <v>26.008483624190788</v>
      </c>
      <c r="M637" s="5">
        <f t="shared" si="18"/>
        <v>29.791870254654711</v>
      </c>
      <c r="N637" s="5">
        <f t="shared" si="18"/>
        <v>36.040650170957456</v>
      </c>
      <c r="O637" s="5">
        <f t="shared" si="18"/>
        <v>29.426613736323599</v>
      </c>
      <c r="P637" s="5">
        <f t="shared" si="18"/>
        <v>21.835370282270006</v>
      </c>
      <c r="Q637" s="5">
        <f t="shared" si="18"/>
        <v>16.967673459845436</v>
      </c>
      <c r="R637" s="5">
        <f t="shared" si="18"/>
        <v>17.29974675604609</v>
      </c>
      <c r="S637" s="5">
        <f t="shared" si="18"/>
        <v>22.603567880021576</v>
      </c>
      <c r="T637" s="5">
        <f t="shared" si="18"/>
        <v>30.377986633170355</v>
      </c>
      <c r="U637" s="5">
        <f t="shared" si="18"/>
        <v>25.513187473888461</v>
      </c>
      <c r="V637" s="5">
        <f t="shared" si="18"/>
        <v>16.188741932868016</v>
      </c>
      <c r="W637" s="5">
        <f t="shared" si="18"/>
        <v>8.5726280881630856</v>
      </c>
      <c r="X637" s="5">
        <f t="shared" si="18"/>
        <v>9.2285695525610656</v>
      </c>
      <c r="Y637" s="5">
        <f t="shared" si="18"/>
        <v>17.236733922464094</v>
      </c>
      <c r="Z637" s="5">
        <f t="shared" si="18"/>
        <v>26.632789063836402</v>
      </c>
      <c r="AA637" s="5">
        <f t="shared" si="18"/>
        <v>24.487583447709209</v>
      </c>
      <c r="AB637" s="5">
        <f t="shared" si="18"/>
        <v>14.521180884869143</v>
      </c>
      <c r="AC637" s="5">
        <f t="shared" si="18"/>
        <v>4.7275670767653999</v>
      </c>
      <c r="AD637" s="5">
        <f t="shared" si="18"/>
        <v>5.8392920483337818</v>
      </c>
      <c r="AE637" s="5">
        <f t="shared" si="18"/>
        <v>15.687798372388624</v>
      </c>
      <c r="AF637" s="5">
        <f t="shared" si="18"/>
        <v>25.65889609684989</v>
      </c>
      <c r="AG637" s="5">
        <f t="shared" si="18"/>
        <v>65.348479534822772</v>
      </c>
      <c r="AH637" s="5">
        <f t="shared" si="18"/>
        <v>55.501766537459361</v>
      </c>
      <c r="AI637" s="5">
        <f t="shared" si="18"/>
        <v>45.724501230791255</v>
      </c>
      <c r="AJ637" s="5">
        <f t="shared" si="18"/>
        <v>36.073197108442088</v>
      </c>
      <c r="AK637" s="5">
        <f t="shared" si="18"/>
        <v>67.439497166888572</v>
      </c>
      <c r="AL637" s="5">
        <f t="shared" si="18"/>
        <v>57.945971395911485</v>
      </c>
      <c r="AM637" s="5">
        <f t="shared" si="18"/>
        <v>48.658457475455101</v>
      </c>
      <c r="AN637" s="5">
        <f t="shared" si="18"/>
        <v>39.721724872328039</v>
      </c>
      <c r="AO637" s="5">
        <f t="shared" si="18"/>
        <v>70.642465782585177</v>
      </c>
      <c r="AP637" s="5">
        <f t="shared" si="18"/>
        <v>61.63939061934542</v>
      </c>
      <c r="AQ637" s="5">
        <f t="shared" si="18"/>
        <v>52.997439246221347</v>
      </c>
      <c r="AR637" s="5">
        <f t="shared" si="18"/>
        <v>44.925496593776955</v>
      </c>
      <c r="AS637" s="5">
        <f t="shared" si="18"/>
        <v>74.81470238203454</v>
      </c>
      <c r="AT637" s="5">
        <f t="shared" si="18"/>
        <v>66.373805406149927</v>
      </c>
      <c r="AU637" s="5">
        <f t="shared" si="18"/>
        <v>58.429261405873092</v>
      </c>
      <c r="AV637" s="5">
        <f t="shared" si="18"/>
        <v>51.212589524587315</v>
      </c>
    </row>
    <row r="638" spans="2:48" x14ac:dyDescent="0.25">
      <c r="B638"/>
      <c r="C638" s="28" t="e">
        <f>VLOOKUP(B638,vertices!$A:$C,2,0)</f>
        <v>#N/A</v>
      </c>
      <c r="D638" s="28" t="e">
        <f>VLOOKUP(B638,vertices!$A:$C,3,0)</f>
        <v>#N/A</v>
      </c>
      <c r="E638" s="28"/>
      <c r="F638" s="28"/>
      <c r="G638" s="28"/>
      <c r="H638" s="28"/>
      <c r="I638" s="20" t="s">
        <v>157</v>
      </c>
      <c r="J638" s="20" t="s">
        <v>158</v>
      </c>
      <c r="K638" s="20" t="s">
        <v>159</v>
      </c>
      <c r="L638" s="20" t="s">
        <v>160</v>
      </c>
      <c r="M638" s="20" t="s">
        <v>161</v>
      </c>
      <c r="N638" s="20" t="s">
        <v>162</v>
      </c>
      <c r="O638" s="20" t="s">
        <v>163</v>
      </c>
      <c r="P638" s="20" t="s">
        <v>164</v>
      </c>
      <c r="Q638" s="20" t="s">
        <v>165</v>
      </c>
      <c r="R638" s="20" t="s">
        <v>166</v>
      </c>
      <c r="S638" s="20" t="s">
        <v>167</v>
      </c>
      <c r="T638" s="20" t="s">
        <v>168</v>
      </c>
      <c r="U638" s="20" t="s">
        <v>169</v>
      </c>
      <c r="V638" s="20" t="s">
        <v>170</v>
      </c>
      <c r="W638" s="20" t="s">
        <v>171</v>
      </c>
      <c r="X638" s="20" t="s">
        <v>172</v>
      </c>
      <c r="Y638" s="20" t="s">
        <v>173</v>
      </c>
      <c r="Z638" s="20" t="s">
        <v>174</v>
      </c>
      <c r="AA638" s="20" t="s">
        <v>175</v>
      </c>
      <c r="AB638" s="20" t="s">
        <v>176</v>
      </c>
      <c r="AC638" s="20" t="s">
        <v>177</v>
      </c>
      <c r="AD638" s="20" t="s">
        <v>178</v>
      </c>
      <c r="AE638" s="20" t="s">
        <v>179</v>
      </c>
      <c r="AF638" s="19" t="s">
        <v>180</v>
      </c>
      <c r="AG638" s="20" t="s">
        <v>181</v>
      </c>
      <c r="AH638" s="20" t="s">
        <v>182</v>
      </c>
      <c r="AI638" s="20" t="s">
        <v>183</v>
      </c>
      <c r="AJ638" s="20" t="s">
        <v>184</v>
      </c>
      <c r="AK638" s="20" t="s">
        <v>185</v>
      </c>
      <c r="AL638" s="20" t="s">
        <v>186</v>
      </c>
      <c r="AM638" s="20" t="s">
        <v>187</v>
      </c>
      <c r="AN638" s="20" t="s">
        <v>188</v>
      </c>
      <c r="AO638" s="20" t="s">
        <v>189</v>
      </c>
      <c r="AP638" s="20" t="s">
        <v>190</v>
      </c>
      <c r="AQ638" s="20" t="s">
        <v>191</v>
      </c>
      <c r="AR638" s="20" t="s">
        <v>192</v>
      </c>
      <c r="AS638" s="20" t="s">
        <v>189</v>
      </c>
      <c r="AT638" s="20" t="s">
        <v>190</v>
      </c>
      <c r="AU638" s="20" t="s">
        <v>191</v>
      </c>
      <c r="AV638" s="20" t="s">
        <v>192</v>
      </c>
    </row>
    <row r="639" spans="2:48" x14ac:dyDescent="0.25">
      <c r="B639" t="str">
        <f>vertices!A161</f>
        <v>NS31</v>
      </c>
      <c r="C639" s="28">
        <f>VLOOKUP(B639,vertices!$A:$C,2,0)</f>
        <v>-24.557829999999999</v>
      </c>
      <c r="D639" s="28">
        <f>VLOOKUP(B639,vertices!$A:$C,3,0)</f>
        <v>-42.449829999999999</v>
      </c>
      <c r="E639" s="30">
        <f>SMALL(I639:AV639,1)</f>
        <v>2.3714156523850249</v>
      </c>
      <c r="F639" s="30" t="str">
        <f>HLOOKUP(E639,I639:AV640,2,0)</f>
        <v>QDF1</v>
      </c>
      <c r="G639" s="30" t="str">
        <f>VLOOKUP(F639,$B$573:$F$613,4,0)</f>
        <v>BS096</v>
      </c>
      <c r="H639" s="30" t="str">
        <f>VLOOKUP(F639,$B$573:$F$613,5,0)</f>
        <v>BS091</v>
      </c>
      <c r="I639" s="5">
        <f t="shared" ref="I639:AV639" si="19">IFERROR(3440*ACOS(COS(PI()*(90-I616)/180)*COS((90-$C639)*PI()/180)+SIN((90-I616)*PI()/180)*SIN((90-$C639)*PI()/180)*COS((($D639)-I617)*PI()/180)),0)</f>
        <v>53.821279586910379</v>
      </c>
      <c r="J639" s="5">
        <f t="shared" si="19"/>
        <v>60.213909679096851</v>
      </c>
      <c r="K639" s="5">
        <f t="shared" si="19"/>
        <v>67.490378507269554</v>
      </c>
      <c r="L639" s="5">
        <f t="shared" si="19"/>
        <v>75.395218367410337</v>
      </c>
      <c r="M639" s="5">
        <f t="shared" si="19"/>
        <v>83.75069076301898</v>
      </c>
      <c r="N639" s="5">
        <f t="shared" si="19"/>
        <v>92.434673918442144</v>
      </c>
      <c r="O639" s="5">
        <f t="shared" si="19"/>
        <v>46.767382948124364</v>
      </c>
      <c r="P639" s="5">
        <f t="shared" si="19"/>
        <v>54.010505597943364</v>
      </c>
      <c r="Q639" s="5">
        <f t="shared" si="19"/>
        <v>62.026904094938317</v>
      </c>
      <c r="R639" s="5">
        <f t="shared" si="19"/>
        <v>70.553486501871902</v>
      </c>
      <c r="S639" s="5">
        <f t="shared" si="19"/>
        <v>79.426114046915245</v>
      </c>
      <c r="T639" s="5">
        <f t="shared" si="19"/>
        <v>88.540816781667985</v>
      </c>
      <c r="U639" s="5">
        <f t="shared" si="19"/>
        <v>40.529195549835663</v>
      </c>
      <c r="V639" s="5">
        <f t="shared" si="19"/>
        <v>48.716532014390467</v>
      </c>
      <c r="W639" s="5">
        <f t="shared" si="19"/>
        <v>57.482552881659643</v>
      </c>
      <c r="X639" s="5">
        <f t="shared" si="19"/>
        <v>66.599143197638938</v>
      </c>
      <c r="Y639" s="5">
        <f t="shared" si="19"/>
        <v>75.940150500017737</v>
      </c>
      <c r="Z639" s="5">
        <f t="shared" si="19"/>
        <v>85.431994214984456</v>
      </c>
      <c r="AA639" s="5">
        <f t="shared" si="19"/>
        <v>35.538904045005623</v>
      </c>
      <c r="AB639" s="5">
        <f t="shared" si="19"/>
        <v>44.656612775598376</v>
      </c>
      <c r="AC639" s="5">
        <f t="shared" si="19"/>
        <v>54.089492267100567</v>
      </c>
      <c r="AD639" s="5">
        <f t="shared" si="19"/>
        <v>63.697676786898029</v>
      </c>
      <c r="AE639" s="5">
        <f t="shared" si="19"/>
        <v>73.41236699308169</v>
      </c>
      <c r="AF639" s="5">
        <f t="shared" si="19"/>
        <v>83.19626176754565</v>
      </c>
      <c r="AG639" s="5">
        <f t="shared" si="19"/>
        <v>11.182177844762702</v>
      </c>
      <c r="AH639" s="5">
        <f t="shared" si="19"/>
        <v>7.4487287002921221</v>
      </c>
      <c r="AI639" s="5">
        <f t="shared" si="19"/>
        <v>13.645071577841641</v>
      </c>
      <c r="AJ639" s="5">
        <f t="shared" si="19"/>
        <v>22.741028092489888</v>
      </c>
      <c r="AK639" s="5">
        <f t="shared" si="19"/>
        <v>8.6668889742169775</v>
      </c>
      <c r="AL639" s="5">
        <f t="shared" si="19"/>
        <v>2.3714156523850249</v>
      </c>
      <c r="AM639" s="5">
        <f t="shared" si="19"/>
        <v>11.678805694251633</v>
      </c>
      <c r="AN639" s="5">
        <f t="shared" si="19"/>
        <v>21.62007482031532</v>
      </c>
      <c r="AO639" s="5">
        <f t="shared" si="19"/>
        <v>13.82191594521565</v>
      </c>
      <c r="AP639" s="5">
        <f t="shared" si="19"/>
        <v>11.018181009971624</v>
      </c>
      <c r="AQ639" s="5">
        <f t="shared" si="19"/>
        <v>15.875038722585995</v>
      </c>
      <c r="AR639" s="5">
        <f t="shared" si="19"/>
        <v>24.143218207629094</v>
      </c>
      <c r="AS639" s="5">
        <f t="shared" si="19"/>
        <v>21.744703275571791</v>
      </c>
      <c r="AT639" s="5">
        <f t="shared" si="19"/>
        <v>20.070214039287038</v>
      </c>
      <c r="AU639" s="5">
        <f t="shared" si="19"/>
        <v>23.087980945226985</v>
      </c>
      <c r="AV639" s="5">
        <f t="shared" si="19"/>
        <v>29.386327401982157</v>
      </c>
    </row>
    <row r="640" spans="2:48" x14ac:dyDescent="0.25">
      <c r="B640"/>
      <c r="C640" s="28" t="e">
        <f>VLOOKUP(B640,vertices!$A:$C,2,0)</f>
        <v>#N/A</v>
      </c>
      <c r="D640" s="28" t="e">
        <f>VLOOKUP(B640,vertices!$A:$C,3,0)</f>
        <v>#N/A</v>
      </c>
      <c r="E640" s="28"/>
      <c r="F640" s="28"/>
      <c r="G640" s="28"/>
      <c r="H640" s="28"/>
      <c r="I640" s="20" t="s">
        <v>157</v>
      </c>
      <c r="J640" s="20" t="s">
        <v>158</v>
      </c>
      <c r="K640" s="20" t="s">
        <v>159</v>
      </c>
      <c r="L640" s="20" t="s">
        <v>160</v>
      </c>
      <c r="M640" s="20" t="s">
        <v>161</v>
      </c>
      <c r="N640" s="20" t="s">
        <v>162</v>
      </c>
      <c r="O640" s="20" t="s">
        <v>163</v>
      </c>
      <c r="P640" s="20" t="s">
        <v>164</v>
      </c>
      <c r="Q640" s="20" t="s">
        <v>165</v>
      </c>
      <c r="R640" s="20" t="s">
        <v>166</v>
      </c>
      <c r="S640" s="20" t="s">
        <v>167</v>
      </c>
      <c r="T640" s="20" t="s">
        <v>168</v>
      </c>
      <c r="U640" s="20" t="s">
        <v>169</v>
      </c>
      <c r="V640" s="20" t="s">
        <v>170</v>
      </c>
      <c r="W640" s="20" t="s">
        <v>171</v>
      </c>
      <c r="X640" s="20" t="s">
        <v>172</v>
      </c>
      <c r="Y640" s="20" t="s">
        <v>173</v>
      </c>
      <c r="Z640" s="20" t="s">
        <v>174</v>
      </c>
      <c r="AA640" s="20" t="s">
        <v>175</v>
      </c>
      <c r="AB640" s="20" t="s">
        <v>176</v>
      </c>
      <c r="AC640" s="20" t="s">
        <v>177</v>
      </c>
      <c r="AD640" s="20" t="s">
        <v>178</v>
      </c>
      <c r="AE640" s="20" t="s">
        <v>179</v>
      </c>
      <c r="AF640" s="19" t="s">
        <v>180</v>
      </c>
      <c r="AG640" s="20" t="s">
        <v>181</v>
      </c>
      <c r="AH640" s="20" t="s">
        <v>182</v>
      </c>
      <c r="AI640" s="20" t="s">
        <v>183</v>
      </c>
      <c r="AJ640" s="20" t="s">
        <v>184</v>
      </c>
      <c r="AK640" s="20" t="s">
        <v>185</v>
      </c>
      <c r="AL640" s="20" t="s">
        <v>186</v>
      </c>
      <c r="AM640" s="20" t="s">
        <v>187</v>
      </c>
      <c r="AN640" s="20" t="s">
        <v>188</v>
      </c>
      <c r="AO640" s="20" t="s">
        <v>189</v>
      </c>
      <c r="AP640" s="20" t="s">
        <v>190</v>
      </c>
      <c r="AQ640" s="20" t="s">
        <v>191</v>
      </c>
      <c r="AR640" s="20" t="s">
        <v>192</v>
      </c>
      <c r="AS640" s="20" t="s">
        <v>189</v>
      </c>
      <c r="AT640" s="20" t="s">
        <v>190</v>
      </c>
      <c r="AU640" s="20" t="s">
        <v>191</v>
      </c>
      <c r="AV640" s="20" t="s">
        <v>192</v>
      </c>
    </row>
    <row r="641" spans="2:48" x14ac:dyDescent="0.25">
      <c r="B641" t="str">
        <f>vertices!A162</f>
        <v>NS33</v>
      </c>
      <c r="C641" s="28">
        <f>VLOOKUP(B641,vertices!$A:$C,2,0)</f>
        <v>-24.596889999999998</v>
      </c>
      <c r="D641" s="28">
        <f>VLOOKUP(B641,vertices!$A:$C,3,0)</f>
        <v>-42.643239999999999</v>
      </c>
      <c r="E641" s="30">
        <f>SMALL(I641:AV641,1)</f>
        <v>3.3703176560018022</v>
      </c>
      <c r="F641" s="30" t="str">
        <f>HLOOKUP(E641,I641:AV642,2,0)</f>
        <v>QDE1</v>
      </c>
      <c r="G641" s="30" t="str">
        <f>VLOOKUP(F641,$B$573:$F$613,4,0)</f>
        <v>BS081</v>
      </c>
      <c r="H641" s="30" t="str">
        <f>VLOOKUP(F641,$B$573:$F$613,5,0)</f>
        <v>BS091</v>
      </c>
      <c r="I641" s="5">
        <f t="shared" ref="I641:AV641" si="20">IFERROR(3440*ACOS(COS(PI()*(90-I616)/180)*COS((90-$C641)*PI()/180)+SIN((90-I616)*PI()/180)*SIN((90-$C641)*PI()/180)*COS((($D641)-I617)*PI()/180)),0)</f>
        <v>44.112002452302939</v>
      </c>
      <c r="J641" s="5">
        <f t="shared" si="20"/>
        <v>51.273922814213897</v>
      </c>
      <c r="K641" s="5">
        <f t="shared" si="20"/>
        <v>59.265653059667223</v>
      </c>
      <c r="L641" s="5">
        <f t="shared" si="20"/>
        <v>67.794366843103262</v>
      </c>
      <c r="M641" s="5">
        <f t="shared" si="20"/>
        <v>76.68109799513428</v>
      </c>
      <c r="N641" s="5">
        <f t="shared" si="20"/>
        <v>85.814692649675891</v>
      </c>
      <c r="O641" s="5">
        <f t="shared" si="20"/>
        <v>37.787961135472713</v>
      </c>
      <c r="P641" s="5">
        <f t="shared" si="20"/>
        <v>45.954094894607849</v>
      </c>
      <c r="Q641" s="5">
        <f t="shared" si="20"/>
        <v>54.734693505785884</v>
      </c>
      <c r="R641" s="5">
        <f t="shared" si="20"/>
        <v>63.876862113290613</v>
      </c>
      <c r="S641" s="5">
        <f t="shared" si="20"/>
        <v>73.245336768089757</v>
      </c>
      <c r="T641" s="5">
        <f t="shared" si="20"/>
        <v>82.763302299524582</v>
      </c>
      <c r="U641" s="5">
        <f t="shared" si="20"/>
        <v>32.785820478953447</v>
      </c>
      <c r="V641" s="5">
        <f t="shared" si="20"/>
        <v>41.943266674597922</v>
      </c>
      <c r="W641" s="5">
        <f t="shared" si="20"/>
        <v>51.41815066984087</v>
      </c>
      <c r="X641" s="5">
        <f t="shared" si="20"/>
        <v>61.062884155181898</v>
      </c>
      <c r="Y641" s="5">
        <f t="shared" si="20"/>
        <v>70.808095783050916</v>
      </c>
      <c r="Z641" s="5">
        <f t="shared" si="20"/>
        <v>80.617355696277301</v>
      </c>
      <c r="AA641" s="5">
        <f t="shared" si="20"/>
        <v>29.779344194200164</v>
      </c>
      <c r="AB641" s="5">
        <f t="shared" si="20"/>
        <v>39.640787527380255</v>
      </c>
      <c r="AC641" s="5">
        <f t="shared" si="20"/>
        <v>49.560435837192927</v>
      </c>
      <c r="AD641" s="5">
        <f t="shared" si="20"/>
        <v>59.509189495108181</v>
      </c>
      <c r="AE641" s="5">
        <f t="shared" si="20"/>
        <v>69.474545970216894</v>
      </c>
      <c r="AF641" s="5">
        <f t="shared" si="20"/>
        <v>79.450258089972806</v>
      </c>
      <c r="AG641" s="5">
        <f t="shared" si="20"/>
        <v>11.304588043951576</v>
      </c>
      <c r="AH641" s="5">
        <f t="shared" si="20"/>
        <v>3.3703176560018022</v>
      </c>
      <c r="AI641" s="5">
        <f t="shared" si="20"/>
        <v>9.7563605954382737</v>
      </c>
      <c r="AJ641" s="5">
        <f t="shared" si="20"/>
        <v>19.47501742612463</v>
      </c>
      <c r="AK641" s="5">
        <f t="shared" si="20"/>
        <v>16.440592757272743</v>
      </c>
      <c r="AL641" s="5">
        <f t="shared" si="20"/>
        <v>12.396346519833976</v>
      </c>
      <c r="AM641" s="5">
        <f t="shared" si="20"/>
        <v>15.40477594368646</v>
      </c>
      <c r="AN641" s="5">
        <f t="shared" si="20"/>
        <v>22.829941627875865</v>
      </c>
      <c r="AO641" s="5">
        <f t="shared" si="20"/>
        <v>24.054047163110024</v>
      </c>
      <c r="AP641" s="5">
        <f t="shared" si="20"/>
        <v>21.484053645086139</v>
      </c>
      <c r="AQ641" s="5">
        <f t="shared" si="20"/>
        <v>23.340771162676752</v>
      </c>
      <c r="AR641" s="5">
        <f t="shared" si="20"/>
        <v>28.779824482638006</v>
      </c>
      <c r="AS641" s="5">
        <f t="shared" si="20"/>
        <v>32.445424116735083</v>
      </c>
      <c r="AT641" s="5">
        <f t="shared" si="20"/>
        <v>30.578490020445575</v>
      </c>
      <c r="AU641" s="5">
        <f t="shared" si="20"/>
        <v>31.900463138276312</v>
      </c>
      <c r="AV641" s="5">
        <f t="shared" si="20"/>
        <v>36.06233541571747</v>
      </c>
    </row>
    <row r="642" spans="2:48" x14ac:dyDescent="0.25">
      <c r="B642"/>
      <c r="C642" s="28" t="e">
        <f>VLOOKUP(B642,vertices!$A:$C,2,0)</f>
        <v>#N/A</v>
      </c>
      <c r="D642" s="28" t="e">
        <f>VLOOKUP(B642,vertices!$A:$C,3,0)</f>
        <v>#N/A</v>
      </c>
      <c r="E642" s="28"/>
      <c r="F642" s="28"/>
      <c r="G642" s="28"/>
      <c r="H642" s="28"/>
      <c r="I642" s="20" t="s">
        <v>157</v>
      </c>
      <c r="J642" s="20" t="s">
        <v>158</v>
      </c>
      <c r="K642" s="20" t="s">
        <v>159</v>
      </c>
      <c r="L642" s="20" t="s">
        <v>160</v>
      </c>
      <c r="M642" s="20" t="s">
        <v>161</v>
      </c>
      <c r="N642" s="20" t="s">
        <v>162</v>
      </c>
      <c r="O642" s="20" t="s">
        <v>163</v>
      </c>
      <c r="P642" s="20" t="s">
        <v>164</v>
      </c>
      <c r="Q642" s="20" t="s">
        <v>165</v>
      </c>
      <c r="R642" s="20" t="s">
        <v>166</v>
      </c>
      <c r="S642" s="20" t="s">
        <v>167</v>
      </c>
      <c r="T642" s="20" t="s">
        <v>168</v>
      </c>
      <c r="U642" s="20" t="s">
        <v>169</v>
      </c>
      <c r="V642" s="20" t="s">
        <v>170</v>
      </c>
      <c r="W642" s="20" t="s">
        <v>171</v>
      </c>
      <c r="X642" s="20" t="s">
        <v>172</v>
      </c>
      <c r="Y642" s="20" t="s">
        <v>173</v>
      </c>
      <c r="Z642" s="20" t="s">
        <v>174</v>
      </c>
      <c r="AA642" s="20" t="s">
        <v>175</v>
      </c>
      <c r="AB642" s="20" t="s">
        <v>176</v>
      </c>
      <c r="AC642" s="20" t="s">
        <v>177</v>
      </c>
      <c r="AD642" s="20" t="s">
        <v>178</v>
      </c>
      <c r="AE642" s="20" t="s">
        <v>179</v>
      </c>
      <c r="AF642" s="19" t="s">
        <v>180</v>
      </c>
      <c r="AG642" s="20" t="s">
        <v>181</v>
      </c>
      <c r="AH642" s="20" t="s">
        <v>182</v>
      </c>
      <c r="AI642" s="20" t="s">
        <v>183</v>
      </c>
      <c r="AJ642" s="20" t="s">
        <v>184</v>
      </c>
      <c r="AK642" s="20" t="s">
        <v>185</v>
      </c>
      <c r="AL642" s="20" t="s">
        <v>186</v>
      </c>
      <c r="AM642" s="20" t="s">
        <v>187</v>
      </c>
      <c r="AN642" s="20" t="s">
        <v>188</v>
      </c>
      <c r="AO642" s="20" t="s">
        <v>189</v>
      </c>
      <c r="AP642" s="20" t="s">
        <v>190</v>
      </c>
      <c r="AQ642" s="20" t="s">
        <v>191</v>
      </c>
      <c r="AR642" s="20" t="s">
        <v>192</v>
      </c>
      <c r="AS642" s="20" t="s">
        <v>189</v>
      </c>
      <c r="AT642" s="20" t="s">
        <v>190</v>
      </c>
      <c r="AU642" s="20" t="s">
        <v>191</v>
      </c>
      <c r="AV642" s="20" t="s">
        <v>192</v>
      </c>
    </row>
    <row r="643" spans="2:48" x14ac:dyDescent="0.25">
      <c r="B643" t="str">
        <f>vertices!A163</f>
        <v>NS38</v>
      </c>
      <c r="C643" s="28">
        <f>VLOOKUP(B643,vertices!$A:$C,2,0)</f>
        <v>-24.73189</v>
      </c>
      <c r="D643" s="28">
        <f>VLOOKUP(B643,vertices!$A:$C,3,0)</f>
        <v>-42.414720000000003</v>
      </c>
      <c r="E643" s="30">
        <f>SMALL(I643:AV643,1)</f>
        <v>1.0924812564343434</v>
      </c>
      <c r="F643" s="30" t="str">
        <f>HLOOKUP(E643,I643:AV644,2,0)</f>
        <v>QDF2</v>
      </c>
      <c r="G643" s="30" t="str">
        <f>VLOOKUP(F643,$B$573:$F$613,4,0)</f>
        <v>BS097</v>
      </c>
      <c r="H643" s="30" t="str">
        <f>VLOOKUP(F643,$B$573:$F$613,5,0)</f>
        <v>BS092</v>
      </c>
      <c r="I643" s="5">
        <f t="shared" ref="I643:AV643" si="21">IFERROR(3440*ACOS(COS(PI()*(90-I616)/180)*COS((90-$C643)*PI()/180)+SIN((90-I616)*PI()/180)*SIN((90-$C643)*PI()/180)*COS((($D643)-I617)*PI()/180)),0)</f>
        <v>50.140880562017216</v>
      </c>
      <c r="J643" s="5">
        <f t="shared" si="21"/>
        <v>55.079156697031877</v>
      </c>
      <c r="K643" s="5">
        <f t="shared" si="21"/>
        <v>61.266382773215881</v>
      </c>
      <c r="L643" s="5">
        <f t="shared" si="21"/>
        <v>68.364291631013131</v>
      </c>
      <c r="M643" s="5">
        <f t="shared" si="21"/>
        <v>76.118549896818521</v>
      </c>
      <c r="N643" s="5">
        <f t="shared" si="21"/>
        <v>84.348334080826277</v>
      </c>
      <c r="O643" s="5">
        <f t="shared" si="21"/>
        <v>42.081538993754052</v>
      </c>
      <c r="P643" s="5">
        <f t="shared" si="21"/>
        <v>47.869314096348035</v>
      </c>
      <c r="Q643" s="5">
        <f t="shared" si="21"/>
        <v>54.884800278286683</v>
      </c>
      <c r="R643" s="5">
        <f t="shared" si="21"/>
        <v>62.717351127694663</v>
      </c>
      <c r="S643" s="5">
        <f t="shared" si="21"/>
        <v>71.097438241494956</v>
      </c>
      <c r="T643" s="5">
        <f t="shared" si="21"/>
        <v>79.852865179479963</v>
      </c>
      <c r="U643" s="5">
        <f t="shared" si="21"/>
        <v>34.530309866669526</v>
      </c>
      <c r="V643" s="5">
        <f t="shared" si="21"/>
        <v>41.39738532676926</v>
      </c>
      <c r="W643" s="5">
        <f t="shared" si="21"/>
        <v>49.349799986321017</v>
      </c>
      <c r="X643" s="5">
        <f t="shared" si="21"/>
        <v>57.942385520151554</v>
      </c>
      <c r="Y643" s="5">
        <f t="shared" si="21"/>
        <v>66.929032228128676</v>
      </c>
      <c r="Z643" s="5">
        <f t="shared" si="21"/>
        <v>76.170392569594156</v>
      </c>
      <c r="AA643" s="5">
        <f t="shared" si="21"/>
        <v>27.902829570908239</v>
      </c>
      <c r="AB643" s="5">
        <f t="shared" si="21"/>
        <v>36.062878622673225</v>
      </c>
      <c r="AC643" s="5">
        <f t="shared" si="21"/>
        <v>44.975047596315022</v>
      </c>
      <c r="AD643" s="5">
        <f t="shared" si="21"/>
        <v>54.270055953614786</v>
      </c>
      <c r="AE643" s="5">
        <f t="shared" si="21"/>
        <v>63.78074486288304</v>
      </c>
      <c r="AF643" s="5">
        <f t="shared" si="21"/>
        <v>73.423349367707473</v>
      </c>
      <c r="AG643" s="5">
        <f t="shared" si="21"/>
        <v>21.046251182083964</v>
      </c>
      <c r="AH643" s="5">
        <f t="shared" si="21"/>
        <v>12.81402261791472</v>
      </c>
      <c r="AI643" s="5">
        <f t="shared" si="21"/>
        <v>9.2582636926339212</v>
      </c>
      <c r="AJ643" s="5">
        <f t="shared" si="21"/>
        <v>14.404634728732564</v>
      </c>
      <c r="AK643" s="5">
        <f t="shared" si="21"/>
        <v>18.926095024994165</v>
      </c>
      <c r="AL643" s="5">
        <f t="shared" si="21"/>
        <v>8.9198746407618934</v>
      </c>
      <c r="AM643" s="5">
        <f t="shared" si="21"/>
        <v>1.0924812564343434</v>
      </c>
      <c r="AN643" s="5">
        <f t="shared" si="21"/>
        <v>11.094373707726213</v>
      </c>
      <c r="AO643" s="5">
        <f t="shared" si="21"/>
        <v>20.954132317153427</v>
      </c>
      <c r="AP643" s="5">
        <f t="shared" si="21"/>
        <v>12.662357156729236</v>
      </c>
      <c r="AQ643" s="5">
        <f t="shared" si="21"/>
        <v>9.0474704890178437</v>
      </c>
      <c r="AR643" s="5">
        <f t="shared" si="21"/>
        <v>14.270247426842229</v>
      </c>
      <c r="AS643" s="5">
        <f t="shared" si="21"/>
        <v>26.183589044635571</v>
      </c>
      <c r="AT643" s="5">
        <f t="shared" si="21"/>
        <v>20.162153460594521</v>
      </c>
      <c r="AU643" s="5">
        <f t="shared" si="21"/>
        <v>18.102622680493408</v>
      </c>
      <c r="AV643" s="5">
        <f t="shared" si="21"/>
        <v>21.19334524073798</v>
      </c>
    </row>
    <row r="644" spans="2:48" x14ac:dyDescent="0.25">
      <c r="B644"/>
      <c r="C644" s="28" t="e">
        <f>VLOOKUP(B644,vertices!$A:$C,2,0)</f>
        <v>#N/A</v>
      </c>
      <c r="D644" s="28" t="e">
        <f>VLOOKUP(B644,vertices!$A:$C,3,0)</f>
        <v>#N/A</v>
      </c>
      <c r="E644" s="28"/>
      <c r="F644" s="28"/>
      <c r="G644" s="28"/>
      <c r="H644" s="28"/>
      <c r="I644" s="20" t="s">
        <v>157</v>
      </c>
      <c r="J644" s="20" t="s">
        <v>158</v>
      </c>
      <c r="K644" s="20" t="s">
        <v>159</v>
      </c>
      <c r="L644" s="20" t="s">
        <v>160</v>
      </c>
      <c r="M644" s="20" t="s">
        <v>161</v>
      </c>
      <c r="N644" s="20" t="s">
        <v>162</v>
      </c>
      <c r="O644" s="20" t="s">
        <v>163</v>
      </c>
      <c r="P644" s="20" t="s">
        <v>164</v>
      </c>
      <c r="Q644" s="20" t="s">
        <v>165</v>
      </c>
      <c r="R644" s="20" t="s">
        <v>166</v>
      </c>
      <c r="S644" s="20" t="s">
        <v>167</v>
      </c>
      <c r="T644" s="20" t="s">
        <v>168</v>
      </c>
      <c r="U644" s="20" t="s">
        <v>169</v>
      </c>
      <c r="V644" s="20" t="s">
        <v>170</v>
      </c>
      <c r="W644" s="20" t="s">
        <v>171</v>
      </c>
      <c r="X644" s="20" t="s">
        <v>172</v>
      </c>
      <c r="Y644" s="20" t="s">
        <v>173</v>
      </c>
      <c r="Z644" s="20" t="s">
        <v>174</v>
      </c>
      <c r="AA644" s="20" t="s">
        <v>175</v>
      </c>
      <c r="AB644" s="20" t="s">
        <v>176</v>
      </c>
      <c r="AC644" s="20" t="s">
        <v>177</v>
      </c>
      <c r="AD644" s="20" t="s">
        <v>178</v>
      </c>
      <c r="AE644" s="20" t="s">
        <v>179</v>
      </c>
      <c r="AF644" s="19" t="s">
        <v>180</v>
      </c>
      <c r="AG644" s="20" t="s">
        <v>181</v>
      </c>
      <c r="AH644" s="20" t="s">
        <v>182</v>
      </c>
      <c r="AI644" s="20" t="s">
        <v>183</v>
      </c>
      <c r="AJ644" s="20" t="s">
        <v>184</v>
      </c>
      <c r="AK644" s="20" t="s">
        <v>185</v>
      </c>
      <c r="AL644" s="20" t="s">
        <v>186</v>
      </c>
      <c r="AM644" s="20" t="s">
        <v>187</v>
      </c>
      <c r="AN644" s="20" t="s">
        <v>188</v>
      </c>
      <c r="AO644" s="20" t="s">
        <v>189</v>
      </c>
      <c r="AP644" s="20" t="s">
        <v>190</v>
      </c>
      <c r="AQ644" s="20" t="s">
        <v>191</v>
      </c>
      <c r="AR644" s="20" t="s">
        <v>192</v>
      </c>
      <c r="AS644" s="20" t="s">
        <v>189</v>
      </c>
      <c r="AT644" s="20" t="s">
        <v>190</v>
      </c>
      <c r="AU644" s="20" t="s">
        <v>191</v>
      </c>
      <c r="AV644" s="20" t="s">
        <v>192</v>
      </c>
    </row>
    <row r="645" spans="2:48" x14ac:dyDescent="0.25">
      <c r="B645" t="str">
        <f>vertices!A164</f>
        <v>NS39</v>
      </c>
      <c r="C645" s="28">
        <f>VLOOKUP(B645,vertices!$A:$C,2,0)</f>
        <v>-24.571269999999998</v>
      </c>
      <c r="D645" s="28">
        <f>VLOOKUP(B645,vertices!$A:$C,3,0)</f>
        <v>-42.248939999999997</v>
      </c>
      <c r="E645" s="30">
        <f>SMALL(I645:AV645,1)</f>
        <v>0.72658311866209857</v>
      </c>
      <c r="F645" s="30" t="str">
        <f>HLOOKUP(E645,I645:AV646,2,0)</f>
        <v>QDG1</v>
      </c>
      <c r="G645" s="30" t="str">
        <f>VLOOKUP(F645,$B$573:$F$613,4,0)</f>
        <v>BS096</v>
      </c>
      <c r="H645" s="30" t="str">
        <f>VLOOKUP(F645,$B$573:$F$613,5,0)</f>
        <v>BS101</v>
      </c>
      <c r="I645" s="5">
        <f t="shared" ref="I645:AV645" si="22">IFERROR(3440*ACOS(COS(PI()*(90-I616)/180)*COS((90-$C645)*PI()/180)+SIN((90-I616)*PI()/180)*SIN((90-$C645)*PI()/180)*COS((($D645)-I617)*PI()/180)),0)</f>
        <v>62.615007991943955</v>
      </c>
      <c r="J645" s="5">
        <f t="shared" si="22"/>
        <v>68.058930772872543</v>
      </c>
      <c r="K645" s="5">
        <f t="shared" si="22"/>
        <v>74.45563978693346</v>
      </c>
      <c r="L645" s="5">
        <f t="shared" si="22"/>
        <v>81.581321022100042</v>
      </c>
      <c r="M645" s="5">
        <f t="shared" si="22"/>
        <v>89.261565010931122</v>
      </c>
      <c r="N645" s="5">
        <f t="shared" si="22"/>
        <v>97.365227061840358</v>
      </c>
      <c r="O645" s="5">
        <f t="shared" si="22"/>
        <v>54.884899484339243</v>
      </c>
      <c r="P645" s="5">
        <f t="shared" si="22"/>
        <v>61.032470714555522</v>
      </c>
      <c r="Q645" s="5">
        <f t="shared" si="22"/>
        <v>68.101566228971478</v>
      </c>
      <c r="R645" s="5">
        <f t="shared" si="22"/>
        <v>75.834917518243145</v>
      </c>
      <c r="S645" s="5">
        <f t="shared" si="22"/>
        <v>84.049370357849398</v>
      </c>
      <c r="T645" s="5">
        <f t="shared" si="22"/>
        <v>92.61700248865516</v>
      </c>
      <c r="U645" s="5">
        <f t="shared" si="22"/>
        <v>47.634185818158002</v>
      </c>
      <c r="V645" s="5">
        <f t="shared" si="22"/>
        <v>54.613494254361385</v>
      </c>
      <c r="W645" s="5">
        <f t="shared" si="22"/>
        <v>62.422004235387035</v>
      </c>
      <c r="X645" s="5">
        <f t="shared" si="22"/>
        <v>70.785833558748138</v>
      </c>
      <c r="Y645" s="5">
        <f t="shared" si="22"/>
        <v>79.529973053653492</v>
      </c>
      <c r="Z645" s="5">
        <f t="shared" si="22"/>
        <v>88.541819251433139</v>
      </c>
      <c r="AA645" s="5">
        <f t="shared" si="22"/>
        <v>41.117280264019165</v>
      </c>
      <c r="AB645" s="5">
        <f t="shared" si="22"/>
        <v>49.041135711792556</v>
      </c>
      <c r="AC645" s="5">
        <f t="shared" si="22"/>
        <v>57.616779551175412</v>
      </c>
      <c r="AD645" s="5">
        <f t="shared" si="22"/>
        <v>66.592879634595064</v>
      </c>
      <c r="AE645" s="5">
        <f t="shared" si="22"/>
        <v>75.827356463623445</v>
      </c>
      <c r="AF645" s="5">
        <f t="shared" si="22"/>
        <v>85.236273947041909</v>
      </c>
      <c r="AG645" s="5">
        <f t="shared" si="22"/>
        <v>20.492706022892584</v>
      </c>
      <c r="AH645" s="5">
        <f t="shared" si="22"/>
        <v>18.272171501139187</v>
      </c>
      <c r="AI645" s="5">
        <f t="shared" si="22"/>
        <v>21.167283316975496</v>
      </c>
      <c r="AJ645" s="5">
        <f t="shared" si="22"/>
        <v>27.613328214696562</v>
      </c>
      <c r="AK645" s="5">
        <f t="shared" si="22"/>
        <v>13.043703634722714</v>
      </c>
      <c r="AL645" s="5">
        <f t="shared" si="22"/>
        <v>9.1864413024178582</v>
      </c>
      <c r="AM645" s="5">
        <f t="shared" si="22"/>
        <v>14.103368073017819</v>
      </c>
      <c r="AN645" s="5">
        <f t="shared" si="22"/>
        <v>22.664533220541045</v>
      </c>
      <c r="AO645" s="5">
        <f t="shared" si="22"/>
        <v>9.2824606404325039</v>
      </c>
      <c r="AP645" s="5">
        <f t="shared" si="22"/>
        <v>0.72658311866209857</v>
      </c>
      <c r="AQ645" s="5">
        <f t="shared" si="22"/>
        <v>10.730984648955797</v>
      </c>
      <c r="AR645" s="5">
        <f t="shared" si="22"/>
        <v>20.737463708695589</v>
      </c>
      <c r="AS645" s="5">
        <f t="shared" si="22"/>
        <v>12.96258984039806</v>
      </c>
      <c r="AT645" s="5">
        <f t="shared" si="22"/>
        <v>9.0710546125394487</v>
      </c>
      <c r="AU645" s="5">
        <f t="shared" si="22"/>
        <v>14.028582536726137</v>
      </c>
      <c r="AV645" s="5">
        <f t="shared" si="22"/>
        <v>22.618134847504727</v>
      </c>
    </row>
    <row r="646" spans="2:48" x14ac:dyDescent="0.25">
      <c r="B646"/>
      <c r="C646" s="28" t="e">
        <f>VLOOKUP(B646,vertices!$A:$C,2,0)</f>
        <v>#N/A</v>
      </c>
      <c r="D646" s="28" t="e">
        <f>VLOOKUP(B646,vertices!$A:$C,3,0)</f>
        <v>#N/A</v>
      </c>
      <c r="E646" s="28"/>
      <c r="F646" s="28"/>
      <c r="G646" s="28"/>
      <c r="H646" s="28"/>
      <c r="I646" s="20" t="s">
        <v>157</v>
      </c>
      <c r="J646" s="20" t="s">
        <v>158</v>
      </c>
      <c r="K646" s="20" t="s">
        <v>159</v>
      </c>
      <c r="L646" s="20" t="s">
        <v>160</v>
      </c>
      <c r="M646" s="20" t="s">
        <v>161</v>
      </c>
      <c r="N646" s="20" t="s">
        <v>162</v>
      </c>
      <c r="O646" s="20" t="s">
        <v>163</v>
      </c>
      <c r="P646" s="20" t="s">
        <v>164</v>
      </c>
      <c r="Q646" s="20" t="s">
        <v>165</v>
      </c>
      <c r="R646" s="20" t="s">
        <v>166</v>
      </c>
      <c r="S646" s="20" t="s">
        <v>167</v>
      </c>
      <c r="T646" s="20" t="s">
        <v>168</v>
      </c>
      <c r="U646" s="20" t="s">
        <v>169</v>
      </c>
      <c r="V646" s="20" t="s">
        <v>170</v>
      </c>
      <c r="W646" s="20" t="s">
        <v>171</v>
      </c>
      <c r="X646" s="20" t="s">
        <v>172</v>
      </c>
      <c r="Y646" s="20" t="s">
        <v>173</v>
      </c>
      <c r="Z646" s="20" t="s">
        <v>174</v>
      </c>
      <c r="AA646" s="20" t="s">
        <v>175</v>
      </c>
      <c r="AB646" s="20" t="s">
        <v>176</v>
      </c>
      <c r="AC646" s="20" t="s">
        <v>177</v>
      </c>
      <c r="AD646" s="20" t="s">
        <v>178</v>
      </c>
      <c r="AE646" s="20" t="s">
        <v>179</v>
      </c>
      <c r="AF646" s="19" t="s">
        <v>180</v>
      </c>
      <c r="AG646" s="20" t="s">
        <v>181</v>
      </c>
      <c r="AH646" s="20" t="s">
        <v>182</v>
      </c>
      <c r="AI646" s="20" t="s">
        <v>183</v>
      </c>
      <c r="AJ646" s="20" t="s">
        <v>184</v>
      </c>
      <c r="AK646" s="20" t="s">
        <v>185</v>
      </c>
      <c r="AL646" s="20" t="s">
        <v>186</v>
      </c>
      <c r="AM646" s="20" t="s">
        <v>187</v>
      </c>
      <c r="AN646" s="20" t="s">
        <v>188</v>
      </c>
      <c r="AO646" s="20" t="s">
        <v>189</v>
      </c>
      <c r="AP646" s="20" t="s">
        <v>190</v>
      </c>
      <c r="AQ646" s="20" t="s">
        <v>191</v>
      </c>
      <c r="AR646" s="20" t="s">
        <v>192</v>
      </c>
      <c r="AS646" s="20" t="s">
        <v>189</v>
      </c>
      <c r="AT646" s="20" t="s">
        <v>190</v>
      </c>
      <c r="AU646" s="20" t="s">
        <v>191</v>
      </c>
      <c r="AV646" s="20" t="s">
        <v>192</v>
      </c>
    </row>
    <row r="647" spans="2:48" x14ac:dyDescent="0.25">
      <c r="B647" t="str">
        <f>vertices!A165</f>
        <v>NS40</v>
      </c>
      <c r="C647" s="28">
        <f>VLOOKUP(B647,vertices!$A:$C,2,0)</f>
        <v>-24.586929999999999</v>
      </c>
      <c r="D647" s="28">
        <f>VLOOKUP(B647,vertices!$A:$C,3,0)</f>
        <v>-42.20158</v>
      </c>
      <c r="E647" s="30">
        <f>SMALL(I647:AV647,1)</f>
        <v>2.6523630528656383</v>
      </c>
      <c r="F647" s="30" t="str">
        <f>HLOOKUP(E647,I647:AV648,2,0)</f>
        <v>QDG1</v>
      </c>
      <c r="G647" s="30" t="str">
        <f>VLOOKUP(F647,$B$573:$F$613,4,0)</f>
        <v>BS096</v>
      </c>
      <c r="H647" s="30" t="str">
        <f>VLOOKUP(F647,$B$573:$F$613,5,0)</f>
        <v>BS101</v>
      </c>
      <c r="I647" s="5">
        <f t="shared" ref="I647:AV647" si="23">IFERROR(3440*ACOS(COS(PI()*(90-I616)/180)*COS((90-$C647)*PI()/180)+SIN((90-I616)*PI()/180)*SIN((90-$C647)*PI()/180)*COS((($D647)-I617)*PI()/180)),0)</f>
        <v>64.432097623201059</v>
      </c>
      <c r="J647" s="5">
        <f t="shared" si="23"/>
        <v>69.596453567161262</v>
      </c>
      <c r="K647" s="5">
        <f t="shared" si="23"/>
        <v>75.736921460207682</v>
      </c>
      <c r="L647" s="5">
        <f t="shared" si="23"/>
        <v>82.63619045550098</v>
      </c>
      <c r="M647" s="5">
        <f t="shared" si="23"/>
        <v>90.120155629171208</v>
      </c>
      <c r="N647" s="5">
        <f t="shared" si="23"/>
        <v>98.055028960052141</v>
      </c>
      <c r="O647" s="5">
        <f t="shared" si="23"/>
        <v>56.537211139133049</v>
      </c>
      <c r="P647" s="5">
        <f t="shared" si="23"/>
        <v>62.369243143996499</v>
      </c>
      <c r="Q647" s="5">
        <f t="shared" si="23"/>
        <v>69.163848394959061</v>
      </c>
      <c r="R647" s="5">
        <f t="shared" si="23"/>
        <v>76.665523844401179</v>
      </c>
      <c r="S647" s="5">
        <f t="shared" si="23"/>
        <v>84.686577180059018</v>
      </c>
      <c r="T647" s="5">
        <f t="shared" si="23"/>
        <v>93.092853370412044</v>
      </c>
      <c r="U647" s="5">
        <f t="shared" si="23"/>
        <v>49.054527518256847</v>
      </c>
      <c r="V647" s="5">
        <f t="shared" si="23"/>
        <v>55.685584756483223</v>
      </c>
      <c r="W647" s="5">
        <f t="shared" si="23"/>
        <v>63.211357301944901</v>
      </c>
      <c r="X647" s="5">
        <f t="shared" si="23"/>
        <v>71.349286588103439</v>
      </c>
      <c r="Y647" s="5">
        <f t="shared" si="23"/>
        <v>79.912573249633937</v>
      </c>
      <c r="Z647" s="5">
        <f t="shared" si="23"/>
        <v>88.77821631361752</v>
      </c>
      <c r="AA647" s="5">
        <f t="shared" si="23"/>
        <v>42.203882091458382</v>
      </c>
      <c r="AB647" s="5">
        <f t="shared" si="23"/>
        <v>49.764978774483723</v>
      </c>
      <c r="AC647" s="5">
        <f t="shared" si="23"/>
        <v>58.070610164767885</v>
      </c>
      <c r="AD647" s="5">
        <f t="shared" si="23"/>
        <v>66.843815128182342</v>
      </c>
      <c r="AE647" s="5">
        <f t="shared" si="23"/>
        <v>75.922675665356252</v>
      </c>
      <c r="AF647" s="5">
        <f t="shared" si="23"/>
        <v>85.209547250140162</v>
      </c>
      <c r="AG647" s="5">
        <f t="shared" si="23"/>
        <v>23.226709329886557</v>
      </c>
      <c r="AH647" s="5">
        <f t="shared" si="23"/>
        <v>20.843472434881551</v>
      </c>
      <c r="AI647" s="5">
        <f t="shared" si="23"/>
        <v>23.014788085025977</v>
      </c>
      <c r="AJ647" s="5">
        <f t="shared" si="23"/>
        <v>28.725779513687399</v>
      </c>
      <c r="AK647" s="5">
        <f t="shared" si="23"/>
        <v>15.574967529582349</v>
      </c>
      <c r="AL647" s="5">
        <f t="shared" si="23"/>
        <v>11.744943378249193</v>
      </c>
      <c r="AM647" s="5">
        <f t="shared" si="23"/>
        <v>15.282972863345119</v>
      </c>
      <c r="AN647" s="5">
        <f t="shared" si="23"/>
        <v>23.009917585934136</v>
      </c>
      <c r="AO647" s="5">
        <f t="shared" si="23"/>
        <v>10.559218745831256</v>
      </c>
      <c r="AP647" s="5">
        <f t="shared" si="23"/>
        <v>2.6523630528656383</v>
      </c>
      <c r="AQ647" s="5">
        <f t="shared" si="23"/>
        <v>10.140768246249223</v>
      </c>
      <c r="AR647" s="5">
        <f t="shared" si="23"/>
        <v>19.972419811135538</v>
      </c>
      <c r="AS647" s="5">
        <f t="shared" si="23"/>
        <v>12.092670424259708</v>
      </c>
      <c r="AT647" s="5">
        <f t="shared" si="23"/>
        <v>6.4594534825912042</v>
      </c>
      <c r="AU647" s="5">
        <f t="shared" si="23"/>
        <v>11.725119467993252</v>
      </c>
      <c r="AV647" s="5">
        <f t="shared" si="23"/>
        <v>20.820526884028361</v>
      </c>
    </row>
    <row r="648" spans="2:48" x14ac:dyDescent="0.25">
      <c r="B648"/>
      <c r="C648" s="28" t="e">
        <f>VLOOKUP(B648,vertices!$A:$C,2,0)</f>
        <v>#N/A</v>
      </c>
      <c r="D648" s="28" t="e">
        <f>VLOOKUP(B648,vertices!$A:$C,3,0)</f>
        <v>#N/A</v>
      </c>
      <c r="E648" s="28"/>
      <c r="F648" s="28"/>
      <c r="G648" s="28"/>
      <c r="H648" s="28"/>
      <c r="I648" s="20" t="s">
        <v>157</v>
      </c>
      <c r="J648" s="20" t="s">
        <v>158</v>
      </c>
      <c r="K648" s="20" t="s">
        <v>159</v>
      </c>
      <c r="L648" s="20" t="s">
        <v>160</v>
      </c>
      <c r="M648" s="20" t="s">
        <v>161</v>
      </c>
      <c r="N648" s="20" t="s">
        <v>162</v>
      </c>
      <c r="O648" s="20" t="s">
        <v>163</v>
      </c>
      <c r="P648" s="20" t="s">
        <v>164</v>
      </c>
      <c r="Q648" s="20" t="s">
        <v>165</v>
      </c>
      <c r="R648" s="20" t="s">
        <v>166</v>
      </c>
      <c r="S648" s="20" t="s">
        <v>167</v>
      </c>
      <c r="T648" s="20" t="s">
        <v>168</v>
      </c>
      <c r="U648" s="20" t="s">
        <v>169</v>
      </c>
      <c r="V648" s="20" t="s">
        <v>170</v>
      </c>
      <c r="W648" s="20" t="s">
        <v>171</v>
      </c>
      <c r="X648" s="20" t="s">
        <v>172</v>
      </c>
      <c r="Y648" s="20" t="s">
        <v>173</v>
      </c>
      <c r="Z648" s="20" t="s">
        <v>174</v>
      </c>
      <c r="AA648" s="20" t="s">
        <v>175</v>
      </c>
      <c r="AB648" s="20" t="s">
        <v>176</v>
      </c>
      <c r="AC648" s="20" t="s">
        <v>177</v>
      </c>
      <c r="AD648" s="20" t="s">
        <v>178</v>
      </c>
      <c r="AE648" s="20" t="s">
        <v>179</v>
      </c>
      <c r="AF648" s="19" t="s">
        <v>180</v>
      </c>
      <c r="AG648" s="20" t="s">
        <v>181</v>
      </c>
      <c r="AH648" s="20" t="s">
        <v>182</v>
      </c>
      <c r="AI648" s="20" t="s">
        <v>183</v>
      </c>
      <c r="AJ648" s="20" t="s">
        <v>184</v>
      </c>
      <c r="AK648" s="20" t="s">
        <v>185</v>
      </c>
      <c r="AL648" s="20" t="s">
        <v>186</v>
      </c>
      <c r="AM648" s="20" t="s">
        <v>187</v>
      </c>
      <c r="AN648" s="20" t="s">
        <v>188</v>
      </c>
      <c r="AO648" s="20" t="s">
        <v>189</v>
      </c>
      <c r="AP648" s="20" t="s">
        <v>190</v>
      </c>
      <c r="AQ648" s="20" t="s">
        <v>191</v>
      </c>
      <c r="AR648" s="20" t="s">
        <v>192</v>
      </c>
      <c r="AS648" s="20" t="s">
        <v>189</v>
      </c>
      <c r="AT648" s="20" t="s">
        <v>190</v>
      </c>
      <c r="AU648" s="20" t="s">
        <v>191</v>
      </c>
      <c r="AV648" s="20" t="s">
        <v>192</v>
      </c>
    </row>
    <row r="649" spans="2:48" x14ac:dyDescent="0.25">
      <c r="B649" t="str">
        <f>vertices!A166</f>
        <v>NS42</v>
      </c>
      <c r="C649" s="28">
        <f>VLOOKUP(B649,vertices!$A:$C,2,0)</f>
        <v>-25.077909999999999</v>
      </c>
      <c r="D649" s="28">
        <f>VLOOKUP(B649,vertices!$A:$C,3,0)</f>
        <v>-42.645409999999998</v>
      </c>
      <c r="E649" s="30">
        <f>SMALL(I649:AV649,1)</f>
        <v>5.696744902721953</v>
      </c>
      <c r="F649" s="30" t="str">
        <f>HLOOKUP(E649,I649:AV650,2,0)</f>
        <v>QDD4</v>
      </c>
      <c r="G649" s="30" t="str">
        <f>VLOOKUP(F649,$B$573:$F$613,4,0)</f>
        <v>ITEKI</v>
      </c>
      <c r="H649" s="30" t="str">
        <f>VLOOKUP(F649,$B$573:$F$613,5,0)</f>
        <v>ASIGO</v>
      </c>
      <c r="I649" s="5">
        <f t="shared" ref="I649:AV649" si="24">IFERROR(3440*ACOS(COS(PI()*(90-I616)/180)*COS((90-$C649)*PI()/180)+SIN((90-I616)*PI()/180)*SIN((90-$C649)*PI()/180)*COS((($D649)-I617)*PI()/180)),0)</f>
        <v>32.87819244216081</v>
      </c>
      <c r="J649" s="5">
        <f t="shared" si="24"/>
        <v>34.440507295438408</v>
      </c>
      <c r="K649" s="5">
        <f t="shared" si="24"/>
        <v>38.620949117799697</v>
      </c>
      <c r="L649" s="5">
        <f t="shared" si="24"/>
        <v>44.690748955206914</v>
      </c>
      <c r="M649" s="5">
        <f t="shared" si="24"/>
        <v>51.992350753912824</v>
      </c>
      <c r="N649" s="5">
        <f t="shared" si="24"/>
        <v>60.078300532127571</v>
      </c>
      <c r="O649" s="5">
        <f t="shared" si="24"/>
        <v>23.815764487487563</v>
      </c>
      <c r="P649" s="5">
        <f t="shared" si="24"/>
        <v>25.943488899674652</v>
      </c>
      <c r="Q649" s="5">
        <f t="shared" si="24"/>
        <v>31.292134097517881</v>
      </c>
      <c r="R649" s="5">
        <f t="shared" si="24"/>
        <v>38.54334908070372</v>
      </c>
      <c r="S649" s="5">
        <f t="shared" si="24"/>
        <v>46.821372493545056</v>
      </c>
      <c r="T649" s="5">
        <f t="shared" si="24"/>
        <v>55.670020188264445</v>
      </c>
      <c r="U649" s="5">
        <f t="shared" si="24"/>
        <v>14.754081324592594</v>
      </c>
      <c r="V649" s="5">
        <f t="shared" si="24"/>
        <v>18.00093708378272</v>
      </c>
      <c r="W649" s="5">
        <f t="shared" si="24"/>
        <v>25.112657957199396</v>
      </c>
      <c r="X649" s="5">
        <f t="shared" si="24"/>
        <v>33.727117829214933</v>
      </c>
      <c r="Y649" s="5">
        <f t="shared" si="24"/>
        <v>42.949416736886278</v>
      </c>
      <c r="Z649" s="5">
        <f t="shared" si="24"/>
        <v>52.459959517392818</v>
      </c>
      <c r="AA649" s="5">
        <f t="shared" si="24"/>
        <v>5.696744902721953</v>
      </c>
      <c r="AB649" s="5">
        <f t="shared" si="24"/>
        <v>11.792219281172205</v>
      </c>
      <c r="AC649" s="5">
        <f t="shared" si="24"/>
        <v>21.116866415908486</v>
      </c>
      <c r="AD649" s="5">
        <f t="shared" si="24"/>
        <v>30.871503647181147</v>
      </c>
      <c r="AE649" s="5">
        <f t="shared" si="24"/>
        <v>40.74849084580265</v>
      </c>
      <c r="AF649" s="5">
        <f t="shared" si="24"/>
        <v>50.67633918838748</v>
      </c>
      <c r="AG649" s="5">
        <f t="shared" si="24"/>
        <v>39.84462792465731</v>
      </c>
      <c r="AH649" s="5">
        <f t="shared" si="24"/>
        <v>29.886078794503987</v>
      </c>
      <c r="AI649" s="5">
        <f t="shared" si="24"/>
        <v>19.975565917485181</v>
      </c>
      <c r="AJ649" s="5">
        <f t="shared" si="24"/>
        <v>10.253338895042514</v>
      </c>
      <c r="AK649" s="5">
        <f t="shared" si="24"/>
        <v>41.613633084470209</v>
      </c>
      <c r="AL649" s="5">
        <f t="shared" si="24"/>
        <v>32.203811600892195</v>
      </c>
      <c r="AM649" s="5">
        <f t="shared" si="24"/>
        <v>23.296735671493778</v>
      </c>
      <c r="AN649" s="5">
        <f t="shared" si="24"/>
        <v>15.768693429566287</v>
      </c>
      <c r="AO649" s="5">
        <f t="shared" si="24"/>
        <v>45.176980799937482</v>
      </c>
      <c r="AP649" s="5">
        <f t="shared" si="24"/>
        <v>36.687026148520673</v>
      </c>
      <c r="AQ649" s="5">
        <f t="shared" si="24"/>
        <v>29.174917890007226</v>
      </c>
      <c r="AR649" s="5">
        <f t="shared" si="24"/>
        <v>23.593927885072077</v>
      </c>
      <c r="AS649" s="5">
        <f t="shared" si="24"/>
        <v>50.153657124681139</v>
      </c>
      <c r="AT649" s="5">
        <f t="shared" si="24"/>
        <v>42.658345758162582</v>
      </c>
      <c r="AU649" s="5">
        <f t="shared" si="24"/>
        <v>36.391435714915588</v>
      </c>
      <c r="AV649" s="5">
        <f t="shared" si="24"/>
        <v>32.081080324448564</v>
      </c>
    </row>
    <row r="650" spans="2:48" x14ac:dyDescent="0.25">
      <c r="B650"/>
      <c r="C650" s="28" t="e">
        <f>VLOOKUP(B650,vertices!$A:$C,2,0)</f>
        <v>#N/A</v>
      </c>
      <c r="D650" s="28" t="e">
        <f>VLOOKUP(B650,vertices!$A:$C,3,0)</f>
        <v>#N/A</v>
      </c>
      <c r="E650" s="28"/>
      <c r="F650" s="28"/>
      <c r="G650" s="28"/>
      <c r="H650" s="28"/>
      <c r="I650" s="20" t="s">
        <v>157</v>
      </c>
      <c r="J650" s="20" t="s">
        <v>158</v>
      </c>
      <c r="K650" s="20" t="s">
        <v>159</v>
      </c>
      <c r="L650" s="20" t="s">
        <v>160</v>
      </c>
      <c r="M650" s="20" t="s">
        <v>161</v>
      </c>
      <c r="N650" s="20" t="s">
        <v>162</v>
      </c>
      <c r="O650" s="20" t="s">
        <v>163</v>
      </c>
      <c r="P650" s="20" t="s">
        <v>164</v>
      </c>
      <c r="Q650" s="20" t="s">
        <v>165</v>
      </c>
      <c r="R650" s="20" t="s">
        <v>166</v>
      </c>
      <c r="S650" s="20" t="s">
        <v>167</v>
      </c>
      <c r="T650" s="20" t="s">
        <v>168</v>
      </c>
      <c r="U650" s="20" t="s">
        <v>169</v>
      </c>
      <c r="V650" s="20" t="s">
        <v>170</v>
      </c>
      <c r="W650" s="20" t="s">
        <v>171</v>
      </c>
      <c r="X650" s="20" t="s">
        <v>172</v>
      </c>
      <c r="Y650" s="20" t="s">
        <v>173</v>
      </c>
      <c r="Z650" s="20" t="s">
        <v>174</v>
      </c>
      <c r="AA650" s="20" t="s">
        <v>175</v>
      </c>
      <c r="AB650" s="20" t="s">
        <v>176</v>
      </c>
      <c r="AC650" s="20" t="s">
        <v>177</v>
      </c>
      <c r="AD650" s="20" t="s">
        <v>178</v>
      </c>
      <c r="AE650" s="20" t="s">
        <v>179</v>
      </c>
      <c r="AF650" s="19" t="s">
        <v>180</v>
      </c>
      <c r="AG650" s="20" t="s">
        <v>181</v>
      </c>
      <c r="AH650" s="20" t="s">
        <v>182</v>
      </c>
      <c r="AI650" s="20" t="s">
        <v>183</v>
      </c>
      <c r="AJ650" s="20" t="s">
        <v>184</v>
      </c>
      <c r="AK650" s="20" t="s">
        <v>185</v>
      </c>
      <c r="AL650" s="20" t="s">
        <v>186</v>
      </c>
      <c r="AM650" s="20" t="s">
        <v>187</v>
      </c>
      <c r="AN650" s="20" t="s">
        <v>188</v>
      </c>
      <c r="AO650" s="20" t="s">
        <v>189</v>
      </c>
      <c r="AP650" s="20" t="s">
        <v>190</v>
      </c>
      <c r="AQ650" s="20" t="s">
        <v>191</v>
      </c>
      <c r="AR650" s="20" t="s">
        <v>192</v>
      </c>
      <c r="AS650" s="20" t="s">
        <v>189</v>
      </c>
      <c r="AT650" s="20" t="s">
        <v>190</v>
      </c>
      <c r="AU650" s="20" t="s">
        <v>191</v>
      </c>
      <c r="AV650" s="20" t="s">
        <v>192</v>
      </c>
    </row>
    <row r="651" spans="2:48" x14ac:dyDescent="0.25">
      <c r="B651" t="str">
        <f>vertices!A167</f>
        <v>NS43</v>
      </c>
      <c r="C651" s="28">
        <f>VLOOKUP(B651,vertices!$A:$C,2,0)</f>
        <v>-25.16028</v>
      </c>
      <c r="D651" s="28">
        <f>VLOOKUP(B651,vertices!$A:$C,3,0)</f>
        <v>-42.924959999999999</v>
      </c>
      <c r="E651" s="30">
        <f>SMALL(I651:AV651,1)</f>
        <v>4.6417708364449695</v>
      </c>
      <c r="F651" s="30" t="str">
        <f>HLOOKUP(E651,I651:AV652,2,0)</f>
        <v>QDC4</v>
      </c>
      <c r="G651" s="30" t="str">
        <f>VLOOKUP(F651,$B$573:$F$613,4,0)</f>
        <v>OBLOL</v>
      </c>
      <c r="H651" s="30" t="str">
        <f>VLOOKUP(F651,$B$573:$F$613,5,0)</f>
        <v>ASIGO</v>
      </c>
      <c r="I651" s="5">
        <f t="shared" ref="I651:AV651" si="25">IFERROR(3440*ACOS(COS(PI()*(90-I616)/180)*COS((90-$C651)*PI()/180)+SIN((90-I616)*PI()/180)*SIN((90-$C651)*PI()/180)*COS((($D651)-I617)*PI()/180)),0)</f>
        <v>18.263153762237767</v>
      </c>
      <c r="J651" s="5">
        <f t="shared" si="25"/>
        <v>18.460510823183895</v>
      </c>
      <c r="K651" s="5">
        <f t="shared" si="25"/>
        <v>23.415777488070706</v>
      </c>
      <c r="L651" s="5">
        <f t="shared" si="25"/>
        <v>30.920338159331067</v>
      </c>
      <c r="M651" s="5">
        <f t="shared" si="25"/>
        <v>39.548659767123496</v>
      </c>
      <c r="N651" s="5">
        <f t="shared" si="25"/>
        <v>48.707146988986821</v>
      </c>
      <c r="O651" s="5">
        <f t="shared" si="25"/>
        <v>9.7704026275803457</v>
      </c>
      <c r="P651" s="5">
        <f t="shared" si="25"/>
        <v>10.150546472749049</v>
      </c>
      <c r="Q651" s="5">
        <f t="shared" si="25"/>
        <v>17.63145663545993</v>
      </c>
      <c r="R651" s="5">
        <f t="shared" si="25"/>
        <v>26.813518524840454</v>
      </c>
      <c r="S651" s="5">
        <f t="shared" si="25"/>
        <v>36.432446136223859</v>
      </c>
      <c r="T651" s="5">
        <f t="shared" si="25"/>
        <v>46.216266946185002</v>
      </c>
      <c r="U651" s="5">
        <f t="shared" si="25"/>
        <v>4.6417708364449695</v>
      </c>
      <c r="V651" s="5">
        <f t="shared" si="25"/>
        <v>5.4055350122694534</v>
      </c>
      <c r="W651" s="5">
        <f t="shared" si="25"/>
        <v>15.399864965046639</v>
      </c>
      <c r="X651" s="5">
        <f t="shared" si="25"/>
        <v>25.403821228419119</v>
      </c>
      <c r="Y651" s="5">
        <f t="shared" si="25"/>
        <v>35.409245755433858</v>
      </c>
      <c r="Z651" s="5">
        <f t="shared" si="25"/>
        <v>45.415168136154463</v>
      </c>
      <c r="AA651" s="5">
        <f t="shared" si="25"/>
        <v>10.573490674967498</v>
      </c>
      <c r="AB651" s="5">
        <f t="shared" si="25"/>
        <v>10.924706785303222</v>
      </c>
      <c r="AC651" s="5">
        <f t="shared" si="25"/>
        <v>18.087605776829445</v>
      </c>
      <c r="AD651" s="5">
        <f t="shared" si="25"/>
        <v>27.115226317008894</v>
      </c>
      <c r="AE651" s="5">
        <f t="shared" si="25"/>
        <v>36.654757737470192</v>
      </c>
      <c r="AF651" s="5">
        <f t="shared" si="25"/>
        <v>46.3914731652048</v>
      </c>
      <c r="AG651" s="5">
        <f t="shared" si="25"/>
        <v>48.373645809971762</v>
      </c>
      <c r="AH651" s="5">
        <f t="shared" si="25"/>
        <v>39.321385917555901</v>
      </c>
      <c r="AI651" s="5">
        <f t="shared" si="25"/>
        <v>30.864113282602084</v>
      </c>
      <c r="AJ651" s="5">
        <f t="shared" si="25"/>
        <v>23.649014857517532</v>
      </c>
      <c r="AK651" s="5">
        <f t="shared" si="25"/>
        <v>52.543881702328576</v>
      </c>
      <c r="AL651" s="5">
        <f t="shared" si="25"/>
        <v>44.344774809508763</v>
      </c>
      <c r="AM651" s="5">
        <f t="shared" si="25"/>
        <v>37.044791243734636</v>
      </c>
      <c r="AN651" s="5">
        <f t="shared" si="25"/>
        <v>31.279898027398492</v>
      </c>
      <c r="AO651" s="5">
        <f t="shared" si="25"/>
        <v>57.851216261683888</v>
      </c>
      <c r="AP651" s="5">
        <f t="shared" si="25"/>
        <v>50.513166896331327</v>
      </c>
      <c r="AQ651" s="5">
        <f t="shared" si="25"/>
        <v>44.234053717073643</v>
      </c>
      <c r="AR651" s="5">
        <f t="shared" si="25"/>
        <v>39.521863040152439</v>
      </c>
      <c r="AS651" s="5">
        <f t="shared" si="25"/>
        <v>64.013435255351183</v>
      </c>
      <c r="AT651" s="5">
        <f t="shared" si="25"/>
        <v>57.458971845624603</v>
      </c>
      <c r="AU651" s="5">
        <f t="shared" si="25"/>
        <v>52.015357908841224</v>
      </c>
      <c r="AV651" s="5">
        <f t="shared" si="25"/>
        <v>48.06154317040081</v>
      </c>
    </row>
    <row r="652" spans="2:48" x14ac:dyDescent="0.25">
      <c r="B652"/>
      <c r="C652" s="28" t="e">
        <f>VLOOKUP(B652,vertices!$A:$C,2,0)</f>
        <v>#N/A</v>
      </c>
      <c r="D652" s="28" t="e">
        <f>VLOOKUP(B652,vertices!$A:$C,3,0)</f>
        <v>#N/A</v>
      </c>
      <c r="E652" s="28"/>
      <c r="F652" s="28"/>
      <c r="G652" s="28"/>
      <c r="H652" s="28"/>
      <c r="I652" s="20" t="s">
        <v>157</v>
      </c>
      <c r="J652" s="20" t="s">
        <v>158</v>
      </c>
      <c r="K652" s="20" t="s">
        <v>159</v>
      </c>
      <c r="L652" s="20" t="s">
        <v>160</v>
      </c>
      <c r="M652" s="20" t="s">
        <v>161</v>
      </c>
      <c r="N652" s="20" t="s">
        <v>162</v>
      </c>
      <c r="O652" s="20" t="s">
        <v>163</v>
      </c>
      <c r="P652" s="20" t="s">
        <v>164</v>
      </c>
      <c r="Q652" s="20" t="s">
        <v>165</v>
      </c>
      <c r="R652" s="20" t="s">
        <v>166</v>
      </c>
      <c r="S652" s="20" t="s">
        <v>167</v>
      </c>
      <c r="T652" s="20" t="s">
        <v>168</v>
      </c>
      <c r="U652" s="20" t="s">
        <v>169</v>
      </c>
      <c r="V652" s="20" t="s">
        <v>170</v>
      </c>
      <c r="W652" s="20" t="s">
        <v>171</v>
      </c>
      <c r="X652" s="20" t="s">
        <v>172</v>
      </c>
      <c r="Y652" s="20" t="s">
        <v>173</v>
      </c>
      <c r="Z652" s="20" t="s">
        <v>174</v>
      </c>
      <c r="AA652" s="20" t="s">
        <v>175</v>
      </c>
      <c r="AB652" s="20" t="s">
        <v>176</v>
      </c>
      <c r="AC652" s="20" t="s">
        <v>177</v>
      </c>
      <c r="AD652" s="20" t="s">
        <v>178</v>
      </c>
      <c r="AE652" s="20" t="s">
        <v>179</v>
      </c>
      <c r="AF652" s="19" t="s">
        <v>180</v>
      </c>
      <c r="AG652" s="20" t="s">
        <v>181</v>
      </c>
      <c r="AH652" s="20" t="s">
        <v>182</v>
      </c>
      <c r="AI652" s="20" t="s">
        <v>183</v>
      </c>
      <c r="AJ652" s="20" t="s">
        <v>184</v>
      </c>
      <c r="AK652" s="20" t="s">
        <v>185</v>
      </c>
      <c r="AL652" s="20" t="s">
        <v>186</v>
      </c>
      <c r="AM652" s="20" t="s">
        <v>187</v>
      </c>
      <c r="AN652" s="20" t="s">
        <v>188</v>
      </c>
      <c r="AO652" s="20" t="s">
        <v>189</v>
      </c>
      <c r="AP652" s="20" t="s">
        <v>190</v>
      </c>
      <c r="AQ652" s="20" t="s">
        <v>191</v>
      </c>
      <c r="AR652" s="20" t="s">
        <v>192</v>
      </c>
      <c r="AS652" s="20" t="s">
        <v>189</v>
      </c>
      <c r="AT652" s="20" t="s">
        <v>190</v>
      </c>
      <c r="AU652" s="20" t="s">
        <v>191</v>
      </c>
      <c r="AV652" s="20" t="s">
        <v>192</v>
      </c>
    </row>
    <row r="653" spans="2:48" x14ac:dyDescent="0.25">
      <c r="B653" t="str">
        <f>vertices!A168</f>
        <v>NS44</v>
      </c>
      <c r="C653" s="28">
        <f>VLOOKUP(B653,vertices!$A:$C,2,0)</f>
        <v>-24.989329999999999</v>
      </c>
      <c r="D653" s="28">
        <f>VLOOKUP(B653,vertices!$A:$C,3,0)</f>
        <v>-42.64</v>
      </c>
      <c r="E653" s="30">
        <f>SMALL(I653:AV653,1)</f>
        <v>5.3430152063660863</v>
      </c>
      <c r="F653" s="30" t="str">
        <f>HLOOKUP(E653,I653:AV654,2,0)</f>
        <v>QDE3</v>
      </c>
      <c r="G653" s="30" t="str">
        <f>VLOOKUP(F653,$B$573:$F$613,4,0)</f>
        <v>BS083</v>
      </c>
      <c r="H653" s="30" t="str">
        <f>VLOOKUP(F653,$B$573:$F$613,5,0)</f>
        <v>BS093</v>
      </c>
      <c r="I653" s="5">
        <f t="shared" ref="I653:AV653" si="26">IFERROR(3440*ACOS(COS(PI()*(90-I616)/180)*COS((90-$C653)*PI()/180)+SIN((90-I616)*PI()/180)*SIN((90-$C653)*PI()/180)*COS((($D653)-I617)*PI()/180)),0)</f>
        <v>33.659300728804581</v>
      </c>
      <c r="J653" s="5">
        <f t="shared" si="26"/>
        <v>36.667846549685592</v>
      </c>
      <c r="K653" s="5">
        <f t="shared" si="26"/>
        <v>41.909061794621948</v>
      </c>
      <c r="L653" s="5">
        <f t="shared" si="26"/>
        <v>48.666867530285991</v>
      </c>
      <c r="M653" s="5">
        <f t="shared" si="26"/>
        <v>56.398710752794642</v>
      </c>
      <c r="N653" s="5">
        <f t="shared" si="26"/>
        <v>64.756630536423984</v>
      </c>
      <c r="O653" s="5">
        <f t="shared" si="26"/>
        <v>24.768044200737069</v>
      </c>
      <c r="P653" s="5">
        <f t="shared" si="26"/>
        <v>28.735804178420015</v>
      </c>
      <c r="Q653" s="5">
        <f t="shared" si="26"/>
        <v>35.189428066915092</v>
      </c>
      <c r="R653" s="5">
        <f t="shared" si="26"/>
        <v>43.024460846902386</v>
      </c>
      <c r="S653" s="5">
        <f t="shared" si="26"/>
        <v>51.615613841045246</v>
      </c>
      <c r="T653" s="5">
        <f t="shared" si="26"/>
        <v>60.642377349886928</v>
      </c>
      <c r="U653" s="5">
        <f t="shared" si="26"/>
        <v>16.073561799843077</v>
      </c>
      <c r="V653" s="5">
        <f t="shared" si="26"/>
        <v>21.705615696246134</v>
      </c>
      <c r="W653" s="5">
        <f t="shared" si="26"/>
        <v>29.73498106431478</v>
      </c>
      <c r="X653" s="5">
        <f t="shared" si="26"/>
        <v>38.697098435603166</v>
      </c>
      <c r="Y653" s="5">
        <f t="shared" si="26"/>
        <v>48.073097862044477</v>
      </c>
      <c r="Z653" s="5">
        <f t="shared" si="26"/>
        <v>57.661434520889543</v>
      </c>
      <c r="AA653" s="5">
        <f t="shared" si="26"/>
        <v>8.2255206455384133</v>
      </c>
      <c r="AB653" s="5">
        <f t="shared" si="26"/>
        <v>16.75390832779696</v>
      </c>
      <c r="AC653" s="5">
        <f t="shared" si="26"/>
        <v>26.343685344481198</v>
      </c>
      <c r="AD653" s="5">
        <f t="shared" si="26"/>
        <v>36.160034979260693</v>
      </c>
      <c r="AE653" s="5">
        <f t="shared" si="26"/>
        <v>46.058316955519786</v>
      </c>
      <c r="AF653" s="5">
        <f t="shared" si="26"/>
        <v>55.995098452793997</v>
      </c>
      <c r="AG653" s="5">
        <f t="shared" si="26"/>
        <v>34.520970064780947</v>
      </c>
      <c r="AH653" s="5">
        <f t="shared" si="26"/>
        <v>24.570686720289796</v>
      </c>
      <c r="AI653" s="5">
        <f t="shared" si="26"/>
        <v>14.697010750500308</v>
      </c>
      <c r="AJ653" s="5">
        <f t="shared" si="26"/>
        <v>5.3430152063660863</v>
      </c>
      <c r="AK653" s="5">
        <f t="shared" si="26"/>
        <v>36.476507976481471</v>
      </c>
      <c r="AL653" s="5">
        <f t="shared" si="26"/>
        <v>27.246501201823747</v>
      </c>
      <c r="AM653" s="5">
        <f t="shared" si="26"/>
        <v>18.827359058590645</v>
      </c>
      <c r="AN653" s="5">
        <f t="shared" si="26"/>
        <v>12.916210678996443</v>
      </c>
      <c r="AO653" s="5">
        <f t="shared" si="26"/>
        <v>40.430895811628872</v>
      </c>
      <c r="AP653" s="5">
        <f t="shared" si="26"/>
        <v>32.34328554007503</v>
      </c>
      <c r="AQ653" s="5">
        <f t="shared" si="26"/>
        <v>25.6471952267961</v>
      </c>
      <c r="AR653" s="5">
        <f t="shared" si="26"/>
        <v>21.673228799644075</v>
      </c>
      <c r="AS653" s="5">
        <f t="shared" si="26"/>
        <v>45.870055926169044</v>
      </c>
      <c r="AT653" s="5">
        <f t="shared" si="26"/>
        <v>38.921293266781234</v>
      </c>
      <c r="AU653" s="5">
        <f t="shared" si="26"/>
        <v>33.554868390708194</v>
      </c>
      <c r="AV653" s="5">
        <f t="shared" si="26"/>
        <v>30.614512902019015</v>
      </c>
    </row>
    <row r="654" spans="2:48" x14ac:dyDescent="0.25">
      <c r="B654"/>
      <c r="C654" s="28" t="e">
        <f>VLOOKUP(B654,vertices!$A:$C,2,0)</f>
        <v>#N/A</v>
      </c>
      <c r="D654" s="28" t="e">
        <f>VLOOKUP(B654,vertices!$A:$C,3,0)</f>
        <v>#N/A</v>
      </c>
      <c r="E654" s="28"/>
      <c r="F654" s="28"/>
      <c r="G654" s="28"/>
      <c r="H654" s="28"/>
      <c r="I654" s="20" t="s">
        <v>157</v>
      </c>
      <c r="J654" s="20" t="s">
        <v>158</v>
      </c>
      <c r="K654" s="20" t="s">
        <v>159</v>
      </c>
      <c r="L654" s="20" t="s">
        <v>160</v>
      </c>
      <c r="M654" s="20" t="s">
        <v>161</v>
      </c>
      <c r="N654" s="20" t="s">
        <v>162</v>
      </c>
      <c r="O654" s="20" t="s">
        <v>163</v>
      </c>
      <c r="P654" s="20" t="s">
        <v>164</v>
      </c>
      <c r="Q654" s="20" t="s">
        <v>165</v>
      </c>
      <c r="R654" s="20" t="s">
        <v>166</v>
      </c>
      <c r="S654" s="20" t="s">
        <v>167</v>
      </c>
      <c r="T654" s="20" t="s">
        <v>168</v>
      </c>
      <c r="U654" s="20" t="s">
        <v>169</v>
      </c>
      <c r="V654" s="20" t="s">
        <v>170</v>
      </c>
      <c r="W654" s="20" t="s">
        <v>171</v>
      </c>
      <c r="X654" s="20" t="s">
        <v>172</v>
      </c>
      <c r="Y654" s="20" t="s">
        <v>173</v>
      </c>
      <c r="Z654" s="20" t="s">
        <v>174</v>
      </c>
      <c r="AA654" s="20" t="s">
        <v>175</v>
      </c>
      <c r="AB654" s="20" t="s">
        <v>176</v>
      </c>
      <c r="AC654" s="20" t="s">
        <v>177</v>
      </c>
      <c r="AD654" s="20" t="s">
        <v>178</v>
      </c>
      <c r="AE654" s="20" t="s">
        <v>179</v>
      </c>
      <c r="AF654" s="19" t="s">
        <v>180</v>
      </c>
      <c r="AG654" s="20" t="s">
        <v>181</v>
      </c>
      <c r="AH654" s="20" t="s">
        <v>182</v>
      </c>
      <c r="AI654" s="20" t="s">
        <v>183</v>
      </c>
      <c r="AJ654" s="20" t="s">
        <v>184</v>
      </c>
      <c r="AK654" s="20" t="s">
        <v>185</v>
      </c>
      <c r="AL654" s="20" t="s">
        <v>186</v>
      </c>
      <c r="AM654" s="20" t="s">
        <v>187</v>
      </c>
      <c r="AN654" s="20" t="s">
        <v>188</v>
      </c>
      <c r="AO654" s="20" t="s">
        <v>189</v>
      </c>
      <c r="AP654" s="20" t="s">
        <v>190</v>
      </c>
      <c r="AQ654" s="20" t="s">
        <v>191</v>
      </c>
      <c r="AR654" s="20" t="s">
        <v>192</v>
      </c>
      <c r="AS654" s="20" t="s">
        <v>189</v>
      </c>
      <c r="AT654" s="20" t="s">
        <v>190</v>
      </c>
      <c r="AU654" s="20" t="s">
        <v>191</v>
      </c>
      <c r="AV654" s="20" t="s">
        <v>192</v>
      </c>
    </row>
    <row r="655" spans="2:48" x14ac:dyDescent="0.25">
      <c r="B655" t="str">
        <f>vertices!A169</f>
        <v>P_66</v>
      </c>
      <c r="C655" s="28">
        <f>VLOOKUP(B655,vertices!$A:$C,2,0)</f>
        <v>-25.60181</v>
      </c>
      <c r="D655" s="28">
        <f>VLOOKUP(B655,vertices!$A:$C,3,0)</f>
        <v>-42.820520000000002</v>
      </c>
      <c r="E655" s="30">
        <f>SMALL(I655:AV655,1)</f>
        <v>3.9764427517835621</v>
      </c>
      <c r="F655" s="30" t="str">
        <f>HLOOKUP(E655,I655:AV656,2,0)</f>
        <v>QDD7</v>
      </c>
      <c r="G655" s="30" t="str">
        <f>VLOOKUP(F655,$B$573:$F$613,4,0)</f>
        <v>BS087</v>
      </c>
      <c r="H655" s="30" t="str">
        <f>VLOOKUP(F655,$B$573:$F$613,5,0)</f>
        <v>BS076</v>
      </c>
      <c r="I655" s="5">
        <f t="shared" ref="I655:AV655" si="27">IFERROR(3440*ACOS(COS(PI()*(90-I616)/180)*COS((90-$C655)*PI()/180)+SIN((90-I616)*PI()/180)*SIN((90-$C655)*PI()/180)*COS((($D655)-I617)*PI()/180)),0)</f>
        <v>38.885639766630163</v>
      </c>
      <c r="J655" s="5">
        <f t="shared" si="27"/>
        <v>31.440268923620014</v>
      </c>
      <c r="K655" s="5">
        <f t="shared" si="27"/>
        <v>25.790448823584207</v>
      </c>
      <c r="L655" s="5">
        <f t="shared" si="27"/>
        <v>23.282250786240404</v>
      </c>
      <c r="M655" s="5">
        <f t="shared" si="27"/>
        <v>24.884500466613932</v>
      </c>
      <c r="N655" s="5">
        <f t="shared" si="27"/>
        <v>29.944494250196847</v>
      </c>
      <c r="O655" s="5">
        <f t="shared" si="27"/>
        <v>34.239992544788009</v>
      </c>
      <c r="P655" s="5">
        <f t="shared" si="27"/>
        <v>25.480210161744612</v>
      </c>
      <c r="Q655" s="5">
        <f t="shared" si="27"/>
        <v>18.065609568359751</v>
      </c>
      <c r="R655" s="5">
        <f t="shared" si="27"/>
        <v>14.274190241057862</v>
      </c>
      <c r="S655" s="5">
        <f t="shared" si="27"/>
        <v>16.774977907010555</v>
      </c>
      <c r="T655" s="5">
        <f t="shared" si="27"/>
        <v>23.649701463219426</v>
      </c>
      <c r="U655" s="5">
        <f t="shared" si="27"/>
        <v>31.563132895757153</v>
      </c>
      <c r="V655" s="5">
        <f t="shared" si="27"/>
        <v>21.7563153413262</v>
      </c>
      <c r="W655" s="5">
        <f t="shared" si="27"/>
        <v>12.276207249802127</v>
      </c>
      <c r="X655" s="5">
        <f t="shared" si="27"/>
        <v>5.3230987036437405</v>
      </c>
      <c r="Y655" s="5">
        <f t="shared" si="27"/>
        <v>10.306677609620056</v>
      </c>
      <c r="Z655" s="5">
        <f t="shared" si="27"/>
        <v>19.605660791142423</v>
      </c>
      <c r="AA655" s="5">
        <f t="shared" si="27"/>
        <v>31.363291589261078</v>
      </c>
      <c r="AB655" s="5">
        <f t="shared" si="27"/>
        <v>21.465768711935915</v>
      </c>
      <c r="AC655" s="5">
        <f t="shared" si="27"/>
        <v>11.754342698656668</v>
      </c>
      <c r="AD655" s="5">
        <f t="shared" si="27"/>
        <v>3.9764427517835621</v>
      </c>
      <c r="AE655" s="5">
        <f t="shared" si="27"/>
        <v>9.6810020372433492</v>
      </c>
      <c r="AF655" s="5">
        <f t="shared" si="27"/>
        <v>19.284545178169594</v>
      </c>
      <c r="AG655" s="5">
        <f t="shared" si="27"/>
        <v>72.315981774551574</v>
      </c>
      <c r="AH655" s="5">
        <f t="shared" si="27"/>
        <v>62.493773467552757</v>
      </c>
      <c r="AI655" s="5">
        <f t="shared" si="27"/>
        <v>52.740909690438343</v>
      </c>
      <c r="AJ655" s="5">
        <f t="shared" si="27"/>
        <v>43.104486058146954</v>
      </c>
      <c r="AK655" s="5">
        <f t="shared" si="27"/>
        <v>74.470643458884126</v>
      </c>
      <c r="AL655" s="5">
        <f t="shared" si="27"/>
        <v>64.971704251707294</v>
      </c>
      <c r="AM655" s="5">
        <f t="shared" si="27"/>
        <v>55.650943684953887</v>
      </c>
      <c r="AN655" s="5">
        <f t="shared" si="27"/>
        <v>46.615365237827774</v>
      </c>
      <c r="AO655" s="5">
        <f t="shared" si="27"/>
        <v>77.631251774359583</v>
      </c>
      <c r="AP655" s="5">
        <f t="shared" si="27"/>
        <v>68.566836324918711</v>
      </c>
      <c r="AQ655" s="5">
        <f t="shared" si="27"/>
        <v>59.803576085967919</v>
      </c>
      <c r="AR655" s="5">
        <f t="shared" si="27"/>
        <v>51.495448919674644</v>
      </c>
      <c r="AS655" s="5">
        <f t="shared" si="27"/>
        <v>81.681111877085627</v>
      </c>
      <c r="AT655" s="5">
        <f t="shared" si="27"/>
        <v>73.114547541815412</v>
      </c>
      <c r="AU655" s="5">
        <f t="shared" si="27"/>
        <v>64.960937182924454</v>
      </c>
      <c r="AV655" s="5">
        <f t="shared" si="27"/>
        <v>57.396541099092872</v>
      </c>
    </row>
    <row r="656" spans="2:48" x14ac:dyDescent="0.25">
      <c r="B656"/>
      <c r="C656" s="28" t="e">
        <f>VLOOKUP(B656,vertices!$A:$C,2,0)</f>
        <v>#N/A</v>
      </c>
      <c r="D656" s="28" t="e">
        <f>VLOOKUP(B656,vertices!$A:$C,3,0)</f>
        <v>#N/A</v>
      </c>
      <c r="E656" s="28"/>
      <c r="F656" s="28"/>
      <c r="G656" s="28"/>
      <c r="H656" s="28"/>
      <c r="I656" s="20" t="s">
        <v>157</v>
      </c>
      <c r="J656" s="20" t="s">
        <v>158</v>
      </c>
      <c r="K656" s="20" t="s">
        <v>159</v>
      </c>
      <c r="L656" s="20" t="s">
        <v>160</v>
      </c>
      <c r="M656" s="20" t="s">
        <v>161</v>
      </c>
      <c r="N656" s="20" t="s">
        <v>162</v>
      </c>
      <c r="O656" s="20" t="s">
        <v>163</v>
      </c>
      <c r="P656" s="20" t="s">
        <v>164</v>
      </c>
      <c r="Q656" s="20" t="s">
        <v>165</v>
      </c>
      <c r="R656" s="20" t="s">
        <v>166</v>
      </c>
      <c r="S656" s="20" t="s">
        <v>167</v>
      </c>
      <c r="T656" s="20" t="s">
        <v>168</v>
      </c>
      <c r="U656" s="20" t="s">
        <v>169</v>
      </c>
      <c r="V656" s="20" t="s">
        <v>170</v>
      </c>
      <c r="W656" s="20" t="s">
        <v>171</v>
      </c>
      <c r="X656" s="20" t="s">
        <v>172</v>
      </c>
      <c r="Y656" s="20" t="s">
        <v>173</v>
      </c>
      <c r="Z656" s="20" t="s">
        <v>174</v>
      </c>
      <c r="AA656" s="20" t="s">
        <v>175</v>
      </c>
      <c r="AB656" s="20" t="s">
        <v>176</v>
      </c>
      <c r="AC656" s="20" t="s">
        <v>177</v>
      </c>
      <c r="AD656" s="20" t="s">
        <v>178</v>
      </c>
      <c r="AE656" s="20" t="s">
        <v>179</v>
      </c>
      <c r="AF656" s="19" t="s">
        <v>180</v>
      </c>
      <c r="AG656" s="20" t="s">
        <v>181</v>
      </c>
      <c r="AH656" s="20" t="s">
        <v>182</v>
      </c>
      <c r="AI656" s="20" t="s">
        <v>183</v>
      </c>
      <c r="AJ656" s="20" t="s">
        <v>184</v>
      </c>
      <c r="AK656" s="20" t="s">
        <v>185</v>
      </c>
      <c r="AL656" s="20" t="s">
        <v>186</v>
      </c>
      <c r="AM656" s="20" t="s">
        <v>187</v>
      </c>
      <c r="AN656" s="20" t="s">
        <v>188</v>
      </c>
      <c r="AO656" s="20" t="s">
        <v>189</v>
      </c>
      <c r="AP656" s="20" t="s">
        <v>190</v>
      </c>
      <c r="AQ656" s="20" t="s">
        <v>191</v>
      </c>
      <c r="AR656" s="20" t="s">
        <v>192</v>
      </c>
      <c r="AS656" s="20" t="s">
        <v>189</v>
      </c>
      <c r="AT656" s="20" t="s">
        <v>190</v>
      </c>
      <c r="AU656" s="20" t="s">
        <v>191</v>
      </c>
      <c r="AV656" s="20" t="s">
        <v>192</v>
      </c>
    </row>
    <row r="657" spans="2:48" x14ac:dyDescent="0.25">
      <c r="B657" t="str">
        <f>vertices!A170</f>
        <v>P_67</v>
      </c>
      <c r="C657" s="28">
        <f>VLOOKUP(B657,vertices!$A:$C,2,0)</f>
        <v>-25.328679999999999</v>
      </c>
      <c r="D657" s="28">
        <f>VLOOKUP(B657,vertices!$A:$C,3,0)</f>
        <v>-42.692230000000002</v>
      </c>
      <c r="E657" s="30">
        <f>SMALL(I657:AV657,1)</f>
        <v>5.6701013964853608</v>
      </c>
      <c r="F657" s="30" t="str">
        <f>HLOOKUP(E657,I657:AV658,2,0)</f>
        <v>QDD5</v>
      </c>
      <c r="G657" s="30" t="str">
        <f>VLOOKUP(F657,$B$573:$F$613,4,0)</f>
        <v>BS084</v>
      </c>
      <c r="H657" s="30" t="str">
        <f>VLOOKUP(F657,$B$573:$F$613,5,0)</f>
        <v>BS073</v>
      </c>
      <c r="I657" s="5">
        <f t="shared" ref="I657:AV657" si="28">IFERROR(3440*ACOS(COS(PI()*(90-I616)/180)*COS((90-$C657)*PI()/180)+SIN((90-I616)*PI()/180)*SIN((90-$C657)*PI()/180)*COS((($D657)-I617)*PI()/180)),0)</f>
        <v>33.690364817236699</v>
      </c>
      <c r="J657" s="5">
        <f t="shared" si="28"/>
        <v>30.644955969508061</v>
      </c>
      <c r="K657" s="5">
        <f t="shared" si="28"/>
        <v>30.715518291264114</v>
      </c>
      <c r="L657" s="5">
        <f t="shared" si="28"/>
        <v>33.882589837568119</v>
      </c>
      <c r="M657" s="5">
        <f t="shared" si="28"/>
        <v>39.406519980004035</v>
      </c>
      <c r="N657" s="5">
        <f t="shared" si="28"/>
        <v>46.454007710152823</v>
      </c>
      <c r="O657" s="5">
        <f t="shared" si="28"/>
        <v>25.852762236266322</v>
      </c>
      <c r="P657" s="5">
        <f t="shared" si="28"/>
        <v>21.750324991566679</v>
      </c>
      <c r="Q657" s="5">
        <f t="shared" si="28"/>
        <v>21.864301478479913</v>
      </c>
      <c r="R657" s="5">
        <f t="shared" si="28"/>
        <v>26.139595271628302</v>
      </c>
      <c r="S657" s="5">
        <f t="shared" si="28"/>
        <v>32.996498642710321</v>
      </c>
      <c r="T657" s="5">
        <f t="shared" si="28"/>
        <v>41.1645372166317</v>
      </c>
      <c r="U657" s="5">
        <f t="shared" si="28"/>
        <v>19.121447523423658</v>
      </c>
      <c r="V657" s="5">
        <f t="shared" si="28"/>
        <v>13.067340565145145</v>
      </c>
      <c r="W657" s="5">
        <f t="shared" si="28"/>
        <v>13.271866776134225</v>
      </c>
      <c r="X657" s="5">
        <f t="shared" si="28"/>
        <v>19.539471083536899</v>
      </c>
      <c r="Y657" s="5">
        <f t="shared" si="28"/>
        <v>28.066008568055505</v>
      </c>
      <c r="Z657" s="5">
        <f t="shared" si="28"/>
        <v>37.334597465007384</v>
      </c>
      <c r="AA657" s="5">
        <f t="shared" si="28"/>
        <v>15.061024751690386</v>
      </c>
      <c r="AB657" s="5">
        <f t="shared" si="28"/>
        <v>5.6701013964853608</v>
      </c>
      <c r="AC657" s="5">
        <f t="shared" si="28"/>
        <v>6.1422991394981707</v>
      </c>
      <c r="AD657" s="5">
        <f t="shared" si="28"/>
        <v>15.606659898640629</v>
      </c>
      <c r="AE657" s="5">
        <f t="shared" si="28"/>
        <v>25.488625566347292</v>
      </c>
      <c r="AF657" s="5">
        <f t="shared" si="28"/>
        <v>35.440576165398184</v>
      </c>
      <c r="AG657" s="5">
        <f t="shared" si="28"/>
        <v>55.076997189891195</v>
      </c>
      <c r="AH657" s="5">
        <f t="shared" si="28"/>
        <v>45.140985080013856</v>
      </c>
      <c r="AI657" s="5">
        <f t="shared" si="28"/>
        <v>35.244907611709522</v>
      </c>
      <c r="AJ657" s="5">
        <f t="shared" si="28"/>
        <v>25.435419303711786</v>
      </c>
      <c r="AK657" s="5">
        <f t="shared" si="28"/>
        <v>56.776629992668518</v>
      </c>
      <c r="AL657" s="5">
        <f t="shared" si="28"/>
        <v>47.197077360609526</v>
      </c>
      <c r="AM657" s="5">
        <f t="shared" si="28"/>
        <v>37.83917954852086</v>
      </c>
      <c r="AN657" s="5">
        <f t="shared" si="28"/>
        <v>28.918919515064712</v>
      </c>
      <c r="AO657" s="5">
        <f t="shared" si="28"/>
        <v>59.820767184030075</v>
      </c>
      <c r="AP657" s="5">
        <f t="shared" si="28"/>
        <v>50.813653642764116</v>
      </c>
      <c r="AQ657" s="5">
        <f t="shared" si="28"/>
        <v>42.258604076204179</v>
      </c>
      <c r="AR657" s="5">
        <f t="shared" si="28"/>
        <v>34.493634954861804</v>
      </c>
      <c r="AS657" s="5">
        <f t="shared" si="28"/>
        <v>64.017892089394991</v>
      </c>
      <c r="AT657" s="5">
        <f t="shared" si="28"/>
        <v>55.68750178858599</v>
      </c>
      <c r="AU657" s="5">
        <f t="shared" si="28"/>
        <v>48.001680227638523</v>
      </c>
      <c r="AV657" s="5">
        <f t="shared" si="28"/>
        <v>41.321675370298067</v>
      </c>
    </row>
    <row r="658" spans="2:48" x14ac:dyDescent="0.25">
      <c r="B658"/>
      <c r="C658" s="28" t="e">
        <f>VLOOKUP(B658,vertices!$A:$C,2,0)</f>
        <v>#N/A</v>
      </c>
      <c r="D658" s="28" t="e">
        <f>VLOOKUP(B658,vertices!$A:$C,3,0)</f>
        <v>#N/A</v>
      </c>
      <c r="E658" s="28"/>
      <c r="F658" s="28"/>
      <c r="G658" s="28"/>
      <c r="H658" s="28"/>
      <c r="I658" s="20" t="s">
        <v>157</v>
      </c>
      <c r="J658" s="20" t="s">
        <v>158</v>
      </c>
      <c r="K658" s="20" t="s">
        <v>159</v>
      </c>
      <c r="L658" s="20" t="s">
        <v>160</v>
      </c>
      <c r="M658" s="20" t="s">
        <v>161</v>
      </c>
      <c r="N658" s="20" t="s">
        <v>162</v>
      </c>
      <c r="O658" s="20" t="s">
        <v>163</v>
      </c>
      <c r="P658" s="20" t="s">
        <v>164</v>
      </c>
      <c r="Q658" s="20" t="s">
        <v>165</v>
      </c>
      <c r="R658" s="20" t="s">
        <v>166</v>
      </c>
      <c r="S658" s="20" t="s">
        <v>167</v>
      </c>
      <c r="T658" s="20" t="s">
        <v>168</v>
      </c>
      <c r="U658" s="20" t="s">
        <v>169</v>
      </c>
      <c r="V658" s="20" t="s">
        <v>170</v>
      </c>
      <c r="W658" s="20" t="s">
        <v>171</v>
      </c>
      <c r="X658" s="20" t="s">
        <v>172</v>
      </c>
      <c r="Y658" s="20" t="s">
        <v>173</v>
      </c>
      <c r="Z658" s="20" t="s">
        <v>174</v>
      </c>
      <c r="AA658" s="20" t="s">
        <v>175</v>
      </c>
      <c r="AB658" s="20" t="s">
        <v>176</v>
      </c>
      <c r="AC658" s="20" t="s">
        <v>177</v>
      </c>
      <c r="AD658" s="20" t="s">
        <v>178</v>
      </c>
      <c r="AE658" s="20" t="s">
        <v>179</v>
      </c>
      <c r="AF658" s="19" t="s">
        <v>180</v>
      </c>
      <c r="AG658" s="20" t="s">
        <v>181</v>
      </c>
      <c r="AH658" s="20" t="s">
        <v>182</v>
      </c>
      <c r="AI658" s="20" t="s">
        <v>183</v>
      </c>
      <c r="AJ658" s="20" t="s">
        <v>184</v>
      </c>
      <c r="AK658" s="20" t="s">
        <v>185</v>
      </c>
      <c r="AL658" s="20" t="s">
        <v>186</v>
      </c>
      <c r="AM658" s="20" t="s">
        <v>187</v>
      </c>
      <c r="AN658" s="20" t="s">
        <v>188</v>
      </c>
      <c r="AO658" s="20" t="s">
        <v>189</v>
      </c>
      <c r="AP658" s="20" t="s">
        <v>190</v>
      </c>
      <c r="AQ658" s="20" t="s">
        <v>191</v>
      </c>
      <c r="AR658" s="20" t="s">
        <v>192</v>
      </c>
      <c r="AS658" s="20" t="s">
        <v>189</v>
      </c>
      <c r="AT658" s="20" t="s">
        <v>190</v>
      </c>
      <c r="AU658" s="20" t="s">
        <v>191</v>
      </c>
      <c r="AV658" s="20" t="s">
        <v>192</v>
      </c>
    </row>
    <row r="659" spans="2:48" x14ac:dyDescent="0.25">
      <c r="B659" t="str">
        <f>vertices!A171</f>
        <v>P_68</v>
      </c>
      <c r="C659" s="28">
        <f>VLOOKUP(B659,vertices!$A:$C,2,0)</f>
        <v>-25.021879999999999</v>
      </c>
      <c r="D659" s="28">
        <f>VLOOKUP(B659,vertices!$A:$C,3,0)</f>
        <v>-42.667299999999997</v>
      </c>
      <c r="E659" s="30">
        <f>SMALL(I659:AV659,1)</f>
        <v>5.8177603488350904</v>
      </c>
      <c r="F659" s="30" t="str">
        <f>HLOOKUP(E659,I659:AV660,2,0)</f>
        <v>QDD4</v>
      </c>
      <c r="G659" s="30" t="str">
        <f>VLOOKUP(F659,$B$573:$F$613,4,0)</f>
        <v>ITEKI</v>
      </c>
      <c r="H659" s="30" t="str">
        <f>VLOOKUP(F659,$B$573:$F$613,5,0)</f>
        <v>ASIGO</v>
      </c>
      <c r="I659" s="5">
        <f t="shared" ref="I659:AV659" si="29">IFERROR(3440*ACOS(COS(PI()*(90-I616)/180)*COS((90-$C659)*PI()/180)+SIN((90-I616)*PI()/180)*SIN((90-$C659)*PI()/180)*COS((($D659)-I617)*PI()/180)),0)</f>
        <v>31.907527412229477</v>
      </c>
      <c r="J659" s="5">
        <f t="shared" si="29"/>
        <v>34.506414668036186</v>
      </c>
      <c r="K659" s="5">
        <f t="shared" si="29"/>
        <v>39.541770227999308</v>
      </c>
      <c r="L659" s="5">
        <f t="shared" si="29"/>
        <v>46.224096790015423</v>
      </c>
      <c r="M659" s="5">
        <f t="shared" si="29"/>
        <v>53.94477960843723</v>
      </c>
      <c r="N659" s="5">
        <f t="shared" si="29"/>
        <v>62.319081840645012</v>
      </c>
      <c r="O659" s="5">
        <f t="shared" si="29"/>
        <v>22.927198315055168</v>
      </c>
      <c r="P659" s="5">
        <f t="shared" si="29"/>
        <v>26.437287060159189</v>
      </c>
      <c r="Q659" s="5">
        <f t="shared" si="29"/>
        <v>32.748484586796977</v>
      </c>
      <c r="R659" s="5">
        <f t="shared" si="29"/>
        <v>40.574076815513074</v>
      </c>
      <c r="S659" s="5">
        <f t="shared" si="29"/>
        <v>49.196621298077247</v>
      </c>
      <c r="T659" s="5">
        <f t="shared" si="29"/>
        <v>58.263356887492428</v>
      </c>
      <c r="U659" s="5">
        <f t="shared" si="29"/>
        <v>14.056135076363017</v>
      </c>
      <c r="V659" s="5">
        <f t="shared" si="29"/>
        <v>19.269041401286628</v>
      </c>
      <c r="W659" s="5">
        <f t="shared" si="29"/>
        <v>27.299783928532904</v>
      </c>
      <c r="X659" s="5">
        <f t="shared" si="29"/>
        <v>36.325220870938644</v>
      </c>
      <c r="Y659" s="5">
        <f t="shared" si="29"/>
        <v>45.760532807768968</v>
      </c>
      <c r="Z659" s="5">
        <f t="shared" si="29"/>
        <v>55.396681101774575</v>
      </c>
      <c r="AA659" s="5">
        <f t="shared" si="29"/>
        <v>5.8177603488350904</v>
      </c>
      <c r="AB659" s="5">
        <f t="shared" si="29"/>
        <v>14.414943001236367</v>
      </c>
      <c r="AC659" s="5">
        <f t="shared" si="29"/>
        <v>24.124613464961531</v>
      </c>
      <c r="AD659" s="5">
        <f t="shared" si="29"/>
        <v>34.006845116598242</v>
      </c>
      <c r="AE659" s="5">
        <f t="shared" si="29"/>
        <v>43.945377476855413</v>
      </c>
      <c r="AF659" s="5">
        <f t="shared" si="29"/>
        <v>53.909081194390218</v>
      </c>
      <c r="AG659" s="5">
        <f t="shared" si="29"/>
        <v>36.624018508756308</v>
      </c>
      <c r="AH659" s="5">
        <f t="shared" si="29"/>
        <v>26.724774146928247</v>
      </c>
      <c r="AI659" s="5">
        <f t="shared" si="29"/>
        <v>16.95200631188678</v>
      </c>
      <c r="AJ659" s="5">
        <f t="shared" si="29"/>
        <v>7.7967702364976432</v>
      </c>
      <c r="AK659" s="5">
        <f t="shared" si="29"/>
        <v>38.822503853942827</v>
      </c>
      <c r="AL659" s="5">
        <f t="shared" si="29"/>
        <v>29.662441327023252</v>
      </c>
      <c r="AM659" s="5">
        <f t="shared" si="29"/>
        <v>21.278986292855517</v>
      </c>
      <c r="AN659" s="5">
        <f t="shared" si="29"/>
        <v>15.033007085290961</v>
      </c>
      <c r="AO659" s="5">
        <f t="shared" si="29"/>
        <v>42.875340171186878</v>
      </c>
      <c r="AP659" s="5">
        <f t="shared" si="29"/>
        <v>34.792626344988889</v>
      </c>
      <c r="AQ659" s="5">
        <f t="shared" si="29"/>
        <v>27.982463340438493</v>
      </c>
      <c r="AR659" s="5">
        <f t="shared" si="29"/>
        <v>23.574753756799876</v>
      </c>
      <c r="AS659" s="5">
        <f t="shared" si="29"/>
        <v>48.318135412049585</v>
      </c>
      <c r="AT659" s="5">
        <f t="shared" si="29"/>
        <v>41.306323103444512</v>
      </c>
      <c r="AU659" s="5">
        <f t="shared" si="29"/>
        <v>35.749671523275879</v>
      </c>
      <c r="AV659" s="5">
        <f t="shared" si="29"/>
        <v>32.405590055894095</v>
      </c>
    </row>
    <row r="660" spans="2:48" x14ac:dyDescent="0.25">
      <c r="B660"/>
      <c r="C660" s="28" t="e">
        <f>VLOOKUP(B660,vertices!$A:$C,2,0)</f>
        <v>#N/A</v>
      </c>
      <c r="D660" s="28" t="e">
        <f>VLOOKUP(B660,vertices!$A:$C,3,0)</f>
        <v>#N/A</v>
      </c>
      <c r="E660" s="28"/>
      <c r="F660" s="28"/>
      <c r="G660" s="28"/>
      <c r="H660" s="28"/>
      <c r="I660" s="20" t="s">
        <v>157</v>
      </c>
      <c r="J660" s="20" t="s">
        <v>158</v>
      </c>
      <c r="K660" s="20" t="s">
        <v>159</v>
      </c>
      <c r="L660" s="20" t="s">
        <v>160</v>
      </c>
      <c r="M660" s="20" t="s">
        <v>161</v>
      </c>
      <c r="N660" s="20" t="s">
        <v>162</v>
      </c>
      <c r="O660" s="20" t="s">
        <v>163</v>
      </c>
      <c r="P660" s="20" t="s">
        <v>164</v>
      </c>
      <c r="Q660" s="20" t="s">
        <v>165</v>
      </c>
      <c r="R660" s="20" t="s">
        <v>166</v>
      </c>
      <c r="S660" s="20" t="s">
        <v>167</v>
      </c>
      <c r="T660" s="20" t="s">
        <v>168</v>
      </c>
      <c r="U660" s="20" t="s">
        <v>169</v>
      </c>
      <c r="V660" s="20" t="s">
        <v>170</v>
      </c>
      <c r="W660" s="20" t="s">
        <v>171</v>
      </c>
      <c r="X660" s="20" t="s">
        <v>172</v>
      </c>
      <c r="Y660" s="20" t="s">
        <v>173</v>
      </c>
      <c r="Z660" s="20" t="s">
        <v>174</v>
      </c>
      <c r="AA660" s="20" t="s">
        <v>175</v>
      </c>
      <c r="AB660" s="20" t="s">
        <v>176</v>
      </c>
      <c r="AC660" s="20" t="s">
        <v>177</v>
      </c>
      <c r="AD660" s="20" t="s">
        <v>178</v>
      </c>
      <c r="AE660" s="20" t="s">
        <v>179</v>
      </c>
      <c r="AF660" s="19" t="s">
        <v>180</v>
      </c>
      <c r="AG660" s="20" t="s">
        <v>181</v>
      </c>
      <c r="AH660" s="20" t="s">
        <v>182</v>
      </c>
      <c r="AI660" s="20" t="s">
        <v>183</v>
      </c>
      <c r="AJ660" s="20" t="s">
        <v>184</v>
      </c>
      <c r="AK660" s="20" t="s">
        <v>185</v>
      </c>
      <c r="AL660" s="20" t="s">
        <v>186</v>
      </c>
      <c r="AM660" s="20" t="s">
        <v>187</v>
      </c>
      <c r="AN660" s="20" t="s">
        <v>188</v>
      </c>
      <c r="AO660" s="20" t="s">
        <v>189</v>
      </c>
      <c r="AP660" s="20" t="s">
        <v>190</v>
      </c>
      <c r="AQ660" s="20" t="s">
        <v>191</v>
      </c>
      <c r="AR660" s="20" t="s">
        <v>192</v>
      </c>
      <c r="AS660" s="20" t="s">
        <v>189</v>
      </c>
      <c r="AT660" s="20" t="s">
        <v>190</v>
      </c>
      <c r="AU660" s="20" t="s">
        <v>191</v>
      </c>
      <c r="AV660" s="20" t="s">
        <v>192</v>
      </c>
    </row>
    <row r="661" spans="2:48" x14ac:dyDescent="0.25">
      <c r="B661" t="str">
        <f>vertices!A172</f>
        <v>P_69</v>
      </c>
      <c r="C661" s="28">
        <f>VLOOKUP(B661,vertices!$A:$C,2,0)</f>
        <v>-25.656860000000002</v>
      </c>
      <c r="D661" s="28">
        <f>VLOOKUP(B661,vertices!$A:$C,3,0)</f>
        <v>-42.858780000000003</v>
      </c>
      <c r="E661" s="30">
        <f>SMALL(I661:AV661,1)</f>
        <v>5.4137096773455262</v>
      </c>
      <c r="F661" s="30" t="str">
        <f>HLOOKUP(E661,I661:AV662,2,0)</f>
        <v>QDC7</v>
      </c>
      <c r="G661" s="30" t="str">
        <f>VLOOKUP(F661,$B$573:$F$613,4,0)</f>
        <v>BS068</v>
      </c>
      <c r="H661" s="30" t="str">
        <f>VLOOKUP(F661,$B$573:$F$613,5,0)</f>
        <v>BS076</v>
      </c>
      <c r="I661" s="5">
        <f t="shared" ref="I661:AV661" si="30">IFERROR(3440*ACOS(COS(PI()*(90-I616)/180)*COS((90-$C661)*PI()/180)+SIN((90-I616)*PI()/180)*SIN((90-$C661)*PI()/180)*COS((($D661)-I617)*PI()/180)),0)</f>
        <v>40.449151350955134</v>
      </c>
      <c r="J661" s="5">
        <f t="shared" si="30"/>
        <v>32.349830983935242</v>
      </c>
      <c r="K661" s="5">
        <f t="shared" si="30"/>
        <v>25.634917916129112</v>
      </c>
      <c r="L661" s="5">
        <f t="shared" si="30"/>
        <v>21.634375440000326</v>
      </c>
      <c r="M661" s="5">
        <f t="shared" si="30"/>
        <v>21.890708463690753</v>
      </c>
      <c r="N661" s="5">
        <f t="shared" si="30"/>
        <v>26.279645462917873</v>
      </c>
      <c r="O661" s="5">
        <f t="shared" si="30"/>
        <v>36.525407756520011</v>
      </c>
      <c r="P661" s="5">
        <f t="shared" si="30"/>
        <v>27.292822333218485</v>
      </c>
      <c r="Q661" s="5">
        <f t="shared" si="30"/>
        <v>18.866698649924967</v>
      </c>
      <c r="R661" s="5">
        <f t="shared" si="30"/>
        <v>12.933209690221528</v>
      </c>
      <c r="S661" s="5">
        <f t="shared" si="30"/>
        <v>13.373291881888623</v>
      </c>
      <c r="T661" s="5">
        <f t="shared" si="30"/>
        <v>19.765712396548327</v>
      </c>
      <c r="U661" s="5">
        <f t="shared" si="30"/>
        <v>34.577049352622637</v>
      </c>
      <c r="V661" s="5">
        <f t="shared" si="30"/>
        <v>24.628346265412482</v>
      </c>
      <c r="W661" s="5">
        <f t="shared" si="30"/>
        <v>14.758073833739331</v>
      </c>
      <c r="X661" s="5">
        <f t="shared" si="30"/>
        <v>5.4137096773455262</v>
      </c>
      <c r="Y661" s="5">
        <f t="shared" si="30"/>
        <v>6.4092095723457376</v>
      </c>
      <c r="Z661" s="5">
        <f t="shared" si="30"/>
        <v>15.909427642021132</v>
      </c>
      <c r="AA661" s="5">
        <f t="shared" si="30"/>
        <v>34.936153919338579</v>
      </c>
      <c r="AB661" s="5">
        <f t="shared" si="30"/>
        <v>25.12933838125452</v>
      </c>
      <c r="AC661" s="5">
        <f t="shared" si="30"/>
        <v>15.578655584265917</v>
      </c>
      <c r="AD661" s="5">
        <f t="shared" si="30"/>
        <v>7.3598531018023117</v>
      </c>
      <c r="AE661" s="5">
        <f t="shared" si="30"/>
        <v>8.1180312316522141</v>
      </c>
      <c r="AF661" s="5">
        <f t="shared" si="30"/>
        <v>16.670317633817788</v>
      </c>
      <c r="AG661" s="5">
        <f t="shared" si="30"/>
        <v>75.952904024346068</v>
      </c>
      <c r="AH661" s="5">
        <f t="shared" si="30"/>
        <v>66.170155176647938</v>
      </c>
      <c r="AI661" s="5">
        <f t="shared" si="30"/>
        <v>56.465885716745632</v>
      </c>
      <c r="AJ661" s="5">
        <f t="shared" si="30"/>
        <v>46.888848043090135</v>
      </c>
      <c r="AK661" s="5">
        <f t="shared" si="30"/>
        <v>78.247758136366059</v>
      </c>
      <c r="AL661" s="5">
        <f t="shared" si="30"/>
        <v>68.788674518466465</v>
      </c>
      <c r="AM661" s="5">
        <f t="shared" si="30"/>
        <v>59.508914136596843</v>
      </c>
      <c r="AN661" s="5">
        <f t="shared" si="30"/>
        <v>50.50741542218212</v>
      </c>
      <c r="AO661" s="5">
        <f t="shared" si="30"/>
        <v>81.492109146858269</v>
      </c>
      <c r="AP661" s="5">
        <f t="shared" si="30"/>
        <v>72.453000159817861</v>
      </c>
      <c r="AQ661" s="5">
        <f t="shared" si="30"/>
        <v>63.70374202438903</v>
      </c>
      <c r="AR661" s="5">
        <f t="shared" si="30"/>
        <v>55.381877908801229</v>
      </c>
      <c r="AS661" s="5">
        <f t="shared" si="30"/>
        <v>85.578031314747733</v>
      </c>
      <c r="AT661" s="5">
        <f t="shared" si="30"/>
        <v>77.013992996146001</v>
      </c>
      <c r="AU661" s="5">
        <f t="shared" si="30"/>
        <v>68.840127216658573</v>
      </c>
      <c r="AV661" s="5">
        <f t="shared" si="30"/>
        <v>61.212935218784622</v>
      </c>
    </row>
    <row r="662" spans="2:48" x14ac:dyDescent="0.25">
      <c r="B662"/>
      <c r="C662" s="28" t="e">
        <f>VLOOKUP(B662,vertices!$A:$C,2,0)</f>
        <v>#N/A</v>
      </c>
      <c r="D662" s="28" t="e">
        <f>VLOOKUP(B662,vertices!$A:$C,3,0)</f>
        <v>#N/A</v>
      </c>
      <c r="E662" s="28"/>
      <c r="F662" s="28"/>
      <c r="G662" s="28"/>
      <c r="H662" s="28"/>
      <c r="I662" s="20" t="s">
        <v>157</v>
      </c>
      <c r="J662" s="20" t="s">
        <v>158</v>
      </c>
      <c r="K662" s="20" t="s">
        <v>159</v>
      </c>
      <c r="L662" s="20" t="s">
        <v>160</v>
      </c>
      <c r="M662" s="20" t="s">
        <v>161</v>
      </c>
      <c r="N662" s="20" t="s">
        <v>162</v>
      </c>
      <c r="O662" s="20" t="s">
        <v>163</v>
      </c>
      <c r="P662" s="20" t="s">
        <v>164</v>
      </c>
      <c r="Q662" s="20" t="s">
        <v>165</v>
      </c>
      <c r="R662" s="20" t="s">
        <v>166</v>
      </c>
      <c r="S662" s="20" t="s">
        <v>167</v>
      </c>
      <c r="T662" s="20" t="s">
        <v>168</v>
      </c>
      <c r="U662" s="20" t="s">
        <v>169</v>
      </c>
      <c r="V662" s="20" t="s">
        <v>170</v>
      </c>
      <c r="W662" s="20" t="s">
        <v>171</v>
      </c>
      <c r="X662" s="20" t="s">
        <v>172</v>
      </c>
      <c r="Y662" s="20" t="s">
        <v>173</v>
      </c>
      <c r="Z662" s="20" t="s">
        <v>174</v>
      </c>
      <c r="AA662" s="20" t="s">
        <v>175</v>
      </c>
      <c r="AB662" s="20" t="s">
        <v>176</v>
      </c>
      <c r="AC662" s="20" t="s">
        <v>177</v>
      </c>
      <c r="AD662" s="20" t="s">
        <v>178</v>
      </c>
      <c r="AE662" s="20" t="s">
        <v>179</v>
      </c>
      <c r="AF662" s="19" t="s">
        <v>180</v>
      </c>
      <c r="AG662" s="20" t="s">
        <v>181</v>
      </c>
      <c r="AH662" s="20" t="s">
        <v>182</v>
      </c>
      <c r="AI662" s="20" t="s">
        <v>183</v>
      </c>
      <c r="AJ662" s="20" t="s">
        <v>184</v>
      </c>
      <c r="AK662" s="20" t="s">
        <v>185</v>
      </c>
      <c r="AL662" s="20" t="s">
        <v>186</v>
      </c>
      <c r="AM662" s="20" t="s">
        <v>187</v>
      </c>
      <c r="AN662" s="20" t="s">
        <v>188</v>
      </c>
      <c r="AO662" s="20" t="s">
        <v>189</v>
      </c>
      <c r="AP662" s="20" t="s">
        <v>190</v>
      </c>
      <c r="AQ662" s="20" t="s">
        <v>191</v>
      </c>
      <c r="AR662" s="20" t="s">
        <v>192</v>
      </c>
      <c r="AS662" s="20" t="s">
        <v>189</v>
      </c>
      <c r="AT662" s="20" t="s">
        <v>190</v>
      </c>
      <c r="AU662" s="20" t="s">
        <v>191</v>
      </c>
      <c r="AV662" s="20" t="s">
        <v>192</v>
      </c>
    </row>
    <row r="663" spans="2:48" x14ac:dyDescent="0.25">
      <c r="B663" t="str">
        <f>vertices!A173</f>
        <v>P_70</v>
      </c>
      <c r="C663" s="28">
        <f>VLOOKUP(B663,vertices!$A:$C,2,0)</f>
        <v>-24.951090000000001</v>
      </c>
      <c r="D663" s="28">
        <f>VLOOKUP(B663,vertices!$A:$C,3,0)</f>
        <v>-42.468119999999999</v>
      </c>
      <c r="E663" s="30">
        <f>SMALL(I663:AV663,1)</f>
        <v>3.4811934633991726</v>
      </c>
      <c r="F663" s="30" t="str">
        <f>HLOOKUP(E663,I663:AV664,2,0)</f>
        <v>QDF3</v>
      </c>
      <c r="G663" s="30" t="str">
        <f>VLOOKUP(F663,$B$573:$F$613,4,0)</f>
        <v>BS098</v>
      </c>
      <c r="H663" s="30" t="str">
        <f>VLOOKUP(F663,$B$573:$F$613,5,0)</f>
        <v>BS093</v>
      </c>
      <c r="I663" s="5">
        <f t="shared" ref="I663:AV663" si="31">IFERROR(3440*ACOS(COS(PI()*(90-I616)/180)*COS((90-$C663)*PI()/180)+SIN((90-I616)*PI()/180)*SIN((90-$C663)*PI()/180)*COS((($D663)-I617)*PI()/180)),0)</f>
        <v>43.273891552645907</v>
      </c>
      <c r="J663" s="5">
        <f t="shared" si="31"/>
        <v>46.143210852566781</v>
      </c>
      <c r="K663" s="5">
        <f t="shared" si="31"/>
        <v>50.852867838186206</v>
      </c>
      <c r="L663" s="5">
        <f t="shared" si="31"/>
        <v>56.948085733390492</v>
      </c>
      <c r="M663" s="5">
        <f t="shared" si="31"/>
        <v>64.034418960076124</v>
      </c>
      <c r="N663" s="5">
        <f t="shared" si="31"/>
        <v>71.819086569237328</v>
      </c>
      <c r="O663" s="5">
        <f t="shared" si="31"/>
        <v>34.400368096193205</v>
      </c>
      <c r="P663" s="5">
        <f t="shared" si="31"/>
        <v>37.959062591144352</v>
      </c>
      <c r="Q663" s="5">
        <f t="shared" si="31"/>
        <v>43.573518043299785</v>
      </c>
      <c r="R663" s="5">
        <f t="shared" si="31"/>
        <v>50.563509081767691</v>
      </c>
      <c r="S663" s="5">
        <f t="shared" si="31"/>
        <v>58.437499609732754</v>
      </c>
      <c r="T663" s="5">
        <f t="shared" si="31"/>
        <v>66.884005594883178</v>
      </c>
      <c r="U663" s="5">
        <f t="shared" si="31"/>
        <v>25.662953999107341</v>
      </c>
      <c r="V663" s="5">
        <f t="shared" si="31"/>
        <v>30.278824126727173</v>
      </c>
      <c r="W663" s="5">
        <f t="shared" si="31"/>
        <v>37.084849614139642</v>
      </c>
      <c r="X663" s="5">
        <f t="shared" si="31"/>
        <v>45.100153537654833</v>
      </c>
      <c r="Y663" s="5">
        <f t="shared" si="31"/>
        <v>53.786806236126893</v>
      </c>
      <c r="Z663" s="5">
        <f t="shared" si="31"/>
        <v>62.867130511038965</v>
      </c>
      <c r="AA663" s="5">
        <f t="shared" si="31"/>
        <v>17.269514548031584</v>
      </c>
      <c r="AB663" s="5">
        <f t="shared" si="31"/>
        <v>23.599724128392179</v>
      </c>
      <c r="AC663" s="5">
        <f t="shared" si="31"/>
        <v>31.873480481343055</v>
      </c>
      <c r="AD663" s="5">
        <f t="shared" si="31"/>
        <v>40.928614316570432</v>
      </c>
      <c r="AE663" s="5">
        <f t="shared" si="31"/>
        <v>50.345259106996174</v>
      </c>
      <c r="AF663" s="5">
        <f t="shared" si="31"/>
        <v>59.953312602294361</v>
      </c>
      <c r="AG663" s="5">
        <f t="shared" si="31"/>
        <v>32.696211263082034</v>
      </c>
      <c r="AH663" s="5">
        <f t="shared" si="31"/>
        <v>22.955865822954706</v>
      </c>
      <c r="AI663" s="5">
        <f t="shared" si="31"/>
        <v>13.607474400024344</v>
      </c>
      <c r="AJ663" s="5">
        <f t="shared" si="31"/>
        <v>6.6043154509112512</v>
      </c>
      <c r="AK663" s="5">
        <f t="shared" si="31"/>
        <v>32.208958551669355</v>
      </c>
      <c r="AL663" s="5">
        <f t="shared" si="31"/>
        <v>22.257328976732556</v>
      </c>
      <c r="AM663" s="5">
        <f t="shared" si="31"/>
        <v>12.394458122712617</v>
      </c>
      <c r="AN663" s="5">
        <f t="shared" si="31"/>
        <v>3.4811934633991726</v>
      </c>
      <c r="AO663" s="5">
        <f t="shared" si="31"/>
        <v>34.221725017572524</v>
      </c>
      <c r="AP663" s="5">
        <f t="shared" si="31"/>
        <v>25.078277266179096</v>
      </c>
      <c r="AQ663" s="5">
        <f t="shared" si="31"/>
        <v>16.94033600148142</v>
      </c>
      <c r="AR663" s="5">
        <f t="shared" si="31"/>
        <v>12.053690008169546</v>
      </c>
      <c r="AS663" s="5">
        <f t="shared" si="31"/>
        <v>38.342801022132171</v>
      </c>
      <c r="AT663" s="5">
        <f t="shared" si="31"/>
        <v>30.455959511311104</v>
      </c>
      <c r="AU663" s="5">
        <f t="shared" si="31"/>
        <v>24.191327688191588</v>
      </c>
      <c r="AV663" s="5">
        <f t="shared" si="31"/>
        <v>21.050771647296251</v>
      </c>
    </row>
    <row r="664" spans="2:48" x14ac:dyDescent="0.25">
      <c r="B664"/>
      <c r="C664" s="28" t="e">
        <f>VLOOKUP(B664,vertices!$A:$C,2,0)</f>
        <v>#N/A</v>
      </c>
      <c r="D664" s="28" t="e">
        <f>VLOOKUP(B664,vertices!$A:$C,3,0)</f>
        <v>#N/A</v>
      </c>
      <c r="E664" s="28"/>
      <c r="F664" s="28"/>
      <c r="G664" s="28"/>
      <c r="H664" s="28"/>
      <c r="I664" s="20" t="s">
        <v>157</v>
      </c>
      <c r="J664" s="20" t="s">
        <v>158</v>
      </c>
      <c r="K664" s="20" t="s">
        <v>159</v>
      </c>
      <c r="L664" s="20" t="s">
        <v>160</v>
      </c>
      <c r="M664" s="20" t="s">
        <v>161</v>
      </c>
      <c r="N664" s="20" t="s">
        <v>162</v>
      </c>
      <c r="O664" s="20" t="s">
        <v>163</v>
      </c>
      <c r="P664" s="20" t="s">
        <v>164</v>
      </c>
      <c r="Q664" s="20" t="s">
        <v>165</v>
      </c>
      <c r="R664" s="20" t="s">
        <v>166</v>
      </c>
      <c r="S664" s="20" t="s">
        <v>167</v>
      </c>
      <c r="T664" s="20" t="s">
        <v>168</v>
      </c>
      <c r="U664" s="20" t="s">
        <v>169</v>
      </c>
      <c r="V664" s="20" t="s">
        <v>170</v>
      </c>
      <c r="W664" s="20" t="s">
        <v>171</v>
      </c>
      <c r="X664" s="20" t="s">
        <v>172</v>
      </c>
      <c r="Y664" s="20" t="s">
        <v>173</v>
      </c>
      <c r="Z664" s="20" t="s">
        <v>174</v>
      </c>
      <c r="AA664" s="20" t="s">
        <v>175</v>
      </c>
      <c r="AB664" s="20" t="s">
        <v>176</v>
      </c>
      <c r="AC664" s="20" t="s">
        <v>177</v>
      </c>
      <c r="AD664" s="20" t="s">
        <v>178</v>
      </c>
      <c r="AE664" s="20" t="s">
        <v>179</v>
      </c>
      <c r="AF664" s="19" t="s">
        <v>180</v>
      </c>
      <c r="AG664" s="20" t="s">
        <v>181</v>
      </c>
      <c r="AH664" s="20" t="s">
        <v>182</v>
      </c>
      <c r="AI664" s="20" t="s">
        <v>183</v>
      </c>
      <c r="AJ664" s="20" t="s">
        <v>184</v>
      </c>
      <c r="AK664" s="20" t="s">
        <v>185</v>
      </c>
      <c r="AL664" s="20" t="s">
        <v>186</v>
      </c>
      <c r="AM664" s="20" t="s">
        <v>187</v>
      </c>
      <c r="AN664" s="20" t="s">
        <v>188</v>
      </c>
      <c r="AO664" s="20" t="s">
        <v>189</v>
      </c>
      <c r="AP664" s="20" t="s">
        <v>190</v>
      </c>
      <c r="AQ664" s="20" t="s">
        <v>191</v>
      </c>
      <c r="AR664" s="20" t="s">
        <v>192</v>
      </c>
      <c r="AS664" s="20" t="s">
        <v>189</v>
      </c>
      <c r="AT664" s="20" t="s">
        <v>190</v>
      </c>
      <c r="AU664" s="20" t="s">
        <v>191</v>
      </c>
      <c r="AV664" s="20" t="s">
        <v>192</v>
      </c>
    </row>
    <row r="665" spans="2:48" x14ac:dyDescent="0.25">
      <c r="B665" t="str">
        <f>vertices!A174</f>
        <v>P_74</v>
      </c>
      <c r="C665" s="28">
        <f>VLOOKUP(B665,vertices!$A:$C,2,0)</f>
        <v>-24.648679999999999</v>
      </c>
      <c r="D665" s="28">
        <f>VLOOKUP(B665,vertices!$A:$C,3,0)</f>
        <v>-42.51435</v>
      </c>
      <c r="E665" s="30">
        <f>SMALL(I665:AV665,1)</f>
        <v>5.4378682063568817</v>
      </c>
      <c r="F665" s="30" t="str">
        <f>HLOOKUP(E665,I665:AV666,2,0)</f>
        <v>QDE1</v>
      </c>
      <c r="G665" s="30" t="str">
        <f>VLOOKUP(F665,$B$573:$F$613,4,0)</f>
        <v>BS081</v>
      </c>
      <c r="H665" s="30" t="str">
        <f>VLOOKUP(F665,$B$573:$F$613,5,0)</f>
        <v>BS091</v>
      </c>
      <c r="I665" s="5">
        <f t="shared" ref="I665:AV665" si="32">IFERROR(3440*ACOS(COS(PI()*(90-I616)/180)*COS((90-$C665)*PI()/180)+SIN((90-I616)*PI()/180)*SIN((90-$C665)*PI()/180)*COS((($D665)-I617)*PI()/180)),0)</f>
        <v>47.821208280355151</v>
      </c>
      <c r="J665" s="5">
        <f t="shared" si="32"/>
        <v>53.917416310380005</v>
      </c>
      <c r="K665" s="5">
        <f t="shared" si="32"/>
        <v>61.053753135042363</v>
      </c>
      <c r="L665" s="5">
        <f t="shared" si="32"/>
        <v>68.907814738284856</v>
      </c>
      <c r="M665" s="5">
        <f t="shared" si="32"/>
        <v>77.261026796624606</v>
      </c>
      <c r="N665" s="5">
        <f t="shared" si="32"/>
        <v>85.968010099562079</v>
      </c>
      <c r="O665" s="5">
        <f t="shared" si="32"/>
        <v>40.517408110554612</v>
      </c>
      <c r="P665" s="5">
        <f t="shared" si="32"/>
        <v>47.568432634769039</v>
      </c>
      <c r="Q665" s="5">
        <f t="shared" si="32"/>
        <v>55.534746144862353</v>
      </c>
      <c r="R665" s="5">
        <f t="shared" si="32"/>
        <v>64.075869857303189</v>
      </c>
      <c r="S665" s="5">
        <f t="shared" si="32"/>
        <v>72.990293799537213</v>
      </c>
      <c r="T665" s="5">
        <f t="shared" si="32"/>
        <v>82.156592565986898</v>
      </c>
      <c r="U665" s="5">
        <f t="shared" si="32"/>
        <v>34.077884967186343</v>
      </c>
      <c r="V665" s="5">
        <f t="shared" si="32"/>
        <v>42.226171386886776</v>
      </c>
      <c r="W665" s="5">
        <f t="shared" si="32"/>
        <v>51.039753116952973</v>
      </c>
      <c r="X665" s="5">
        <f t="shared" si="32"/>
        <v>60.227259513292424</v>
      </c>
      <c r="Y665" s="5">
        <f t="shared" si="32"/>
        <v>69.640855254989816</v>
      </c>
      <c r="Z665" s="5">
        <f t="shared" si="32"/>
        <v>79.199963349753361</v>
      </c>
      <c r="AA665" s="5">
        <f t="shared" si="32"/>
        <v>29.082543417740681</v>
      </c>
      <c r="AB665" s="5">
        <f t="shared" si="32"/>
        <v>38.314094062888486</v>
      </c>
      <c r="AC665" s="5">
        <f t="shared" si="32"/>
        <v>47.858192655939703</v>
      </c>
      <c r="AD665" s="5">
        <f t="shared" si="32"/>
        <v>57.559575510162269</v>
      </c>
      <c r="AE665" s="5">
        <f t="shared" si="32"/>
        <v>67.35030949958707</v>
      </c>
      <c r="AF665" s="5">
        <f t="shared" si="32"/>
        <v>77.196405192089941</v>
      </c>
      <c r="AG665" s="5">
        <f t="shared" si="32"/>
        <v>14.430495876055787</v>
      </c>
      <c r="AH665" s="5">
        <f t="shared" si="32"/>
        <v>5.4378682063568817</v>
      </c>
      <c r="AI665" s="5">
        <f t="shared" si="32"/>
        <v>7.1528869093729952</v>
      </c>
      <c r="AJ665" s="5">
        <f t="shared" si="32"/>
        <v>16.523297272781647</v>
      </c>
      <c r="AK665" s="5">
        <f t="shared" si="32"/>
        <v>14.916739584732905</v>
      </c>
      <c r="AL665" s="5">
        <f t="shared" si="32"/>
        <v>6.6197718188691823</v>
      </c>
      <c r="AM665" s="5">
        <f t="shared" si="32"/>
        <v>8.0867631836630771</v>
      </c>
      <c r="AN665" s="5">
        <f t="shared" si="32"/>
        <v>16.947926109402029</v>
      </c>
      <c r="AO665" s="5">
        <f t="shared" si="32"/>
        <v>20.062787200582637</v>
      </c>
      <c r="AP665" s="5">
        <f t="shared" si="32"/>
        <v>14.952884954094614</v>
      </c>
      <c r="AQ665" s="5">
        <f t="shared" si="32"/>
        <v>15.650022167908144</v>
      </c>
      <c r="AR665" s="5">
        <f t="shared" si="32"/>
        <v>21.599044110190917</v>
      </c>
      <c r="AS665" s="5">
        <f t="shared" si="32"/>
        <v>27.354302767112646</v>
      </c>
      <c r="AT665" s="5">
        <f t="shared" si="32"/>
        <v>23.851044322117385</v>
      </c>
      <c r="AU665" s="5">
        <f t="shared" si="32"/>
        <v>24.284684290596026</v>
      </c>
      <c r="AV665" s="5">
        <f t="shared" si="32"/>
        <v>28.475930316565368</v>
      </c>
    </row>
    <row r="666" spans="2:48" x14ac:dyDescent="0.25">
      <c r="B666"/>
      <c r="C666" s="28" t="e">
        <f>VLOOKUP(B666,vertices!$A:$C,2,0)</f>
        <v>#N/A</v>
      </c>
      <c r="D666" s="28" t="e">
        <f>VLOOKUP(B666,vertices!$A:$C,3,0)</f>
        <v>#N/A</v>
      </c>
      <c r="E666" s="28"/>
      <c r="F666" s="28"/>
      <c r="G666" s="28"/>
      <c r="H666" s="28"/>
      <c r="I666" s="20" t="s">
        <v>157</v>
      </c>
      <c r="J666" s="20" t="s">
        <v>158</v>
      </c>
      <c r="K666" s="20" t="s">
        <v>159</v>
      </c>
      <c r="L666" s="20" t="s">
        <v>160</v>
      </c>
      <c r="M666" s="20" t="s">
        <v>161</v>
      </c>
      <c r="N666" s="20" t="s">
        <v>162</v>
      </c>
      <c r="O666" s="20" t="s">
        <v>163</v>
      </c>
      <c r="P666" s="20" t="s">
        <v>164</v>
      </c>
      <c r="Q666" s="20" t="s">
        <v>165</v>
      </c>
      <c r="R666" s="20" t="s">
        <v>166</v>
      </c>
      <c r="S666" s="20" t="s">
        <v>167</v>
      </c>
      <c r="T666" s="20" t="s">
        <v>168</v>
      </c>
      <c r="U666" s="20" t="s">
        <v>169</v>
      </c>
      <c r="V666" s="20" t="s">
        <v>170</v>
      </c>
      <c r="W666" s="20" t="s">
        <v>171</v>
      </c>
      <c r="X666" s="20" t="s">
        <v>172</v>
      </c>
      <c r="Y666" s="20" t="s">
        <v>173</v>
      </c>
      <c r="Z666" s="20" t="s">
        <v>174</v>
      </c>
      <c r="AA666" s="20" t="s">
        <v>175</v>
      </c>
      <c r="AB666" s="20" t="s">
        <v>176</v>
      </c>
      <c r="AC666" s="20" t="s">
        <v>177</v>
      </c>
      <c r="AD666" s="20" t="s">
        <v>178</v>
      </c>
      <c r="AE666" s="20" t="s">
        <v>179</v>
      </c>
      <c r="AF666" s="19" t="s">
        <v>180</v>
      </c>
      <c r="AG666" s="20" t="s">
        <v>181</v>
      </c>
      <c r="AH666" s="20" t="s">
        <v>182</v>
      </c>
      <c r="AI666" s="20" t="s">
        <v>183</v>
      </c>
      <c r="AJ666" s="20" t="s">
        <v>184</v>
      </c>
      <c r="AK666" s="20" t="s">
        <v>185</v>
      </c>
      <c r="AL666" s="20" t="s">
        <v>186</v>
      </c>
      <c r="AM666" s="20" t="s">
        <v>187</v>
      </c>
      <c r="AN666" s="20" t="s">
        <v>188</v>
      </c>
      <c r="AO666" s="20" t="s">
        <v>189</v>
      </c>
      <c r="AP666" s="20" t="s">
        <v>190</v>
      </c>
      <c r="AQ666" s="20" t="s">
        <v>191</v>
      </c>
      <c r="AR666" s="20" t="s">
        <v>192</v>
      </c>
      <c r="AS666" s="20" t="s">
        <v>189</v>
      </c>
      <c r="AT666" s="20" t="s">
        <v>190</v>
      </c>
      <c r="AU666" s="20" t="s">
        <v>191</v>
      </c>
      <c r="AV666" s="20" t="s">
        <v>192</v>
      </c>
    </row>
    <row r="667" spans="2:48" x14ac:dyDescent="0.25">
      <c r="B667" t="str">
        <f>vertices!A175</f>
        <v>P_75</v>
      </c>
      <c r="C667" s="28">
        <f>VLOOKUP(B667,vertices!$A:$C,2,0)</f>
        <v>-24.788</v>
      </c>
      <c r="D667" s="28">
        <f>VLOOKUP(B667,vertices!$A:$C,3,0)</f>
        <v>-42.50911</v>
      </c>
      <c r="E667" s="30">
        <f>SMALL(I667:AV667,1)</f>
        <v>4.6452360447676888</v>
      </c>
      <c r="F667" s="30" t="str">
        <f>HLOOKUP(E667,I667:AV668,2,0)</f>
        <v>QDE2</v>
      </c>
      <c r="G667" s="30" t="str">
        <f>VLOOKUP(F667,$B$573:$F$613,4,0)</f>
        <v>BS082</v>
      </c>
      <c r="H667" s="30" t="str">
        <f>VLOOKUP(F667,$B$573:$F$613,5,0)</f>
        <v>BS092</v>
      </c>
      <c r="I667" s="5">
        <f t="shared" ref="I667:AV667" si="33">IFERROR(3440*ACOS(COS(PI()*(90-I616)/180)*COS((90-$C667)*PI()/180)+SIN((90-I616)*PI()/180)*SIN((90-$C667)*PI()/180)*COS((($D667)-I617)*PI()/180)),0)</f>
        <v>44.061198336715663</v>
      </c>
      <c r="J667" s="5">
        <f t="shared" si="33"/>
        <v>48.930290074420583</v>
      </c>
      <c r="K667" s="5">
        <f t="shared" si="33"/>
        <v>55.201543778926933</v>
      </c>
      <c r="L667" s="5">
        <f t="shared" si="33"/>
        <v>62.453988224096015</v>
      </c>
      <c r="M667" s="5">
        <f t="shared" si="33"/>
        <v>70.384969383073496</v>
      </c>
      <c r="N667" s="5">
        <f t="shared" si="33"/>
        <v>78.789848617262663</v>
      </c>
      <c r="O667" s="5">
        <f t="shared" si="33"/>
        <v>35.940641620770833</v>
      </c>
      <c r="P667" s="5">
        <f t="shared" si="33"/>
        <v>41.777948521654444</v>
      </c>
      <c r="Q667" s="5">
        <f t="shared" si="33"/>
        <v>48.982864144597507</v>
      </c>
      <c r="R667" s="5">
        <f t="shared" si="33"/>
        <v>57.039475027233273</v>
      </c>
      <c r="S667" s="5">
        <f t="shared" si="33"/>
        <v>65.634892985659761</v>
      </c>
      <c r="T667" s="5">
        <f t="shared" si="33"/>
        <v>74.583063608197349</v>
      </c>
      <c r="U667" s="5">
        <f t="shared" si="33"/>
        <v>28.403070621850848</v>
      </c>
      <c r="V667" s="5">
        <f t="shared" si="33"/>
        <v>35.511420715869981</v>
      </c>
      <c r="W667" s="5">
        <f t="shared" si="33"/>
        <v>43.76810549752831</v>
      </c>
      <c r="X667" s="5">
        <f t="shared" si="33"/>
        <v>52.635468967789016</v>
      </c>
      <c r="Y667" s="5">
        <f t="shared" si="33"/>
        <v>61.851415545734376</v>
      </c>
      <c r="Z667" s="5">
        <f t="shared" si="33"/>
        <v>71.280867653301172</v>
      </c>
      <c r="AA667" s="5">
        <f t="shared" si="33"/>
        <v>22.054569373557182</v>
      </c>
      <c r="AB667" s="5">
        <f t="shared" si="33"/>
        <v>30.678430135175176</v>
      </c>
      <c r="AC667" s="5">
        <f t="shared" si="33"/>
        <v>39.952339222150357</v>
      </c>
      <c r="AD667" s="5">
        <f t="shared" si="33"/>
        <v>49.512362411171367</v>
      </c>
      <c r="AE667" s="5">
        <f t="shared" si="33"/>
        <v>59.220097451480278</v>
      </c>
      <c r="AF667" s="5">
        <f t="shared" si="33"/>
        <v>69.013238883329464</v>
      </c>
      <c r="AG667" s="5">
        <f t="shared" si="33"/>
        <v>22.659789942646853</v>
      </c>
      <c r="AH667" s="5">
        <f t="shared" si="33"/>
        <v>12.937969884132272</v>
      </c>
      <c r="AI667" s="5">
        <f t="shared" si="33"/>
        <v>4.6452360447676888</v>
      </c>
      <c r="AJ667" s="5">
        <f t="shared" si="33"/>
        <v>8.7193772604340225</v>
      </c>
      <c r="AK667" s="5">
        <f t="shared" si="33"/>
        <v>22.858590041666407</v>
      </c>
      <c r="AL667" s="5">
        <f t="shared" si="33"/>
        <v>13.28262365418432</v>
      </c>
      <c r="AM667" s="5">
        <f t="shared" si="33"/>
        <v>5.5320124186316377</v>
      </c>
      <c r="AN667" s="5">
        <f t="shared" si="33"/>
        <v>9.2217324552062152</v>
      </c>
      <c r="AO667" s="5">
        <f t="shared" si="33"/>
        <v>26.402952410243703</v>
      </c>
      <c r="AP667" s="5">
        <f t="shared" si="33"/>
        <v>18.729567298024463</v>
      </c>
      <c r="AQ667" s="5">
        <f t="shared" si="33"/>
        <v>14.308690442048011</v>
      </c>
      <c r="AR667" s="5">
        <f t="shared" si="33"/>
        <v>16.091665201827965</v>
      </c>
      <c r="AS667" s="5">
        <f t="shared" si="33"/>
        <v>32.206646767861784</v>
      </c>
      <c r="AT667" s="5">
        <f t="shared" si="33"/>
        <v>26.277302134452825</v>
      </c>
      <c r="AU667" s="5">
        <f t="shared" si="33"/>
        <v>23.323471902107755</v>
      </c>
      <c r="AV667" s="5">
        <f t="shared" si="33"/>
        <v>24.448543890386514</v>
      </c>
    </row>
    <row r="668" spans="2:48" x14ac:dyDescent="0.25">
      <c r="B668"/>
      <c r="C668" s="28" t="e">
        <f>VLOOKUP(B668,vertices!$A:$C,2,0)</f>
        <v>#N/A</v>
      </c>
      <c r="D668" s="28" t="e">
        <f>VLOOKUP(B668,vertices!$A:$C,3,0)</f>
        <v>#N/A</v>
      </c>
      <c r="E668" s="28"/>
      <c r="F668" s="28"/>
      <c r="G668" s="28"/>
      <c r="H668" s="28"/>
      <c r="I668" s="20" t="s">
        <v>157</v>
      </c>
      <c r="J668" s="20" t="s">
        <v>158</v>
      </c>
      <c r="K668" s="20" t="s">
        <v>159</v>
      </c>
      <c r="L668" s="20" t="s">
        <v>160</v>
      </c>
      <c r="M668" s="20" t="s">
        <v>161</v>
      </c>
      <c r="N668" s="20" t="s">
        <v>162</v>
      </c>
      <c r="O668" s="20" t="s">
        <v>163</v>
      </c>
      <c r="P668" s="20" t="s">
        <v>164</v>
      </c>
      <c r="Q668" s="20" t="s">
        <v>165</v>
      </c>
      <c r="R668" s="20" t="s">
        <v>166</v>
      </c>
      <c r="S668" s="20" t="s">
        <v>167</v>
      </c>
      <c r="T668" s="20" t="s">
        <v>168</v>
      </c>
      <c r="U668" s="20" t="s">
        <v>169</v>
      </c>
      <c r="V668" s="20" t="s">
        <v>170</v>
      </c>
      <c r="W668" s="20" t="s">
        <v>171</v>
      </c>
      <c r="X668" s="20" t="s">
        <v>172</v>
      </c>
      <c r="Y668" s="20" t="s">
        <v>173</v>
      </c>
      <c r="Z668" s="20" t="s">
        <v>174</v>
      </c>
      <c r="AA668" s="20" t="s">
        <v>175</v>
      </c>
      <c r="AB668" s="20" t="s">
        <v>176</v>
      </c>
      <c r="AC668" s="20" t="s">
        <v>177</v>
      </c>
      <c r="AD668" s="20" t="s">
        <v>178</v>
      </c>
      <c r="AE668" s="20" t="s">
        <v>179</v>
      </c>
      <c r="AF668" s="19" t="s">
        <v>180</v>
      </c>
      <c r="AG668" s="20" t="s">
        <v>181</v>
      </c>
      <c r="AH668" s="20" t="s">
        <v>182</v>
      </c>
      <c r="AI668" s="20" t="s">
        <v>183</v>
      </c>
      <c r="AJ668" s="20" t="s">
        <v>184</v>
      </c>
      <c r="AK668" s="20" t="s">
        <v>185</v>
      </c>
      <c r="AL668" s="20" t="s">
        <v>186</v>
      </c>
      <c r="AM668" s="20" t="s">
        <v>187</v>
      </c>
      <c r="AN668" s="20" t="s">
        <v>188</v>
      </c>
      <c r="AO668" s="20" t="s">
        <v>189</v>
      </c>
      <c r="AP668" s="20" t="s">
        <v>190</v>
      </c>
      <c r="AQ668" s="20" t="s">
        <v>191</v>
      </c>
      <c r="AR668" s="20" t="s">
        <v>192</v>
      </c>
      <c r="AS668" s="20" t="s">
        <v>189</v>
      </c>
      <c r="AT668" s="20" t="s">
        <v>190</v>
      </c>
      <c r="AU668" s="20" t="s">
        <v>191</v>
      </c>
      <c r="AV668" s="20" t="s">
        <v>192</v>
      </c>
    </row>
    <row r="669" spans="2:48" x14ac:dyDescent="0.25">
      <c r="B669" t="str">
        <f>vertices!A176</f>
        <v>P_76</v>
      </c>
      <c r="C669" s="28">
        <f>VLOOKUP(B669,vertices!$A:$C,2,0)</f>
        <v>-24.687570000000001</v>
      </c>
      <c r="D669" s="28">
        <f>VLOOKUP(B669,vertices!$A:$C,3,0)</f>
        <v>-42.505400000000002</v>
      </c>
      <c r="E669" s="30">
        <f>SMALL(I669:AV669,1)</f>
        <v>5.6669829795852777</v>
      </c>
      <c r="F669" s="30" t="str">
        <f>HLOOKUP(E669,I669:AV670,2,0)</f>
        <v>QDE2</v>
      </c>
      <c r="G669" s="30" t="str">
        <f>VLOOKUP(F669,$B$573:$F$613,4,0)</f>
        <v>BS082</v>
      </c>
      <c r="H669" s="30" t="str">
        <f>VLOOKUP(F669,$B$573:$F$613,5,0)</f>
        <v>BS092</v>
      </c>
      <c r="I669" s="5">
        <f t="shared" ref="I669:AV669" si="34">IFERROR(3440*ACOS(COS(PI()*(90-I616)/180)*COS((90-$C669)*PI()/180)+SIN((90-I616)*PI()/180)*SIN((90-$C669)*PI()/180)*COS((($D669)-I617)*PI()/180)),0)</f>
        <v>47.002658417488981</v>
      </c>
      <c r="J669" s="5">
        <f t="shared" si="34"/>
        <v>52.751178106784607</v>
      </c>
      <c r="K669" s="5">
        <f t="shared" si="34"/>
        <v>59.635363991540288</v>
      </c>
      <c r="L669" s="5">
        <f t="shared" si="34"/>
        <v>67.307647695547033</v>
      </c>
      <c r="M669" s="5">
        <f t="shared" si="34"/>
        <v>75.528241016634553</v>
      </c>
      <c r="N669" s="5">
        <f t="shared" si="34"/>
        <v>84.13657882459853</v>
      </c>
      <c r="O669" s="5">
        <f t="shared" si="34"/>
        <v>39.438494434548588</v>
      </c>
      <c r="P669" s="5">
        <f t="shared" si="34"/>
        <v>46.148884117479234</v>
      </c>
      <c r="Q669" s="5">
        <f t="shared" si="34"/>
        <v>53.8915653986991</v>
      </c>
      <c r="R669" s="5">
        <f t="shared" si="34"/>
        <v>62.282732684151</v>
      </c>
      <c r="S669" s="5">
        <f t="shared" si="34"/>
        <v>71.093131971842524</v>
      </c>
      <c r="T669" s="5">
        <f t="shared" si="34"/>
        <v>80.184691118506549</v>
      </c>
      <c r="U669" s="5">
        <f t="shared" si="34"/>
        <v>32.654824664504645</v>
      </c>
      <c r="V669" s="5">
        <f t="shared" si="34"/>
        <v>40.513284806600964</v>
      </c>
      <c r="W669" s="5">
        <f t="shared" si="34"/>
        <v>49.158664946522833</v>
      </c>
      <c r="X669" s="5">
        <f t="shared" si="34"/>
        <v>58.241581832073308</v>
      </c>
      <c r="Y669" s="5">
        <f t="shared" si="34"/>
        <v>67.585862357919453</v>
      </c>
      <c r="Z669" s="5">
        <f t="shared" si="34"/>
        <v>77.096531363581008</v>
      </c>
      <c r="AA669" s="5">
        <f t="shared" si="34"/>
        <v>27.241123746034894</v>
      </c>
      <c r="AB669" s="5">
        <f t="shared" si="34"/>
        <v>36.297489578145189</v>
      </c>
      <c r="AC669" s="5">
        <f t="shared" si="34"/>
        <v>45.751480118726647</v>
      </c>
      <c r="AD669" s="5">
        <f t="shared" si="34"/>
        <v>55.399904088764359</v>
      </c>
      <c r="AE669" s="5">
        <f t="shared" si="34"/>
        <v>65.156443039990904</v>
      </c>
      <c r="AF669" s="5">
        <f t="shared" si="34"/>
        <v>74.978903851303556</v>
      </c>
      <c r="AG669" s="5">
        <f t="shared" si="34"/>
        <v>16.81246419062882</v>
      </c>
      <c r="AH669" s="5">
        <f t="shared" si="34"/>
        <v>7.5667525785998357</v>
      </c>
      <c r="AI669" s="5">
        <f t="shared" si="34"/>
        <v>5.6669829795852777</v>
      </c>
      <c r="AJ669" s="5">
        <f t="shared" si="34"/>
        <v>14.395687086284461</v>
      </c>
      <c r="AK669" s="5">
        <f t="shared" si="34"/>
        <v>16.9713624926964</v>
      </c>
      <c r="AL669" s="5">
        <f t="shared" si="34"/>
        <v>7.9130783267224913</v>
      </c>
      <c r="AM669" s="5">
        <f t="shared" si="34"/>
        <v>6.1211601200459143</v>
      </c>
      <c r="AN669" s="5">
        <f t="shared" si="34"/>
        <v>14.580209967686741</v>
      </c>
      <c r="AO669" s="5">
        <f t="shared" si="34"/>
        <v>21.426158148190684</v>
      </c>
      <c r="AP669" s="5">
        <f t="shared" si="34"/>
        <v>15.278833952707647</v>
      </c>
      <c r="AQ669" s="5">
        <f t="shared" si="34"/>
        <v>14.424508551087385</v>
      </c>
      <c r="AR669" s="5">
        <f t="shared" si="34"/>
        <v>19.569141344638794</v>
      </c>
      <c r="AS669" s="5">
        <f t="shared" si="34"/>
        <v>28.21024683791288</v>
      </c>
      <c r="AT669" s="5">
        <f t="shared" si="34"/>
        <v>23.869088136457979</v>
      </c>
      <c r="AU669" s="5">
        <f t="shared" si="34"/>
        <v>23.321834851531147</v>
      </c>
      <c r="AV669" s="5">
        <f t="shared" si="34"/>
        <v>26.801900376624594</v>
      </c>
    </row>
    <row r="670" spans="2:48" x14ac:dyDescent="0.25">
      <c r="B670"/>
      <c r="C670" s="28" t="e">
        <f>VLOOKUP(B670,vertices!$A:$C,2,0)</f>
        <v>#N/A</v>
      </c>
      <c r="D670" s="28" t="e">
        <f>VLOOKUP(B670,vertices!$A:$C,3,0)</f>
        <v>#N/A</v>
      </c>
      <c r="E670" s="28"/>
      <c r="F670" s="28"/>
      <c r="G670" s="28"/>
      <c r="H670" s="28"/>
      <c r="I670" s="20" t="s">
        <v>157</v>
      </c>
      <c r="J670" s="20" t="s">
        <v>158</v>
      </c>
      <c r="K670" s="20" t="s">
        <v>159</v>
      </c>
      <c r="L670" s="20" t="s">
        <v>160</v>
      </c>
      <c r="M670" s="20" t="s">
        <v>161</v>
      </c>
      <c r="N670" s="20" t="s">
        <v>162</v>
      </c>
      <c r="O670" s="20" t="s">
        <v>163</v>
      </c>
      <c r="P670" s="20" t="s">
        <v>164</v>
      </c>
      <c r="Q670" s="20" t="s">
        <v>165</v>
      </c>
      <c r="R670" s="20" t="s">
        <v>166</v>
      </c>
      <c r="S670" s="20" t="s">
        <v>167</v>
      </c>
      <c r="T670" s="20" t="s">
        <v>168</v>
      </c>
      <c r="U670" s="20" t="s">
        <v>169</v>
      </c>
      <c r="V670" s="20" t="s">
        <v>170</v>
      </c>
      <c r="W670" s="20" t="s">
        <v>171</v>
      </c>
      <c r="X670" s="20" t="s">
        <v>172</v>
      </c>
      <c r="Y670" s="20" t="s">
        <v>173</v>
      </c>
      <c r="Z670" s="20" t="s">
        <v>174</v>
      </c>
      <c r="AA670" s="20" t="s">
        <v>175</v>
      </c>
      <c r="AB670" s="20" t="s">
        <v>176</v>
      </c>
      <c r="AC670" s="20" t="s">
        <v>177</v>
      </c>
      <c r="AD670" s="20" t="s">
        <v>178</v>
      </c>
      <c r="AE670" s="20" t="s">
        <v>179</v>
      </c>
      <c r="AF670" s="19" t="s">
        <v>180</v>
      </c>
      <c r="AG670" s="20" t="s">
        <v>181</v>
      </c>
      <c r="AH670" s="20" t="s">
        <v>182</v>
      </c>
      <c r="AI670" s="20" t="s">
        <v>183</v>
      </c>
      <c r="AJ670" s="20" t="s">
        <v>184</v>
      </c>
      <c r="AK670" s="20" t="s">
        <v>185</v>
      </c>
      <c r="AL670" s="20" t="s">
        <v>186</v>
      </c>
      <c r="AM670" s="20" t="s">
        <v>187</v>
      </c>
      <c r="AN670" s="20" t="s">
        <v>188</v>
      </c>
      <c r="AO670" s="20" t="s">
        <v>189</v>
      </c>
      <c r="AP670" s="20" t="s">
        <v>190</v>
      </c>
      <c r="AQ670" s="20" t="s">
        <v>191</v>
      </c>
      <c r="AR670" s="20" t="s">
        <v>192</v>
      </c>
      <c r="AS670" s="20" t="s">
        <v>189</v>
      </c>
      <c r="AT670" s="20" t="s">
        <v>190</v>
      </c>
      <c r="AU670" s="20" t="s">
        <v>191</v>
      </c>
      <c r="AV670" s="20" t="s">
        <v>192</v>
      </c>
    </row>
    <row r="671" spans="2:48" x14ac:dyDescent="0.25">
      <c r="B671" t="str">
        <f>vertices!A177</f>
        <v>P_77</v>
      </c>
      <c r="C671" s="28">
        <f>VLOOKUP(B671,vertices!$A:$C,2,0)</f>
        <v>-24.635370000000002</v>
      </c>
      <c r="D671" s="28">
        <f>VLOOKUP(B671,vertices!$A:$C,3,0)</f>
        <v>-42.411619999999999</v>
      </c>
      <c r="E671" s="30">
        <f>SMALL(I671:AV671,1)</f>
        <v>3.1363677944995771</v>
      </c>
      <c r="F671" s="30" t="str">
        <f>HLOOKUP(E671,I671:AV672,2,0)</f>
        <v>QDF1</v>
      </c>
      <c r="G671" s="30" t="str">
        <f>VLOOKUP(F671,$B$573:$F$613,4,0)</f>
        <v>BS096</v>
      </c>
      <c r="H671" s="30" t="str">
        <f>VLOOKUP(F671,$B$573:$F$613,5,0)</f>
        <v>BS091</v>
      </c>
      <c r="I671" s="5">
        <f t="shared" ref="I671:AV671" si="35">IFERROR(3440*ACOS(COS(PI()*(90-I616)/180)*COS((90-$C671)*PI()/180)+SIN((90-I616)*PI()/180)*SIN((90-$C671)*PI()/180)*COS((($D671)-I617)*PI()/180)),0)</f>
        <v>53.002369478985628</v>
      </c>
      <c r="J671" s="5">
        <f t="shared" si="35"/>
        <v>58.692528890817783</v>
      </c>
      <c r="K671" s="5">
        <f t="shared" si="35"/>
        <v>65.426486808269559</v>
      </c>
      <c r="L671" s="5">
        <f t="shared" si="35"/>
        <v>72.915621477679537</v>
      </c>
      <c r="M671" s="5">
        <f t="shared" si="35"/>
        <v>80.950608307753939</v>
      </c>
      <c r="N671" s="5">
        <f t="shared" si="35"/>
        <v>89.384364210595905</v>
      </c>
      <c r="O671" s="5">
        <f t="shared" si="35"/>
        <v>45.41314868872314</v>
      </c>
      <c r="P671" s="5">
        <f t="shared" si="35"/>
        <v>51.951220330221837</v>
      </c>
      <c r="Q671" s="5">
        <f t="shared" si="35"/>
        <v>59.46225015746375</v>
      </c>
      <c r="R671" s="5">
        <f t="shared" si="35"/>
        <v>67.622805129481677</v>
      </c>
      <c r="S671" s="5">
        <f t="shared" si="35"/>
        <v>76.224556626501979</v>
      </c>
      <c r="T671" s="5">
        <f t="shared" si="35"/>
        <v>85.133876755679282</v>
      </c>
      <c r="U671" s="5">
        <f t="shared" si="35"/>
        <v>38.474973212026256</v>
      </c>
      <c r="V671" s="5">
        <f t="shared" si="35"/>
        <v>46.018349779271794</v>
      </c>
      <c r="W671" s="5">
        <f t="shared" si="35"/>
        <v>54.362776276393312</v>
      </c>
      <c r="X671" s="5">
        <f t="shared" si="35"/>
        <v>63.191711068423189</v>
      </c>
      <c r="Y671" s="5">
        <f t="shared" si="35"/>
        <v>72.327942222145197</v>
      </c>
      <c r="Z671" s="5">
        <f t="shared" si="35"/>
        <v>81.668403188145675</v>
      </c>
      <c r="AA671" s="5">
        <f t="shared" si="35"/>
        <v>32.606142218161565</v>
      </c>
      <c r="AB671" s="5">
        <f t="shared" si="35"/>
        <v>41.244290394701594</v>
      </c>
      <c r="AC671" s="5">
        <f t="shared" si="35"/>
        <v>50.391296938759297</v>
      </c>
      <c r="AD671" s="5">
        <f t="shared" si="35"/>
        <v>59.814166058959216</v>
      </c>
      <c r="AE671" s="5">
        <f t="shared" si="35"/>
        <v>69.400622854287406</v>
      </c>
      <c r="AF671" s="5">
        <f t="shared" si="35"/>
        <v>79.091205457964548</v>
      </c>
      <c r="AG671" s="5">
        <f t="shared" si="35"/>
        <v>16.136603643638896</v>
      </c>
      <c r="AH671" s="5">
        <f t="shared" si="35"/>
        <v>9.8800920452788255</v>
      </c>
      <c r="AI671" s="5">
        <f t="shared" si="35"/>
        <v>11.62343435220814</v>
      </c>
      <c r="AJ671" s="5">
        <f t="shared" si="35"/>
        <v>19.30942772624757</v>
      </c>
      <c r="AK671" s="5">
        <f t="shared" si="35"/>
        <v>13.133693975716572</v>
      </c>
      <c r="AL671" s="5">
        <f t="shared" si="35"/>
        <v>3.1363677944995771</v>
      </c>
      <c r="AM671" s="5">
        <f t="shared" si="35"/>
        <v>6.8878116299256575</v>
      </c>
      <c r="AN671" s="5">
        <f t="shared" si="35"/>
        <v>16.891102858533706</v>
      </c>
      <c r="AO671" s="5">
        <f t="shared" si="35"/>
        <v>15.822512846991028</v>
      </c>
      <c r="AP671" s="5">
        <f t="shared" si="35"/>
        <v>9.3590317683264246</v>
      </c>
      <c r="AQ671" s="5">
        <f t="shared" si="35"/>
        <v>11.1844919715438</v>
      </c>
      <c r="AR671" s="5">
        <f t="shared" si="35"/>
        <v>19.048781269775539</v>
      </c>
      <c r="AS671" s="5">
        <f t="shared" si="35"/>
        <v>22.22529751578973</v>
      </c>
      <c r="AT671" s="5">
        <f t="shared" si="35"/>
        <v>18.190110577364216</v>
      </c>
      <c r="AU671" s="5">
        <f t="shared" si="35"/>
        <v>19.184807695288733</v>
      </c>
      <c r="AV671" s="5">
        <f t="shared" si="35"/>
        <v>24.606788090677547</v>
      </c>
    </row>
    <row r="672" spans="2:48" x14ac:dyDescent="0.25">
      <c r="B672"/>
      <c r="C672" s="28" t="e">
        <f>VLOOKUP(B672,vertices!$A:$C,2,0)</f>
        <v>#N/A</v>
      </c>
      <c r="D672" s="28" t="e">
        <f>VLOOKUP(B672,vertices!$A:$C,3,0)</f>
        <v>#N/A</v>
      </c>
      <c r="I672" s="20" t="s">
        <v>157</v>
      </c>
      <c r="J672" s="20" t="s">
        <v>158</v>
      </c>
      <c r="K672" s="20" t="s">
        <v>159</v>
      </c>
      <c r="L672" s="20" t="s">
        <v>160</v>
      </c>
      <c r="M672" s="20" t="s">
        <v>161</v>
      </c>
      <c r="N672" s="20" t="s">
        <v>162</v>
      </c>
      <c r="O672" s="20" t="s">
        <v>163</v>
      </c>
      <c r="P672" s="20" t="s">
        <v>164</v>
      </c>
      <c r="Q672" s="20" t="s">
        <v>165</v>
      </c>
      <c r="R672" s="20" t="s">
        <v>166</v>
      </c>
      <c r="S672" s="20" t="s">
        <v>167</v>
      </c>
      <c r="T672" s="20" t="s">
        <v>168</v>
      </c>
      <c r="U672" s="20" t="s">
        <v>169</v>
      </c>
      <c r="V672" s="20" t="s">
        <v>170</v>
      </c>
      <c r="W672" s="20" t="s">
        <v>171</v>
      </c>
      <c r="X672" s="20" t="s">
        <v>172</v>
      </c>
      <c r="Y672" s="20" t="s">
        <v>173</v>
      </c>
      <c r="Z672" s="20" t="s">
        <v>174</v>
      </c>
      <c r="AA672" s="20" t="s">
        <v>175</v>
      </c>
      <c r="AB672" s="20" t="s">
        <v>176</v>
      </c>
      <c r="AC672" s="20" t="s">
        <v>177</v>
      </c>
      <c r="AD672" s="20" t="s">
        <v>178</v>
      </c>
      <c r="AE672" s="20" t="s">
        <v>179</v>
      </c>
      <c r="AF672" s="19" t="s">
        <v>180</v>
      </c>
      <c r="AG672" s="20" t="s">
        <v>181</v>
      </c>
      <c r="AH672" s="20" t="s">
        <v>182</v>
      </c>
      <c r="AI672" s="20" t="s">
        <v>183</v>
      </c>
      <c r="AJ672" s="20" t="s">
        <v>184</v>
      </c>
      <c r="AK672" s="20" t="s">
        <v>185</v>
      </c>
      <c r="AL672" s="20" t="s">
        <v>186</v>
      </c>
      <c r="AM672" s="20" t="s">
        <v>187</v>
      </c>
      <c r="AN672" s="20" t="s">
        <v>188</v>
      </c>
      <c r="AO672" s="20" t="s">
        <v>189</v>
      </c>
      <c r="AP672" s="20" t="s">
        <v>190</v>
      </c>
      <c r="AQ672" s="20" t="s">
        <v>191</v>
      </c>
      <c r="AR672" s="20" t="s">
        <v>192</v>
      </c>
      <c r="AS672" s="20" t="s">
        <v>189</v>
      </c>
      <c r="AT672" s="20" t="s">
        <v>190</v>
      </c>
      <c r="AU672" s="20" t="s">
        <v>191</v>
      </c>
      <c r="AV672" s="20" t="s">
        <v>192</v>
      </c>
    </row>
    <row r="673" spans="2:48" x14ac:dyDescent="0.25">
      <c r="B673" t="str">
        <f>vertices!A178</f>
        <v>SS75</v>
      </c>
      <c r="C673" s="28">
        <f>VLOOKUP(B673,vertices!$A:$C,2,0)</f>
        <v>-25.691230000000001</v>
      </c>
      <c r="D673" s="28">
        <f>VLOOKUP(B673,vertices!$A:$C,3,0)</f>
        <v>-43.108559999999997</v>
      </c>
      <c r="E673" s="30">
        <f>SMALL(I673:AV673,1)</f>
        <v>3.7831636085061682</v>
      </c>
      <c r="F673" s="30" t="str">
        <f>HLOOKUP(E673,I673:AV674,2,0)</f>
        <v>QDB8</v>
      </c>
      <c r="G673" s="30" t="str">
        <f>VLOOKUP(F673,$B$573:$F$613,4,0)</f>
        <v>BS069</v>
      </c>
      <c r="H673" s="30" t="str">
        <f>VLOOKUP(F673,$B$573:$F$613,5,0)</f>
        <v>BS062</v>
      </c>
      <c r="I673" s="5">
        <f t="shared" ref="I673:AV673" si="36">IFERROR(3440*ACOS(COS(PI()*(90-I616)/180)*COS((90-$C673)*PI()/180)+SIN((90-I616)*PI()/180)*SIN((90-$C673)*PI()/180)*COS((($D673)-I617)*PI()/180)),0)</f>
        <v>37.295303298684331</v>
      </c>
      <c r="J673" s="5">
        <f t="shared" si="36"/>
        <v>27.57820340699995</v>
      </c>
      <c r="K673" s="5">
        <f t="shared" si="36"/>
        <v>18.177923117437729</v>
      </c>
      <c r="L673" s="5">
        <f t="shared" si="36"/>
        <v>10.028878564774626</v>
      </c>
      <c r="M673" s="5">
        <f t="shared" si="36"/>
        <v>8.425072840776906</v>
      </c>
      <c r="N673" s="5">
        <f t="shared" si="36"/>
        <v>15.545006599436508</v>
      </c>
      <c r="O673" s="5">
        <f t="shared" si="36"/>
        <v>36.523346773883944</v>
      </c>
      <c r="P673" s="5">
        <f t="shared" si="36"/>
        <v>26.526417975219587</v>
      </c>
      <c r="Q673" s="5">
        <f t="shared" si="36"/>
        <v>16.541133339625063</v>
      </c>
      <c r="R673" s="5">
        <f t="shared" si="36"/>
        <v>6.6203915484487119</v>
      </c>
      <c r="S673" s="5">
        <f t="shared" si="36"/>
        <v>3.7831636085061682</v>
      </c>
      <c r="T673" s="5">
        <f t="shared" si="36"/>
        <v>13.603577472602364</v>
      </c>
      <c r="U673" s="5">
        <f t="shared" si="36"/>
        <v>37.952850480656636</v>
      </c>
      <c r="V673" s="5">
        <f t="shared" si="36"/>
        <v>28.459945473290968</v>
      </c>
      <c r="W673" s="5">
        <f t="shared" si="36"/>
        <v>19.487939502707885</v>
      </c>
      <c r="X673" s="5">
        <f t="shared" si="36"/>
        <v>12.241434914369798</v>
      </c>
      <c r="Y673" s="5">
        <f t="shared" si="36"/>
        <v>10.962997968411514</v>
      </c>
      <c r="Z673" s="5">
        <f t="shared" si="36"/>
        <v>17.052377345687955</v>
      </c>
      <c r="AA673" s="5">
        <f t="shared" si="36"/>
        <v>41.356154108667681</v>
      </c>
      <c r="AB673" s="5">
        <f t="shared" si="36"/>
        <v>32.855898618398562</v>
      </c>
      <c r="AC673" s="5">
        <f t="shared" si="36"/>
        <v>25.474473564918352</v>
      </c>
      <c r="AD673" s="5">
        <f t="shared" si="36"/>
        <v>20.460881477652944</v>
      </c>
      <c r="AE673" s="5">
        <f t="shared" si="36"/>
        <v>19.713109251185141</v>
      </c>
      <c r="AF673" s="5">
        <f t="shared" si="36"/>
        <v>23.639497031947823</v>
      </c>
      <c r="AG673" s="5">
        <f t="shared" si="36"/>
        <v>81.681931610033942</v>
      </c>
      <c r="AH673" s="5">
        <f t="shared" si="36"/>
        <v>72.384321389814147</v>
      </c>
      <c r="AI673" s="5">
        <f t="shared" si="36"/>
        <v>63.303236249612468</v>
      </c>
      <c r="AJ673" s="5">
        <f t="shared" si="36"/>
        <v>54.546926233952036</v>
      </c>
      <c r="AK673" s="5">
        <f t="shared" si="36"/>
        <v>85.275990445819701</v>
      </c>
      <c r="AL673" s="5">
        <f t="shared" si="36"/>
        <v>76.411645337970114</v>
      </c>
      <c r="AM673" s="5">
        <f t="shared" si="36"/>
        <v>67.865594338508529</v>
      </c>
      <c r="AN673" s="5">
        <f t="shared" si="36"/>
        <v>59.774514651577917</v>
      </c>
      <c r="AO673" s="5">
        <f t="shared" si="36"/>
        <v>89.645899909074771</v>
      </c>
      <c r="AP673" s="5">
        <f t="shared" si="36"/>
        <v>81.253334095551665</v>
      </c>
      <c r="AQ673" s="5">
        <f t="shared" si="36"/>
        <v>73.267123049940182</v>
      </c>
      <c r="AR673" s="5">
        <f t="shared" si="36"/>
        <v>65.835312911323598</v>
      </c>
      <c r="AS673" s="5">
        <f t="shared" si="36"/>
        <v>94.684292590459691</v>
      </c>
      <c r="AT673" s="5">
        <f t="shared" si="36"/>
        <v>86.77317034913753</v>
      </c>
      <c r="AU673" s="5">
        <f t="shared" si="36"/>
        <v>79.336598260628918</v>
      </c>
      <c r="AV673" s="5">
        <f t="shared" si="36"/>
        <v>72.520710541705725</v>
      </c>
    </row>
    <row r="674" spans="2:48" x14ac:dyDescent="0.25">
      <c r="B674"/>
      <c r="C674" s="28" t="e">
        <f>VLOOKUP(B674,vertices!$A:$C,2,0)</f>
        <v>#N/A</v>
      </c>
      <c r="D674" s="28" t="e">
        <f>VLOOKUP(B674,vertices!$A:$C,3,0)</f>
        <v>#N/A</v>
      </c>
      <c r="E674" s="28"/>
      <c r="F674" s="28"/>
      <c r="G674" s="28"/>
      <c r="H674" s="28"/>
      <c r="I674" s="20" t="s">
        <v>157</v>
      </c>
      <c r="J674" s="20" t="s">
        <v>158</v>
      </c>
      <c r="K674" s="20" t="s">
        <v>159</v>
      </c>
      <c r="L674" s="20" t="s">
        <v>160</v>
      </c>
      <c r="M674" s="20" t="s">
        <v>161</v>
      </c>
      <c r="N674" s="20" t="s">
        <v>162</v>
      </c>
      <c r="O674" s="20" t="s">
        <v>163</v>
      </c>
      <c r="P674" s="20" t="s">
        <v>164</v>
      </c>
      <c r="Q674" s="20" t="s">
        <v>165</v>
      </c>
      <c r="R674" s="20" t="s">
        <v>166</v>
      </c>
      <c r="S674" s="20" t="s">
        <v>167</v>
      </c>
      <c r="T674" s="20" t="s">
        <v>168</v>
      </c>
      <c r="U674" s="20" t="s">
        <v>169</v>
      </c>
      <c r="V674" s="20" t="s">
        <v>170</v>
      </c>
      <c r="W674" s="20" t="s">
        <v>171</v>
      </c>
      <c r="X674" s="20" t="s">
        <v>172</v>
      </c>
      <c r="Y674" s="20" t="s">
        <v>173</v>
      </c>
      <c r="Z674" s="20" t="s">
        <v>174</v>
      </c>
      <c r="AA674" s="20" t="s">
        <v>175</v>
      </c>
      <c r="AB674" s="20" t="s">
        <v>176</v>
      </c>
      <c r="AC674" s="20" t="s">
        <v>177</v>
      </c>
      <c r="AD674" s="20" t="s">
        <v>178</v>
      </c>
      <c r="AE674" s="20" t="s">
        <v>179</v>
      </c>
      <c r="AF674" s="19" t="s">
        <v>180</v>
      </c>
      <c r="AG674" s="20" t="s">
        <v>181</v>
      </c>
      <c r="AH674" s="20" t="s">
        <v>182</v>
      </c>
      <c r="AI674" s="20" t="s">
        <v>183</v>
      </c>
      <c r="AJ674" s="20" t="s">
        <v>184</v>
      </c>
      <c r="AK674" s="20" t="s">
        <v>185</v>
      </c>
      <c r="AL674" s="20" t="s">
        <v>186</v>
      </c>
      <c r="AM674" s="20" t="s">
        <v>187</v>
      </c>
      <c r="AN674" s="20" t="s">
        <v>188</v>
      </c>
      <c r="AO674" s="20" t="s">
        <v>189</v>
      </c>
      <c r="AP674" s="20" t="s">
        <v>190</v>
      </c>
      <c r="AQ674" s="20" t="s">
        <v>191</v>
      </c>
      <c r="AR674" s="20" t="s">
        <v>192</v>
      </c>
      <c r="AS674" s="20" t="s">
        <v>189</v>
      </c>
      <c r="AT674" s="20" t="s">
        <v>190</v>
      </c>
      <c r="AU674" s="20" t="s">
        <v>191</v>
      </c>
      <c r="AV674" s="20" t="s">
        <v>192</v>
      </c>
    </row>
    <row r="675" spans="2:48" x14ac:dyDescent="0.25">
      <c r="B675" t="str">
        <f>vertices!A179</f>
        <v>UMMA</v>
      </c>
      <c r="C675" s="28">
        <f>VLOOKUP(B675,vertices!$A:$C,2,0)</f>
        <v>-24.64977</v>
      </c>
      <c r="D675" s="28">
        <f>VLOOKUP(B675,vertices!$A:$C,3,0)</f>
        <v>-42.515599999999999</v>
      </c>
      <c r="E675" s="30">
        <f>SMALL(I675:AV675,1)</f>
        <v>5.4386522171257567</v>
      </c>
      <c r="F675" s="30" t="str">
        <f>HLOOKUP(E675,I675:AV676,2,0)</f>
        <v>QDE1</v>
      </c>
      <c r="G675" s="30" t="str">
        <f>VLOOKUP(F675,$B$573:$F$613,4,0)</f>
        <v>BS081</v>
      </c>
      <c r="H675" s="30" t="str">
        <f>VLOOKUP(F675,$B$573:$F$613,5,0)</f>
        <v>BS091</v>
      </c>
      <c r="I675" s="5">
        <f t="shared" ref="I675:AV675" si="37">IFERROR(3440*ACOS(COS(PI()*(90-I616)/180)*COS((90-$C675)*PI()/180)+SIN((90-I616)*PI()/180)*SIN((90-$C675)*PI()/180)*COS((($D675)-I617)*PI()/180)),0)</f>
        <v>47.728293074525595</v>
      </c>
      <c r="J675" s="5">
        <f t="shared" si="37"/>
        <v>53.82292684434502</v>
      </c>
      <c r="K675" s="5">
        <f t="shared" si="37"/>
        <v>60.959643613574826</v>
      </c>
      <c r="L675" s="5">
        <f t="shared" si="37"/>
        <v>68.814984166043843</v>
      </c>
      <c r="M675" s="5">
        <f t="shared" si="37"/>
        <v>77.169807195627214</v>
      </c>
      <c r="N675" s="5">
        <f t="shared" si="37"/>
        <v>85.878457366383344</v>
      </c>
      <c r="O675" s="5">
        <f t="shared" si="37"/>
        <v>40.423067411437543</v>
      </c>
      <c r="P675" s="5">
        <f t="shared" si="37"/>
        <v>47.474369955218464</v>
      </c>
      <c r="Q675" s="5">
        <f t="shared" si="37"/>
        <v>55.44243927726022</v>
      </c>
      <c r="R675" s="5">
        <f t="shared" si="37"/>
        <v>63.985695197465873</v>
      </c>
      <c r="S675" s="5">
        <f t="shared" si="37"/>
        <v>72.902202663105868</v>
      </c>
      <c r="T675" s="5">
        <f t="shared" si="37"/>
        <v>82.070396383052724</v>
      </c>
      <c r="U675" s="5">
        <f t="shared" si="37"/>
        <v>33.983920353332365</v>
      </c>
      <c r="V675" s="5">
        <f t="shared" si="37"/>
        <v>42.13488429237573</v>
      </c>
      <c r="W675" s="5">
        <f t="shared" si="37"/>
        <v>50.951444190332573</v>
      </c>
      <c r="X675" s="5">
        <f t="shared" si="37"/>
        <v>60.141586400420351</v>
      </c>
      <c r="Y675" s="5">
        <f t="shared" si="37"/>
        <v>69.557391578937711</v>
      </c>
      <c r="Z675" s="5">
        <f t="shared" si="37"/>
        <v>79.118332834373064</v>
      </c>
      <c r="AA675" s="5">
        <f t="shared" si="37"/>
        <v>28.993759114705178</v>
      </c>
      <c r="AB675" s="5">
        <f t="shared" si="37"/>
        <v>38.229650660043873</v>
      </c>
      <c r="AC675" s="5">
        <f t="shared" si="37"/>
        <v>47.776936378132326</v>
      </c>
      <c r="AD675" s="5">
        <f t="shared" si="37"/>
        <v>57.480661511913937</v>
      </c>
      <c r="AE675" s="5">
        <f t="shared" si="37"/>
        <v>67.273163921866683</v>
      </c>
      <c r="AF675" s="5">
        <f t="shared" si="37"/>
        <v>77.120633155301789</v>
      </c>
      <c r="AG675" s="5">
        <f t="shared" si="37"/>
        <v>14.476076026586231</v>
      </c>
      <c r="AH675" s="5">
        <f t="shared" si="37"/>
        <v>5.4386522171257567</v>
      </c>
      <c r="AI675" s="5">
        <f t="shared" si="37"/>
        <v>7.0613938231673146</v>
      </c>
      <c r="AJ675" s="5">
        <f t="shared" si="37"/>
        <v>16.444142163623248</v>
      </c>
      <c r="AK675" s="5">
        <f t="shared" si="37"/>
        <v>15.002318957794287</v>
      </c>
      <c r="AL675" s="5">
        <f t="shared" si="37"/>
        <v>6.7135046478122895</v>
      </c>
      <c r="AM675" s="5">
        <f t="shared" si="37"/>
        <v>8.0829952264867089</v>
      </c>
      <c r="AN675" s="5">
        <f t="shared" si="37"/>
        <v>16.907411855287471</v>
      </c>
      <c r="AO675" s="5">
        <f t="shared" si="37"/>
        <v>20.157314535164446</v>
      </c>
      <c r="AP675" s="5">
        <f t="shared" si="37"/>
        <v>15.035901296985781</v>
      </c>
      <c r="AQ675" s="5">
        <f t="shared" si="37"/>
        <v>15.6875875281243</v>
      </c>
      <c r="AR675" s="5">
        <f t="shared" si="37"/>
        <v>21.595915197104922</v>
      </c>
      <c r="AS675" s="5">
        <f t="shared" si="37"/>
        <v>27.446307186657215</v>
      </c>
      <c r="AT675" s="5">
        <f t="shared" si="37"/>
        <v>23.929066460215882</v>
      </c>
      <c r="AU675" s="5">
        <f t="shared" si="37"/>
        <v>24.33433351277138</v>
      </c>
      <c r="AV675" s="5">
        <f t="shared" si="37"/>
        <v>28.495236018499472</v>
      </c>
    </row>
    <row r="676" spans="2:48" x14ac:dyDescent="0.25">
      <c r="B676"/>
      <c r="C676" s="28" t="e">
        <f>VLOOKUP(B676,vertices!$A:$C,2,0)</f>
        <v>#N/A</v>
      </c>
      <c r="D676" s="28" t="e">
        <f>VLOOKUP(B676,vertices!$A:$C,3,0)</f>
        <v>#N/A</v>
      </c>
      <c r="E676" s="28"/>
      <c r="F676" s="28"/>
      <c r="G676" s="28"/>
      <c r="H676" s="28"/>
      <c r="I676" s="20" t="s">
        <v>157</v>
      </c>
      <c r="J676" s="20" t="s">
        <v>158</v>
      </c>
      <c r="K676" s="20" t="s">
        <v>159</v>
      </c>
      <c r="L676" s="20" t="s">
        <v>160</v>
      </c>
      <c r="M676" s="20" t="s">
        <v>161</v>
      </c>
      <c r="N676" s="20" t="s">
        <v>162</v>
      </c>
      <c r="O676" s="20" t="s">
        <v>163</v>
      </c>
      <c r="P676" s="20" t="s">
        <v>164</v>
      </c>
      <c r="Q676" s="20" t="s">
        <v>165</v>
      </c>
      <c r="R676" s="20" t="s">
        <v>166</v>
      </c>
      <c r="S676" s="20" t="s">
        <v>167</v>
      </c>
      <c r="T676" s="20" t="s">
        <v>168</v>
      </c>
      <c r="U676" s="20" t="s">
        <v>169</v>
      </c>
      <c r="V676" s="20" t="s">
        <v>170</v>
      </c>
      <c r="W676" s="20" t="s">
        <v>171</v>
      </c>
      <c r="X676" s="20" t="s">
        <v>172</v>
      </c>
      <c r="Y676" s="20" t="s">
        <v>173</v>
      </c>
      <c r="Z676" s="20" t="s">
        <v>174</v>
      </c>
      <c r="AA676" s="20" t="s">
        <v>175</v>
      </c>
      <c r="AB676" s="20" t="s">
        <v>176</v>
      </c>
      <c r="AC676" s="20" t="s">
        <v>177</v>
      </c>
      <c r="AD676" s="20" t="s">
        <v>178</v>
      </c>
      <c r="AE676" s="20" t="s">
        <v>179</v>
      </c>
      <c r="AF676" s="19" t="s">
        <v>180</v>
      </c>
      <c r="AG676" s="20" t="s">
        <v>181</v>
      </c>
      <c r="AH676" s="20" t="s">
        <v>182</v>
      </c>
      <c r="AI676" s="20" t="s">
        <v>183</v>
      </c>
      <c r="AJ676" s="20" t="s">
        <v>184</v>
      </c>
      <c r="AK676" s="20" t="s">
        <v>185</v>
      </c>
      <c r="AL676" s="20" t="s">
        <v>186</v>
      </c>
      <c r="AM676" s="20" t="s">
        <v>187</v>
      </c>
      <c r="AN676" s="20" t="s">
        <v>188</v>
      </c>
      <c r="AO676" s="20" t="s">
        <v>189</v>
      </c>
      <c r="AP676" s="20" t="s">
        <v>190</v>
      </c>
      <c r="AQ676" s="20" t="s">
        <v>191</v>
      </c>
      <c r="AR676" s="20" t="s">
        <v>192</v>
      </c>
      <c r="AS676" s="20" t="s">
        <v>189</v>
      </c>
      <c r="AT676" s="20" t="s">
        <v>190</v>
      </c>
      <c r="AU676" s="20" t="s">
        <v>191</v>
      </c>
      <c r="AV676" s="20" t="s">
        <v>192</v>
      </c>
    </row>
    <row r="677" spans="2:48" x14ac:dyDescent="0.25">
      <c r="B677" t="str">
        <f>vertices!A180</f>
        <v>UMPA</v>
      </c>
      <c r="C677" s="28">
        <f>VLOOKUP(B677,vertices!$A:$C,2,0)</f>
        <v>-25.603179999999998</v>
      </c>
      <c r="D677" s="28">
        <f>VLOOKUP(B677,vertices!$A:$C,3,0)</f>
        <v>-42.822470000000003</v>
      </c>
      <c r="E677" s="30">
        <f>SMALL(I677:AV677,1)</f>
        <v>4.1010651389837172</v>
      </c>
      <c r="F677" s="30" t="str">
        <f>HLOOKUP(E677,I677:AV678,2,0)</f>
        <v>QDD7</v>
      </c>
      <c r="G677" s="30" t="str">
        <f>VLOOKUP(F677,$B$573:$F$613,4,0)</f>
        <v>BS087</v>
      </c>
      <c r="H677" s="30" t="str">
        <f>VLOOKUP(F677,$B$573:$F$613,5,0)</f>
        <v>BS076</v>
      </c>
      <c r="I677" s="5">
        <f t="shared" ref="I677:AV677" si="38">IFERROR(3440*ACOS(COS(PI()*(90-I616)/180)*COS((90-$C677)*PI()/180)+SIN((90-I616)*PI()/180)*SIN((90-$C677)*PI()/180)*COS((($D677)-I617)*PI()/180)),0)</f>
        <v>38.888227201056544</v>
      </c>
      <c r="J677" s="5">
        <f t="shared" si="38"/>
        <v>31.417389157840958</v>
      </c>
      <c r="K677" s="5">
        <f t="shared" si="38"/>
        <v>25.73071523399328</v>
      </c>
      <c r="L677" s="5">
        <f t="shared" si="38"/>
        <v>23.180731432372426</v>
      </c>
      <c r="M677" s="5">
        <f t="shared" si="38"/>
        <v>24.75645676130048</v>
      </c>
      <c r="N677" s="5">
        <f t="shared" si="38"/>
        <v>29.810689883856565</v>
      </c>
      <c r="O677" s="5">
        <f t="shared" si="38"/>
        <v>34.270919721229433</v>
      </c>
      <c r="P677" s="5">
        <f t="shared" si="38"/>
        <v>25.489565124816504</v>
      </c>
      <c r="Q677" s="5">
        <f t="shared" si="38"/>
        <v>18.03333185091768</v>
      </c>
      <c r="R677" s="5">
        <f t="shared" si="38"/>
        <v>14.175518358082488</v>
      </c>
      <c r="S677" s="5">
        <f t="shared" si="38"/>
        <v>16.641836421808609</v>
      </c>
      <c r="T677" s="5">
        <f t="shared" si="38"/>
        <v>23.520570867989505</v>
      </c>
      <c r="U677" s="5">
        <f t="shared" si="38"/>
        <v>31.626981580798503</v>
      </c>
      <c r="V677" s="5">
        <f t="shared" si="38"/>
        <v>21.811171623811436</v>
      </c>
      <c r="W677" s="5">
        <f t="shared" si="38"/>
        <v>12.306525326100672</v>
      </c>
      <c r="X677" s="5">
        <f t="shared" si="38"/>
        <v>5.2379421443369623</v>
      </c>
      <c r="Y677" s="5">
        <f t="shared" si="38"/>
        <v>10.182515628277784</v>
      </c>
      <c r="Z677" s="5">
        <f t="shared" si="38"/>
        <v>19.498546752130537</v>
      </c>
      <c r="AA677" s="5">
        <f t="shared" si="38"/>
        <v>31.457980880636658</v>
      </c>
      <c r="AB677" s="5">
        <f t="shared" si="38"/>
        <v>21.565723844947051</v>
      </c>
      <c r="AC677" s="5">
        <f t="shared" si="38"/>
        <v>11.866697224557292</v>
      </c>
      <c r="AD677" s="5">
        <f t="shared" si="38"/>
        <v>4.1010651389837172</v>
      </c>
      <c r="AE677" s="5">
        <f t="shared" si="38"/>
        <v>9.6478568459475866</v>
      </c>
      <c r="AF677" s="5">
        <f t="shared" si="38"/>
        <v>19.22513257062846</v>
      </c>
      <c r="AG677" s="5">
        <f t="shared" si="38"/>
        <v>72.415890867304995</v>
      </c>
      <c r="AH677" s="5">
        <f t="shared" si="38"/>
        <v>62.596181204281471</v>
      </c>
      <c r="AI677" s="5">
        <f t="shared" si="38"/>
        <v>52.846606966147256</v>
      </c>
      <c r="AJ677" s="5">
        <f t="shared" si="38"/>
        <v>43.214663594287103</v>
      </c>
      <c r="AK677" s="5">
        <f t="shared" si="38"/>
        <v>74.580542687148835</v>
      </c>
      <c r="AL677" s="5">
        <f t="shared" si="38"/>
        <v>65.084948530731609</v>
      </c>
      <c r="AM677" s="5">
        <f t="shared" si="38"/>
        <v>55.768299601126898</v>
      </c>
      <c r="AN677" s="5">
        <f t="shared" si="38"/>
        <v>46.737730936318691</v>
      </c>
      <c r="AO677" s="5">
        <f t="shared" si="38"/>
        <v>77.749023005835127</v>
      </c>
      <c r="AP677" s="5">
        <f t="shared" si="38"/>
        <v>68.688101899922202</v>
      </c>
      <c r="AQ677" s="5">
        <f t="shared" si="38"/>
        <v>59.928765610739099</v>
      </c>
      <c r="AR677" s="5">
        <f t="shared" si="38"/>
        <v>51.624755627576008</v>
      </c>
      <c r="AS677" s="5">
        <f t="shared" si="38"/>
        <v>81.804768886467301</v>
      </c>
      <c r="AT677" s="5">
        <f t="shared" si="38"/>
        <v>73.241351843168999</v>
      </c>
      <c r="AU677" s="5">
        <f t="shared" si="38"/>
        <v>65.090892237843804</v>
      </c>
      <c r="AV677" s="5">
        <f t="shared" si="38"/>
        <v>57.52917616683213</v>
      </c>
    </row>
    <row r="678" spans="2:48" x14ac:dyDescent="0.25">
      <c r="B678"/>
      <c r="C678" s="28" t="e">
        <f>VLOOKUP(B678,vertices!$A:$C,2,0)</f>
        <v>#N/A</v>
      </c>
      <c r="D678" s="28" t="e">
        <f>VLOOKUP(B678,vertices!$A:$C,3,0)</f>
        <v>#N/A</v>
      </c>
      <c r="E678" s="28"/>
      <c r="F678" s="28"/>
      <c r="G678" s="28"/>
      <c r="H678" s="28"/>
      <c r="I678" s="20" t="s">
        <v>157</v>
      </c>
      <c r="J678" s="20" t="s">
        <v>158</v>
      </c>
      <c r="K678" s="20" t="s">
        <v>159</v>
      </c>
      <c r="L678" s="20" t="s">
        <v>160</v>
      </c>
      <c r="M678" s="20" t="s">
        <v>161</v>
      </c>
      <c r="N678" s="20" t="s">
        <v>162</v>
      </c>
      <c r="O678" s="20" t="s">
        <v>163</v>
      </c>
      <c r="P678" s="20" t="s">
        <v>164</v>
      </c>
      <c r="Q678" s="20" t="s">
        <v>165</v>
      </c>
      <c r="R678" s="20" t="s">
        <v>166</v>
      </c>
      <c r="S678" s="20" t="s">
        <v>167</v>
      </c>
      <c r="T678" s="20" t="s">
        <v>168</v>
      </c>
      <c r="U678" s="20" t="s">
        <v>169</v>
      </c>
      <c r="V678" s="20" t="s">
        <v>170</v>
      </c>
      <c r="W678" s="20" t="s">
        <v>171</v>
      </c>
      <c r="X678" s="20" t="s">
        <v>172</v>
      </c>
      <c r="Y678" s="20" t="s">
        <v>173</v>
      </c>
      <c r="Z678" s="20" t="s">
        <v>174</v>
      </c>
      <c r="AA678" s="20" t="s">
        <v>175</v>
      </c>
      <c r="AB678" s="20" t="s">
        <v>176</v>
      </c>
      <c r="AC678" s="20" t="s">
        <v>177</v>
      </c>
      <c r="AD678" s="20" t="s">
        <v>178</v>
      </c>
      <c r="AE678" s="20" t="s">
        <v>179</v>
      </c>
      <c r="AF678" s="19" t="s">
        <v>180</v>
      </c>
      <c r="AG678" s="20" t="s">
        <v>181</v>
      </c>
      <c r="AH678" s="20" t="s">
        <v>182</v>
      </c>
      <c r="AI678" s="20" t="s">
        <v>183</v>
      </c>
      <c r="AJ678" s="20" t="s">
        <v>184</v>
      </c>
      <c r="AK678" s="20" t="s">
        <v>185</v>
      </c>
      <c r="AL678" s="20" t="s">
        <v>186</v>
      </c>
      <c r="AM678" s="20" t="s">
        <v>187</v>
      </c>
      <c r="AN678" s="20" t="s">
        <v>188</v>
      </c>
      <c r="AO678" s="20" t="s">
        <v>189</v>
      </c>
      <c r="AP678" s="20" t="s">
        <v>190</v>
      </c>
      <c r="AQ678" s="20" t="s">
        <v>191</v>
      </c>
      <c r="AR678" s="20" t="s">
        <v>192</v>
      </c>
      <c r="AS678" s="20" t="s">
        <v>189</v>
      </c>
      <c r="AT678" s="20" t="s">
        <v>190</v>
      </c>
      <c r="AU678" s="20" t="s">
        <v>191</v>
      </c>
      <c r="AV678" s="20" t="s">
        <v>192</v>
      </c>
    </row>
    <row r="679" spans="2:48" x14ac:dyDescent="0.25">
      <c r="B679" t="str">
        <f>vertices!A181</f>
        <v>UMTJ</v>
      </c>
      <c r="C679" s="28">
        <f>VLOOKUP(B679,vertices!$A:$C,2,0)</f>
        <v>-24.68871</v>
      </c>
      <c r="D679" s="28">
        <f>VLOOKUP(B679,vertices!$A:$C,3,0)</f>
        <v>-42.506680000000003</v>
      </c>
      <c r="E679" s="30">
        <f>SMALL(I679:AV679,1)</f>
        <v>5.5693426676019264</v>
      </c>
      <c r="F679" s="30" t="str">
        <f>HLOOKUP(E679,I679:AV680,2,0)</f>
        <v>QDE2</v>
      </c>
      <c r="G679" s="30" t="str">
        <f>VLOOKUP(F679,$B$573:$F$613,4,0)</f>
        <v>BS082</v>
      </c>
      <c r="H679" s="30" t="str">
        <f>VLOOKUP(F679,$B$573:$F$613,5,0)</f>
        <v>BS092</v>
      </c>
      <c r="I679" s="5">
        <f t="shared" ref="I679:AV679" si="39">IFERROR(3440*ACOS(COS(PI()*(90-I616)/180)*COS((90-$C679)*PI()/180)+SIN((90-I616)*PI()/180)*SIN((90-$C679)*PI()/180)*COS((($D679)-I617)*PI()/180)),0)</f>
        <v>46.907752704721503</v>
      </c>
      <c r="J679" s="5">
        <f t="shared" si="39"/>
        <v>52.653699042688089</v>
      </c>
      <c r="K679" s="5">
        <f t="shared" si="39"/>
        <v>59.537717184075461</v>
      </c>
      <c r="L679" s="5">
        <f t="shared" si="39"/>
        <v>67.211014703011998</v>
      </c>
      <c r="M679" s="5">
        <f t="shared" si="39"/>
        <v>75.433110848772174</v>
      </c>
      <c r="N679" s="5">
        <f t="shared" si="39"/>
        <v>84.043089614028261</v>
      </c>
      <c r="O679" s="5">
        <f t="shared" si="39"/>
        <v>39.34150290951996</v>
      </c>
      <c r="P679" s="5">
        <f t="shared" si="39"/>
        <v>46.051217843560295</v>
      </c>
      <c r="Q679" s="5">
        <f t="shared" si="39"/>
        <v>53.795280065112827</v>
      </c>
      <c r="R679" s="5">
        <f t="shared" si="39"/>
        <v>62.18847423970368</v>
      </c>
      <c r="S679" s="5">
        <f t="shared" si="39"/>
        <v>71.000966033082221</v>
      </c>
      <c r="T679" s="5">
        <f t="shared" si="39"/>
        <v>80.094473624360234</v>
      </c>
      <c r="U679" s="5">
        <f t="shared" si="39"/>
        <v>32.557130030967784</v>
      </c>
      <c r="V679" s="5">
        <f t="shared" si="39"/>
        <v>40.417691971885588</v>
      </c>
      <c r="W679" s="5">
        <f t="shared" si="39"/>
        <v>49.066000163649583</v>
      </c>
      <c r="X679" s="5">
        <f t="shared" si="39"/>
        <v>58.151649666720346</v>
      </c>
      <c r="Y679" s="5">
        <f t="shared" si="39"/>
        <v>67.498265051411849</v>
      </c>
      <c r="Z679" s="5">
        <f t="shared" si="39"/>
        <v>77.010886567462066</v>
      </c>
      <c r="AA679" s="5">
        <f t="shared" si="39"/>
        <v>27.147312735838831</v>
      </c>
      <c r="AB679" s="5">
        <f t="shared" si="39"/>
        <v>36.208261982593264</v>
      </c>
      <c r="AC679" s="5">
        <f t="shared" si="39"/>
        <v>45.665754674228495</v>
      </c>
      <c r="AD679" s="5">
        <f t="shared" si="39"/>
        <v>55.316772603351723</v>
      </c>
      <c r="AE679" s="5">
        <f t="shared" si="39"/>
        <v>65.075270107983258</v>
      </c>
      <c r="AF679" s="5">
        <f t="shared" si="39"/>
        <v>74.899248961861929</v>
      </c>
      <c r="AG679" s="5">
        <f t="shared" si="39"/>
        <v>16.861193646644246</v>
      </c>
      <c r="AH679" s="5">
        <f t="shared" si="39"/>
        <v>7.5846973089201875</v>
      </c>
      <c r="AI679" s="5">
        <f t="shared" si="39"/>
        <v>5.5693426676019264</v>
      </c>
      <c r="AJ679" s="5">
        <f t="shared" si="39"/>
        <v>14.309775841848413</v>
      </c>
      <c r="AK679" s="5">
        <f t="shared" si="39"/>
        <v>17.056976398237609</v>
      </c>
      <c r="AL679" s="5">
        <f t="shared" si="39"/>
        <v>8.009956768875206</v>
      </c>
      <c r="AM679" s="5">
        <f t="shared" si="39"/>
        <v>6.1351850875424319</v>
      </c>
      <c r="AN679" s="5">
        <f t="shared" si="39"/>
        <v>14.539040880043963</v>
      </c>
      <c r="AO679" s="5">
        <f t="shared" si="39"/>
        <v>21.523578715427618</v>
      </c>
      <c r="AP679" s="5">
        <f t="shared" si="39"/>
        <v>15.370574599799482</v>
      </c>
      <c r="AQ679" s="5">
        <f t="shared" si="39"/>
        <v>14.47431661179662</v>
      </c>
      <c r="AR679" s="5">
        <f t="shared" si="39"/>
        <v>19.570852671291217</v>
      </c>
      <c r="AS679" s="5">
        <f t="shared" si="39"/>
        <v>28.306741070505801</v>
      </c>
      <c r="AT679" s="5">
        <f t="shared" si="39"/>
        <v>23.954391006378408</v>
      </c>
      <c r="AU679" s="5">
        <f t="shared" si="39"/>
        <v>23.379763886703877</v>
      </c>
      <c r="AV679" s="5">
        <f t="shared" si="39"/>
        <v>26.82672404108585</v>
      </c>
    </row>
    <row r="680" spans="2:48" x14ac:dyDescent="0.25">
      <c r="B680"/>
      <c r="C680" s="28" t="e">
        <f>VLOOKUP(B680,vertices!$A:$C,2,0)</f>
        <v>#N/A</v>
      </c>
      <c r="D680" s="28" t="e">
        <f>VLOOKUP(B680,vertices!$A:$C,3,0)</f>
        <v>#N/A</v>
      </c>
      <c r="E680" s="28"/>
      <c r="F680" s="28"/>
      <c r="G680" s="28"/>
      <c r="H680" s="28"/>
      <c r="I680" s="20" t="s">
        <v>157</v>
      </c>
      <c r="J680" s="20" t="s">
        <v>158</v>
      </c>
      <c r="K680" s="20" t="s">
        <v>159</v>
      </c>
      <c r="L680" s="20" t="s">
        <v>160</v>
      </c>
      <c r="M680" s="20" t="s">
        <v>161</v>
      </c>
      <c r="N680" s="20" t="s">
        <v>162</v>
      </c>
      <c r="O680" s="20" t="s">
        <v>163</v>
      </c>
      <c r="P680" s="20" t="s">
        <v>164</v>
      </c>
      <c r="Q680" s="20" t="s">
        <v>165</v>
      </c>
      <c r="R680" s="20" t="s">
        <v>166</v>
      </c>
      <c r="S680" s="20" t="s">
        <v>167</v>
      </c>
      <c r="T680" s="20" t="s">
        <v>168</v>
      </c>
      <c r="U680" s="20" t="s">
        <v>169</v>
      </c>
      <c r="V680" s="20" t="s">
        <v>170</v>
      </c>
      <c r="W680" s="20" t="s">
        <v>171</v>
      </c>
      <c r="X680" s="20" t="s">
        <v>172</v>
      </c>
      <c r="Y680" s="20" t="s">
        <v>173</v>
      </c>
      <c r="Z680" s="20" t="s">
        <v>174</v>
      </c>
      <c r="AA680" s="20" t="s">
        <v>175</v>
      </c>
      <c r="AB680" s="20" t="s">
        <v>176</v>
      </c>
      <c r="AC680" s="20" t="s">
        <v>177</v>
      </c>
      <c r="AD680" s="20" t="s">
        <v>178</v>
      </c>
      <c r="AE680" s="20" t="s">
        <v>179</v>
      </c>
      <c r="AF680" s="19" t="s">
        <v>180</v>
      </c>
      <c r="AG680" s="20" t="s">
        <v>181</v>
      </c>
      <c r="AH680" s="20" t="s">
        <v>182</v>
      </c>
      <c r="AI680" s="20" t="s">
        <v>183</v>
      </c>
      <c r="AJ680" s="20" t="s">
        <v>184</v>
      </c>
      <c r="AK680" s="20" t="s">
        <v>185</v>
      </c>
      <c r="AL680" s="20" t="s">
        <v>186</v>
      </c>
      <c r="AM680" s="20" t="s">
        <v>187</v>
      </c>
      <c r="AN680" s="20" t="s">
        <v>188</v>
      </c>
      <c r="AO680" s="20" t="s">
        <v>189</v>
      </c>
      <c r="AP680" s="20" t="s">
        <v>190</v>
      </c>
      <c r="AQ680" s="20" t="s">
        <v>191</v>
      </c>
      <c r="AR680" s="20" t="s">
        <v>192</v>
      </c>
      <c r="AS680" s="20" t="s">
        <v>189</v>
      </c>
      <c r="AT680" s="20" t="s">
        <v>190</v>
      </c>
      <c r="AU680" s="20" t="s">
        <v>191</v>
      </c>
      <c r="AV680" s="20" t="s">
        <v>192</v>
      </c>
    </row>
    <row r="681" spans="2:48" x14ac:dyDescent="0.25">
      <c r="B681" t="str">
        <f>vertices!A182</f>
        <v>UMVE</v>
      </c>
      <c r="C681" s="28">
        <f>VLOOKUP(B681,vertices!$A:$C,2,0)</f>
        <v>-24.303329999999999</v>
      </c>
      <c r="D681" s="28">
        <f>VLOOKUP(B681,vertices!$A:$C,3,0)</f>
        <v>-42.714170000000003</v>
      </c>
      <c r="E681" s="30">
        <f>SMALL(I681:AV681,1)</f>
        <v>9.8747983149630336</v>
      </c>
      <c r="F681" s="30" t="str">
        <f>HLOOKUP(E681,I681:AV682,2,0)</f>
        <v>QDE0</v>
      </c>
      <c r="G681" s="30" t="str">
        <f>VLOOKUP(F681,$B$573:$F$613,4,0)</f>
        <v>ALDIV</v>
      </c>
      <c r="H681" s="30" t="str">
        <f>VLOOKUP(F681,$B$573:$F$613,5,0)</f>
        <v>XOLAP</v>
      </c>
      <c r="I681" s="5">
        <f t="shared" ref="I681:AV681" si="40">IFERROR(3440*ACOS(COS(PI()*(90-I616)/180)*COS((90-$C681)*PI()/180)+SIN((90-I616)*PI()/180)*SIN((90-$C681)*PI()/180)*COS((($D681)-I617)*PI()/180)),0)</f>
        <v>55.203681025577978</v>
      </c>
      <c r="J681" s="5">
        <f t="shared" si="40"/>
        <v>63.903478274694848</v>
      </c>
      <c r="K681" s="5">
        <f t="shared" si="40"/>
        <v>72.93915329633748</v>
      </c>
      <c r="L681" s="5">
        <f t="shared" si="40"/>
        <v>82.200018506756351</v>
      </c>
      <c r="M681" s="5">
        <f t="shared" si="40"/>
        <v>91.617811653304116</v>
      </c>
      <c r="N681" s="5">
        <f t="shared" si="40"/>
        <v>101.14870830719541</v>
      </c>
      <c r="O681" s="5">
        <f t="shared" si="40"/>
        <v>50.976866577072414</v>
      </c>
      <c r="P681" s="5">
        <f t="shared" si="40"/>
        <v>60.2947386259601</v>
      </c>
      <c r="Q681" s="5">
        <f t="shared" si="40"/>
        <v>69.803510262169738</v>
      </c>
      <c r="R681" s="5">
        <f t="shared" si="40"/>
        <v>79.434655804398119</v>
      </c>
      <c r="S681" s="5">
        <f t="shared" si="40"/>
        <v>89.148522137958693</v>
      </c>
      <c r="T681" s="5">
        <f t="shared" si="40"/>
        <v>98.920743095945411</v>
      </c>
      <c r="U681" s="5">
        <f t="shared" si="40"/>
        <v>48.115925066597676</v>
      </c>
      <c r="V681" s="5">
        <f t="shared" si="40"/>
        <v>57.899394619188428</v>
      </c>
      <c r="W681" s="5">
        <f t="shared" si="40"/>
        <v>67.748056192933234</v>
      </c>
      <c r="X681" s="5">
        <f t="shared" si="40"/>
        <v>77.637103931930568</v>
      </c>
      <c r="Y681" s="5">
        <f t="shared" si="40"/>
        <v>87.552854118423141</v>
      </c>
      <c r="Z681" s="5">
        <f t="shared" si="40"/>
        <v>97.48715910271288</v>
      </c>
      <c r="AA681" s="5">
        <f t="shared" si="40"/>
        <v>46.871641473885646</v>
      </c>
      <c r="AB681" s="5">
        <f t="shared" si="40"/>
        <v>56.870977926160577</v>
      </c>
      <c r="AC681" s="5">
        <f t="shared" si="40"/>
        <v>66.872473600602916</v>
      </c>
      <c r="AD681" s="5">
        <f t="shared" si="40"/>
        <v>76.875285755612865</v>
      </c>
      <c r="AE681" s="5">
        <f t="shared" si="40"/>
        <v>86.878959673235812</v>
      </c>
      <c r="AF681" s="5">
        <f t="shared" si="40"/>
        <v>96.883228410066835</v>
      </c>
      <c r="AG681" s="5">
        <f t="shared" si="40"/>
        <v>9.8747983149630336</v>
      </c>
      <c r="AH681" s="5">
        <f t="shared" si="40"/>
        <v>18.269029686318987</v>
      </c>
      <c r="AI681" s="5">
        <f t="shared" si="40"/>
        <v>27.75365239943774</v>
      </c>
      <c r="AJ681" s="5">
        <f t="shared" si="40"/>
        <v>37.51046479650995</v>
      </c>
      <c r="AK681" s="5">
        <f t="shared" si="40"/>
        <v>17.637203383126963</v>
      </c>
      <c r="AL681" s="5">
        <f t="shared" si="40"/>
        <v>23.388769482673162</v>
      </c>
      <c r="AM681" s="5">
        <f t="shared" si="40"/>
        <v>31.356959335467955</v>
      </c>
      <c r="AN681" s="5">
        <f t="shared" si="40"/>
        <v>40.246043603309438</v>
      </c>
      <c r="AO681" s="5">
        <f t="shared" si="40"/>
        <v>26.283480392911045</v>
      </c>
      <c r="AP681" s="5">
        <f t="shared" si="40"/>
        <v>30.434899553501644</v>
      </c>
      <c r="AQ681" s="5">
        <f t="shared" si="40"/>
        <v>36.90533162129816</v>
      </c>
      <c r="AR681" s="5">
        <f t="shared" si="40"/>
        <v>44.698797693614978</v>
      </c>
      <c r="AS681" s="5">
        <f t="shared" si="40"/>
        <v>35.167631285443797</v>
      </c>
      <c r="AT681" s="5">
        <f t="shared" si="40"/>
        <v>38.360169641735169</v>
      </c>
      <c r="AU681" s="5">
        <f t="shared" si="40"/>
        <v>43.663468473821432</v>
      </c>
      <c r="AV681" s="5">
        <f t="shared" si="40"/>
        <v>50.415770179372714</v>
      </c>
    </row>
    <row r="682" spans="2:48" x14ac:dyDescent="0.25">
      <c r="B682"/>
      <c r="C682" s="28" t="e">
        <f>VLOOKUP(B682,vertices!$A:$C,2,0)</f>
        <v>#N/A</v>
      </c>
      <c r="D682" s="28" t="e">
        <f>VLOOKUP(B682,vertices!$A:$C,3,0)</f>
        <v>#N/A</v>
      </c>
      <c r="E682" s="28"/>
      <c r="F682" s="28"/>
      <c r="G682" s="28"/>
      <c r="H682" s="28"/>
      <c r="I682" s="20" t="s">
        <v>157</v>
      </c>
      <c r="J682" s="20" t="s">
        <v>158</v>
      </c>
      <c r="K682" s="20" t="s">
        <v>159</v>
      </c>
      <c r="L682" s="20" t="s">
        <v>160</v>
      </c>
      <c r="M682" s="20" t="s">
        <v>161</v>
      </c>
      <c r="N682" s="20" t="s">
        <v>162</v>
      </c>
      <c r="O682" s="20" t="s">
        <v>163</v>
      </c>
      <c r="P682" s="20" t="s">
        <v>164</v>
      </c>
      <c r="Q682" s="20" t="s">
        <v>165</v>
      </c>
      <c r="R682" s="20" t="s">
        <v>166</v>
      </c>
      <c r="S682" s="20" t="s">
        <v>167</v>
      </c>
      <c r="T682" s="20" t="s">
        <v>168</v>
      </c>
      <c r="U682" s="20" t="s">
        <v>169</v>
      </c>
      <c r="V682" s="20" t="s">
        <v>170</v>
      </c>
      <c r="W682" s="20" t="s">
        <v>171</v>
      </c>
      <c r="X682" s="20" t="s">
        <v>172</v>
      </c>
      <c r="Y682" s="20" t="s">
        <v>173</v>
      </c>
      <c r="Z682" s="20" t="s">
        <v>174</v>
      </c>
      <c r="AA682" s="20" t="s">
        <v>175</v>
      </c>
      <c r="AB682" s="20" t="s">
        <v>176</v>
      </c>
      <c r="AC682" s="20" t="s">
        <v>177</v>
      </c>
      <c r="AD682" s="20" t="s">
        <v>178</v>
      </c>
      <c r="AE682" s="20" t="s">
        <v>179</v>
      </c>
      <c r="AF682" s="19" t="s">
        <v>180</v>
      </c>
      <c r="AG682" s="20" t="s">
        <v>181</v>
      </c>
      <c r="AH682" s="20" t="s">
        <v>182</v>
      </c>
      <c r="AI682" s="20" t="s">
        <v>183</v>
      </c>
      <c r="AJ682" s="20" t="s">
        <v>184</v>
      </c>
      <c r="AK682" s="20" t="s">
        <v>185</v>
      </c>
      <c r="AL682" s="20" t="s">
        <v>186</v>
      </c>
      <c r="AM682" s="20" t="s">
        <v>187</v>
      </c>
      <c r="AN682" s="20" t="s">
        <v>188</v>
      </c>
      <c r="AO682" s="20" t="s">
        <v>189</v>
      </c>
      <c r="AP682" s="20" t="s">
        <v>190</v>
      </c>
      <c r="AQ682" s="20" t="s">
        <v>191</v>
      </c>
      <c r="AR682" s="20" t="s">
        <v>192</v>
      </c>
      <c r="AS682" s="20" t="s">
        <v>189</v>
      </c>
      <c r="AT682" s="20" t="s">
        <v>190</v>
      </c>
      <c r="AU682" s="20" t="s">
        <v>191</v>
      </c>
      <c r="AV682" s="20" t="s">
        <v>192</v>
      </c>
    </row>
    <row r="683" spans="2:48" x14ac:dyDescent="0.25">
      <c r="B683" t="str">
        <f>vertices!A183</f>
        <v>SRIO</v>
      </c>
      <c r="C683" s="28">
        <f>VLOOKUP(B683,vertices!$A:$C,2,0)</f>
        <v>-24.63353</v>
      </c>
      <c r="D683" s="28">
        <f>VLOOKUP(B683,vertices!$A:$C,3,0)</f>
        <v>-42.419529999999995</v>
      </c>
      <c r="E683" s="30">
        <f>SMALL(I683:AV683,1)</f>
        <v>3.0178242593294158</v>
      </c>
      <c r="F683" s="30" t="str">
        <f>HLOOKUP(E683,I683:AV684,2,0)</f>
        <v>QDF1</v>
      </c>
      <c r="G683" s="30" t="str">
        <f>VLOOKUP(F683,$B$573:$F$613,4,0)</f>
        <v>BS096</v>
      </c>
      <c r="H683" s="30" t="str">
        <f>VLOOKUP(F683,$B$573:$F$613,5,0)</f>
        <v>BS091</v>
      </c>
      <c r="I683" s="5">
        <f t="shared" ref="I683:AV683" si="41">IFERROR(3440*ACOS(COS(PI()*(90-I616)/180)*COS((90-$C683)*PI()/180)+SIN((90-I616)*PI()/180)*SIN((90-$C683)*PI()/180)*COS((($D683)-I617)*PI()/180)),0)</f>
        <v>52.688345579766498</v>
      </c>
      <c r="J683" s="5">
        <f t="shared" si="41"/>
        <v>58.428482863995072</v>
      </c>
      <c r="K683" s="5">
        <f t="shared" si="41"/>
        <v>65.207086519437922</v>
      </c>
      <c r="L683" s="5">
        <f t="shared" si="41"/>
        <v>72.734388890692543</v>
      </c>
      <c r="M683" s="5">
        <f t="shared" si="41"/>
        <v>80.80141826869793</v>
      </c>
      <c r="N683" s="5">
        <f t="shared" si="41"/>
        <v>89.261961286166652</v>
      </c>
      <c r="O683" s="5">
        <f t="shared" si="41"/>
        <v>45.132895565337549</v>
      </c>
      <c r="P683" s="5">
        <f t="shared" si="41"/>
        <v>51.728202454821442</v>
      </c>
      <c r="Q683" s="5">
        <f t="shared" si="41"/>
        <v>59.286511565333555</v>
      </c>
      <c r="R683" s="5">
        <f t="shared" si="41"/>
        <v>67.485026747043122</v>
      </c>
      <c r="S683" s="5">
        <f t="shared" si="41"/>
        <v>76.117160176491609</v>
      </c>
      <c r="T683" s="5">
        <f t="shared" si="41"/>
        <v>85.050985697537385</v>
      </c>
      <c r="U683" s="5">
        <f t="shared" si="41"/>
        <v>38.24609574117558</v>
      </c>
      <c r="V683" s="5">
        <f t="shared" si="41"/>
        <v>45.851626097956583</v>
      </c>
      <c r="W683" s="5">
        <f t="shared" si="41"/>
        <v>54.242395786006284</v>
      </c>
      <c r="X683" s="5">
        <f t="shared" si="41"/>
        <v>63.105954502435857</v>
      </c>
      <c r="Y683" s="5">
        <f t="shared" si="41"/>
        <v>72.268551907885822</v>
      </c>
      <c r="Z683" s="5">
        <f t="shared" si="41"/>
        <v>81.629552271315362</v>
      </c>
      <c r="AA683" s="5">
        <f t="shared" si="41"/>
        <v>32.456422332265049</v>
      </c>
      <c r="AB683" s="5">
        <f t="shared" si="41"/>
        <v>41.153159448244878</v>
      </c>
      <c r="AC683" s="5">
        <f t="shared" si="41"/>
        <v>50.33891278690929</v>
      </c>
      <c r="AD683" s="5">
        <f t="shared" si="41"/>
        <v>59.788712768842842</v>
      </c>
      <c r="AE683" s="5">
        <f t="shared" si="41"/>
        <v>69.394773826701169</v>
      </c>
      <c r="AF683" s="5">
        <f t="shared" si="41"/>
        <v>79.100186600324093</v>
      </c>
      <c r="AG683" s="5">
        <f t="shared" si="41"/>
        <v>15.798226563695792</v>
      </c>
      <c r="AH683" s="5">
        <f t="shared" si="41"/>
        <v>9.4356562311103431</v>
      </c>
      <c r="AI683" s="5">
        <f t="shared" si="41"/>
        <v>11.34641197451467</v>
      </c>
      <c r="AJ683" s="5">
        <f t="shared" si="41"/>
        <v>19.201883530071164</v>
      </c>
      <c r="AK683" s="5">
        <f t="shared" si="41"/>
        <v>13.021267758089614</v>
      </c>
      <c r="AL683" s="5">
        <f t="shared" si="41"/>
        <v>3.0178242593294158</v>
      </c>
      <c r="AM683" s="5">
        <f t="shared" si="41"/>
        <v>6.9945245302813142</v>
      </c>
      <c r="AN683" s="5">
        <f t="shared" si="41"/>
        <v>17.000051307249322</v>
      </c>
      <c r="AO683" s="5">
        <f t="shared" si="41"/>
        <v>15.97746396778339</v>
      </c>
      <c r="AP683" s="5">
        <f t="shared" si="41"/>
        <v>9.7323914229283659</v>
      </c>
      <c r="AQ683" s="5">
        <f t="shared" si="41"/>
        <v>11.594020395653377</v>
      </c>
      <c r="AR683" s="5">
        <f t="shared" si="41"/>
        <v>19.349029774551507</v>
      </c>
      <c r="AS683" s="5">
        <f t="shared" si="41"/>
        <v>22.511367351163187</v>
      </c>
      <c r="AT683" s="5">
        <f t="shared" si="41"/>
        <v>18.597527296393288</v>
      </c>
      <c r="AU683" s="5">
        <f t="shared" si="41"/>
        <v>19.627397816379162</v>
      </c>
      <c r="AV683" s="5">
        <f t="shared" si="41"/>
        <v>24.997236457596355</v>
      </c>
    </row>
    <row r="684" spans="2:48" x14ac:dyDescent="0.25">
      <c r="B684"/>
      <c r="C684" s="28" t="e">
        <f>VLOOKUP(B684,vertices!$A:$C,2,0)</f>
        <v>#N/A</v>
      </c>
      <c r="D684" s="28" t="e">
        <f>VLOOKUP(B684,vertices!$A:$C,3,0)</f>
        <v>#N/A</v>
      </c>
      <c r="E684" s="28"/>
      <c r="F684" s="28"/>
      <c r="G684" s="28"/>
      <c r="H684" s="28"/>
      <c r="I684" s="20" t="s">
        <v>157</v>
      </c>
      <c r="J684" s="20" t="s">
        <v>158</v>
      </c>
      <c r="K684" s="20" t="s">
        <v>159</v>
      </c>
      <c r="L684" s="20" t="s">
        <v>160</v>
      </c>
      <c r="M684" s="20" t="s">
        <v>161</v>
      </c>
      <c r="N684" s="20" t="s">
        <v>162</v>
      </c>
      <c r="O684" s="20" t="s">
        <v>163</v>
      </c>
      <c r="P684" s="20" t="s">
        <v>164</v>
      </c>
      <c r="Q684" s="20" t="s">
        <v>165</v>
      </c>
      <c r="R684" s="20" t="s">
        <v>166</v>
      </c>
      <c r="S684" s="20" t="s">
        <v>167</v>
      </c>
      <c r="T684" s="20" t="s">
        <v>168</v>
      </c>
      <c r="U684" s="20" t="s">
        <v>169</v>
      </c>
      <c r="V684" s="20" t="s">
        <v>170</v>
      </c>
      <c r="W684" s="20" t="s">
        <v>171</v>
      </c>
      <c r="X684" s="20" t="s">
        <v>172</v>
      </c>
      <c r="Y684" s="20" t="s">
        <v>173</v>
      </c>
      <c r="Z684" s="20" t="s">
        <v>174</v>
      </c>
      <c r="AA684" s="20" t="s">
        <v>175</v>
      </c>
      <c r="AB684" s="20" t="s">
        <v>176</v>
      </c>
      <c r="AC684" s="20" t="s">
        <v>177</v>
      </c>
      <c r="AD684" s="20" t="s">
        <v>178</v>
      </c>
      <c r="AE684" s="20" t="s">
        <v>179</v>
      </c>
      <c r="AF684" s="19" t="s">
        <v>180</v>
      </c>
      <c r="AG684" s="20" t="s">
        <v>181</v>
      </c>
      <c r="AH684" s="20" t="s">
        <v>182</v>
      </c>
      <c r="AI684" s="20" t="s">
        <v>183</v>
      </c>
      <c r="AJ684" s="20" t="s">
        <v>184</v>
      </c>
      <c r="AK684" s="20" t="s">
        <v>185</v>
      </c>
      <c r="AL684" s="20" t="s">
        <v>186</v>
      </c>
      <c r="AM684" s="20" t="s">
        <v>187</v>
      </c>
      <c r="AN684" s="20" t="s">
        <v>188</v>
      </c>
      <c r="AO684" s="20" t="s">
        <v>189</v>
      </c>
      <c r="AP684" s="20" t="s">
        <v>190</v>
      </c>
      <c r="AQ684" s="20" t="s">
        <v>191</v>
      </c>
      <c r="AR684" s="20" t="s">
        <v>192</v>
      </c>
      <c r="AS684" s="20" t="s">
        <v>189</v>
      </c>
      <c r="AT684" s="20" t="s">
        <v>190</v>
      </c>
      <c r="AU684" s="20" t="s">
        <v>191</v>
      </c>
      <c r="AV684" s="20" t="s">
        <v>192</v>
      </c>
    </row>
    <row r="685" spans="2:48" x14ac:dyDescent="0.25">
      <c r="B685" t="str">
        <f>vertices!A184</f>
        <v>SARU</v>
      </c>
      <c r="C685" s="28">
        <f>VLOOKUP(B685,vertices!$A:$C,2,0)</f>
        <v>-25.333669999999998</v>
      </c>
      <c r="D685" s="28">
        <f>VLOOKUP(B685,vertices!$A:$C,3,0)</f>
        <v>-42.620129999999996</v>
      </c>
      <c r="E685" s="30">
        <f>SMALL(I685:AV685,1)</f>
        <v>8.6292166387363345</v>
      </c>
      <c r="F685" s="30" t="str">
        <f>HLOOKUP(E685,I685:AV686,2,0)</f>
        <v>QDD6</v>
      </c>
      <c r="G685" s="30" t="str">
        <f>VLOOKUP(F685,$B$573:$F$613,4,0)</f>
        <v>BS086</v>
      </c>
      <c r="H685" s="30" t="str">
        <f>VLOOKUP(F685,$B$573:$F$613,5,0)</f>
        <v>BS074</v>
      </c>
      <c r="I685" s="5">
        <f>IFERROR(3440*ACOS(COS(PI()*(90-I616)/180)*COS((90-$C685)*PI()/180)+SIN((90-I616)*PI()/180)*SIN((90-$C685)*PI()/180)*COS((($D685)-I617)*PI()/180)),0)</f>
        <v>37.371012060846951</v>
      </c>
      <c r="J685" s="5">
        <f>IFERROR(3440*ACOS(COS(PI()*(90-J616)/180)*COS((90-$C685)*PI()/180)+SIN((90-J616)*PI()/180)*SIN((90-$C685)*PI()/180)*COS((($D685)-J617)*PI()/180)),0)</f>
        <v>34.558985596718173</v>
      </c>
      <c r="K685" s="5">
        <f t="shared" ref="K685:AV685" si="42">IFERROR(3440*ACOS(COS(PI()*(90-K616)/180)*COS((90-$C685)*PI()/180)+SIN((90-K616)*PI()/180)*SIN((90-$C685)*PI()/180)*COS((($D685)-K617)*PI()/180)),0)</f>
        <v>34.52984360193723</v>
      </c>
      <c r="L685" s="5">
        <f t="shared" si="42"/>
        <v>37.290111069206674</v>
      </c>
      <c r="M685" s="5">
        <f t="shared" si="42"/>
        <v>42.297167027687479</v>
      </c>
      <c r="N685" s="5">
        <f t="shared" si="42"/>
        <v>48.865161046752483</v>
      </c>
      <c r="O685" s="5">
        <f t="shared" si="42"/>
        <v>29.309027933782108</v>
      </c>
      <c r="P685" s="5">
        <f t="shared" si="42"/>
        <v>25.641486208911033</v>
      </c>
      <c r="Q685" s="5">
        <f t="shared" si="42"/>
        <v>25.616619771418563</v>
      </c>
      <c r="R685" s="5">
        <f t="shared" si="42"/>
        <v>29.243722385486759</v>
      </c>
      <c r="S685" s="5">
        <f t="shared" si="42"/>
        <v>35.41804746610984</v>
      </c>
      <c r="T685" s="5">
        <f t="shared" si="42"/>
        <v>43.057398557387302</v>
      </c>
      <c r="U685" s="5">
        <f t="shared" si="42"/>
        <v>22.031306901947438</v>
      </c>
      <c r="V685" s="5">
        <f t="shared" si="42"/>
        <v>16.862875286321835</v>
      </c>
      <c r="W685" s="5">
        <f t="shared" si="42"/>
        <v>16.840292229425504</v>
      </c>
      <c r="X685" s="5">
        <f t="shared" si="42"/>
        <v>21.979424973168129</v>
      </c>
      <c r="Y685" s="5">
        <f t="shared" si="42"/>
        <v>29.712886131291736</v>
      </c>
      <c r="Z685" s="5">
        <f t="shared" si="42"/>
        <v>38.50814047256533</v>
      </c>
      <c r="AA685" s="5">
        <f t="shared" si="42"/>
        <v>16.603349425294809</v>
      </c>
      <c r="AB685" s="5">
        <f t="shared" si="42"/>
        <v>8.6565758549066096</v>
      </c>
      <c r="AC685" s="5">
        <f t="shared" si="42"/>
        <v>8.6292166387363345</v>
      </c>
      <c r="AD685" s="5">
        <f t="shared" si="42"/>
        <v>16.560568677898857</v>
      </c>
      <c r="AE685" s="5">
        <f t="shared" si="42"/>
        <v>25.967353945644529</v>
      </c>
      <c r="AF685" s="5">
        <f t="shared" si="42"/>
        <v>35.701771494029657</v>
      </c>
      <c r="AG685" s="5">
        <f t="shared" si="42"/>
        <v>55.092731344499896</v>
      </c>
      <c r="AH685" s="5">
        <f t="shared" si="42"/>
        <v>45.094210645637709</v>
      </c>
      <c r="AI685" s="5">
        <f t="shared" si="42"/>
        <v>35.100268646453046</v>
      </c>
      <c r="AJ685" s="5">
        <f t="shared" si="42"/>
        <v>25.116371611130575</v>
      </c>
      <c r="AK685" s="5">
        <f t="shared" si="42"/>
        <v>56.160568360693901</v>
      </c>
      <c r="AL685" s="5">
        <f t="shared" si="42"/>
        <v>46.391046197898866</v>
      </c>
      <c r="AM685" s="5">
        <f t="shared" si="42"/>
        <v>36.749292093877344</v>
      </c>
      <c r="AN685" s="5">
        <f t="shared" si="42"/>
        <v>27.370665772258906</v>
      </c>
      <c r="AO685" s="5">
        <f t="shared" si="42"/>
        <v>58.631319651882748</v>
      </c>
      <c r="AP685" s="5">
        <f t="shared" si="42"/>
        <v>49.349484689877663</v>
      </c>
      <c r="AQ685" s="5">
        <f t="shared" si="42"/>
        <v>40.414992507466593</v>
      </c>
      <c r="AR685" s="5">
        <f t="shared" si="42"/>
        <v>32.11902216518412</v>
      </c>
      <c r="AS685" s="5">
        <f t="shared" si="42"/>
        <v>62.338392976442861</v>
      </c>
      <c r="AT685" s="5">
        <f t="shared" si="42"/>
        <v>53.695575445754059</v>
      </c>
      <c r="AU685" s="5">
        <f t="shared" si="42"/>
        <v>45.613724690359106</v>
      </c>
      <c r="AV685" s="5">
        <f t="shared" si="42"/>
        <v>38.448230285121298</v>
      </c>
    </row>
    <row r="686" spans="2:48" x14ac:dyDescent="0.25">
      <c r="B686"/>
      <c r="C686" s="28" t="e">
        <f>VLOOKUP(B686,vertices!$A:$C,2,0)</f>
        <v>#N/A</v>
      </c>
      <c r="D686" s="28" t="e">
        <f>VLOOKUP(B686,vertices!$A:$C,3,0)</f>
        <v>#N/A</v>
      </c>
      <c r="E686" s="28"/>
      <c r="F686" s="28"/>
      <c r="G686" s="28"/>
      <c r="H686" s="28"/>
      <c r="I686" s="20" t="s">
        <v>157</v>
      </c>
      <c r="J686" s="20" t="s">
        <v>158</v>
      </c>
      <c r="K686" s="20" t="s">
        <v>159</v>
      </c>
      <c r="L686" s="20" t="s">
        <v>160</v>
      </c>
      <c r="M686" s="20" t="s">
        <v>161</v>
      </c>
      <c r="N686" s="20" t="s">
        <v>162</v>
      </c>
      <c r="O686" s="20" t="s">
        <v>163</v>
      </c>
      <c r="P686" s="20" t="s">
        <v>164</v>
      </c>
      <c r="Q686" s="20" t="s">
        <v>165</v>
      </c>
      <c r="R686" s="20" t="s">
        <v>166</v>
      </c>
      <c r="S686" s="20" t="s">
        <v>167</v>
      </c>
      <c r="T686" s="20" t="s">
        <v>168</v>
      </c>
      <c r="U686" s="20" t="s">
        <v>169</v>
      </c>
      <c r="V686" s="20" t="s">
        <v>170</v>
      </c>
      <c r="W686" s="20" t="s">
        <v>171</v>
      </c>
      <c r="X686" s="20" t="s">
        <v>172</v>
      </c>
      <c r="Y686" s="20" t="s">
        <v>173</v>
      </c>
      <c r="Z686" s="20" t="s">
        <v>174</v>
      </c>
      <c r="AA686" s="20" t="s">
        <v>175</v>
      </c>
      <c r="AB686" s="20" t="s">
        <v>176</v>
      </c>
      <c r="AC686" s="20" t="s">
        <v>177</v>
      </c>
      <c r="AD686" s="20" t="s">
        <v>178</v>
      </c>
      <c r="AE686" s="20" t="s">
        <v>179</v>
      </c>
      <c r="AF686" s="19" t="s">
        <v>180</v>
      </c>
      <c r="AG686" s="20" t="s">
        <v>181</v>
      </c>
      <c r="AH686" s="20" t="s">
        <v>182</v>
      </c>
      <c r="AI686" s="20" t="s">
        <v>183</v>
      </c>
      <c r="AJ686" s="20" t="s">
        <v>184</v>
      </c>
      <c r="AK686" s="20" t="s">
        <v>185</v>
      </c>
      <c r="AL686" s="20" t="s">
        <v>186</v>
      </c>
      <c r="AM686" s="20" t="s">
        <v>187</v>
      </c>
      <c r="AN686" s="20" t="s">
        <v>188</v>
      </c>
      <c r="AO686" s="20" t="s">
        <v>189</v>
      </c>
      <c r="AP686" s="20" t="s">
        <v>190</v>
      </c>
      <c r="AQ686" s="20" t="s">
        <v>191</v>
      </c>
      <c r="AR686" s="20" t="s">
        <v>192</v>
      </c>
      <c r="AS686" s="20" t="s">
        <v>189</v>
      </c>
      <c r="AT686" s="20" t="s">
        <v>190</v>
      </c>
      <c r="AU686" s="20" t="s">
        <v>191</v>
      </c>
      <c r="AV686" s="20" t="s">
        <v>192</v>
      </c>
    </row>
    <row r="687" spans="2:48" x14ac:dyDescent="0.25">
      <c r="B687" t="str">
        <f>vertices!A185</f>
        <v>SAJA</v>
      </c>
      <c r="C687" s="28">
        <f>VLOOKUP(B687,vertices!$A:$C,2,0)</f>
        <v>-25.66825</v>
      </c>
      <c r="D687" s="28">
        <f>VLOOKUP(B687,vertices!$A:$C,3,0)</f>
        <v>-42.832439999999998</v>
      </c>
      <c r="E687" s="30">
        <f>SMALL(I687:AV687,1)</f>
        <v>6.6316811959753608</v>
      </c>
      <c r="F687" s="30" t="str">
        <f>HLOOKUP(E687,I687:AV688,2,0)</f>
        <v>QDD8</v>
      </c>
      <c r="G687" s="30" t="str">
        <f>VLOOKUP(F687,$B$573:$F$613,4,0)</f>
        <v>BS088</v>
      </c>
      <c r="H687" s="30" t="str">
        <f>VLOOKUP(F687,$B$573:$F$613,5,0)</f>
        <v>BS077</v>
      </c>
      <c r="I687" s="5">
        <f>IFERROR(3440*ACOS(COS(PI()*(90-I616)/180)*COS((90-$C687)*PI()/180)+SIN((90-I616)*PI()/180)*SIN((90-$C687)*PI()/180)*COS((($D687)-I617)*PI()/180)),0)</f>
        <v>41.789257143882296</v>
      </c>
      <c r="J687" s="5">
        <f t="shared" ref="J687:AV687" si="43">IFERROR(3440*ACOS(COS(PI()*(90-J616)/180)*COS((90-$C687)*PI()/180)+SIN((90-J616)*PI()/180)*SIN((90-$C687)*PI()/180)*COS((($D687)-J617)*PI()/180)),0)</f>
        <v>33.807508476228435</v>
      </c>
      <c r="K687" s="5">
        <f t="shared" si="43"/>
        <v>27.199496812718316</v>
      </c>
      <c r="L687" s="5">
        <f t="shared" si="43"/>
        <v>23.171901198623512</v>
      </c>
      <c r="M687" s="5">
        <f t="shared" si="43"/>
        <v>23.115379388418802</v>
      </c>
      <c r="N687" s="5">
        <f t="shared" si="43"/>
        <v>27.054831439245106</v>
      </c>
      <c r="O687" s="5">
        <f t="shared" si="43"/>
        <v>37.663057537759776</v>
      </c>
      <c r="P687" s="5">
        <f t="shared" si="43"/>
        <v>28.55804729349968</v>
      </c>
      <c r="Q687" s="5">
        <f t="shared" si="43"/>
        <v>20.319435241265662</v>
      </c>
      <c r="R687" s="5">
        <f t="shared" si="43"/>
        <v>14.507172468394423</v>
      </c>
      <c r="S687" s="5">
        <f t="shared" si="43"/>
        <v>14.432528493983749</v>
      </c>
      <c r="T687" s="5">
        <f t="shared" si="43"/>
        <v>20.159338422594573</v>
      </c>
      <c r="U687" s="5">
        <f t="shared" si="43"/>
        <v>35.413974557320138</v>
      </c>
      <c r="V687" s="5">
        <f t="shared" si="43"/>
        <v>25.523158704849784</v>
      </c>
      <c r="W687" s="5">
        <f t="shared" si="43"/>
        <v>15.778967344407295</v>
      </c>
      <c r="X687" s="5">
        <f t="shared" si="43"/>
        <v>6.8397466687269137</v>
      </c>
      <c r="Y687" s="5">
        <f t="shared" si="43"/>
        <v>6.6970592336331691</v>
      </c>
      <c r="Z687" s="5">
        <f t="shared" si="43"/>
        <v>15.594268630584818</v>
      </c>
      <c r="AA687" s="5">
        <f t="shared" si="43"/>
        <v>35.4016008199957</v>
      </c>
      <c r="AB687" s="5">
        <f t="shared" si="43"/>
        <v>25.506010687154106</v>
      </c>
      <c r="AC687" s="5">
        <f t="shared" si="43"/>
        <v>15.751252982119546</v>
      </c>
      <c r="AD687" s="5">
        <f t="shared" si="43"/>
        <v>6.7756555852716005</v>
      </c>
      <c r="AE687" s="5">
        <f t="shared" si="43"/>
        <v>6.6316811959753608</v>
      </c>
      <c r="AF687" s="5">
        <f t="shared" si="43"/>
        <v>15.566342895280503</v>
      </c>
      <c r="AG687" s="5">
        <f t="shared" si="43"/>
        <v>76.356076405658925</v>
      </c>
      <c r="AH687" s="5">
        <f t="shared" si="43"/>
        <v>66.530182890215471</v>
      </c>
      <c r="AI687" s="5">
        <f t="shared" si="43"/>
        <v>56.767431706562839</v>
      </c>
      <c r="AJ687" s="5">
        <f t="shared" si="43"/>
        <v>47.107097188931277</v>
      </c>
      <c r="AK687" s="5">
        <f t="shared" si="43"/>
        <v>78.473615013373163</v>
      </c>
      <c r="AL687" s="5">
        <f t="shared" si="43"/>
        <v>68.946952583326095</v>
      </c>
      <c r="AM687" s="5">
        <f t="shared" si="43"/>
        <v>59.577812084657431</v>
      </c>
      <c r="AN687" s="5">
        <f t="shared" si="43"/>
        <v>50.454023825505118</v>
      </c>
      <c r="AO687" s="5">
        <f t="shared" si="43"/>
        <v>81.549585630447069</v>
      </c>
      <c r="AP687" s="5">
        <f t="shared" si="43"/>
        <v>72.424078298246869</v>
      </c>
      <c r="AQ687" s="5">
        <f t="shared" si="43"/>
        <v>63.564266491062128</v>
      </c>
      <c r="AR687" s="5">
        <f t="shared" si="43"/>
        <v>55.098470834592788</v>
      </c>
      <c r="AS687" s="5">
        <f t="shared" si="43"/>
        <v>85.480580527652151</v>
      </c>
      <c r="AT687" s="5">
        <f t="shared" si="43"/>
        <v>76.817699951630516</v>
      </c>
      <c r="AU687" s="5">
        <f t="shared" si="43"/>
        <v>68.521831515098881</v>
      </c>
      <c r="AV687" s="5">
        <f t="shared" si="43"/>
        <v>60.743532599787628</v>
      </c>
    </row>
    <row r="688" spans="2:48" x14ac:dyDescent="0.25">
      <c r="B688"/>
      <c r="C688" s="28" t="e">
        <f>VLOOKUP(B688,vertices!$A:$C,2,0)</f>
        <v>#N/A</v>
      </c>
      <c r="D688" s="28" t="e">
        <f>VLOOKUP(B688,vertices!$A:$C,3,0)</f>
        <v>#N/A</v>
      </c>
      <c r="E688" s="28"/>
      <c r="F688" s="28"/>
      <c r="G688" s="28"/>
      <c r="H688" s="28"/>
      <c r="I688" s="20" t="s">
        <v>157</v>
      </c>
      <c r="J688" s="20" t="s">
        <v>158</v>
      </c>
      <c r="K688" s="20" t="s">
        <v>159</v>
      </c>
      <c r="L688" s="20" t="s">
        <v>160</v>
      </c>
      <c r="M688" s="20" t="s">
        <v>161</v>
      </c>
      <c r="N688" s="20" t="s">
        <v>162</v>
      </c>
      <c r="O688" s="20" t="s">
        <v>163</v>
      </c>
      <c r="P688" s="20" t="s">
        <v>164</v>
      </c>
      <c r="Q688" s="20" t="s">
        <v>165</v>
      </c>
      <c r="R688" s="20" t="s">
        <v>166</v>
      </c>
      <c r="S688" s="20" t="s">
        <v>167</v>
      </c>
      <c r="T688" s="20" t="s">
        <v>168</v>
      </c>
      <c r="U688" s="20" t="s">
        <v>169</v>
      </c>
      <c r="V688" s="20" t="s">
        <v>170</v>
      </c>
      <c r="W688" s="20" t="s">
        <v>171</v>
      </c>
      <c r="X688" s="20" t="s">
        <v>172</v>
      </c>
      <c r="Y688" s="20" t="s">
        <v>173</v>
      </c>
      <c r="Z688" s="20" t="s">
        <v>174</v>
      </c>
      <c r="AA688" s="20" t="s">
        <v>175</v>
      </c>
      <c r="AB688" s="20" t="s">
        <v>176</v>
      </c>
      <c r="AC688" s="20" t="s">
        <v>177</v>
      </c>
      <c r="AD688" s="20" t="s">
        <v>178</v>
      </c>
      <c r="AE688" s="20" t="s">
        <v>179</v>
      </c>
      <c r="AF688" s="19" t="s">
        <v>180</v>
      </c>
      <c r="AG688" s="20" t="s">
        <v>181</v>
      </c>
      <c r="AH688" s="20" t="s">
        <v>182</v>
      </c>
      <c r="AI688" s="20" t="s">
        <v>183</v>
      </c>
      <c r="AJ688" s="20" t="s">
        <v>184</v>
      </c>
      <c r="AK688" s="20" t="s">
        <v>185</v>
      </c>
      <c r="AL688" s="20" t="s">
        <v>186</v>
      </c>
      <c r="AM688" s="20" t="s">
        <v>187</v>
      </c>
      <c r="AN688" s="20" t="s">
        <v>188</v>
      </c>
      <c r="AO688" s="20" t="s">
        <v>189</v>
      </c>
      <c r="AP688" s="20" t="s">
        <v>190</v>
      </c>
      <c r="AQ688" s="20" t="s">
        <v>191</v>
      </c>
      <c r="AR688" s="20" t="s">
        <v>192</v>
      </c>
      <c r="AS688" s="20" t="s">
        <v>189</v>
      </c>
      <c r="AT688" s="20" t="s">
        <v>190</v>
      </c>
      <c r="AU688" s="20" t="s">
        <v>191</v>
      </c>
      <c r="AV688" s="20" t="s">
        <v>192</v>
      </c>
    </row>
    <row r="689" spans="2:48" x14ac:dyDescent="0.25">
      <c r="B689" t="str">
        <f>vertices!A186</f>
        <v>FASA</v>
      </c>
      <c r="C689" s="28">
        <f>VLOOKUP(B689,vertices!$A:$C,2,0)</f>
        <v>-24.667349999999999</v>
      </c>
      <c r="D689" s="28">
        <f>VLOOKUP(B689,vertices!$A:$C,3,0)</f>
        <v>-42.462719999999997</v>
      </c>
      <c r="E689" s="30">
        <f>SMALL(I689:AV689,1)</f>
        <v>5.5617774306618628</v>
      </c>
      <c r="F689" s="30" t="str">
        <f>HLOOKUP(E689,I689:AV690,2,0)</f>
        <v>QDF2</v>
      </c>
      <c r="G689" s="30" t="str">
        <f>VLOOKUP(F689,$B$573:$F$613,4,0)</f>
        <v>BS097</v>
      </c>
      <c r="H689" s="30" t="str">
        <f>VLOOKUP(F689,$B$573:$F$613,5,0)</f>
        <v>BS092</v>
      </c>
      <c r="I689" s="5">
        <f>IFERROR(3440*ACOS(COS(PI()*(90-I616)/180)*COS((90-$C689)*PI()/180)+SIN((90-I616)*PI()/180)*SIN((90-$C689)*PI()/180)*COS((($D689)-I617)*PI()/180)),0)</f>
        <v>49.625185146147658</v>
      </c>
      <c r="J689" s="5">
        <f t="shared" ref="J689:AV689" si="44">IFERROR(3440*ACOS(COS(PI()*(90-J616)/180)*COS((90-$C689)*PI()/180)+SIN((90-J616)*PI()/180)*SIN((90-$C689)*PI()/180)*COS((($D689)-J617)*PI()/180)),0)</f>
        <v>55.31842917156311</v>
      </c>
      <c r="K689" s="5">
        <f t="shared" si="44"/>
        <v>62.111593632979307</v>
      </c>
      <c r="L689" s="5">
        <f t="shared" si="44"/>
        <v>69.683738227615279</v>
      </c>
      <c r="M689" s="5">
        <f t="shared" si="44"/>
        <v>77.807766546064698</v>
      </c>
      <c r="N689" s="5">
        <f t="shared" si="44"/>
        <v>86.328011373756112</v>
      </c>
      <c r="O689" s="5">
        <f t="shared" si="44"/>
        <v>42.029623114415315</v>
      </c>
      <c r="P689" s="5">
        <f t="shared" si="44"/>
        <v>48.6302766808668</v>
      </c>
      <c r="Q689" s="5">
        <f t="shared" si="44"/>
        <v>56.245659333809677</v>
      </c>
      <c r="R689" s="5">
        <f t="shared" si="44"/>
        <v>64.517442374044123</v>
      </c>
      <c r="S689" s="5">
        <f t="shared" si="44"/>
        <v>73.223509473461519</v>
      </c>
      <c r="T689" s="5">
        <f t="shared" si="44"/>
        <v>82.226030556050972</v>
      </c>
      <c r="U689" s="5">
        <f t="shared" si="44"/>
        <v>35.144613507174128</v>
      </c>
      <c r="V689" s="5">
        <f t="shared" si="44"/>
        <v>42.828491628313103</v>
      </c>
      <c r="W689" s="5">
        <f t="shared" si="44"/>
        <v>51.319336825684445</v>
      </c>
      <c r="X689" s="5">
        <f t="shared" si="44"/>
        <v>60.277091583013735</v>
      </c>
      <c r="Y689" s="5">
        <f t="shared" si="44"/>
        <v>69.521507517151207</v>
      </c>
      <c r="Z689" s="5">
        <f t="shared" si="44"/>
        <v>78.95195403125264</v>
      </c>
      <c r="AA689" s="5">
        <f t="shared" si="44"/>
        <v>29.472422951813613</v>
      </c>
      <c r="AB689" s="5">
        <f t="shared" si="44"/>
        <v>38.317842590750608</v>
      </c>
      <c r="AC689" s="5">
        <f t="shared" si="44"/>
        <v>47.625111885014149</v>
      </c>
      <c r="AD689" s="5">
        <f t="shared" si="44"/>
        <v>57.169103354647746</v>
      </c>
      <c r="AE689" s="5">
        <f t="shared" si="44"/>
        <v>66.848502972742068</v>
      </c>
      <c r="AF689" s="5">
        <f t="shared" si="44"/>
        <v>76.612004255059333</v>
      </c>
      <c r="AG689" s="5">
        <f t="shared" si="44"/>
        <v>16.429273092123804</v>
      </c>
      <c r="AH689" s="5">
        <f t="shared" si="44"/>
        <v>8.2933750470047762</v>
      </c>
      <c r="AI689" s="5">
        <f t="shared" si="44"/>
        <v>8.2402149091359966</v>
      </c>
      <c r="AJ689" s="5">
        <f t="shared" si="44"/>
        <v>16.348829639792903</v>
      </c>
      <c r="AK689" s="5">
        <f t="shared" si="44"/>
        <v>15.259574468994526</v>
      </c>
      <c r="AL689" s="5">
        <f t="shared" si="44"/>
        <v>5.6358564451318394</v>
      </c>
      <c r="AM689" s="5">
        <f t="shared" si="44"/>
        <v>5.5617774306618628</v>
      </c>
      <c r="AN689" s="5">
        <f t="shared" si="44"/>
        <v>15.177815519418534</v>
      </c>
      <c r="AO689" s="5">
        <f t="shared" si="44"/>
        <v>19.013151538953252</v>
      </c>
      <c r="AP689" s="5">
        <f t="shared" si="44"/>
        <v>12.658491457673531</v>
      </c>
      <c r="AQ689" s="5">
        <f t="shared" si="44"/>
        <v>12.618889875976347</v>
      </c>
      <c r="AR689" s="5">
        <f t="shared" si="44"/>
        <v>18.934013272651438</v>
      </c>
      <c r="AS689" s="5">
        <f t="shared" si="44"/>
        <v>25.609700934152002</v>
      </c>
      <c r="AT689" s="5">
        <f t="shared" si="44"/>
        <v>21.312049766856678</v>
      </c>
      <c r="AU689" s="5">
        <f t="shared" si="44"/>
        <v>21.279332522472547</v>
      </c>
      <c r="AV689" s="5">
        <f t="shared" si="44"/>
        <v>25.52795260013534</v>
      </c>
    </row>
    <row r="690" spans="2:48" x14ac:dyDescent="0.25">
      <c r="B690"/>
      <c r="C690" s="28" t="e">
        <f>VLOOKUP(B690,vertices!$A:$C,2,0)</f>
        <v>#N/A</v>
      </c>
      <c r="D690" s="28" t="e">
        <f>VLOOKUP(B690,vertices!$A:$C,3,0)</f>
        <v>#N/A</v>
      </c>
      <c r="E690" s="28"/>
      <c r="F690" s="28"/>
      <c r="G690" s="28"/>
      <c r="H690" s="28"/>
      <c r="I690" s="20" t="s">
        <v>157</v>
      </c>
      <c r="J690" s="20" t="s">
        <v>158</v>
      </c>
      <c r="K690" s="20" t="s">
        <v>159</v>
      </c>
      <c r="L690" s="20" t="s">
        <v>160</v>
      </c>
      <c r="M690" s="20" t="s">
        <v>161</v>
      </c>
      <c r="N690" s="20" t="s">
        <v>162</v>
      </c>
      <c r="O690" s="20" t="s">
        <v>163</v>
      </c>
      <c r="P690" s="20" t="s">
        <v>164</v>
      </c>
      <c r="Q690" s="20" t="s">
        <v>165</v>
      </c>
      <c r="R690" s="20" t="s">
        <v>166</v>
      </c>
      <c r="S690" s="20" t="s">
        <v>167</v>
      </c>
      <c r="T690" s="20" t="s">
        <v>168</v>
      </c>
      <c r="U690" s="20" t="s">
        <v>169</v>
      </c>
      <c r="V690" s="20" t="s">
        <v>170</v>
      </c>
      <c r="W690" s="20" t="s">
        <v>171</v>
      </c>
      <c r="X690" s="20" t="s">
        <v>172</v>
      </c>
      <c r="Y690" s="20" t="s">
        <v>173</v>
      </c>
      <c r="Z690" s="20" t="s">
        <v>174</v>
      </c>
      <c r="AA690" s="20" t="s">
        <v>175</v>
      </c>
      <c r="AB690" s="20" t="s">
        <v>176</v>
      </c>
      <c r="AC690" s="20" t="s">
        <v>177</v>
      </c>
      <c r="AD690" s="20" t="s">
        <v>178</v>
      </c>
      <c r="AE690" s="20" t="s">
        <v>179</v>
      </c>
      <c r="AF690" s="19" t="s">
        <v>180</v>
      </c>
      <c r="AG690" s="20" t="s">
        <v>181</v>
      </c>
      <c r="AH690" s="20" t="s">
        <v>182</v>
      </c>
      <c r="AI690" s="20" t="s">
        <v>183</v>
      </c>
      <c r="AJ690" s="20" t="s">
        <v>184</v>
      </c>
      <c r="AK690" s="20" t="s">
        <v>185</v>
      </c>
      <c r="AL690" s="20" t="s">
        <v>186</v>
      </c>
      <c r="AM690" s="20" t="s">
        <v>187</v>
      </c>
      <c r="AN690" s="20" t="s">
        <v>188</v>
      </c>
      <c r="AO690" s="20" t="s">
        <v>189</v>
      </c>
      <c r="AP690" s="20" t="s">
        <v>190</v>
      </c>
      <c r="AQ690" s="20" t="s">
        <v>191</v>
      </c>
      <c r="AR690" s="20" t="s">
        <v>192</v>
      </c>
      <c r="AS690" s="20" t="s">
        <v>189</v>
      </c>
      <c r="AT690" s="20" t="s">
        <v>190</v>
      </c>
      <c r="AU690" s="20" t="s">
        <v>191</v>
      </c>
      <c r="AV690" s="20" t="s">
        <v>192</v>
      </c>
    </row>
    <row r="691" spans="2:48" x14ac:dyDescent="0.25">
      <c r="B691" t="str">
        <f>vertices!A187</f>
        <v>SECR</v>
      </c>
      <c r="C691" s="28">
        <f>VLOOKUP(B691,vertices!$A:$C,2,0)</f>
        <v>-25.537869999999998</v>
      </c>
      <c r="D691" s="28">
        <f>VLOOKUP(B691,vertices!$A:$C,3,0)</f>
        <v>-42.799929999999996</v>
      </c>
      <c r="E691" s="30">
        <f>SMALL(I691:AV691,1)</f>
        <v>3.8424302755346318</v>
      </c>
      <c r="F691" s="30" t="str">
        <f>HLOOKUP(E691,I691:AV692,2,0)</f>
        <v>QDD7</v>
      </c>
      <c r="G691" s="30" t="str">
        <f>VLOOKUP(F691,$B$573:$F$613,4,0)</f>
        <v>BS087</v>
      </c>
      <c r="H691" s="30" t="str">
        <f>VLOOKUP(F691,$B$573:$F$613,5,0)</f>
        <v>BS076</v>
      </c>
      <c r="I691" s="5">
        <f>IFERROR(3440*ACOS(COS(PI()*(90-I616)/180)*COS((90-$C691)*PI()/180)+SIN((90-I616)*PI()/180)*SIN((90-$C691)*PI()/180)*COS((($D691)-I617)*PI()/180)),0)</f>
        <v>36.626005220046984</v>
      </c>
      <c r="J691" s="5">
        <f t="shared" ref="J691:AV691" si="45">IFERROR(3440*ACOS(COS(PI()*(90-J616)/180)*COS((90-$C691)*PI()/180)+SIN((90-J616)*PI()/180)*SIN((90-$C691)*PI()/180)*COS((($D691)-J617)*PI()/180)),0)</f>
        <v>29.910155356970431</v>
      </c>
      <c r="K691" s="5">
        <f t="shared" si="45"/>
        <v>25.456422296003343</v>
      </c>
      <c r="L691" s="5">
        <f t="shared" si="45"/>
        <v>24.529581861605294</v>
      </c>
      <c r="M691" s="5">
        <f t="shared" si="45"/>
        <v>27.488729400705605</v>
      </c>
      <c r="N691" s="5">
        <f t="shared" si="45"/>
        <v>33.313946169394626</v>
      </c>
      <c r="O691" s="5">
        <f t="shared" si="45"/>
        <v>31.326503838899491</v>
      </c>
      <c r="P691" s="5">
        <f t="shared" si="45"/>
        <v>23.130004114436318</v>
      </c>
      <c r="Q691" s="5">
        <f t="shared" si="45"/>
        <v>16.997213573275385</v>
      </c>
      <c r="R691" s="5">
        <f t="shared" si="45"/>
        <v>15.59084281041736</v>
      </c>
      <c r="S691" s="5">
        <f t="shared" si="45"/>
        <v>19.937512914023419</v>
      </c>
      <c r="T691" s="5">
        <f t="shared" si="45"/>
        <v>27.426180817181045</v>
      </c>
      <c r="U691" s="5">
        <f t="shared" si="45"/>
        <v>28.01593086145358</v>
      </c>
      <c r="V691" s="5">
        <f t="shared" si="45"/>
        <v>18.406770154946717</v>
      </c>
      <c r="W691" s="5">
        <f t="shared" si="45"/>
        <v>9.6430300464428953</v>
      </c>
      <c r="X691" s="5">
        <f t="shared" si="45"/>
        <v>6.8868646603418604</v>
      </c>
      <c r="Y691" s="5">
        <f t="shared" si="45"/>
        <v>14.217306941237968</v>
      </c>
      <c r="Z691" s="5">
        <f t="shared" si="45"/>
        <v>23.602897362621036</v>
      </c>
      <c r="AA691" s="5">
        <f t="shared" si="45"/>
        <v>27.424299079973107</v>
      </c>
      <c r="AB691" s="5">
        <f t="shared" si="45"/>
        <v>17.49439882903161</v>
      </c>
      <c r="AC691" s="5">
        <f t="shared" si="45"/>
        <v>7.763892098698868</v>
      </c>
      <c r="AD691" s="5">
        <f t="shared" si="45"/>
        <v>3.8424302755346318</v>
      </c>
      <c r="AE691" s="5">
        <f t="shared" si="45"/>
        <v>13.019705837690569</v>
      </c>
      <c r="AF691" s="5">
        <f t="shared" si="45"/>
        <v>22.902476493718797</v>
      </c>
      <c r="AG691" s="5">
        <f t="shared" si="45"/>
        <v>68.340581510786862</v>
      </c>
      <c r="AH691" s="5">
        <f t="shared" si="45"/>
        <v>58.507874737879519</v>
      </c>
      <c r="AI691" s="5">
        <f t="shared" si="45"/>
        <v>48.745966148286911</v>
      </c>
      <c r="AJ691" s="5">
        <f t="shared" si="45"/>
        <v>39.107908528024367</v>
      </c>
      <c r="AK691" s="5">
        <f t="shared" si="45"/>
        <v>70.473747953747562</v>
      </c>
      <c r="AL691" s="5">
        <f t="shared" si="45"/>
        <v>60.982686026081737</v>
      </c>
      <c r="AM691" s="5">
        <f t="shared" si="45"/>
        <v>51.686426344044051</v>
      </c>
      <c r="AN691" s="5">
        <f t="shared" si="45"/>
        <v>42.712353839853265</v>
      </c>
      <c r="AO691" s="5">
        <f t="shared" si="45"/>
        <v>73.669592761910081</v>
      </c>
      <c r="AP691" s="5">
        <f t="shared" si="45"/>
        <v>64.64463925498552</v>
      </c>
      <c r="AQ691" s="5">
        <f t="shared" si="45"/>
        <v>55.954509424309236</v>
      </c>
      <c r="AR691" s="5">
        <f t="shared" si="45"/>
        <v>47.782236442145845</v>
      </c>
      <c r="AS691" s="5">
        <f t="shared" si="45"/>
        <v>77.797259767205588</v>
      </c>
      <c r="AT691" s="5">
        <f t="shared" si="45"/>
        <v>69.305806944345932</v>
      </c>
      <c r="AU691" s="5">
        <f t="shared" si="45"/>
        <v>61.273402744897453</v>
      </c>
      <c r="AV691" s="5">
        <f t="shared" si="45"/>
        <v>53.905645815613369</v>
      </c>
    </row>
    <row r="692" spans="2:48" x14ac:dyDescent="0.25">
      <c r="B692"/>
      <c r="C692" s="28" t="e">
        <f>VLOOKUP(B692,vertices!$A:$C,2,0)</f>
        <v>#N/A</v>
      </c>
      <c r="D692" s="28" t="e">
        <f>VLOOKUP(B692,vertices!$A:$C,3,0)</f>
        <v>#N/A</v>
      </c>
      <c r="E692" s="28"/>
      <c r="F692" s="28"/>
      <c r="G692" s="28"/>
      <c r="H692" s="28"/>
      <c r="I692" s="20" t="s">
        <v>157</v>
      </c>
      <c r="J692" s="20" t="s">
        <v>158</v>
      </c>
      <c r="K692" s="20" t="s">
        <v>159</v>
      </c>
      <c r="L692" s="20" t="s">
        <v>160</v>
      </c>
      <c r="M692" s="20" t="s">
        <v>161</v>
      </c>
      <c r="N692" s="20" t="s">
        <v>162</v>
      </c>
      <c r="O692" s="20" t="s">
        <v>163</v>
      </c>
      <c r="P692" s="20" t="s">
        <v>164</v>
      </c>
      <c r="Q692" s="20" t="s">
        <v>165</v>
      </c>
      <c r="R692" s="20" t="s">
        <v>166</v>
      </c>
      <c r="S692" s="20" t="s">
        <v>167</v>
      </c>
      <c r="T692" s="20" t="s">
        <v>168</v>
      </c>
      <c r="U692" s="20" t="s">
        <v>169</v>
      </c>
      <c r="V692" s="20" t="s">
        <v>170</v>
      </c>
      <c r="W692" s="20" t="s">
        <v>171</v>
      </c>
      <c r="X692" s="20" t="s">
        <v>172</v>
      </c>
      <c r="Y692" s="20" t="s">
        <v>173</v>
      </c>
      <c r="Z692" s="20" t="s">
        <v>174</v>
      </c>
      <c r="AA692" s="20" t="s">
        <v>175</v>
      </c>
      <c r="AB692" s="20" t="s">
        <v>176</v>
      </c>
      <c r="AC692" s="20" t="s">
        <v>177</v>
      </c>
      <c r="AD692" s="20" t="s">
        <v>178</v>
      </c>
      <c r="AE692" s="20" t="s">
        <v>179</v>
      </c>
      <c r="AF692" s="19" t="s">
        <v>180</v>
      </c>
      <c r="AG692" s="20" t="s">
        <v>181</v>
      </c>
      <c r="AH692" s="20" t="s">
        <v>182</v>
      </c>
      <c r="AI692" s="20" t="s">
        <v>183</v>
      </c>
      <c r="AJ692" s="20" t="s">
        <v>184</v>
      </c>
      <c r="AK692" s="20" t="s">
        <v>185</v>
      </c>
      <c r="AL692" s="20" t="s">
        <v>186</v>
      </c>
      <c r="AM692" s="20" t="s">
        <v>187</v>
      </c>
      <c r="AN692" s="20" t="s">
        <v>188</v>
      </c>
      <c r="AO692" s="20" t="s">
        <v>189</v>
      </c>
      <c r="AP692" s="20" t="s">
        <v>190</v>
      </c>
      <c r="AQ692" s="20" t="s">
        <v>191</v>
      </c>
      <c r="AR692" s="20" t="s">
        <v>192</v>
      </c>
      <c r="AS692" s="20" t="s">
        <v>189</v>
      </c>
      <c r="AT692" s="20" t="s">
        <v>190</v>
      </c>
      <c r="AU692" s="20" t="s">
        <v>191</v>
      </c>
      <c r="AV692" s="20" t="s">
        <v>192</v>
      </c>
    </row>
    <row r="693" spans="2:48" x14ac:dyDescent="0.25">
      <c r="B693" t="str">
        <f>vertices!A188</f>
        <v>SAON</v>
      </c>
      <c r="C693" s="28">
        <f>VLOOKUP(B693,vertices!$A:$C,2,0)</f>
        <v>-25.332269999999998</v>
      </c>
      <c r="D693" s="28">
        <f>VLOOKUP(B693,vertices!$A:$C,3,0)</f>
        <v>-42.689319999999995</v>
      </c>
      <c r="E693" s="30">
        <f>SMALL(I693:AV693,1)</f>
        <v>5.9370309179881531</v>
      </c>
      <c r="F693" s="30" t="str">
        <f>HLOOKUP(E693,I693:AV694,2,0)</f>
        <v>QDD5</v>
      </c>
      <c r="G693" s="30" t="str">
        <f>VLOOKUP(F693,$B$573:$F$613,4,0)</f>
        <v>BS084</v>
      </c>
      <c r="H693" s="30" t="str">
        <f>VLOOKUP(F693,$B$573:$F$613,5,0)</f>
        <v>BS073</v>
      </c>
      <c r="I693" s="5">
        <f>IFERROR(3440*ACOS(COS(PI()*(90-I616)/180)*COS((90-$C693)*PI()/180)+SIN((90-I616)*PI()/180)*SIN((90-$C693)*PI()/180)*COS((($D693)-I617)*PI()/180)),0)</f>
        <v>33.926598382799433</v>
      </c>
      <c r="J693" s="5">
        <f t="shared" ref="J693:AV693" si="46">IFERROR(3440*ACOS(COS(PI()*(90-J616)/180)*COS((90-$C693)*PI()/180)+SIN((90-J616)*PI()/180)*SIN((90-$C693)*PI()/180)*COS((($D693)-J617)*PI()/180)),0)</f>
        <v>30.834394928539393</v>
      </c>
      <c r="K693" s="5">
        <f t="shared" si="46"/>
        <v>30.834441494956906</v>
      </c>
      <c r="L693" s="5">
        <f t="shared" si="46"/>
        <v>33.926725349026427</v>
      </c>
      <c r="M693" s="5">
        <f t="shared" si="46"/>
        <v>39.389587994729531</v>
      </c>
      <c r="N693" s="5">
        <f t="shared" si="46"/>
        <v>46.393034290561701</v>
      </c>
      <c r="O693" s="5">
        <f t="shared" si="46"/>
        <v>26.105367488373936</v>
      </c>
      <c r="P693" s="5">
        <f t="shared" si="46"/>
        <v>21.951734522456334</v>
      </c>
      <c r="Q693" s="5">
        <f t="shared" si="46"/>
        <v>21.966491925384695</v>
      </c>
      <c r="R693" s="5">
        <f t="shared" si="46"/>
        <v>26.142581520875225</v>
      </c>
      <c r="S693" s="5">
        <f t="shared" si="46"/>
        <v>32.933297006866709</v>
      </c>
      <c r="T693" s="5">
        <f t="shared" si="46"/>
        <v>41.061286109559788</v>
      </c>
      <c r="U693" s="5">
        <f t="shared" si="46"/>
        <v>19.388174079711771</v>
      </c>
      <c r="V693" s="5">
        <f t="shared" si="46"/>
        <v>13.293154878232656</v>
      </c>
      <c r="W693" s="5">
        <f t="shared" si="46"/>
        <v>13.33326822377213</v>
      </c>
      <c r="X693" s="5">
        <f t="shared" si="46"/>
        <v>19.470632215391355</v>
      </c>
      <c r="Y693" s="5">
        <f t="shared" si="46"/>
        <v>27.940944841577142</v>
      </c>
      <c r="Z693" s="5">
        <f t="shared" si="46"/>
        <v>37.182639508672949</v>
      </c>
      <c r="AA693" s="5">
        <f t="shared" si="46"/>
        <v>15.305155804616373</v>
      </c>
      <c r="AB693" s="5">
        <f t="shared" si="46"/>
        <v>5.9370309179881531</v>
      </c>
      <c r="AC693" s="5">
        <f t="shared" si="46"/>
        <v>6.0424397321722445</v>
      </c>
      <c r="AD693" s="5">
        <f t="shared" si="46"/>
        <v>15.428415977886498</v>
      </c>
      <c r="AE693" s="5">
        <f t="shared" si="46"/>
        <v>25.294725955053625</v>
      </c>
      <c r="AF693" s="5">
        <f t="shared" si="46"/>
        <v>35.240211443296268</v>
      </c>
      <c r="AG693" s="5">
        <f t="shared" si="46"/>
        <v>55.274501252952447</v>
      </c>
      <c r="AH693" s="5">
        <f t="shared" si="46"/>
        <v>45.334228098115581</v>
      </c>
      <c r="AI693" s="5">
        <f t="shared" si="46"/>
        <v>35.431286459411254</v>
      </c>
      <c r="AJ693" s="5">
        <f t="shared" si="46"/>
        <v>25.609021018400515</v>
      </c>
      <c r="AK693" s="5">
        <f t="shared" si="46"/>
        <v>56.942929194487903</v>
      </c>
      <c r="AL693" s="5">
        <f t="shared" si="46"/>
        <v>47.351539216375187</v>
      </c>
      <c r="AM693" s="5">
        <f t="shared" si="46"/>
        <v>37.97499668345889</v>
      </c>
      <c r="AN693" s="5">
        <f t="shared" si="46"/>
        <v>29.022293261066903</v>
      </c>
      <c r="AO693" s="5">
        <f t="shared" si="46"/>
        <v>59.954544735470364</v>
      </c>
      <c r="AP693" s="5">
        <f t="shared" si="46"/>
        <v>50.928844211673372</v>
      </c>
      <c r="AQ693" s="5">
        <f t="shared" si="46"/>
        <v>42.346262712812162</v>
      </c>
      <c r="AR693" s="5">
        <f t="shared" si="46"/>
        <v>34.538729182554668</v>
      </c>
      <c r="AS693" s="5">
        <f t="shared" si="46"/>
        <v>64.120361112595447</v>
      </c>
      <c r="AT693" s="5">
        <f t="shared" si="46"/>
        <v>55.766732262902323</v>
      </c>
      <c r="AU693" s="5">
        <f t="shared" si="46"/>
        <v>48.048853324387046</v>
      </c>
      <c r="AV693" s="5">
        <f t="shared" si="46"/>
        <v>41.324476341455814</v>
      </c>
    </row>
    <row r="694" spans="2:48" x14ac:dyDescent="0.25">
      <c r="B694"/>
      <c r="C694" s="28" t="e">
        <f>VLOOKUP(B694,vertices!$A:$C,2,0)</f>
        <v>#N/A</v>
      </c>
      <c r="D694" s="28" t="e">
        <f>VLOOKUP(B694,vertices!$A:$C,3,0)</f>
        <v>#N/A</v>
      </c>
      <c r="E694" s="28"/>
      <c r="F694" s="28"/>
      <c r="G694" s="28"/>
      <c r="H694" s="28"/>
      <c r="I694" s="20" t="s">
        <v>157</v>
      </c>
      <c r="J694" s="20" t="s">
        <v>158</v>
      </c>
      <c r="K694" s="20" t="s">
        <v>159</v>
      </c>
      <c r="L694" s="20" t="s">
        <v>160</v>
      </c>
      <c r="M694" s="20" t="s">
        <v>161</v>
      </c>
      <c r="N694" s="20" t="s">
        <v>162</v>
      </c>
      <c r="O694" s="20" t="s">
        <v>163</v>
      </c>
      <c r="P694" s="20" t="s">
        <v>164</v>
      </c>
      <c r="Q694" s="20" t="s">
        <v>165</v>
      </c>
      <c r="R694" s="20" t="s">
        <v>166</v>
      </c>
      <c r="S694" s="20" t="s">
        <v>167</v>
      </c>
      <c r="T694" s="20" t="s">
        <v>168</v>
      </c>
      <c r="U694" s="20" t="s">
        <v>169</v>
      </c>
      <c r="V694" s="20" t="s">
        <v>170</v>
      </c>
      <c r="W694" s="20" t="s">
        <v>171</v>
      </c>
      <c r="X694" s="20" t="s">
        <v>172</v>
      </c>
      <c r="Y694" s="20" t="s">
        <v>173</v>
      </c>
      <c r="Z694" s="20" t="s">
        <v>174</v>
      </c>
      <c r="AA694" s="20" t="s">
        <v>175</v>
      </c>
      <c r="AB694" s="20" t="s">
        <v>176</v>
      </c>
      <c r="AC694" s="20" t="s">
        <v>177</v>
      </c>
      <c r="AD694" s="20" t="s">
        <v>178</v>
      </c>
      <c r="AE694" s="20" t="s">
        <v>179</v>
      </c>
      <c r="AF694" s="19" t="s">
        <v>180</v>
      </c>
      <c r="AG694" s="20" t="s">
        <v>181</v>
      </c>
      <c r="AH694" s="20" t="s">
        <v>182</v>
      </c>
      <c r="AI694" s="20" t="s">
        <v>183</v>
      </c>
      <c r="AJ694" s="20" t="s">
        <v>184</v>
      </c>
      <c r="AK694" s="20" t="s">
        <v>185</v>
      </c>
      <c r="AL694" s="20" t="s">
        <v>186</v>
      </c>
      <c r="AM694" s="20" t="s">
        <v>187</v>
      </c>
      <c r="AN694" s="20" t="s">
        <v>188</v>
      </c>
      <c r="AO694" s="20" t="s">
        <v>189</v>
      </c>
      <c r="AP694" s="20" t="s">
        <v>190</v>
      </c>
      <c r="AQ694" s="20" t="s">
        <v>191</v>
      </c>
      <c r="AR694" s="20" t="s">
        <v>192</v>
      </c>
      <c r="AS694" s="20" t="s">
        <v>189</v>
      </c>
      <c r="AT694" s="20" t="s">
        <v>190</v>
      </c>
      <c r="AU694" s="20" t="s">
        <v>191</v>
      </c>
      <c r="AV694" s="20" t="s">
        <v>192</v>
      </c>
    </row>
    <row r="695" spans="2:48" x14ac:dyDescent="0.25">
      <c r="B695" t="str">
        <f>vertices!A189</f>
        <v>SKST</v>
      </c>
      <c r="C695" s="28">
        <f>VLOOKUP(B695,vertices!$A:$C,2,0)</f>
        <v>-25.404719999999998</v>
      </c>
      <c r="D695" s="28">
        <f>VLOOKUP(B695,vertices!$A:$C,3,0)</f>
        <v>-42.729300000000002</v>
      </c>
      <c r="E695" s="30">
        <f>SMALL(I695:AV695,1)</f>
        <v>1.3321628998608226</v>
      </c>
      <c r="F695" s="30" t="str">
        <f>HLOOKUP(E695,I695:AV696,2,0)</f>
        <v>QDD6</v>
      </c>
      <c r="G695" s="30" t="str">
        <f>VLOOKUP(F695,$B$573:$F$613,4,0)</f>
        <v>BS086</v>
      </c>
      <c r="H695" s="30" t="str">
        <f>VLOOKUP(F695,$B$573:$F$613,5,0)</f>
        <v>BS074</v>
      </c>
      <c r="I695" s="5">
        <f>IFERROR(3440*ACOS(COS(PI()*(90-I616)/180)*COS((90-$C695)*PI()/180)+SIN((90-I616)*PI()/180)*SIN((90-$C695)*PI()/180)*COS((($D695)-I617)*PI()/180)),0)</f>
        <v>34.233140273883379</v>
      </c>
      <c r="J695" s="5">
        <f t="shared" ref="J695:AV695" si="47">IFERROR(3440*ACOS(COS(PI()*(90-J616)/180)*COS((90-$C695)*PI()/180)+SIN((90-J616)*PI()/180)*SIN((90-$C695)*PI()/180)*COS((($D695)-J617)*PI()/180)),0)</f>
        <v>29.745150854571936</v>
      </c>
      <c r="K695" s="5">
        <f t="shared" si="47"/>
        <v>28.247086012515314</v>
      </c>
      <c r="L695" s="5">
        <f t="shared" si="47"/>
        <v>30.187406306876809</v>
      </c>
      <c r="M695" s="5">
        <f t="shared" si="47"/>
        <v>34.998841314515246</v>
      </c>
      <c r="N695" s="5">
        <f t="shared" si="47"/>
        <v>41.699113295372712</v>
      </c>
      <c r="O695" s="5">
        <f t="shared" si="47"/>
        <v>27.23904632538618</v>
      </c>
      <c r="P695" s="5">
        <f t="shared" si="47"/>
        <v>21.340588279242994</v>
      </c>
      <c r="Q695" s="5">
        <f t="shared" si="47"/>
        <v>19.212911099223771</v>
      </c>
      <c r="R695" s="5">
        <f t="shared" si="47"/>
        <v>21.979794792589402</v>
      </c>
      <c r="S695" s="5">
        <f t="shared" si="47"/>
        <v>28.237333208950481</v>
      </c>
      <c r="T695" s="5">
        <f t="shared" si="47"/>
        <v>36.219370173599437</v>
      </c>
      <c r="U695" s="5">
        <f t="shared" si="47"/>
        <v>21.814228407432665</v>
      </c>
      <c r="V695" s="5">
        <f t="shared" si="47"/>
        <v>13.772441579753405</v>
      </c>
      <c r="W695" s="5">
        <f t="shared" si="47"/>
        <v>10.186334555845793</v>
      </c>
      <c r="X695" s="5">
        <f t="shared" si="47"/>
        <v>14.768356538880987</v>
      </c>
      <c r="Y695" s="5">
        <f t="shared" si="47"/>
        <v>23.080489089264518</v>
      </c>
      <c r="Z695" s="5">
        <f t="shared" si="47"/>
        <v>32.366267577385642</v>
      </c>
      <c r="AA695" s="5">
        <f t="shared" si="47"/>
        <v>19.328555337669702</v>
      </c>
      <c r="AB695" s="5">
        <f t="shared" si="47"/>
        <v>9.3569614592099448</v>
      </c>
      <c r="AC695" s="5">
        <f t="shared" si="47"/>
        <v>1.3321628998608226</v>
      </c>
      <c r="AD695" s="5">
        <f t="shared" si="47"/>
        <v>10.782339364288287</v>
      </c>
      <c r="AE695" s="5">
        <f t="shared" si="47"/>
        <v>20.760666662611378</v>
      </c>
      <c r="AF695" s="5">
        <f t="shared" si="47"/>
        <v>30.757340137207354</v>
      </c>
      <c r="AG695" s="5">
        <f t="shared" si="47"/>
        <v>59.852159601827388</v>
      </c>
      <c r="AH695" s="5">
        <f t="shared" si="47"/>
        <v>49.95106319026501</v>
      </c>
      <c r="AI695" s="5">
        <f t="shared" si="47"/>
        <v>40.102348137921062</v>
      </c>
      <c r="AJ695" s="5">
        <f t="shared" si="47"/>
        <v>30.357039480610091</v>
      </c>
      <c r="AK695" s="5">
        <f t="shared" si="47"/>
        <v>61.716377726091629</v>
      </c>
      <c r="AL695" s="5">
        <f t="shared" si="47"/>
        <v>52.167377582871865</v>
      </c>
      <c r="AM695" s="5">
        <f t="shared" si="47"/>
        <v>42.827793864967688</v>
      </c>
      <c r="AN695" s="5">
        <f t="shared" si="47"/>
        <v>33.871303637107211</v>
      </c>
      <c r="AO695" s="5">
        <f t="shared" si="47"/>
        <v>64.809469656709439</v>
      </c>
      <c r="AP695" s="5">
        <f t="shared" si="47"/>
        <v>55.78769500810715</v>
      </c>
      <c r="AQ695" s="5">
        <f t="shared" si="47"/>
        <v>47.164869559282749</v>
      </c>
      <c r="AR695" s="5">
        <f t="shared" si="47"/>
        <v>39.205119257318515</v>
      </c>
      <c r="AS695" s="5">
        <f t="shared" si="47"/>
        <v>68.966286358604037</v>
      </c>
      <c r="AT695" s="5">
        <f t="shared" si="47"/>
        <v>60.560738228053822</v>
      </c>
      <c r="AU695" s="5">
        <f t="shared" si="47"/>
        <v>52.717290450723802</v>
      </c>
      <c r="AV695" s="5">
        <f t="shared" si="47"/>
        <v>45.726116689855019</v>
      </c>
    </row>
    <row r="696" spans="2:48" x14ac:dyDescent="0.25">
      <c r="B696"/>
      <c r="C696" s="28" t="e">
        <f>VLOOKUP(B696,vertices!$A:$C,2,0)</f>
        <v>#N/A</v>
      </c>
      <c r="D696" s="28" t="e">
        <f>VLOOKUP(B696,vertices!$A:$C,3,0)</f>
        <v>#N/A</v>
      </c>
      <c r="E696" s="28"/>
      <c r="F696" s="28"/>
      <c r="G696" s="28"/>
      <c r="H696" s="28"/>
      <c r="I696" s="20" t="s">
        <v>157</v>
      </c>
      <c r="J696" s="20" t="s">
        <v>158</v>
      </c>
      <c r="K696" s="20" t="s">
        <v>159</v>
      </c>
      <c r="L696" s="20" t="s">
        <v>160</v>
      </c>
      <c r="M696" s="20" t="s">
        <v>161</v>
      </c>
      <c r="N696" s="20" t="s">
        <v>162</v>
      </c>
      <c r="O696" s="20" t="s">
        <v>163</v>
      </c>
      <c r="P696" s="20" t="s">
        <v>164</v>
      </c>
      <c r="Q696" s="20" t="s">
        <v>165</v>
      </c>
      <c r="R696" s="20" t="s">
        <v>166</v>
      </c>
      <c r="S696" s="20" t="s">
        <v>167</v>
      </c>
      <c r="T696" s="20" t="s">
        <v>168</v>
      </c>
      <c r="U696" s="20" t="s">
        <v>169</v>
      </c>
      <c r="V696" s="20" t="s">
        <v>170</v>
      </c>
      <c r="W696" s="20" t="s">
        <v>171</v>
      </c>
      <c r="X696" s="20" t="s">
        <v>172</v>
      </c>
      <c r="Y696" s="20" t="s">
        <v>173</v>
      </c>
      <c r="Z696" s="20" t="s">
        <v>174</v>
      </c>
      <c r="AA696" s="20" t="s">
        <v>175</v>
      </c>
      <c r="AB696" s="20" t="s">
        <v>176</v>
      </c>
      <c r="AC696" s="20" t="s">
        <v>177</v>
      </c>
      <c r="AD696" s="20" t="s">
        <v>178</v>
      </c>
      <c r="AE696" s="20" t="s">
        <v>179</v>
      </c>
      <c r="AF696" s="19" t="s">
        <v>180</v>
      </c>
      <c r="AG696" s="20" t="s">
        <v>181</v>
      </c>
      <c r="AH696" s="20" t="s">
        <v>182</v>
      </c>
      <c r="AI696" s="20" t="s">
        <v>183</v>
      </c>
      <c r="AJ696" s="20" t="s">
        <v>184</v>
      </c>
      <c r="AK696" s="20" t="s">
        <v>185</v>
      </c>
      <c r="AL696" s="20" t="s">
        <v>186</v>
      </c>
      <c r="AM696" s="20" t="s">
        <v>187</v>
      </c>
      <c r="AN696" s="20" t="s">
        <v>188</v>
      </c>
      <c r="AO696" s="20" t="s">
        <v>189</v>
      </c>
      <c r="AP696" s="20" t="s">
        <v>190</v>
      </c>
      <c r="AQ696" s="20" t="s">
        <v>191</v>
      </c>
      <c r="AR696" s="20" t="s">
        <v>192</v>
      </c>
      <c r="AS696" s="20" t="s">
        <v>189</v>
      </c>
      <c r="AT696" s="20" t="s">
        <v>190</v>
      </c>
      <c r="AU696" s="20" t="s">
        <v>191</v>
      </c>
      <c r="AV696" s="20" t="s">
        <v>192</v>
      </c>
    </row>
    <row r="697" spans="2:48" x14ac:dyDescent="0.25">
      <c r="B697" t="str">
        <f>vertices!A190</f>
        <v>SKAU</v>
      </c>
      <c r="C697" s="28">
        <f>VLOOKUP(B697,vertices!$A:$C,2,0)</f>
        <v>-25.466100000000001</v>
      </c>
      <c r="D697" s="28">
        <f>VLOOKUP(B697,vertices!$A:$C,3,0)</f>
        <v>-42.711949999999995</v>
      </c>
      <c r="E697" s="30">
        <f>SMALL(I697:AV697,1)</f>
        <v>3.6144828901022841</v>
      </c>
      <c r="F697" s="30" t="str">
        <f>HLOOKUP(E697,I697:AV698,2,0)</f>
        <v>QDD6</v>
      </c>
      <c r="G697" s="30" t="str">
        <f>VLOOKUP(F697,$B$573:$F$613,4,0)</f>
        <v>BS086</v>
      </c>
      <c r="H697" s="30" t="str">
        <f>VLOOKUP(F697,$B$573:$F$613,5,0)</f>
        <v>BS074</v>
      </c>
      <c r="I697" s="5">
        <f>IFERROR(3440*ACOS(COS(PI()*(90-I616)/180)*COS((90-$C697)*PI()/180)+SIN((90-I616)*PI()/180)*SIN((90-$C697)*PI()/180)*COS((($D697)-I617)*PI()/180)),0)</f>
        <v>37.167818114566131</v>
      </c>
      <c r="J697" s="5">
        <f t="shared" ref="J697:AV697" si="48">IFERROR(3440*ACOS(COS(PI()*(90-J616)/180)*COS((90-$C697)*PI()/180)+SIN((90-J616)*PI()/180)*SIN((90-$C697)*PI()/180)*COS((($D697)-J617)*PI()/180)),0)</f>
        <v>31.945042241191768</v>
      </c>
      <c r="K697" s="5">
        <f t="shared" si="48"/>
        <v>29.322043018289943</v>
      </c>
      <c r="L697" s="5">
        <f t="shared" si="48"/>
        <v>29.98893383156485</v>
      </c>
      <c r="M697" s="5">
        <f t="shared" si="48"/>
        <v>33.751260132758709</v>
      </c>
      <c r="N697" s="5">
        <f t="shared" si="48"/>
        <v>39.739356201471345</v>
      </c>
      <c r="O697" s="5">
        <f t="shared" si="48"/>
        <v>30.572467129137326</v>
      </c>
      <c r="P697" s="5">
        <f t="shared" si="48"/>
        <v>23.965125504919111</v>
      </c>
      <c r="Q697" s="5">
        <f t="shared" si="48"/>
        <v>20.35285506963513</v>
      </c>
      <c r="R697" s="5">
        <f t="shared" si="48"/>
        <v>21.316898306912631</v>
      </c>
      <c r="S697" s="5">
        <f t="shared" si="48"/>
        <v>26.359847728947585</v>
      </c>
      <c r="T697" s="5">
        <f t="shared" si="48"/>
        <v>33.697670039012323</v>
      </c>
      <c r="U697" s="5">
        <f t="shared" si="48"/>
        <v>25.527608619586157</v>
      </c>
      <c r="V697" s="5">
        <f t="shared" si="48"/>
        <v>17.079176765058079</v>
      </c>
      <c r="W697" s="5">
        <f t="shared" si="48"/>
        <v>11.48909580898847</v>
      </c>
      <c r="X697" s="5">
        <f t="shared" si="48"/>
        <v>13.136283052803428</v>
      </c>
      <c r="Y697" s="5">
        <f t="shared" si="48"/>
        <v>20.331898799233272</v>
      </c>
      <c r="Z697" s="5">
        <f t="shared" si="48"/>
        <v>29.231350490817309</v>
      </c>
      <c r="AA697" s="5">
        <f t="shared" si="48"/>
        <v>23.073714620539114</v>
      </c>
      <c r="AB697" s="5">
        <f t="shared" si="48"/>
        <v>13.137704440111921</v>
      </c>
      <c r="AC697" s="5">
        <f t="shared" si="48"/>
        <v>3.6144828901022841</v>
      </c>
      <c r="AD697" s="5">
        <f t="shared" si="48"/>
        <v>7.3342983453295396</v>
      </c>
      <c r="AE697" s="5">
        <f t="shared" si="48"/>
        <v>17.169205424896141</v>
      </c>
      <c r="AF697" s="5">
        <f t="shared" si="48"/>
        <v>27.129937977638736</v>
      </c>
      <c r="AG697" s="5">
        <f t="shared" si="48"/>
        <v>63.395113371439322</v>
      </c>
      <c r="AH697" s="5">
        <f t="shared" si="48"/>
        <v>53.460587634990873</v>
      </c>
      <c r="AI697" s="5">
        <f t="shared" si="48"/>
        <v>43.559045536027661</v>
      </c>
      <c r="AJ697" s="5">
        <f t="shared" si="48"/>
        <v>33.719555936935762</v>
      </c>
      <c r="AK697" s="5">
        <f t="shared" si="48"/>
        <v>65.025512808857272</v>
      </c>
      <c r="AL697" s="5">
        <f t="shared" si="48"/>
        <v>55.381680635063816</v>
      </c>
      <c r="AM697" s="5">
        <f t="shared" si="48"/>
        <v>45.893404750123175</v>
      </c>
      <c r="AN697" s="5">
        <f t="shared" si="48"/>
        <v>36.681595724559024</v>
      </c>
      <c r="AO697" s="5">
        <f t="shared" si="48"/>
        <v>67.840527898547066</v>
      </c>
      <c r="AP697" s="5">
        <f t="shared" si="48"/>
        <v>58.657044388649773</v>
      </c>
      <c r="AQ697" s="5">
        <f t="shared" si="48"/>
        <v>49.791758463615956</v>
      </c>
      <c r="AR697" s="5">
        <f t="shared" si="48"/>
        <v>41.449346064081411</v>
      </c>
      <c r="AS697" s="5">
        <f t="shared" si="48"/>
        <v>71.70076404769064</v>
      </c>
      <c r="AT697" s="5">
        <f t="shared" si="48"/>
        <v>63.076055552249187</v>
      </c>
      <c r="AU697" s="5">
        <f t="shared" si="48"/>
        <v>54.922069459246941</v>
      </c>
      <c r="AV697" s="5">
        <f t="shared" si="48"/>
        <v>47.481937136323168</v>
      </c>
    </row>
    <row r="698" spans="2:48" x14ac:dyDescent="0.25">
      <c r="B698"/>
      <c r="C698" s="28" t="e">
        <f>VLOOKUP(B698,vertices!$A:$C,2,0)</f>
        <v>#N/A</v>
      </c>
      <c r="D698" s="28" t="e">
        <f>VLOOKUP(B698,vertices!$A:$C,3,0)</f>
        <v>#N/A</v>
      </c>
      <c r="E698" s="28"/>
      <c r="F698" s="28"/>
      <c r="G698" s="28"/>
      <c r="H698" s="28"/>
      <c r="I698" s="20" t="s">
        <v>157</v>
      </c>
      <c r="J698" s="20" t="s">
        <v>158</v>
      </c>
      <c r="K698" s="20" t="s">
        <v>159</v>
      </c>
      <c r="L698" s="20" t="s">
        <v>160</v>
      </c>
      <c r="M698" s="20" t="s">
        <v>161</v>
      </c>
      <c r="N698" s="20" t="s">
        <v>162</v>
      </c>
      <c r="O698" s="20" t="s">
        <v>163</v>
      </c>
      <c r="P698" s="20" t="s">
        <v>164</v>
      </c>
      <c r="Q698" s="20" t="s">
        <v>165</v>
      </c>
      <c r="R698" s="20" t="s">
        <v>166</v>
      </c>
      <c r="S698" s="20" t="s">
        <v>167</v>
      </c>
      <c r="T698" s="20" t="s">
        <v>168</v>
      </c>
      <c r="U698" s="20" t="s">
        <v>169</v>
      </c>
      <c r="V698" s="20" t="s">
        <v>170</v>
      </c>
      <c r="W698" s="20" t="s">
        <v>171</v>
      </c>
      <c r="X698" s="20" t="s">
        <v>172</v>
      </c>
      <c r="Y698" s="20" t="s">
        <v>173</v>
      </c>
      <c r="Z698" s="20" t="s">
        <v>174</v>
      </c>
      <c r="AA698" s="20" t="s">
        <v>175</v>
      </c>
      <c r="AB698" s="20" t="s">
        <v>176</v>
      </c>
      <c r="AC698" s="20" t="s">
        <v>177</v>
      </c>
      <c r="AD698" s="20" t="s">
        <v>178</v>
      </c>
      <c r="AE698" s="20" t="s">
        <v>179</v>
      </c>
      <c r="AF698" s="19" t="s">
        <v>180</v>
      </c>
      <c r="AG698" s="20" t="s">
        <v>181</v>
      </c>
      <c r="AH698" s="20" t="s">
        <v>182</v>
      </c>
      <c r="AI698" s="20" t="s">
        <v>183</v>
      </c>
      <c r="AJ698" s="20" t="s">
        <v>184</v>
      </c>
      <c r="AK698" s="20" t="s">
        <v>185</v>
      </c>
      <c r="AL698" s="20" t="s">
        <v>186</v>
      </c>
      <c r="AM698" s="20" t="s">
        <v>187</v>
      </c>
      <c r="AN698" s="20" t="s">
        <v>188</v>
      </c>
      <c r="AO698" s="20" t="s">
        <v>189</v>
      </c>
      <c r="AP698" s="20" t="s">
        <v>190</v>
      </c>
      <c r="AQ698" s="20" t="s">
        <v>191</v>
      </c>
      <c r="AR698" s="20" t="s">
        <v>192</v>
      </c>
      <c r="AS698" s="20" t="s">
        <v>189</v>
      </c>
      <c r="AT698" s="20" t="s">
        <v>190</v>
      </c>
      <c r="AU698" s="20" t="s">
        <v>191</v>
      </c>
      <c r="AV698" s="20" t="s">
        <v>192</v>
      </c>
    </row>
    <row r="699" spans="2:48" x14ac:dyDescent="0.25">
      <c r="B699">
        <f>vertices!A191</f>
        <v>0</v>
      </c>
      <c r="C699" s="28" t="e">
        <f>VLOOKUP(B699,vertices!$A:$C,2,0)</f>
        <v>#N/A</v>
      </c>
      <c r="D699" s="28" t="e">
        <f>VLOOKUP(B699,vertices!$A:$C,3,0)</f>
        <v>#N/A</v>
      </c>
      <c r="E699" s="30">
        <f>SMALL(I699:AV699,1)</f>
        <v>0</v>
      </c>
      <c r="F699" s="30" t="str">
        <f>HLOOKUP(E699,I699:AV700,2,0)</f>
        <v>QDA4</v>
      </c>
      <c r="G699" s="30" t="str">
        <f>VLOOKUP(F699,$B$573:$F$613,4,0)</f>
        <v>XONER</v>
      </c>
      <c r="H699" s="30" t="str">
        <f>VLOOKUP(F699,$B$573:$F$613,5,0)</f>
        <v>ARUBU</v>
      </c>
      <c r="I699" s="5">
        <f>IFERROR(3440*ACOS(COS(PI()*(90-I616)/180)*COS((90-$C699)*PI()/180)+SIN((90-I616)*PI()/180)*SIN((90-$C699)*PI()/180)*COS((($D699)-I617)*PI()/180)),0)</f>
        <v>0</v>
      </c>
      <c r="J699" s="5">
        <f t="shared" ref="J699:AV699" si="49">IFERROR(3440*ACOS(COS(PI()*(90-J616)/180)*COS((90-$C699)*PI()/180)+SIN((90-J616)*PI()/180)*SIN((90-$C699)*PI()/180)*COS((($D699)-J617)*PI()/180)),0)</f>
        <v>0</v>
      </c>
      <c r="K699" s="5">
        <f t="shared" si="49"/>
        <v>0</v>
      </c>
      <c r="L699" s="5">
        <f t="shared" si="49"/>
        <v>0</v>
      </c>
      <c r="M699" s="5">
        <f t="shared" si="49"/>
        <v>0</v>
      </c>
      <c r="N699" s="5">
        <f t="shared" si="49"/>
        <v>0</v>
      </c>
      <c r="O699" s="5">
        <f t="shared" si="49"/>
        <v>0</v>
      </c>
      <c r="P699" s="5">
        <f t="shared" si="49"/>
        <v>0</v>
      </c>
      <c r="Q699" s="5">
        <f t="shared" si="49"/>
        <v>0</v>
      </c>
      <c r="R699" s="5">
        <f t="shared" si="49"/>
        <v>0</v>
      </c>
      <c r="S699" s="5">
        <f t="shared" si="49"/>
        <v>0</v>
      </c>
      <c r="T699" s="5">
        <f t="shared" si="49"/>
        <v>0</v>
      </c>
      <c r="U699" s="5">
        <f t="shared" si="49"/>
        <v>0</v>
      </c>
      <c r="V699" s="5">
        <f t="shared" si="49"/>
        <v>0</v>
      </c>
      <c r="W699" s="5">
        <f t="shared" si="49"/>
        <v>0</v>
      </c>
      <c r="X699" s="5">
        <f t="shared" si="49"/>
        <v>0</v>
      </c>
      <c r="Y699" s="5">
        <f t="shared" si="49"/>
        <v>0</v>
      </c>
      <c r="Z699" s="5">
        <f t="shared" si="49"/>
        <v>0</v>
      </c>
      <c r="AA699" s="5">
        <f t="shared" si="49"/>
        <v>0</v>
      </c>
      <c r="AB699" s="5">
        <f t="shared" si="49"/>
        <v>0</v>
      </c>
      <c r="AC699" s="5">
        <f t="shared" si="49"/>
        <v>0</v>
      </c>
      <c r="AD699" s="5">
        <f t="shared" si="49"/>
        <v>0</v>
      </c>
      <c r="AE699" s="5">
        <f t="shared" si="49"/>
        <v>0</v>
      </c>
      <c r="AF699" s="5">
        <f t="shared" si="49"/>
        <v>0</v>
      </c>
      <c r="AG699" s="5">
        <f t="shared" si="49"/>
        <v>0</v>
      </c>
      <c r="AH699" s="5">
        <f t="shared" si="49"/>
        <v>0</v>
      </c>
      <c r="AI699" s="5">
        <f t="shared" si="49"/>
        <v>0</v>
      </c>
      <c r="AJ699" s="5">
        <f t="shared" si="49"/>
        <v>0</v>
      </c>
      <c r="AK699" s="5">
        <f t="shared" si="49"/>
        <v>0</v>
      </c>
      <c r="AL699" s="5">
        <f t="shared" si="49"/>
        <v>0</v>
      </c>
      <c r="AM699" s="5">
        <f t="shared" si="49"/>
        <v>0</v>
      </c>
      <c r="AN699" s="5">
        <f t="shared" si="49"/>
        <v>0</v>
      </c>
      <c r="AO699" s="5">
        <f t="shared" si="49"/>
        <v>0</v>
      </c>
      <c r="AP699" s="5">
        <f t="shared" si="49"/>
        <v>0</v>
      </c>
      <c r="AQ699" s="5">
        <f t="shared" si="49"/>
        <v>0</v>
      </c>
      <c r="AR699" s="5">
        <f t="shared" si="49"/>
        <v>0</v>
      </c>
      <c r="AS699" s="5">
        <f t="shared" si="49"/>
        <v>0</v>
      </c>
      <c r="AT699" s="5">
        <f t="shared" si="49"/>
        <v>0</v>
      </c>
      <c r="AU699" s="5">
        <f t="shared" si="49"/>
        <v>0</v>
      </c>
      <c r="AV699" s="5">
        <f t="shared" si="49"/>
        <v>0</v>
      </c>
    </row>
    <row r="700" spans="2:48" x14ac:dyDescent="0.25">
      <c r="B700"/>
      <c r="C700" s="28" t="e">
        <f>VLOOKUP(B700,vertices!$A:$C,2,0)</f>
        <v>#N/A</v>
      </c>
      <c r="D700" s="28" t="e">
        <f>VLOOKUP(B700,vertices!$A:$C,3,0)</f>
        <v>#N/A</v>
      </c>
      <c r="E700" s="28"/>
      <c r="F700" s="28"/>
      <c r="G700" s="28"/>
      <c r="H700" s="28"/>
      <c r="I700" s="20" t="s">
        <v>157</v>
      </c>
      <c r="J700" s="20" t="s">
        <v>158</v>
      </c>
      <c r="K700" s="20" t="s">
        <v>159</v>
      </c>
      <c r="L700" s="20" t="s">
        <v>160</v>
      </c>
      <c r="M700" s="20" t="s">
        <v>161</v>
      </c>
      <c r="N700" s="20" t="s">
        <v>162</v>
      </c>
      <c r="O700" s="20" t="s">
        <v>163</v>
      </c>
      <c r="P700" s="20" t="s">
        <v>164</v>
      </c>
      <c r="Q700" s="20" t="s">
        <v>165</v>
      </c>
      <c r="R700" s="20" t="s">
        <v>166</v>
      </c>
      <c r="S700" s="20" t="s">
        <v>167</v>
      </c>
      <c r="T700" s="20" t="s">
        <v>168</v>
      </c>
      <c r="U700" s="20" t="s">
        <v>169</v>
      </c>
      <c r="V700" s="20" t="s">
        <v>170</v>
      </c>
      <c r="W700" s="20" t="s">
        <v>171</v>
      </c>
      <c r="X700" s="20" t="s">
        <v>172</v>
      </c>
      <c r="Y700" s="20" t="s">
        <v>173</v>
      </c>
      <c r="Z700" s="20" t="s">
        <v>174</v>
      </c>
      <c r="AA700" s="20" t="s">
        <v>175</v>
      </c>
      <c r="AB700" s="20" t="s">
        <v>176</v>
      </c>
      <c r="AC700" s="20" t="s">
        <v>177</v>
      </c>
      <c r="AD700" s="20" t="s">
        <v>178</v>
      </c>
      <c r="AE700" s="20" t="s">
        <v>179</v>
      </c>
      <c r="AF700" s="19" t="s">
        <v>180</v>
      </c>
      <c r="AG700" s="20" t="s">
        <v>181</v>
      </c>
      <c r="AH700" s="20" t="s">
        <v>182</v>
      </c>
      <c r="AI700" s="20" t="s">
        <v>183</v>
      </c>
      <c r="AJ700" s="20" t="s">
        <v>184</v>
      </c>
      <c r="AK700" s="20" t="s">
        <v>185</v>
      </c>
      <c r="AL700" s="20" t="s">
        <v>186</v>
      </c>
      <c r="AM700" s="20" t="s">
        <v>187</v>
      </c>
      <c r="AN700" s="20" t="s">
        <v>188</v>
      </c>
      <c r="AO700" s="20" t="s">
        <v>189</v>
      </c>
      <c r="AP700" s="20" t="s">
        <v>190</v>
      </c>
      <c r="AQ700" s="20" t="s">
        <v>191</v>
      </c>
      <c r="AR700" s="20" t="s">
        <v>192</v>
      </c>
      <c r="AS700" s="20" t="s">
        <v>189</v>
      </c>
      <c r="AT700" s="20" t="s">
        <v>190</v>
      </c>
      <c r="AU700" s="20" t="s">
        <v>191</v>
      </c>
      <c r="AV700" s="20" t="s">
        <v>192</v>
      </c>
    </row>
    <row r="701" spans="2:48" x14ac:dyDescent="0.25">
      <c r="B701">
        <f>vertices!A192</f>
        <v>0</v>
      </c>
      <c r="C701" s="28" t="e">
        <f>VLOOKUP(B701,vertices!$A:$C,2,0)</f>
        <v>#N/A</v>
      </c>
      <c r="D701" s="28" t="e">
        <f>VLOOKUP(B701,vertices!$A:$C,3,0)</f>
        <v>#N/A</v>
      </c>
      <c r="E701" s="30">
        <f>SMALL(I701:AV701,1)</f>
        <v>0</v>
      </c>
      <c r="F701" s="30" t="str">
        <f>HLOOKUP(E701,I701:AV702,2,0)</f>
        <v>QDA4</v>
      </c>
      <c r="G701" s="30" t="str">
        <f>VLOOKUP(F701,$B$573:$F$613,4,0)</f>
        <v>XONER</v>
      </c>
      <c r="H701" s="30" t="str">
        <f>VLOOKUP(F701,$B$573:$F$613,5,0)</f>
        <v>ARUBU</v>
      </c>
      <c r="I701" s="5">
        <f>IFERROR(3440*ACOS(COS(PI()*(90-I616)/180)*COS((90-$C701)*PI()/180)+SIN((90-I616)*PI()/180)*SIN((90-$C701)*PI()/180)*COS((($D701)-I617)*PI()/180)),0)</f>
        <v>0</v>
      </c>
      <c r="J701" s="5">
        <f t="shared" ref="J701:AV701" si="50">IFERROR(3440*ACOS(COS(PI()*(90-J616)/180)*COS((90-$C701)*PI()/180)+SIN((90-J616)*PI()/180)*SIN((90-$C701)*PI()/180)*COS((($D701)-J617)*PI()/180)),0)</f>
        <v>0</v>
      </c>
      <c r="K701" s="5">
        <f t="shared" si="50"/>
        <v>0</v>
      </c>
      <c r="L701" s="5">
        <f t="shared" si="50"/>
        <v>0</v>
      </c>
      <c r="M701" s="5">
        <f t="shared" si="50"/>
        <v>0</v>
      </c>
      <c r="N701" s="5">
        <f t="shared" si="50"/>
        <v>0</v>
      </c>
      <c r="O701" s="5">
        <f t="shared" si="50"/>
        <v>0</v>
      </c>
      <c r="P701" s="5">
        <f t="shared" si="50"/>
        <v>0</v>
      </c>
      <c r="Q701" s="5">
        <f t="shared" si="50"/>
        <v>0</v>
      </c>
      <c r="R701" s="5">
        <f t="shared" si="50"/>
        <v>0</v>
      </c>
      <c r="S701" s="5">
        <f t="shared" si="50"/>
        <v>0</v>
      </c>
      <c r="T701" s="5">
        <f t="shared" si="50"/>
        <v>0</v>
      </c>
      <c r="U701" s="5">
        <f t="shared" si="50"/>
        <v>0</v>
      </c>
      <c r="V701" s="5">
        <f t="shared" si="50"/>
        <v>0</v>
      </c>
      <c r="W701" s="5">
        <f t="shared" si="50"/>
        <v>0</v>
      </c>
      <c r="X701" s="5">
        <f t="shared" si="50"/>
        <v>0</v>
      </c>
      <c r="Y701" s="5">
        <f t="shared" si="50"/>
        <v>0</v>
      </c>
      <c r="Z701" s="5">
        <f t="shared" si="50"/>
        <v>0</v>
      </c>
      <c r="AA701" s="5">
        <f t="shared" si="50"/>
        <v>0</v>
      </c>
      <c r="AB701" s="5">
        <f t="shared" si="50"/>
        <v>0</v>
      </c>
      <c r="AC701" s="5">
        <f t="shared" si="50"/>
        <v>0</v>
      </c>
      <c r="AD701" s="5">
        <f t="shared" si="50"/>
        <v>0</v>
      </c>
      <c r="AE701" s="5">
        <f t="shared" si="50"/>
        <v>0</v>
      </c>
      <c r="AF701" s="5">
        <f t="shared" si="50"/>
        <v>0</v>
      </c>
      <c r="AG701" s="5">
        <f t="shared" si="50"/>
        <v>0</v>
      </c>
      <c r="AH701" s="5">
        <f t="shared" si="50"/>
        <v>0</v>
      </c>
      <c r="AI701" s="5">
        <f t="shared" si="50"/>
        <v>0</v>
      </c>
      <c r="AJ701" s="5">
        <f t="shared" si="50"/>
        <v>0</v>
      </c>
      <c r="AK701" s="5">
        <f t="shared" si="50"/>
        <v>0</v>
      </c>
      <c r="AL701" s="5">
        <f t="shared" si="50"/>
        <v>0</v>
      </c>
      <c r="AM701" s="5">
        <f t="shared" si="50"/>
        <v>0</v>
      </c>
      <c r="AN701" s="5">
        <f t="shared" si="50"/>
        <v>0</v>
      </c>
      <c r="AO701" s="5">
        <f t="shared" si="50"/>
        <v>0</v>
      </c>
      <c r="AP701" s="5">
        <f t="shared" si="50"/>
        <v>0</v>
      </c>
      <c r="AQ701" s="5">
        <f t="shared" si="50"/>
        <v>0</v>
      </c>
      <c r="AR701" s="5">
        <f t="shared" si="50"/>
        <v>0</v>
      </c>
      <c r="AS701" s="5">
        <f t="shared" si="50"/>
        <v>0</v>
      </c>
      <c r="AT701" s="5">
        <f t="shared" si="50"/>
        <v>0</v>
      </c>
      <c r="AU701" s="5">
        <f t="shared" si="50"/>
        <v>0</v>
      </c>
      <c r="AV701" s="5">
        <f t="shared" si="50"/>
        <v>0</v>
      </c>
    </row>
    <row r="702" spans="2:48" x14ac:dyDescent="0.25">
      <c r="B702"/>
      <c r="C702" s="28" t="e">
        <f>VLOOKUP(B702,vertices!$A:$C,2,0)</f>
        <v>#N/A</v>
      </c>
      <c r="D702" s="28" t="e">
        <f>VLOOKUP(B702,vertices!$A:$C,3,0)</f>
        <v>#N/A</v>
      </c>
      <c r="E702" s="28"/>
      <c r="F702" s="28"/>
      <c r="G702" s="28"/>
      <c r="H702" s="28"/>
      <c r="I702" s="20" t="s">
        <v>157</v>
      </c>
      <c r="J702" s="20" t="s">
        <v>158</v>
      </c>
      <c r="K702" s="20" t="s">
        <v>159</v>
      </c>
      <c r="L702" s="20" t="s">
        <v>160</v>
      </c>
      <c r="M702" s="20" t="s">
        <v>161</v>
      </c>
      <c r="N702" s="20" t="s">
        <v>162</v>
      </c>
      <c r="O702" s="20" t="s">
        <v>163</v>
      </c>
      <c r="P702" s="20" t="s">
        <v>164</v>
      </c>
      <c r="Q702" s="20" t="s">
        <v>165</v>
      </c>
      <c r="R702" s="20" t="s">
        <v>166</v>
      </c>
      <c r="S702" s="20" t="s">
        <v>167</v>
      </c>
      <c r="T702" s="20" t="s">
        <v>168</v>
      </c>
      <c r="U702" s="20" t="s">
        <v>169</v>
      </c>
      <c r="V702" s="20" t="s">
        <v>170</v>
      </c>
      <c r="W702" s="20" t="s">
        <v>171</v>
      </c>
      <c r="X702" s="20" t="s">
        <v>172</v>
      </c>
      <c r="Y702" s="20" t="s">
        <v>173</v>
      </c>
      <c r="Z702" s="20" t="s">
        <v>174</v>
      </c>
      <c r="AA702" s="20" t="s">
        <v>175</v>
      </c>
      <c r="AB702" s="20" t="s">
        <v>176</v>
      </c>
      <c r="AC702" s="20" t="s">
        <v>177</v>
      </c>
      <c r="AD702" s="20" t="s">
        <v>178</v>
      </c>
      <c r="AE702" s="20" t="s">
        <v>179</v>
      </c>
      <c r="AF702" s="19" t="s">
        <v>180</v>
      </c>
      <c r="AG702" s="20" t="s">
        <v>181</v>
      </c>
      <c r="AH702" s="20" t="s">
        <v>182</v>
      </c>
      <c r="AI702" s="20" t="s">
        <v>183</v>
      </c>
      <c r="AJ702" s="20" t="s">
        <v>184</v>
      </c>
      <c r="AK702" s="20" t="s">
        <v>185</v>
      </c>
      <c r="AL702" s="20" t="s">
        <v>186</v>
      </c>
      <c r="AM702" s="20" t="s">
        <v>187</v>
      </c>
      <c r="AN702" s="20" t="s">
        <v>188</v>
      </c>
      <c r="AO702" s="20" t="s">
        <v>189</v>
      </c>
      <c r="AP702" s="20" t="s">
        <v>190</v>
      </c>
      <c r="AQ702" s="20" t="s">
        <v>191</v>
      </c>
      <c r="AR702" s="20" t="s">
        <v>192</v>
      </c>
      <c r="AS702" s="20" t="s">
        <v>189</v>
      </c>
      <c r="AT702" s="20" t="s">
        <v>190</v>
      </c>
      <c r="AU702" s="20" t="s">
        <v>191</v>
      </c>
      <c r="AV702" s="20" t="s">
        <v>192</v>
      </c>
    </row>
    <row r="703" spans="2:48" x14ac:dyDescent="0.25">
      <c r="B703">
        <f>vertices!A193</f>
        <v>0</v>
      </c>
      <c r="C703" s="28" t="e">
        <f>VLOOKUP(B703,vertices!$A:$C,2,0)</f>
        <v>#N/A</v>
      </c>
      <c r="D703" s="28" t="e">
        <f>VLOOKUP(B703,vertices!$A:$C,3,0)</f>
        <v>#N/A</v>
      </c>
      <c r="E703" s="30">
        <f>SMALL(I703:AV703,1)</f>
        <v>0</v>
      </c>
      <c r="F703" s="30" t="str">
        <f>HLOOKUP(E703,I703:AV704,2,0)</f>
        <v>QDA4</v>
      </c>
      <c r="G703" s="30" t="str">
        <f>VLOOKUP(F703,$B$573:$F$613,4,0)</f>
        <v>XONER</v>
      </c>
      <c r="H703" s="30" t="str">
        <f>VLOOKUP(F703,$B$573:$F$613,5,0)</f>
        <v>ARUBU</v>
      </c>
      <c r="I703" s="5">
        <f>IFERROR(3440*ACOS(COS(PI()*(90-I616)/180)*COS((90-$C703)*PI()/180)+SIN((90-I616)*PI()/180)*SIN((90-$C703)*PI()/180)*COS((($D703)-I617)*PI()/180)),0)</f>
        <v>0</v>
      </c>
      <c r="J703" s="5">
        <f t="shared" ref="J703:AV703" si="51">IFERROR(3440*ACOS(COS(PI()*(90-J616)/180)*COS((90-$C703)*PI()/180)+SIN((90-J616)*PI()/180)*SIN((90-$C703)*PI()/180)*COS((($D703)-J617)*PI()/180)),0)</f>
        <v>0</v>
      </c>
      <c r="K703" s="5">
        <f t="shared" si="51"/>
        <v>0</v>
      </c>
      <c r="L703" s="5">
        <f t="shared" si="51"/>
        <v>0</v>
      </c>
      <c r="M703" s="5">
        <f t="shared" si="51"/>
        <v>0</v>
      </c>
      <c r="N703" s="5">
        <f t="shared" si="51"/>
        <v>0</v>
      </c>
      <c r="O703" s="5">
        <f t="shared" si="51"/>
        <v>0</v>
      </c>
      <c r="P703" s="5">
        <f t="shared" si="51"/>
        <v>0</v>
      </c>
      <c r="Q703" s="5">
        <f t="shared" si="51"/>
        <v>0</v>
      </c>
      <c r="R703" s="5">
        <f t="shared" si="51"/>
        <v>0</v>
      </c>
      <c r="S703" s="5">
        <f t="shared" si="51"/>
        <v>0</v>
      </c>
      <c r="T703" s="5">
        <f t="shared" si="51"/>
        <v>0</v>
      </c>
      <c r="U703" s="5">
        <f t="shared" si="51"/>
        <v>0</v>
      </c>
      <c r="V703" s="5">
        <f t="shared" si="51"/>
        <v>0</v>
      </c>
      <c r="W703" s="5">
        <f t="shared" si="51"/>
        <v>0</v>
      </c>
      <c r="X703" s="5">
        <f t="shared" si="51"/>
        <v>0</v>
      </c>
      <c r="Y703" s="5">
        <f t="shared" si="51"/>
        <v>0</v>
      </c>
      <c r="Z703" s="5">
        <f t="shared" si="51"/>
        <v>0</v>
      </c>
      <c r="AA703" s="5">
        <f t="shared" si="51"/>
        <v>0</v>
      </c>
      <c r="AB703" s="5">
        <f t="shared" si="51"/>
        <v>0</v>
      </c>
      <c r="AC703" s="5">
        <f t="shared" si="51"/>
        <v>0</v>
      </c>
      <c r="AD703" s="5">
        <f t="shared" si="51"/>
        <v>0</v>
      </c>
      <c r="AE703" s="5">
        <f t="shared" si="51"/>
        <v>0</v>
      </c>
      <c r="AF703" s="5">
        <f t="shared" si="51"/>
        <v>0</v>
      </c>
      <c r="AG703" s="5">
        <f t="shared" si="51"/>
        <v>0</v>
      </c>
      <c r="AH703" s="5">
        <f t="shared" si="51"/>
        <v>0</v>
      </c>
      <c r="AI703" s="5">
        <f t="shared" si="51"/>
        <v>0</v>
      </c>
      <c r="AJ703" s="5">
        <f t="shared" si="51"/>
        <v>0</v>
      </c>
      <c r="AK703" s="5">
        <f t="shared" si="51"/>
        <v>0</v>
      </c>
      <c r="AL703" s="5">
        <f t="shared" si="51"/>
        <v>0</v>
      </c>
      <c r="AM703" s="5">
        <f t="shared" si="51"/>
        <v>0</v>
      </c>
      <c r="AN703" s="5">
        <f t="shared" si="51"/>
        <v>0</v>
      </c>
      <c r="AO703" s="5">
        <f t="shared" si="51"/>
        <v>0</v>
      </c>
      <c r="AP703" s="5">
        <f t="shared" si="51"/>
        <v>0</v>
      </c>
      <c r="AQ703" s="5">
        <f t="shared" si="51"/>
        <v>0</v>
      </c>
      <c r="AR703" s="5">
        <f t="shared" si="51"/>
        <v>0</v>
      </c>
      <c r="AS703" s="5">
        <f t="shared" si="51"/>
        <v>0</v>
      </c>
      <c r="AT703" s="5">
        <f t="shared" si="51"/>
        <v>0</v>
      </c>
      <c r="AU703" s="5">
        <f t="shared" si="51"/>
        <v>0</v>
      </c>
      <c r="AV703" s="5">
        <f t="shared" si="51"/>
        <v>0</v>
      </c>
    </row>
    <row r="704" spans="2:48" x14ac:dyDescent="0.25">
      <c r="B704"/>
      <c r="C704" s="28" t="e">
        <f>VLOOKUP(B704,vertices!$A:$C,2,0)</f>
        <v>#N/A</v>
      </c>
      <c r="D704" s="28" t="e">
        <f>VLOOKUP(B704,vertices!$A:$C,3,0)</f>
        <v>#N/A</v>
      </c>
      <c r="E704" s="28"/>
      <c r="F704" s="28"/>
      <c r="G704" s="28"/>
      <c r="H704" s="28"/>
      <c r="I704" s="20" t="s">
        <v>157</v>
      </c>
      <c r="J704" s="20" t="s">
        <v>158</v>
      </c>
      <c r="K704" s="20" t="s">
        <v>159</v>
      </c>
      <c r="L704" s="20" t="s">
        <v>160</v>
      </c>
      <c r="M704" s="20" t="s">
        <v>161</v>
      </c>
      <c r="N704" s="20" t="s">
        <v>162</v>
      </c>
      <c r="O704" s="20" t="s">
        <v>163</v>
      </c>
      <c r="P704" s="20" t="s">
        <v>164</v>
      </c>
      <c r="Q704" s="20" t="s">
        <v>165</v>
      </c>
      <c r="R704" s="20" t="s">
        <v>166</v>
      </c>
      <c r="S704" s="20" t="s">
        <v>167</v>
      </c>
      <c r="T704" s="20" t="s">
        <v>168</v>
      </c>
      <c r="U704" s="20" t="s">
        <v>169</v>
      </c>
      <c r="V704" s="20" t="s">
        <v>170</v>
      </c>
      <c r="W704" s="20" t="s">
        <v>171</v>
      </c>
      <c r="X704" s="20" t="s">
        <v>172</v>
      </c>
      <c r="Y704" s="20" t="s">
        <v>173</v>
      </c>
      <c r="Z704" s="20" t="s">
        <v>174</v>
      </c>
      <c r="AA704" s="20" t="s">
        <v>175</v>
      </c>
      <c r="AB704" s="20" t="s">
        <v>176</v>
      </c>
      <c r="AC704" s="20" t="s">
        <v>177</v>
      </c>
      <c r="AD704" s="20" t="s">
        <v>178</v>
      </c>
      <c r="AE704" s="20" t="s">
        <v>179</v>
      </c>
      <c r="AF704" s="19" t="s">
        <v>180</v>
      </c>
      <c r="AG704" s="20" t="s">
        <v>181</v>
      </c>
      <c r="AH704" s="20" t="s">
        <v>182</v>
      </c>
      <c r="AI704" s="20" t="s">
        <v>183</v>
      </c>
      <c r="AJ704" s="20" t="s">
        <v>184</v>
      </c>
      <c r="AK704" s="20" t="s">
        <v>185</v>
      </c>
      <c r="AL704" s="20" t="s">
        <v>186</v>
      </c>
      <c r="AM704" s="20" t="s">
        <v>187</v>
      </c>
      <c r="AN704" s="20" t="s">
        <v>188</v>
      </c>
      <c r="AO704" s="20" t="s">
        <v>189</v>
      </c>
      <c r="AP704" s="20" t="s">
        <v>190</v>
      </c>
      <c r="AQ704" s="20" t="s">
        <v>191</v>
      </c>
      <c r="AR704" s="20" t="s">
        <v>192</v>
      </c>
      <c r="AS704" s="20" t="s">
        <v>189</v>
      </c>
      <c r="AT704" s="20" t="s">
        <v>190</v>
      </c>
      <c r="AU704" s="20" t="s">
        <v>191</v>
      </c>
      <c r="AV704" s="20" t="s">
        <v>192</v>
      </c>
    </row>
    <row r="705" spans="2:48" x14ac:dyDescent="0.25">
      <c r="B705">
        <f>vertices!A194</f>
        <v>0</v>
      </c>
      <c r="C705" s="28" t="e">
        <f>VLOOKUP(B705,vertices!$A:$C,2,0)</f>
        <v>#N/A</v>
      </c>
      <c r="D705" s="28" t="e">
        <f>VLOOKUP(B705,vertices!$A:$C,3,0)</f>
        <v>#N/A</v>
      </c>
      <c r="E705" s="30">
        <f>SMALL(I705:AV705,1)</f>
        <v>0</v>
      </c>
      <c r="F705" s="30" t="str">
        <f>HLOOKUP(E705,I705:AV706,2,0)</f>
        <v>QDA4</v>
      </c>
      <c r="G705" s="30" t="str">
        <f>VLOOKUP(F705,$B$573:$F$613,4,0)</f>
        <v>XONER</v>
      </c>
      <c r="H705" s="30" t="str">
        <f>VLOOKUP(F705,$B$573:$F$613,5,0)</f>
        <v>ARUBU</v>
      </c>
      <c r="I705" s="5">
        <f>IFERROR(3440*ACOS(COS(PI()*(90-I616)/180)*COS((90-$C705)*PI()/180)+SIN((90-I616)*PI()/180)*SIN((90-$C705)*PI()/180)*COS((($D705)-I617)*PI()/180)),0)</f>
        <v>0</v>
      </c>
      <c r="J705" s="5">
        <f t="shared" ref="J705:AV705" si="52">IFERROR(3440*ACOS(COS(PI()*(90-J616)/180)*COS((90-$C705)*PI()/180)+SIN((90-J616)*PI()/180)*SIN((90-$C705)*PI()/180)*COS((($D705)-J617)*PI()/180)),0)</f>
        <v>0</v>
      </c>
      <c r="K705" s="5">
        <f t="shared" si="52"/>
        <v>0</v>
      </c>
      <c r="L705" s="5">
        <f t="shared" si="52"/>
        <v>0</v>
      </c>
      <c r="M705" s="5">
        <f t="shared" si="52"/>
        <v>0</v>
      </c>
      <c r="N705" s="5">
        <f t="shared" si="52"/>
        <v>0</v>
      </c>
      <c r="O705" s="5">
        <f t="shared" si="52"/>
        <v>0</v>
      </c>
      <c r="P705" s="5">
        <f t="shared" si="52"/>
        <v>0</v>
      </c>
      <c r="Q705" s="5">
        <f t="shared" si="52"/>
        <v>0</v>
      </c>
      <c r="R705" s="5">
        <f t="shared" si="52"/>
        <v>0</v>
      </c>
      <c r="S705" s="5">
        <f t="shared" si="52"/>
        <v>0</v>
      </c>
      <c r="T705" s="5">
        <f t="shared" si="52"/>
        <v>0</v>
      </c>
      <c r="U705" s="5">
        <f t="shared" si="52"/>
        <v>0</v>
      </c>
      <c r="V705" s="5">
        <f t="shared" si="52"/>
        <v>0</v>
      </c>
      <c r="W705" s="5">
        <f t="shared" si="52"/>
        <v>0</v>
      </c>
      <c r="X705" s="5">
        <f t="shared" si="52"/>
        <v>0</v>
      </c>
      <c r="Y705" s="5">
        <f t="shared" si="52"/>
        <v>0</v>
      </c>
      <c r="Z705" s="5">
        <f t="shared" si="52"/>
        <v>0</v>
      </c>
      <c r="AA705" s="5">
        <f t="shared" si="52"/>
        <v>0</v>
      </c>
      <c r="AB705" s="5">
        <f t="shared" si="52"/>
        <v>0</v>
      </c>
      <c r="AC705" s="5">
        <f t="shared" si="52"/>
        <v>0</v>
      </c>
      <c r="AD705" s="5">
        <f t="shared" si="52"/>
        <v>0</v>
      </c>
      <c r="AE705" s="5">
        <f t="shared" si="52"/>
        <v>0</v>
      </c>
      <c r="AF705" s="5">
        <f t="shared" si="52"/>
        <v>0</v>
      </c>
      <c r="AG705" s="5">
        <f t="shared" si="52"/>
        <v>0</v>
      </c>
      <c r="AH705" s="5">
        <f t="shared" si="52"/>
        <v>0</v>
      </c>
      <c r="AI705" s="5">
        <f t="shared" si="52"/>
        <v>0</v>
      </c>
      <c r="AJ705" s="5">
        <f t="shared" si="52"/>
        <v>0</v>
      </c>
      <c r="AK705" s="5">
        <f t="shared" si="52"/>
        <v>0</v>
      </c>
      <c r="AL705" s="5">
        <f t="shared" si="52"/>
        <v>0</v>
      </c>
      <c r="AM705" s="5">
        <f t="shared" si="52"/>
        <v>0</v>
      </c>
      <c r="AN705" s="5">
        <f t="shared" si="52"/>
        <v>0</v>
      </c>
      <c r="AO705" s="5">
        <f t="shared" si="52"/>
        <v>0</v>
      </c>
      <c r="AP705" s="5">
        <f t="shared" si="52"/>
        <v>0</v>
      </c>
      <c r="AQ705" s="5">
        <f t="shared" si="52"/>
        <v>0</v>
      </c>
      <c r="AR705" s="5">
        <f t="shared" si="52"/>
        <v>0</v>
      </c>
      <c r="AS705" s="5">
        <f t="shared" si="52"/>
        <v>0</v>
      </c>
      <c r="AT705" s="5">
        <f t="shared" si="52"/>
        <v>0</v>
      </c>
      <c r="AU705" s="5">
        <f t="shared" si="52"/>
        <v>0</v>
      </c>
      <c r="AV705" s="5">
        <f t="shared" si="52"/>
        <v>0</v>
      </c>
    </row>
    <row r="706" spans="2:48" x14ac:dyDescent="0.25">
      <c r="B706"/>
      <c r="C706" s="28" t="e">
        <f>VLOOKUP(B706,vertices!$A:$C,2,0)</f>
        <v>#N/A</v>
      </c>
      <c r="D706" s="28" t="e">
        <f>VLOOKUP(B706,vertices!$A:$C,3,0)</f>
        <v>#N/A</v>
      </c>
      <c r="E706" s="28"/>
      <c r="F706" s="28"/>
      <c r="G706" s="28"/>
      <c r="H706" s="28"/>
      <c r="I706" s="20" t="s">
        <v>157</v>
      </c>
      <c r="J706" s="20" t="s">
        <v>158</v>
      </c>
      <c r="K706" s="20" t="s">
        <v>159</v>
      </c>
      <c r="L706" s="20" t="s">
        <v>160</v>
      </c>
      <c r="M706" s="20" t="s">
        <v>161</v>
      </c>
      <c r="N706" s="20" t="s">
        <v>162</v>
      </c>
      <c r="O706" s="20" t="s">
        <v>163</v>
      </c>
      <c r="P706" s="20" t="s">
        <v>164</v>
      </c>
      <c r="Q706" s="20" t="s">
        <v>165</v>
      </c>
      <c r="R706" s="20" t="s">
        <v>166</v>
      </c>
      <c r="S706" s="20" t="s">
        <v>167</v>
      </c>
      <c r="T706" s="20" t="s">
        <v>168</v>
      </c>
      <c r="U706" s="20" t="s">
        <v>169</v>
      </c>
      <c r="V706" s="20" t="s">
        <v>170</v>
      </c>
      <c r="W706" s="20" t="s">
        <v>171</v>
      </c>
      <c r="X706" s="20" t="s">
        <v>172</v>
      </c>
      <c r="Y706" s="20" t="s">
        <v>173</v>
      </c>
      <c r="Z706" s="20" t="s">
        <v>174</v>
      </c>
      <c r="AA706" s="20" t="s">
        <v>175</v>
      </c>
      <c r="AB706" s="20" t="s">
        <v>176</v>
      </c>
      <c r="AC706" s="20" t="s">
        <v>177</v>
      </c>
      <c r="AD706" s="20" t="s">
        <v>178</v>
      </c>
      <c r="AE706" s="20" t="s">
        <v>179</v>
      </c>
      <c r="AF706" s="19" t="s">
        <v>180</v>
      </c>
      <c r="AG706" s="20" t="s">
        <v>181</v>
      </c>
      <c r="AH706" s="20" t="s">
        <v>182</v>
      </c>
      <c r="AI706" s="20" t="s">
        <v>183</v>
      </c>
      <c r="AJ706" s="20" t="s">
        <v>184</v>
      </c>
      <c r="AK706" s="20" t="s">
        <v>185</v>
      </c>
      <c r="AL706" s="20" t="s">
        <v>186</v>
      </c>
      <c r="AM706" s="20" t="s">
        <v>187</v>
      </c>
      <c r="AN706" s="20" t="s">
        <v>188</v>
      </c>
      <c r="AO706" s="20" t="s">
        <v>189</v>
      </c>
      <c r="AP706" s="20" t="s">
        <v>190</v>
      </c>
      <c r="AQ706" s="20" t="s">
        <v>191</v>
      </c>
      <c r="AR706" s="20" t="s">
        <v>192</v>
      </c>
      <c r="AS706" s="20" t="s">
        <v>189</v>
      </c>
      <c r="AT706" s="20" t="s">
        <v>190</v>
      </c>
      <c r="AU706" s="20" t="s">
        <v>191</v>
      </c>
      <c r="AV706" s="20" t="s">
        <v>192</v>
      </c>
    </row>
    <row r="707" spans="2:48" x14ac:dyDescent="0.25">
      <c r="B707">
        <f>vertices!A195</f>
        <v>0</v>
      </c>
      <c r="C707" s="28" t="e">
        <f>VLOOKUP(B707,vertices!$A:$C,2,0)</f>
        <v>#N/A</v>
      </c>
      <c r="D707" s="28" t="e">
        <f>VLOOKUP(B707,vertices!$A:$C,3,0)</f>
        <v>#N/A</v>
      </c>
      <c r="E707" s="30">
        <f>SMALL(I707:AV707,1)</f>
        <v>0</v>
      </c>
      <c r="F707" s="30" t="str">
        <f>HLOOKUP(E707,I707:AV708,2,0)</f>
        <v>QDA4</v>
      </c>
      <c r="G707" s="30" t="str">
        <f>VLOOKUP(F707,$B$573:$F$613,4,0)</f>
        <v>XONER</v>
      </c>
      <c r="H707" s="30" t="str">
        <f>VLOOKUP(F707,$B$573:$F$613,5,0)</f>
        <v>ARUBU</v>
      </c>
      <c r="I707" s="5">
        <f>IFERROR(3440*ACOS(COS(PI()*(90-I616)/180)*COS((90-$C707)*PI()/180)+SIN((90-I616)*PI()/180)*SIN((90-$C707)*PI()/180)*COS((($D707)-I617)*PI()/180)),0)</f>
        <v>0</v>
      </c>
      <c r="J707" s="5">
        <f t="shared" ref="J707:AV707" si="53">IFERROR(3440*ACOS(COS(PI()*(90-J616)/180)*COS((90-$C707)*PI()/180)+SIN((90-J616)*PI()/180)*SIN((90-$C707)*PI()/180)*COS((($D707)-J617)*PI()/180)),0)</f>
        <v>0</v>
      </c>
      <c r="K707" s="5">
        <f t="shared" si="53"/>
        <v>0</v>
      </c>
      <c r="L707" s="5">
        <f t="shared" si="53"/>
        <v>0</v>
      </c>
      <c r="M707" s="5">
        <f t="shared" si="53"/>
        <v>0</v>
      </c>
      <c r="N707" s="5">
        <f t="shared" si="53"/>
        <v>0</v>
      </c>
      <c r="O707" s="5">
        <f t="shared" si="53"/>
        <v>0</v>
      </c>
      <c r="P707" s="5">
        <f t="shared" si="53"/>
        <v>0</v>
      </c>
      <c r="Q707" s="5">
        <f t="shared" si="53"/>
        <v>0</v>
      </c>
      <c r="R707" s="5">
        <f t="shared" si="53"/>
        <v>0</v>
      </c>
      <c r="S707" s="5">
        <f t="shared" si="53"/>
        <v>0</v>
      </c>
      <c r="T707" s="5">
        <f t="shared" si="53"/>
        <v>0</v>
      </c>
      <c r="U707" s="5">
        <f t="shared" si="53"/>
        <v>0</v>
      </c>
      <c r="V707" s="5">
        <f t="shared" si="53"/>
        <v>0</v>
      </c>
      <c r="W707" s="5">
        <f t="shared" si="53"/>
        <v>0</v>
      </c>
      <c r="X707" s="5">
        <f t="shared" si="53"/>
        <v>0</v>
      </c>
      <c r="Y707" s="5">
        <f t="shared" si="53"/>
        <v>0</v>
      </c>
      <c r="Z707" s="5">
        <f t="shared" si="53"/>
        <v>0</v>
      </c>
      <c r="AA707" s="5">
        <f t="shared" si="53"/>
        <v>0</v>
      </c>
      <c r="AB707" s="5">
        <f t="shared" si="53"/>
        <v>0</v>
      </c>
      <c r="AC707" s="5">
        <f t="shared" si="53"/>
        <v>0</v>
      </c>
      <c r="AD707" s="5">
        <f t="shared" si="53"/>
        <v>0</v>
      </c>
      <c r="AE707" s="5">
        <f t="shared" si="53"/>
        <v>0</v>
      </c>
      <c r="AF707" s="5">
        <f t="shared" si="53"/>
        <v>0</v>
      </c>
      <c r="AG707" s="5">
        <f t="shared" si="53"/>
        <v>0</v>
      </c>
      <c r="AH707" s="5">
        <f t="shared" si="53"/>
        <v>0</v>
      </c>
      <c r="AI707" s="5">
        <f t="shared" si="53"/>
        <v>0</v>
      </c>
      <c r="AJ707" s="5">
        <f t="shared" si="53"/>
        <v>0</v>
      </c>
      <c r="AK707" s="5">
        <f t="shared" si="53"/>
        <v>0</v>
      </c>
      <c r="AL707" s="5">
        <f t="shared" si="53"/>
        <v>0</v>
      </c>
      <c r="AM707" s="5">
        <f t="shared" si="53"/>
        <v>0</v>
      </c>
      <c r="AN707" s="5">
        <f t="shared" si="53"/>
        <v>0</v>
      </c>
      <c r="AO707" s="5">
        <f t="shared" si="53"/>
        <v>0</v>
      </c>
      <c r="AP707" s="5">
        <f t="shared" si="53"/>
        <v>0</v>
      </c>
      <c r="AQ707" s="5">
        <f t="shared" si="53"/>
        <v>0</v>
      </c>
      <c r="AR707" s="5">
        <f t="shared" si="53"/>
        <v>0</v>
      </c>
      <c r="AS707" s="5">
        <f t="shared" si="53"/>
        <v>0</v>
      </c>
      <c r="AT707" s="5">
        <f t="shared" si="53"/>
        <v>0</v>
      </c>
      <c r="AU707" s="5">
        <f t="shared" si="53"/>
        <v>0</v>
      </c>
      <c r="AV707" s="5">
        <f t="shared" si="53"/>
        <v>0</v>
      </c>
    </row>
    <row r="708" spans="2:48" x14ac:dyDescent="0.25">
      <c r="B708"/>
      <c r="C708" s="28" t="e">
        <f>VLOOKUP(B708,vertices!$A:$C,2,0)</f>
        <v>#N/A</v>
      </c>
      <c r="D708" s="28" t="e">
        <f>VLOOKUP(B708,vertices!$A:$C,3,0)</f>
        <v>#N/A</v>
      </c>
      <c r="E708" s="28"/>
      <c r="F708" s="28"/>
      <c r="G708" s="28"/>
      <c r="H708" s="28"/>
      <c r="I708" s="20" t="s">
        <v>157</v>
      </c>
      <c r="J708" s="20" t="s">
        <v>158</v>
      </c>
      <c r="K708" s="20" t="s">
        <v>159</v>
      </c>
      <c r="L708" s="20" t="s">
        <v>160</v>
      </c>
      <c r="M708" s="20" t="s">
        <v>161</v>
      </c>
      <c r="N708" s="20" t="s">
        <v>162</v>
      </c>
      <c r="O708" s="20" t="s">
        <v>163</v>
      </c>
      <c r="P708" s="20" t="s">
        <v>164</v>
      </c>
      <c r="Q708" s="20" t="s">
        <v>165</v>
      </c>
      <c r="R708" s="20" t="s">
        <v>166</v>
      </c>
      <c r="S708" s="20" t="s">
        <v>167</v>
      </c>
      <c r="T708" s="20" t="s">
        <v>168</v>
      </c>
      <c r="U708" s="20" t="s">
        <v>169</v>
      </c>
      <c r="V708" s="20" t="s">
        <v>170</v>
      </c>
      <c r="W708" s="20" t="s">
        <v>171</v>
      </c>
      <c r="X708" s="20" t="s">
        <v>172</v>
      </c>
      <c r="Y708" s="20" t="s">
        <v>173</v>
      </c>
      <c r="Z708" s="20" t="s">
        <v>174</v>
      </c>
      <c r="AA708" s="20" t="s">
        <v>175</v>
      </c>
      <c r="AB708" s="20" t="s">
        <v>176</v>
      </c>
      <c r="AC708" s="20" t="s">
        <v>177</v>
      </c>
      <c r="AD708" s="20" t="s">
        <v>178</v>
      </c>
      <c r="AE708" s="20" t="s">
        <v>179</v>
      </c>
      <c r="AF708" s="19" t="s">
        <v>180</v>
      </c>
      <c r="AG708" s="20" t="s">
        <v>181</v>
      </c>
      <c r="AH708" s="20" t="s">
        <v>182</v>
      </c>
      <c r="AI708" s="20" t="s">
        <v>183</v>
      </c>
      <c r="AJ708" s="20" t="s">
        <v>184</v>
      </c>
      <c r="AK708" s="20" t="s">
        <v>185</v>
      </c>
      <c r="AL708" s="20" t="s">
        <v>186</v>
      </c>
      <c r="AM708" s="20" t="s">
        <v>187</v>
      </c>
      <c r="AN708" s="20" t="s">
        <v>188</v>
      </c>
      <c r="AO708" s="20" t="s">
        <v>189</v>
      </c>
      <c r="AP708" s="20" t="s">
        <v>190</v>
      </c>
      <c r="AQ708" s="20" t="s">
        <v>191</v>
      </c>
      <c r="AR708" s="20" t="s">
        <v>192</v>
      </c>
      <c r="AS708" s="20" t="s">
        <v>189</v>
      </c>
      <c r="AT708" s="20" t="s">
        <v>190</v>
      </c>
      <c r="AU708" s="20" t="s">
        <v>191</v>
      </c>
      <c r="AV708" s="20" t="s">
        <v>192</v>
      </c>
    </row>
    <row r="709" spans="2:48" x14ac:dyDescent="0.25">
      <c r="B709">
        <f>vertices!A196</f>
        <v>0</v>
      </c>
      <c r="C709" s="28" t="e">
        <f>VLOOKUP(B709,vertices!$A:$C,2,0)</f>
        <v>#N/A</v>
      </c>
      <c r="D709" s="28" t="e">
        <f>VLOOKUP(B709,vertices!$A:$C,3,0)</f>
        <v>#N/A</v>
      </c>
      <c r="E709" s="30">
        <f>SMALL(I709:AV709,1)</f>
        <v>0</v>
      </c>
      <c r="F709" s="30" t="str">
        <f>HLOOKUP(E709,I709:AV710,2,0)</f>
        <v>QDA4</v>
      </c>
      <c r="G709" s="30" t="str">
        <f>VLOOKUP(F709,$B$573:$F$613,4,0)</f>
        <v>XONER</v>
      </c>
      <c r="H709" s="30" t="str">
        <f>VLOOKUP(F709,$B$573:$F$613,5,0)</f>
        <v>ARUBU</v>
      </c>
      <c r="I709" s="5">
        <f>IFERROR(3440*ACOS(COS(PI()*(90-I616)/180)*COS((90-$C709)*PI()/180)+SIN((90-I616)*PI()/180)*SIN((90-$C709)*PI()/180)*COS((($D709)-I617)*PI()/180)),0)</f>
        <v>0</v>
      </c>
      <c r="J709" s="5">
        <f t="shared" ref="J709:AV709" si="54">IFERROR(3440*ACOS(COS(PI()*(90-J616)/180)*COS((90-$C709)*PI()/180)+SIN((90-J616)*PI()/180)*SIN((90-$C709)*PI()/180)*COS((($D709)-J617)*PI()/180)),0)</f>
        <v>0</v>
      </c>
      <c r="K709" s="5">
        <f t="shared" si="54"/>
        <v>0</v>
      </c>
      <c r="L709" s="5">
        <f t="shared" si="54"/>
        <v>0</v>
      </c>
      <c r="M709" s="5">
        <f t="shared" si="54"/>
        <v>0</v>
      </c>
      <c r="N709" s="5">
        <f t="shared" si="54"/>
        <v>0</v>
      </c>
      <c r="O709" s="5">
        <f t="shared" si="54"/>
        <v>0</v>
      </c>
      <c r="P709" s="5">
        <f t="shared" si="54"/>
        <v>0</v>
      </c>
      <c r="Q709" s="5">
        <f t="shared" si="54"/>
        <v>0</v>
      </c>
      <c r="R709" s="5">
        <f t="shared" si="54"/>
        <v>0</v>
      </c>
      <c r="S709" s="5">
        <f t="shared" si="54"/>
        <v>0</v>
      </c>
      <c r="T709" s="5">
        <f t="shared" si="54"/>
        <v>0</v>
      </c>
      <c r="U709" s="5">
        <f t="shared" si="54"/>
        <v>0</v>
      </c>
      <c r="V709" s="5">
        <f t="shared" si="54"/>
        <v>0</v>
      </c>
      <c r="W709" s="5">
        <f t="shared" si="54"/>
        <v>0</v>
      </c>
      <c r="X709" s="5">
        <f t="shared" si="54"/>
        <v>0</v>
      </c>
      <c r="Y709" s="5">
        <f t="shared" si="54"/>
        <v>0</v>
      </c>
      <c r="Z709" s="5">
        <f t="shared" si="54"/>
        <v>0</v>
      </c>
      <c r="AA709" s="5">
        <f t="shared" si="54"/>
        <v>0</v>
      </c>
      <c r="AB709" s="5">
        <f t="shared" si="54"/>
        <v>0</v>
      </c>
      <c r="AC709" s="5">
        <f t="shared" si="54"/>
        <v>0</v>
      </c>
      <c r="AD709" s="5">
        <f t="shared" si="54"/>
        <v>0</v>
      </c>
      <c r="AE709" s="5">
        <f t="shared" si="54"/>
        <v>0</v>
      </c>
      <c r="AF709" s="5">
        <f t="shared" si="54"/>
        <v>0</v>
      </c>
      <c r="AG709" s="5">
        <f t="shared" si="54"/>
        <v>0</v>
      </c>
      <c r="AH709" s="5">
        <f t="shared" si="54"/>
        <v>0</v>
      </c>
      <c r="AI709" s="5">
        <f t="shared" si="54"/>
        <v>0</v>
      </c>
      <c r="AJ709" s="5">
        <f t="shared" si="54"/>
        <v>0</v>
      </c>
      <c r="AK709" s="5">
        <f t="shared" si="54"/>
        <v>0</v>
      </c>
      <c r="AL709" s="5">
        <f t="shared" si="54"/>
        <v>0</v>
      </c>
      <c r="AM709" s="5">
        <f t="shared" si="54"/>
        <v>0</v>
      </c>
      <c r="AN709" s="5">
        <f t="shared" si="54"/>
        <v>0</v>
      </c>
      <c r="AO709" s="5">
        <f t="shared" si="54"/>
        <v>0</v>
      </c>
      <c r="AP709" s="5">
        <f t="shared" si="54"/>
        <v>0</v>
      </c>
      <c r="AQ709" s="5">
        <f t="shared" si="54"/>
        <v>0</v>
      </c>
      <c r="AR709" s="5">
        <f t="shared" si="54"/>
        <v>0</v>
      </c>
      <c r="AS709" s="5">
        <f t="shared" si="54"/>
        <v>0</v>
      </c>
      <c r="AT709" s="5">
        <f t="shared" si="54"/>
        <v>0</v>
      </c>
      <c r="AU709" s="5">
        <f t="shared" si="54"/>
        <v>0</v>
      </c>
      <c r="AV709" s="5">
        <f t="shared" si="54"/>
        <v>0</v>
      </c>
    </row>
    <row r="710" spans="2:48" x14ac:dyDescent="0.25">
      <c r="B710"/>
      <c r="C710" s="28" t="e">
        <f>VLOOKUP(B710,vertices!$A:$C,2,0)</f>
        <v>#N/A</v>
      </c>
      <c r="D710" s="28" t="e">
        <f>VLOOKUP(B710,vertices!$A:$C,3,0)</f>
        <v>#N/A</v>
      </c>
      <c r="E710" s="28"/>
      <c r="F710" s="28"/>
      <c r="G710" s="28"/>
      <c r="H710" s="28"/>
      <c r="I710" s="20" t="s">
        <v>157</v>
      </c>
      <c r="J710" s="20" t="s">
        <v>158</v>
      </c>
      <c r="K710" s="20" t="s">
        <v>159</v>
      </c>
      <c r="L710" s="20" t="s">
        <v>160</v>
      </c>
      <c r="M710" s="20" t="s">
        <v>161</v>
      </c>
      <c r="N710" s="20" t="s">
        <v>162</v>
      </c>
      <c r="O710" s="20" t="s">
        <v>163</v>
      </c>
      <c r="P710" s="20" t="s">
        <v>164</v>
      </c>
      <c r="Q710" s="20" t="s">
        <v>165</v>
      </c>
      <c r="R710" s="20" t="s">
        <v>166</v>
      </c>
      <c r="S710" s="20" t="s">
        <v>167</v>
      </c>
      <c r="T710" s="20" t="s">
        <v>168</v>
      </c>
      <c r="U710" s="20" t="s">
        <v>169</v>
      </c>
      <c r="V710" s="20" t="s">
        <v>170</v>
      </c>
      <c r="W710" s="20" t="s">
        <v>171</v>
      </c>
      <c r="X710" s="20" t="s">
        <v>172</v>
      </c>
      <c r="Y710" s="20" t="s">
        <v>173</v>
      </c>
      <c r="Z710" s="20" t="s">
        <v>174</v>
      </c>
      <c r="AA710" s="20" t="s">
        <v>175</v>
      </c>
      <c r="AB710" s="20" t="s">
        <v>176</v>
      </c>
      <c r="AC710" s="20" t="s">
        <v>177</v>
      </c>
      <c r="AD710" s="20" t="s">
        <v>178</v>
      </c>
      <c r="AE710" s="20" t="s">
        <v>179</v>
      </c>
      <c r="AF710" s="19" t="s">
        <v>180</v>
      </c>
      <c r="AG710" s="20" t="s">
        <v>181</v>
      </c>
      <c r="AH710" s="20" t="s">
        <v>182</v>
      </c>
      <c r="AI710" s="20" t="s">
        <v>183</v>
      </c>
      <c r="AJ710" s="20" t="s">
        <v>184</v>
      </c>
      <c r="AK710" s="20" t="s">
        <v>185</v>
      </c>
      <c r="AL710" s="20" t="s">
        <v>186</v>
      </c>
      <c r="AM710" s="20" t="s">
        <v>187</v>
      </c>
      <c r="AN710" s="20" t="s">
        <v>188</v>
      </c>
      <c r="AO710" s="20" t="s">
        <v>189</v>
      </c>
      <c r="AP710" s="20" t="s">
        <v>190</v>
      </c>
      <c r="AQ710" s="20" t="s">
        <v>191</v>
      </c>
      <c r="AR710" s="20" t="s">
        <v>192</v>
      </c>
      <c r="AS710" s="20" t="s">
        <v>189</v>
      </c>
      <c r="AT710" s="20" t="s">
        <v>190</v>
      </c>
      <c r="AU710" s="20" t="s">
        <v>191</v>
      </c>
      <c r="AV710" s="20" t="s">
        <v>192</v>
      </c>
    </row>
    <row r="711" spans="2:48" x14ac:dyDescent="0.25">
      <c r="B711">
        <f>vertices!A197</f>
        <v>0</v>
      </c>
      <c r="C711" s="28" t="e">
        <f>VLOOKUP(B711,vertices!$A:$C,2,0)</f>
        <v>#N/A</v>
      </c>
      <c r="D711" s="28" t="e">
        <f>VLOOKUP(B711,vertices!$A:$C,3,0)</f>
        <v>#N/A</v>
      </c>
      <c r="E711" s="30">
        <f>SMALL(I711:AV711,1)</f>
        <v>0</v>
      </c>
      <c r="F711" s="30" t="str">
        <f>HLOOKUP(E711,I711:AV712,2,0)</f>
        <v>QDA4</v>
      </c>
      <c r="G711" s="30" t="str">
        <f>VLOOKUP(F711,$B$573:$F$613,4,0)</f>
        <v>XONER</v>
      </c>
      <c r="H711" s="30" t="str">
        <f>VLOOKUP(F711,$B$573:$F$613,5,0)</f>
        <v>ARUBU</v>
      </c>
      <c r="I711" s="5">
        <f>IFERROR(3440*ACOS(COS(PI()*(90-I616)/180)*COS((90-$C711)*PI()/180)+SIN((90-I616)*PI()/180)*SIN((90-$C711)*PI()/180)*COS((($D711)-I617)*PI()/180)),0)</f>
        <v>0</v>
      </c>
      <c r="J711" s="5">
        <f t="shared" ref="J711:AV711" si="55">IFERROR(3440*ACOS(COS(PI()*(90-J616)/180)*COS((90-$C711)*PI()/180)+SIN((90-J616)*PI()/180)*SIN((90-$C711)*PI()/180)*COS((($D711)-J617)*PI()/180)),0)</f>
        <v>0</v>
      </c>
      <c r="K711" s="5">
        <f t="shared" si="55"/>
        <v>0</v>
      </c>
      <c r="L711" s="5">
        <f t="shared" si="55"/>
        <v>0</v>
      </c>
      <c r="M711" s="5">
        <f t="shared" si="55"/>
        <v>0</v>
      </c>
      <c r="N711" s="5">
        <f t="shared" si="55"/>
        <v>0</v>
      </c>
      <c r="O711" s="5">
        <f t="shared" si="55"/>
        <v>0</v>
      </c>
      <c r="P711" s="5">
        <f t="shared" si="55"/>
        <v>0</v>
      </c>
      <c r="Q711" s="5">
        <f t="shared" si="55"/>
        <v>0</v>
      </c>
      <c r="R711" s="5">
        <f t="shared" si="55"/>
        <v>0</v>
      </c>
      <c r="S711" s="5">
        <f t="shared" si="55"/>
        <v>0</v>
      </c>
      <c r="T711" s="5">
        <f t="shared" si="55"/>
        <v>0</v>
      </c>
      <c r="U711" s="5">
        <f t="shared" si="55"/>
        <v>0</v>
      </c>
      <c r="V711" s="5">
        <f t="shared" si="55"/>
        <v>0</v>
      </c>
      <c r="W711" s="5">
        <f t="shared" si="55"/>
        <v>0</v>
      </c>
      <c r="X711" s="5">
        <f t="shared" si="55"/>
        <v>0</v>
      </c>
      <c r="Y711" s="5">
        <f t="shared" si="55"/>
        <v>0</v>
      </c>
      <c r="Z711" s="5">
        <f t="shared" si="55"/>
        <v>0</v>
      </c>
      <c r="AA711" s="5">
        <f t="shared" si="55"/>
        <v>0</v>
      </c>
      <c r="AB711" s="5">
        <f t="shared" si="55"/>
        <v>0</v>
      </c>
      <c r="AC711" s="5">
        <f t="shared" si="55"/>
        <v>0</v>
      </c>
      <c r="AD711" s="5">
        <f t="shared" si="55"/>
        <v>0</v>
      </c>
      <c r="AE711" s="5">
        <f t="shared" si="55"/>
        <v>0</v>
      </c>
      <c r="AF711" s="5">
        <f t="shared" si="55"/>
        <v>0</v>
      </c>
      <c r="AG711" s="5">
        <f t="shared" si="55"/>
        <v>0</v>
      </c>
      <c r="AH711" s="5">
        <f t="shared" si="55"/>
        <v>0</v>
      </c>
      <c r="AI711" s="5">
        <f t="shared" si="55"/>
        <v>0</v>
      </c>
      <c r="AJ711" s="5">
        <f t="shared" si="55"/>
        <v>0</v>
      </c>
      <c r="AK711" s="5">
        <f t="shared" si="55"/>
        <v>0</v>
      </c>
      <c r="AL711" s="5">
        <f t="shared" si="55"/>
        <v>0</v>
      </c>
      <c r="AM711" s="5">
        <f t="shared" si="55"/>
        <v>0</v>
      </c>
      <c r="AN711" s="5">
        <f t="shared" si="55"/>
        <v>0</v>
      </c>
      <c r="AO711" s="5">
        <f t="shared" si="55"/>
        <v>0</v>
      </c>
      <c r="AP711" s="5">
        <f t="shared" si="55"/>
        <v>0</v>
      </c>
      <c r="AQ711" s="5">
        <f t="shared" si="55"/>
        <v>0</v>
      </c>
      <c r="AR711" s="5">
        <f t="shared" si="55"/>
        <v>0</v>
      </c>
      <c r="AS711" s="5">
        <f t="shared" si="55"/>
        <v>0</v>
      </c>
      <c r="AT711" s="5">
        <f t="shared" si="55"/>
        <v>0</v>
      </c>
      <c r="AU711" s="5">
        <f t="shared" si="55"/>
        <v>0</v>
      </c>
      <c r="AV711" s="5">
        <f t="shared" si="55"/>
        <v>0</v>
      </c>
    </row>
    <row r="712" spans="2:48" x14ac:dyDescent="0.25">
      <c r="B712"/>
      <c r="C712" s="28" t="e">
        <f>VLOOKUP(B712,vertices!$A:$C,2,0)</f>
        <v>#N/A</v>
      </c>
      <c r="D712" s="28" t="e">
        <f>VLOOKUP(B712,vertices!$A:$C,3,0)</f>
        <v>#N/A</v>
      </c>
      <c r="E712" s="28"/>
      <c r="F712" s="28"/>
      <c r="G712" s="28"/>
      <c r="H712" s="28"/>
      <c r="I712" s="20" t="s">
        <v>157</v>
      </c>
      <c r="J712" s="20" t="s">
        <v>158</v>
      </c>
      <c r="K712" s="20" t="s">
        <v>159</v>
      </c>
      <c r="L712" s="20" t="s">
        <v>160</v>
      </c>
      <c r="M712" s="20" t="s">
        <v>161</v>
      </c>
      <c r="N712" s="20" t="s">
        <v>162</v>
      </c>
      <c r="O712" s="20" t="s">
        <v>163</v>
      </c>
      <c r="P712" s="20" t="s">
        <v>164</v>
      </c>
      <c r="Q712" s="20" t="s">
        <v>165</v>
      </c>
      <c r="R712" s="20" t="s">
        <v>166</v>
      </c>
      <c r="S712" s="20" t="s">
        <v>167</v>
      </c>
      <c r="T712" s="20" t="s">
        <v>168</v>
      </c>
      <c r="U712" s="20" t="s">
        <v>169</v>
      </c>
      <c r="V712" s="20" t="s">
        <v>170</v>
      </c>
      <c r="W712" s="20" t="s">
        <v>171</v>
      </c>
      <c r="X712" s="20" t="s">
        <v>172</v>
      </c>
      <c r="Y712" s="20" t="s">
        <v>173</v>
      </c>
      <c r="Z712" s="20" t="s">
        <v>174</v>
      </c>
      <c r="AA712" s="20" t="s">
        <v>175</v>
      </c>
      <c r="AB712" s="20" t="s">
        <v>176</v>
      </c>
      <c r="AC712" s="20" t="s">
        <v>177</v>
      </c>
      <c r="AD712" s="20" t="s">
        <v>178</v>
      </c>
      <c r="AE712" s="20" t="s">
        <v>179</v>
      </c>
      <c r="AF712" s="19" t="s">
        <v>180</v>
      </c>
      <c r="AG712" s="20" t="s">
        <v>181</v>
      </c>
      <c r="AH712" s="20" t="s">
        <v>182</v>
      </c>
      <c r="AI712" s="20" t="s">
        <v>183</v>
      </c>
      <c r="AJ712" s="20" t="s">
        <v>184</v>
      </c>
      <c r="AK712" s="20" t="s">
        <v>185</v>
      </c>
      <c r="AL712" s="20" t="s">
        <v>186</v>
      </c>
      <c r="AM712" s="20" t="s">
        <v>187</v>
      </c>
      <c r="AN712" s="20" t="s">
        <v>188</v>
      </c>
      <c r="AO712" s="20" t="s">
        <v>189</v>
      </c>
      <c r="AP712" s="20" t="s">
        <v>190</v>
      </c>
      <c r="AQ712" s="20" t="s">
        <v>191</v>
      </c>
      <c r="AR712" s="20" t="s">
        <v>192</v>
      </c>
      <c r="AS712" s="20" t="s">
        <v>189</v>
      </c>
      <c r="AT712" s="20" t="s">
        <v>190</v>
      </c>
      <c r="AU712" s="20" t="s">
        <v>191</v>
      </c>
      <c r="AV712" s="20" t="s">
        <v>192</v>
      </c>
    </row>
    <row r="713" spans="2:48" x14ac:dyDescent="0.25">
      <c r="B713">
        <f>vertices!A198</f>
        <v>0</v>
      </c>
      <c r="C713" s="28" t="e">
        <f>VLOOKUP(B713,vertices!$A:$C,2,0)</f>
        <v>#N/A</v>
      </c>
      <c r="D713" s="28" t="e">
        <f>VLOOKUP(B713,vertices!$A:$C,3,0)</f>
        <v>#N/A</v>
      </c>
      <c r="E713" s="30">
        <f>SMALL(I713:AV713,1)</f>
        <v>0</v>
      </c>
      <c r="F713" s="30" t="str">
        <f>HLOOKUP(E713,I713:AV714,2,0)</f>
        <v>QDA4</v>
      </c>
      <c r="G713" s="30" t="str">
        <f>VLOOKUP(F713,$B$573:$F$613,4,0)</f>
        <v>XONER</v>
      </c>
      <c r="H713" s="30" t="str">
        <f>VLOOKUP(F713,$B$573:$F$613,5,0)</f>
        <v>ARUBU</v>
      </c>
      <c r="I713" s="5">
        <f>IFERROR(3440*ACOS(COS(PI()*(90-I616)/180)*COS((90-$C713)*PI()/180)+SIN((90-I616)*PI()/180)*SIN((90-$C713)*PI()/180)*COS((($D713)-I617)*PI()/180)),0)</f>
        <v>0</v>
      </c>
      <c r="J713" s="5">
        <f t="shared" ref="J713:AV713" si="56">IFERROR(3440*ACOS(COS(PI()*(90-J616)/180)*COS((90-$C713)*PI()/180)+SIN((90-J616)*PI()/180)*SIN((90-$C713)*PI()/180)*COS((($D713)-J617)*PI()/180)),0)</f>
        <v>0</v>
      </c>
      <c r="K713" s="5">
        <f t="shared" si="56"/>
        <v>0</v>
      </c>
      <c r="L713" s="5">
        <f t="shared" si="56"/>
        <v>0</v>
      </c>
      <c r="M713" s="5">
        <f t="shared" si="56"/>
        <v>0</v>
      </c>
      <c r="N713" s="5">
        <f t="shared" si="56"/>
        <v>0</v>
      </c>
      <c r="O713" s="5">
        <f t="shared" si="56"/>
        <v>0</v>
      </c>
      <c r="P713" s="5">
        <f t="shared" si="56"/>
        <v>0</v>
      </c>
      <c r="Q713" s="5">
        <f t="shared" si="56"/>
        <v>0</v>
      </c>
      <c r="R713" s="5">
        <f t="shared" si="56"/>
        <v>0</v>
      </c>
      <c r="S713" s="5">
        <f t="shared" si="56"/>
        <v>0</v>
      </c>
      <c r="T713" s="5">
        <f t="shared" si="56"/>
        <v>0</v>
      </c>
      <c r="U713" s="5">
        <f t="shared" si="56"/>
        <v>0</v>
      </c>
      <c r="V713" s="5">
        <f t="shared" si="56"/>
        <v>0</v>
      </c>
      <c r="W713" s="5">
        <f t="shared" si="56"/>
        <v>0</v>
      </c>
      <c r="X713" s="5">
        <f t="shared" si="56"/>
        <v>0</v>
      </c>
      <c r="Y713" s="5">
        <f t="shared" si="56"/>
        <v>0</v>
      </c>
      <c r="Z713" s="5">
        <f t="shared" si="56"/>
        <v>0</v>
      </c>
      <c r="AA713" s="5">
        <f t="shared" si="56"/>
        <v>0</v>
      </c>
      <c r="AB713" s="5">
        <f t="shared" si="56"/>
        <v>0</v>
      </c>
      <c r="AC713" s="5">
        <f t="shared" si="56"/>
        <v>0</v>
      </c>
      <c r="AD713" s="5">
        <f t="shared" si="56"/>
        <v>0</v>
      </c>
      <c r="AE713" s="5">
        <f t="shared" si="56"/>
        <v>0</v>
      </c>
      <c r="AF713" s="5">
        <f t="shared" si="56"/>
        <v>0</v>
      </c>
      <c r="AG713" s="5">
        <f t="shared" si="56"/>
        <v>0</v>
      </c>
      <c r="AH713" s="5">
        <f t="shared" si="56"/>
        <v>0</v>
      </c>
      <c r="AI713" s="5">
        <f t="shared" si="56"/>
        <v>0</v>
      </c>
      <c r="AJ713" s="5">
        <f t="shared" si="56"/>
        <v>0</v>
      </c>
      <c r="AK713" s="5">
        <f t="shared" si="56"/>
        <v>0</v>
      </c>
      <c r="AL713" s="5">
        <f t="shared" si="56"/>
        <v>0</v>
      </c>
      <c r="AM713" s="5">
        <f t="shared" si="56"/>
        <v>0</v>
      </c>
      <c r="AN713" s="5">
        <f t="shared" si="56"/>
        <v>0</v>
      </c>
      <c r="AO713" s="5">
        <f t="shared" si="56"/>
        <v>0</v>
      </c>
      <c r="AP713" s="5">
        <f t="shared" si="56"/>
        <v>0</v>
      </c>
      <c r="AQ713" s="5">
        <f t="shared" si="56"/>
        <v>0</v>
      </c>
      <c r="AR713" s="5">
        <f t="shared" si="56"/>
        <v>0</v>
      </c>
      <c r="AS713" s="5">
        <f t="shared" si="56"/>
        <v>0</v>
      </c>
      <c r="AT713" s="5">
        <f t="shared" si="56"/>
        <v>0</v>
      </c>
      <c r="AU713" s="5">
        <f t="shared" si="56"/>
        <v>0</v>
      </c>
      <c r="AV713" s="5">
        <f t="shared" si="56"/>
        <v>0</v>
      </c>
    </row>
    <row r="714" spans="2:48" x14ac:dyDescent="0.25">
      <c r="B714"/>
      <c r="C714" s="28" t="e">
        <f>VLOOKUP(B714,vertices!$A:$C,2,0)</f>
        <v>#N/A</v>
      </c>
      <c r="D714" s="28" t="e">
        <f>VLOOKUP(B714,vertices!$A:$C,3,0)</f>
        <v>#N/A</v>
      </c>
      <c r="E714" s="28"/>
      <c r="F714" s="28"/>
      <c r="G714" s="28"/>
      <c r="H714" s="28"/>
      <c r="I714" s="20" t="s">
        <v>157</v>
      </c>
      <c r="J714" s="20" t="s">
        <v>158</v>
      </c>
      <c r="K714" s="20" t="s">
        <v>159</v>
      </c>
      <c r="L714" s="20" t="s">
        <v>160</v>
      </c>
      <c r="M714" s="20" t="s">
        <v>161</v>
      </c>
      <c r="N714" s="20" t="s">
        <v>162</v>
      </c>
      <c r="O714" s="20" t="s">
        <v>163</v>
      </c>
      <c r="P714" s="20" t="s">
        <v>164</v>
      </c>
      <c r="Q714" s="20" t="s">
        <v>165</v>
      </c>
      <c r="R714" s="20" t="s">
        <v>166</v>
      </c>
      <c r="S714" s="20" t="s">
        <v>167</v>
      </c>
      <c r="T714" s="20" t="s">
        <v>168</v>
      </c>
      <c r="U714" s="20" t="s">
        <v>169</v>
      </c>
      <c r="V714" s="20" t="s">
        <v>170</v>
      </c>
      <c r="W714" s="20" t="s">
        <v>171</v>
      </c>
      <c r="X714" s="20" t="s">
        <v>172</v>
      </c>
      <c r="Y714" s="20" t="s">
        <v>173</v>
      </c>
      <c r="Z714" s="20" t="s">
        <v>174</v>
      </c>
      <c r="AA714" s="20" t="s">
        <v>175</v>
      </c>
      <c r="AB714" s="20" t="s">
        <v>176</v>
      </c>
      <c r="AC714" s="20" t="s">
        <v>177</v>
      </c>
      <c r="AD714" s="20" t="s">
        <v>178</v>
      </c>
      <c r="AE714" s="20" t="s">
        <v>179</v>
      </c>
      <c r="AF714" s="19" t="s">
        <v>180</v>
      </c>
      <c r="AG714" s="20" t="s">
        <v>181</v>
      </c>
      <c r="AH714" s="20" t="s">
        <v>182</v>
      </c>
      <c r="AI714" s="20" t="s">
        <v>183</v>
      </c>
      <c r="AJ714" s="20" t="s">
        <v>184</v>
      </c>
      <c r="AK714" s="20" t="s">
        <v>185</v>
      </c>
      <c r="AL714" s="20" t="s">
        <v>186</v>
      </c>
      <c r="AM714" s="20" t="s">
        <v>187</v>
      </c>
      <c r="AN714" s="20" t="s">
        <v>188</v>
      </c>
      <c r="AO714" s="20" t="s">
        <v>189</v>
      </c>
      <c r="AP714" s="20" t="s">
        <v>190</v>
      </c>
      <c r="AQ714" s="20" t="s">
        <v>191</v>
      </c>
      <c r="AR714" s="20" t="s">
        <v>192</v>
      </c>
      <c r="AS714" s="20" t="s">
        <v>189</v>
      </c>
      <c r="AT714" s="20" t="s">
        <v>190</v>
      </c>
      <c r="AU714" s="20" t="s">
        <v>191</v>
      </c>
      <c r="AV714" s="20" t="s">
        <v>192</v>
      </c>
    </row>
  </sheetData>
  <autoFilter ref="B1:H364"/>
  <mergeCells count="2">
    <mergeCell ref="B409:C409"/>
    <mergeCell ref="B410:C4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57"/>
  <sheetViews>
    <sheetView tabSelected="1" topLeftCell="A349" workbookViewId="0">
      <selection activeCell="A358" sqref="A358:C364"/>
    </sheetView>
  </sheetViews>
  <sheetFormatPr defaultRowHeight="15" x14ac:dyDescent="0.25"/>
  <cols>
    <col min="1" max="1" width="15" customWidth="1"/>
    <col min="2" max="2" width="14.5703125" customWidth="1"/>
    <col min="3" max="3" width="12" bestFit="1" customWidth="1"/>
  </cols>
  <sheetData>
    <row r="1" spans="1:3" x14ac:dyDescent="0.25">
      <c r="A1" t="s">
        <v>2</v>
      </c>
      <c r="B1" t="s">
        <v>3</v>
      </c>
      <c r="C1" t="s">
        <v>198</v>
      </c>
    </row>
    <row r="2" spans="1:3" x14ac:dyDescent="0.25">
      <c r="A2" t="str">
        <f>'criacao arestas'!B2</f>
        <v>SBMI</v>
      </c>
      <c r="B2" t="str">
        <f>'criacao arestas'!C2</f>
        <v>CS011</v>
      </c>
      <c r="C2">
        <f>'criacao arestas'!D2</f>
        <v>55.265212171251932</v>
      </c>
    </row>
    <row r="3" spans="1:3" x14ac:dyDescent="0.25">
      <c r="A3" t="str">
        <f>'criacao arestas'!B3</f>
        <v>CS011</v>
      </c>
      <c r="B3" t="str">
        <f>'criacao arestas'!C3</f>
        <v>SBMI</v>
      </c>
      <c r="C3">
        <f>'criacao arestas'!D3</f>
        <v>55.265212171251932</v>
      </c>
    </row>
    <row r="4" spans="1:3" x14ac:dyDescent="0.25">
      <c r="A4" t="str">
        <f>'criacao arestas'!B4</f>
        <v>SBME</v>
      </c>
      <c r="B4" t="str">
        <f>'criacao arestas'!C4</f>
        <v>SBCB</v>
      </c>
      <c r="C4">
        <f>'criacao arestas'!D4</f>
        <v>38.927699793853009</v>
      </c>
    </row>
    <row r="5" spans="1:3" x14ac:dyDescent="0.25">
      <c r="A5" t="str">
        <f>'criacao arestas'!B5</f>
        <v>SBCB</v>
      </c>
      <c r="B5" t="str">
        <f>'criacao arestas'!C5</f>
        <v>SBME</v>
      </c>
      <c r="C5">
        <f>'criacao arestas'!D5</f>
        <v>38.927699793853009</v>
      </c>
    </row>
    <row r="6" spans="1:3" x14ac:dyDescent="0.25">
      <c r="A6" t="str">
        <f>'criacao arestas'!B6</f>
        <v>PMXL</v>
      </c>
      <c r="B6" t="str">
        <f>'criacao arestas'!C6</f>
        <v>PMLZ</v>
      </c>
      <c r="C6">
        <f>'criacao arestas'!D6</f>
        <v>72.511047727017626</v>
      </c>
    </row>
    <row r="7" spans="1:3" x14ac:dyDescent="0.25">
      <c r="A7" t="str">
        <f>'criacao arestas'!B7</f>
        <v>PMLZ</v>
      </c>
      <c r="B7" t="str">
        <f>'criacao arestas'!C7</f>
        <v>PMXL</v>
      </c>
      <c r="C7">
        <f>'criacao arestas'!D7</f>
        <v>72.511047727017626</v>
      </c>
    </row>
    <row r="8" spans="1:3" x14ac:dyDescent="0.25">
      <c r="A8" t="str">
        <f>'criacao arestas'!B8</f>
        <v>SBJR</v>
      </c>
      <c r="B8" t="str">
        <f>'criacao arestas'!C8</f>
        <v>PMXL</v>
      </c>
      <c r="C8">
        <f>'criacao arestas'!D8</f>
        <v>99.11778018966703</v>
      </c>
    </row>
    <row r="9" spans="1:3" x14ac:dyDescent="0.25">
      <c r="A9" t="str">
        <f>'criacao arestas'!B9</f>
        <v>SBJR</v>
      </c>
      <c r="B9" t="str">
        <f>'criacao arestas'!C9</f>
        <v>PMLZ</v>
      </c>
      <c r="C9">
        <f>'criacao arestas'!D9</f>
        <v>171.37875371175403</v>
      </c>
    </row>
    <row r="10" spans="1:3" x14ac:dyDescent="0.25">
      <c r="A10" t="str">
        <f>'criacao arestas'!B10</f>
        <v>PMXL</v>
      </c>
      <c r="B10" t="str">
        <f>'criacao arestas'!C10</f>
        <v>SBJR</v>
      </c>
      <c r="C10">
        <f>'criacao arestas'!D10</f>
        <v>99.11778018966703</v>
      </c>
    </row>
    <row r="11" spans="1:3" x14ac:dyDescent="0.25">
      <c r="A11" t="str">
        <f>'criacao arestas'!B11</f>
        <v>PMLZ</v>
      </c>
      <c r="B11" t="str">
        <f>'criacao arestas'!C11</f>
        <v>SBJR</v>
      </c>
      <c r="C11">
        <f>'criacao arestas'!D11</f>
        <v>171.37875371175403</v>
      </c>
    </row>
    <row r="12" spans="1:3" x14ac:dyDescent="0.25">
      <c r="A12" t="str">
        <f>'criacao arestas'!B12</f>
        <v>SBMI</v>
      </c>
      <c r="B12" t="str">
        <f>'criacao arestas'!C12</f>
        <v>PMXL</v>
      </c>
      <c r="C12">
        <f>'criacao arestas'!D12</f>
        <v>121.36099884639069</v>
      </c>
    </row>
    <row r="13" spans="1:3" x14ac:dyDescent="0.25">
      <c r="A13" t="str">
        <f>'criacao arestas'!B13</f>
        <v>SBMI</v>
      </c>
      <c r="B13" t="str">
        <f>'criacao arestas'!C13</f>
        <v>PMLZ</v>
      </c>
      <c r="C13">
        <f>'criacao arestas'!D13</f>
        <v>193.73632097406846</v>
      </c>
    </row>
    <row r="14" spans="1:3" x14ac:dyDescent="0.25">
      <c r="A14" t="str">
        <f>'criacao arestas'!B14</f>
        <v>PMXL</v>
      </c>
      <c r="B14" t="str">
        <f>'criacao arestas'!C14</f>
        <v>SBMI</v>
      </c>
      <c r="C14">
        <f>'criacao arestas'!D14</f>
        <v>121.36099884639069</v>
      </c>
    </row>
    <row r="15" spans="1:3" x14ac:dyDescent="0.25">
      <c r="A15" t="str">
        <f>'criacao arestas'!B15</f>
        <v>PMLZ</v>
      </c>
      <c r="B15" t="str">
        <f>'criacao arestas'!C15</f>
        <v>SBMI</v>
      </c>
      <c r="C15">
        <f>'criacao arestas'!D15</f>
        <v>193.73632097406846</v>
      </c>
    </row>
    <row r="16" spans="1:3" x14ac:dyDescent="0.25">
      <c r="A16" t="str">
        <f>'criacao arestas'!B16</f>
        <v>DIBIL</v>
      </c>
      <c r="B16" t="str">
        <f>'criacao arestas'!C16</f>
        <v>PMXL</v>
      </c>
      <c r="C16">
        <f>'criacao arestas'!D16</f>
        <v>86.687654067781907</v>
      </c>
    </row>
    <row r="17" spans="1:3" x14ac:dyDescent="0.25">
      <c r="A17" t="str">
        <f>'criacao arestas'!B17</f>
        <v>DIBIL</v>
      </c>
      <c r="B17" t="str">
        <f>'criacao arestas'!C17</f>
        <v>PMLZ</v>
      </c>
      <c r="C17">
        <f>'criacao arestas'!D17</f>
        <v>158.87906021356252</v>
      </c>
    </row>
    <row r="18" spans="1:3" x14ac:dyDescent="0.25">
      <c r="A18" t="str">
        <f>'criacao arestas'!B18</f>
        <v>PMXL</v>
      </c>
      <c r="B18" t="str">
        <f>'criacao arestas'!C18</f>
        <v>EGUDI</v>
      </c>
      <c r="C18">
        <f>'criacao arestas'!D18</f>
        <v>93.186160075852968</v>
      </c>
    </row>
    <row r="19" spans="1:3" x14ac:dyDescent="0.25">
      <c r="A19" t="str">
        <f>'criacao arestas'!B19</f>
        <v>PMLZ</v>
      </c>
      <c r="B19" t="str">
        <f>'criacao arestas'!C19</f>
        <v>EGUDI</v>
      </c>
      <c r="C19">
        <f>'criacao arestas'!D19</f>
        <v>164.96830319273249</v>
      </c>
    </row>
    <row r="20" spans="1:3" x14ac:dyDescent="0.25">
      <c r="A20" t="str">
        <f>'criacao arestas'!B20</f>
        <v>SBJR</v>
      </c>
      <c r="B20" t="str">
        <f>'criacao arestas'!C20</f>
        <v>DIBIL</v>
      </c>
      <c r="C20">
        <f>'criacao arestas'!D20</f>
        <v>25.157952337485074</v>
      </c>
    </row>
    <row r="21" spans="1:3" x14ac:dyDescent="0.25">
      <c r="A21" t="str">
        <f>'criacao arestas'!B21</f>
        <v>SBJR</v>
      </c>
      <c r="B21" t="str">
        <f>'criacao arestas'!C21</f>
        <v>EKURI</v>
      </c>
      <c r="C21">
        <f>'criacao arestas'!D21</f>
        <v>59.399663473669747</v>
      </c>
    </row>
    <row r="22" spans="1:3" x14ac:dyDescent="0.25">
      <c r="A22" t="str">
        <f>'criacao arestas'!B22</f>
        <v>SBJR</v>
      </c>
      <c r="B22" t="str">
        <f>'criacao arestas'!C22</f>
        <v>DOKRA</v>
      </c>
      <c r="C22">
        <f>'criacao arestas'!D22</f>
        <v>73.63014912275105</v>
      </c>
    </row>
    <row r="23" spans="1:3" x14ac:dyDescent="0.25">
      <c r="A23" t="str">
        <f>'criacao arestas'!B23</f>
        <v>EGUDI</v>
      </c>
      <c r="B23" t="str">
        <f>'criacao arestas'!C23</f>
        <v>SBJR</v>
      </c>
      <c r="C23">
        <f>'criacao arestas'!D23</f>
        <v>29.179266186560788</v>
      </c>
    </row>
    <row r="24" spans="1:3" x14ac:dyDescent="0.25">
      <c r="A24" t="str">
        <f>'criacao arestas'!B24</f>
        <v>PAPIS</v>
      </c>
      <c r="B24" t="str">
        <f>'criacao arestas'!C24</f>
        <v>SBJR</v>
      </c>
      <c r="C24">
        <f>'criacao arestas'!D24</f>
        <v>66.648214936432481</v>
      </c>
    </row>
    <row r="25" spans="1:3" x14ac:dyDescent="0.25">
      <c r="A25" t="str">
        <f>'criacao arestas'!B25</f>
        <v>SBJR</v>
      </c>
      <c r="B25" t="str">
        <f>'criacao arestas'!C25</f>
        <v>SBMI</v>
      </c>
      <c r="C25">
        <f>'criacao arestas'!D25</f>
        <v>30.20489471711949</v>
      </c>
    </row>
    <row r="26" spans="1:3" x14ac:dyDescent="0.25">
      <c r="A26" t="str">
        <f>'criacao arestas'!B26</f>
        <v>SBJR</v>
      </c>
      <c r="B26" t="str">
        <f>'criacao arestas'!C26</f>
        <v>SBCB</v>
      </c>
      <c r="C26">
        <f>'criacao arestas'!D26</f>
        <v>71.905276245596895</v>
      </c>
    </row>
    <row r="27" spans="1:3" x14ac:dyDescent="0.25">
      <c r="A27" t="str">
        <f>'criacao arestas'!B27</f>
        <v>SBCB</v>
      </c>
      <c r="B27" t="str">
        <f>'criacao arestas'!C27</f>
        <v>SBJR</v>
      </c>
      <c r="C27">
        <f>'criacao arestas'!D27</f>
        <v>71.905276245596895</v>
      </c>
    </row>
    <row r="28" spans="1:3" x14ac:dyDescent="0.25">
      <c r="A28" t="str">
        <f>'criacao arestas'!B28</f>
        <v>SBCB</v>
      </c>
      <c r="B28" t="str">
        <f>'criacao arestas'!C28</f>
        <v>SBMI</v>
      </c>
      <c r="C28">
        <f>'criacao arestas'!D28</f>
        <v>41.889595863083414</v>
      </c>
    </row>
    <row r="29" spans="1:3" x14ac:dyDescent="0.25">
      <c r="A29" t="str">
        <f>'criacao arestas'!B29</f>
        <v>SBMI</v>
      </c>
      <c r="B29" t="str">
        <f>'criacao arestas'!C29</f>
        <v>SBJR</v>
      </c>
      <c r="C29">
        <f>'criacao arestas'!D29</f>
        <v>30.20489471711949</v>
      </c>
    </row>
    <row r="30" spans="1:3" x14ac:dyDescent="0.25">
      <c r="A30" t="str">
        <f>'criacao arestas'!B30</f>
        <v>SBMI</v>
      </c>
      <c r="B30" t="str">
        <f>'criacao arestas'!C30</f>
        <v>SBCB</v>
      </c>
      <c r="C30">
        <f>'criacao arestas'!D30</f>
        <v>41.889595863083414</v>
      </c>
    </row>
    <row r="31" spans="1:3" x14ac:dyDescent="0.25">
      <c r="A31" t="str">
        <f>'criacao arestas'!B31</f>
        <v>UMVE</v>
      </c>
      <c r="B31" t="str">
        <f>'criacao arestas'!C31</f>
        <v>ALDIV</v>
      </c>
      <c r="C31">
        <f>'criacao arestas'!D31</f>
        <v>3.162248402593999</v>
      </c>
    </row>
    <row r="32" spans="1:3" x14ac:dyDescent="0.25">
      <c r="A32" t="str">
        <f>'criacao arestas'!B32</f>
        <v>UMVE</v>
      </c>
      <c r="B32" t="str">
        <f>'criacao arestas'!C32</f>
        <v>BS022</v>
      </c>
      <c r="C32">
        <f>'criacao arestas'!D32</f>
        <v>3.6384302228045939</v>
      </c>
    </row>
    <row r="33" spans="1:3" x14ac:dyDescent="0.25">
      <c r="A33" t="str">
        <f>'criacao arestas'!B33</f>
        <v>UMVE</v>
      </c>
      <c r="B33" t="str">
        <f>'criacao arestas'!C33</f>
        <v>CS021</v>
      </c>
      <c r="C33">
        <f>'criacao arestas'!D33</f>
        <v>11.539338834916464</v>
      </c>
    </row>
    <row r="34" spans="1:3" x14ac:dyDescent="0.25">
      <c r="A34" t="str">
        <f>'criacao arestas'!B34</f>
        <v>BS022</v>
      </c>
      <c r="B34" t="str">
        <f>'criacao arestas'!C34</f>
        <v>UMVE</v>
      </c>
      <c r="C34">
        <f>'criacao arestas'!D34</f>
        <v>3.6384302228045939</v>
      </c>
    </row>
    <row r="35" spans="1:3" x14ac:dyDescent="0.25">
      <c r="A35" t="str">
        <f>'criacao arestas'!B35</f>
        <v>BS046</v>
      </c>
      <c r="B35" t="str">
        <f>'criacao arestas'!C35</f>
        <v>UMVE</v>
      </c>
      <c r="C35">
        <f>'criacao arestas'!D35</f>
        <v>4.5577166939232328</v>
      </c>
    </row>
    <row r="36" spans="1:3" x14ac:dyDescent="0.25">
      <c r="A36" t="str">
        <f>'criacao arestas'!B36</f>
        <v>FPCS</v>
      </c>
      <c r="B36" t="str">
        <f>'criacao arestas'!C36</f>
        <v>ALDIV</v>
      </c>
      <c r="C36">
        <f>'criacao arestas'!D36</f>
        <v>3.2436358373134588</v>
      </c>
    </row>
    <row r="37" spans="1:3" x14ac:dyDescent="0.25">
      <c r="A37" t="str">
        <f>'criacao arestas'!B37</f>
        <v>FPCS</v>
      </c>
      <c r="B37" t="str">
        <f>'criacao arestas'!C37</f>
        <v>BS022</v>
      </c>
      <c r="C37">
        <f>'criacao arestas'!D37</f>
        <v>3.4995406885574454</v>
      </c>
    </row>
    <row r="38" spans="1:3" x14ac:dyDescent="0.25">
      <c r="A38" t="str">
        <f>'criacao arestas'!B38</f>
        <v>FPCS</v>
      </c>
      <c r="B38" t="str">
        <f>'criacao arestas'!C38</f>
        <v>CS021</v>
      </c>
      <c r="C38">
        <f>'criacao arestas'!D38</f>
        <v>11.519560859328966</v>
      </c>
    </row>
    <row r="39" spans="1:3" x14ac:dyDescent="0.25">
      <c r="A39" t="str">
        <f>'criacao arestas'!B39</f>
        <v>BS022</v>
      </c>
      <c r="B39" t="str">
        <f>'criacao arestas'!C39</f>
        <v>FPCS</v>
      </c>
      <c r="C39">
        <f>'criacao arestas'!D39</f>
        <v>3.4995406885574454</v>
      </c>
    </row>
    <row r="40" spans="1:3" x14ac:dyDescent="0.25">
      <c r="A40" t="str">
        <f>'criacao arestas'!B40</f>
        <v>BS046</v>
      </c>
      <c r="B40" t="str">
        <f>'criacao arestas'!C40</f>
        <v>FPCS</v>
      </c>
      <c r="C40">
        <f>'criacao arestas'!D40</f>
        <v>4.6418656065279507</v>
      </c>
    </row>
    <row r="41" spans="1:3" x14ac:dyDescent="0.25">
      <c r="A41" t="str">
        <f>'criacao arestas'!B41</f>
        <v>SBMI</v>
      </c>
      <c r="B41" t="str">
        <f>'criacao arestas'!C41</f>
        <v>DIBIL</v>
      </c>
      <c r="C41">
        <f>'criacao arestas'!D41</f>
        <v>35.049261249309467</v>
      </c>
    </row>
    <row r="42" spans="1:3" x14ac:dyDescent="0.25">
      <c r="A42" t="str">
        <f>'criacao arestas'!B42</f>
        <v>SBMI</v>
      </c>
      <c r="B42" t="str">
        <f>'criacao arestas'!C42</f>
        <v>EKURI</v>
      </c>
      <c r="C42">
        <f>'criacao arestas'!D42</f>
        <v>36.48307249552289</v>
      </c>
    </row>
    <row r="43" spans="1:3" x14ac:dyDescent="0.25">
      <c r="A43" t="str">
        <f>'criacao arestas'!B43</f>
        <v>SBMI</v>
      </c>
      <c r="B43" t="str">
        <f>'criacao arestas'!C43</f>
        <v>DOKRA</v>
      </c>
      <c r="C43">
        <f>'criacao arestas'!D43</f>
        <v>48.211171043053454</v>
      </c>
    </row>
    <row r="44" spans="1:3" x14ac:dyDescent="0.25">
      <c r="A44" t="str">
        <f>'criacao arestas'!B44</f>
        <v>EGUDI</v>
      </c>
      <c r="B44" t="str">
        <f>'criacao arestas'!C44</f>
        <v>SBMI</v>
      </c>
      <c r="C44">
        <f>'criacao arestas'!D44</f>
        <v>30.577555101961273</v>
      </c>
    </row>
    <row r="45" spans="1:3" x14ac:dyDescent="0.25">
      <c r="A45" t="str">
        <f>'criacao arestas'!B45</f>
        <v>PAPIS</v>
      </c>
      <c r="B45" t="str">
        <f>'criacao arestas'!C45</f>
        <v>SBMI</v>
      </c>
      <c r="C45">
        <f>'criacao arestas'!D45</f>
        <v>42.26394037306104</v>
      </c>
    </row>
    <row r="46" spans="1:3" x14ac:dyDescent="0.25">
      <c r="A46" t="str">
        <f>'criacao arestas'!B46</f>
        <v>SBCB</v>
      </c>
      <c r="B46" t="str">
        <f>'criacao arestas'!C46</f>
        <v>EKURI</v>
      </c>
      <c r="C46">
        <f>'criacao arestas'!D46</f>
        <v>30.974187286793828</v>
      </c>
    </row>
    <row r="47" spans="1:3" x14ac:dyDescent="0.25">
      <c r="A47" t="str">
        <f>'criacao arestas'!B47</f>
        <v>SBCB</v>
      </c>
      <c r="B47" t="str">
        <f>'criacao arestas'!C47</f>
        <v>DOKRA</v>
      </c>
      <c r="C47">
        <f>'criacao arestas'!D47</f>
        <v>26.283398509352054</v>
      </c>
    </row>
    <row r="48" spans="1:3" x14ac:dyDescent="0.25">
      <c r="A48" t="str">
        <f>'criacao arestas'!B48</f>
        <v>SBCB</v>
      </c>
      <c r="B48" t="str">
        <f>'criacao arestas'!C48</f>
        <v>DIBIL</v>
      </c>
      <c r="C48">
        <f>'criacao arestas'!D48</f>
        <v>68.921007024509606</v>
      </c>
    </row>
    <row r="49" spans="1:3" x14ac:dyDescent="0.25">
      <c r="A49" t="str">
        <f>'criacao arestas'!B49</f>
        <v>PAPIS</v>
      </c>
      <c r="B49" t="str">
        <f>'criacao arestas'!C49</f>
        <v>SBCB</v>
      </c>
      <c r="C49">
        <f>'criacao arestas'!D49</f>
        <v>27.758461300074657</v>
      </c>
    </row>
    <row r="50" spans="1:3" x14ac:dyDescent="0.25">
      <c r="A50" t="str">
        <f>'criacao arestas'!B50</f>
        <v>EGUDI</v>
      </c>
      <c r="B50" t="str">
        <f>'criacao arestas'!C50</f>
        <v>SBCB</v>
      </c>
      <c r="C50">
        <f>'criacao arestas'!D50</f>
        <v>61.157084006981854</v>
      </c>
    </row>
    <row r="51" spans="1:3" x14ac:dyDescent="0.25">
      <c r="A51" t="str">
        <f>'criacao arestas'!B51</f>
        <v>DIBIL</v>
      </c>
      <c r="B51" t="str">
        <f>'criacao arestas'!C51</f>
        <v>XONER</v>
      </c>
      <c r="C51">
        <f>'criacao arestas'!D51</f>
        <v>97.38814632255631</v>
      </c>
    </row>
    <row r="52" spans="1:3" x14ac:dyDescent="0.25">
      <c r="A52" t="str">
        <f>'criacao arestas'!B52</f>
        <v>XONER</v>
      </c>
      <c r="B52" t="str">
        <f>'criacao arestas'!C52</f>
        <v>BS051</v>
      </c>
      <c r="C52">
        <f>'criacao arestas'!D52</f>
        <v>10.006554378056407</v>
      </c>
    </row>
    <row r="53" spans="1:3" x14ac:dyDescent="0.25">
      <c r="A53" t="str">
        <f>'criacao arestas'!B53</f>
        <v>BS051</v>
      </c>
      <c r="B53" t="str">
        <f>'criacao arestas'!C53</f>
        <v>BS052</v>
      </c>
      <c r="C53">
        <f>'criacao arestas'!D53</f>
        <v>10.006554378187786</v>
      </c>
    </row>
    <row r="54" spans="1:3" x14ac:dyDescent="0.25">
      <c r="A54" t="str">
        <f>'criacao arestas'!B54</f>
        <v>BS052</v>
      </c>
      <c r="B54" t="str">
        <f>'criacao arestas'!C54</f>
        <v>BS053</v>
      </c>
      <c r="C54">
        <f>'criacao arestas'!D54</f>
        <v>10.006554378187786</v>
      </c>
    </row>
    <row r="55" spans="1:3" x14ac:dyDescent="0.25">
      <c r="A55" t="str">
        <f>'criacao arestas'!B55</f>
        <v>BS053</v>
      </c>
      <c r="B55" t="str">
        <f>'criacao arestas'!C55</f>
        <v>BS054</v>
      </c>
      <c r="C55">
        <f>'criacao arestas'!D55</f>
        <v>10.006554378056407</v>
      </c>
    </row>
    <row r="56" spans="1:3" x14ac:dyDescent="0.25">
      <c r="A56" t="str">
        <f>'criacao arestas'!B56</f>
        <v>BS054</v>
      </c>
      <c r="B56" t="str">
        <f>'criacao arestas'!C56</f>
        <v>BS056</v>
      </c>
      <c r="C56">
        <f>'criacao arestas'!D56</f>
        <v>10.006554378056407</v>
      </c>
    </row>
    <row r="57" spans="1:3" x14ac:dyDescent="0.25">
      <c r="A57" t="str">
        <f>'criacao arestas'!B57</f>
        <v>BS056</v>
      </c>
      <c r="B57" t="str">
        <f>'criacao arestas'!C57</f>
        <v>BS057</v>
      </c>
      <c r="C57">
        <f>'criacao arestas'!D57</f>
        <v>10.006554378187786</v>
      </c>
    </row>
    <row r="58" spans="1:3" x14ac:dyDescent="0.25">
      <c r="A58" t="str">
        <f>'criacao arestas'!B58</f>
        <v>DIBIL</v>
      </c>
      <c r="B58" t="str">
        <f>'criacao arestas'!C58</f>
        <v>BS019</v>
      </c>
      <c r="C58">
        <f>'criacao arestas'!D58</f>
        <v>47.471612599604036</v>
      </c>
    </row>
    <row r="59" spans="1:3" x14ac:dyDescent="0.25">
      <c r="A59" t="str">
        <f>'criacao arestas'!B59</f>
        <v>BS019</v>
      </c>
      <c r="B59" t="str">
        <f>'criacao arestas'!C59</f>
        <v>CS029</v>
      </c>
      <c r="C59">
        <f>'criacao arestas'!D59</f>
        <v>21.660882456036568</v>
      </c>
    </row>
    <row r="60" spans="1:3" x14ac:dyDescent="0.25">
      <c r="A60" t="str">
        <f>'criacao arestas'!B60</f>
        <v>CS029</v>
      </c>
      <c r="B60" t="str">
        <f>'criacao arestas'!C60</f>
        <v>BS034</v>
      </c>
      <c r="C60">
        <f>'criacao arestas'!D60</f>
        <v>14.899431811793225</v>
      </c>
    </row>
    <row r="61" spans="1:3" x14ac:dyDescent="0.25">
      <c r="A61" t="str">
        <f>'criacao arestas'!B61</f>
        <v>BS034</v>
      </c>
      <c r="B61" t="str">
        <f>'criacao arestas'!C61</f>
        <v>OBLOL</v>
      </c>
      <c r="C61">
        <f>'criacao arestas'!D61</f>
        <v>13.850231140557785</v>
      </c>
    </row>
    <row r="62" spans="1:3" x14ac:dyDescent="0.25">
      <c r="A62" t="str">
        <f>'criacao arestas'!B62</f>
        <v>OBLOL</v>
      </c>
      <c r="B62" t="str">
        <f>'criacao arestas'!C62</f>
        <v>BS066</v>
      </c>
      <c r="C62">
        <f>'criacao arestas'!D62</f>
        <v>10.006554378056407</v>
      </c>
    </row>
    <row r="63" spans="1:3" x14ac:dyDescent="0.25">
      <c r="A63" t="str">
        <f>'criacao arestas'!B63</f>
        <v>BS066</v>
      </c>
      <c r="B63" t="str">
        <f>'criacao arestas'!C63</f>
        <v>BS067</v>
      </c>
      <c r="C63">
        <f>'criacao arestas'!D63</f>
        <v>10.006554378187786</v>
      </c>
    </row>
    <row r="64" spans="1:3" x14ac:dyDescent="0.25">
      <c r="A64" t="str">
        <f>'criacao arestas'!B64</f>
        <v>BS067</v>
      </c>
      <c r="B64" t="str">
        <f>'criacao arestas'!C64</f>
        <v>BS068</v>
      </c>
      <c r="C64">
        <f>'criacao arestas'!D64</f>
        <v>10.006554378187786</v>
      </c>
    </row>
    <row r="65" spans="1:3" x14ac:dyDescent="0.25">
      <c r="A65" t="str">
        <f>'criacao arestas'!B65</f>
        <v>BS068</v>
      </c>
      <c r="B65" t="str">
        <f>'criacao arestas'!C65</f>
        <v>BS069</v>
      </c>
      <c r="C65">
        <f>'criacao arestas'!D65</f>
        <v>10.006554378056407</v>
      </c>
    </row>
    <row r="66" spans="1:3" x14ac:dyDescent="0.25">
      <c r="A66" t="str">
        <f>'criacao arestas'!B66</f>
        <v>BS069</v>
      </c>
      <c r="B66" t="str">
        <f>'criacao arestas'!C66</f>
        <v>BS071</v>
      </c>
      <c r="C66">
        <f>'criacao arestas'!D66</f>
        <v>10.006554378056407</v>
      </c>
    </row>
    <row r="67" spans="1:3" x14ac:dyDescent="0.25">
      <c r="A67" t="str">
        <f>'criacao arestas'!B67</f>
        <v>BS071</v>
      </c>
      <c r="B67" t="str">
        <f>'criacao arestas'!C67</f>
        <v>BS072</v>
      </c>
      <c r="C67">
        <f>'criacao arestas'!D67</f>
        <v>10.006554378187786</v>
      </c>
    </row>
    <row r="68" spans="1:3" x14ac:dyDescent="0.25">
      <c r="A68" t="str">
        <f>'criacao arestas'!B68</f>
        <v>DIBIL</v>
      </c>
      <c r="B68" t="str">
        <f>'criacao arestas'!C68</f>
        <v>BS008</v>
      </c>
      <c r="C68">
        <f>'criacao arestas'!D68</f>
        <v>24.836632268177823</v>
      </c>
    </row>
    <row r="69" spans="1:3" x14ac:dyDescent="0.25">
      <c r="A69" t="str">
        <f>'criacao arestas'!B69</f>
        <v>BS008</v>
      </c>
      <c r="B69" t="str">
        <f>'criacao arestas'!C69</f>
        <v>CS021</v>
      </c>
      <c r="C69">
        <f>'criacao arestas'!D69</f>
        <v>31.142478115894665</v>
      </c>
    </row>
    <row r="70" spans="1:3" x14ac:dyDescent="0.25">
      <c r="A70" t="str">
        <f>'criacao arestas'!B70</f>
        <v>CS021</v>
      </c>
      <c r="B70" t="str">
        <f>'criacao arestas'!C70</f>
        <v>BS028</v>
      </c>
      <c r="C70">
        <f>'criacao arestas'!D70</f>
        <v>12.392587638345525</v>
      </c>
    </row>
    <row r="71" spans="1:3" x14ac:dyDescent="0.25">
      <c r="A71" t="str">
        <f>'criacao arestas'!B71</f>
        <v>BS028</v>
      </c>
      <c r="B71" t="str">
        <f>'criacao arestas'!C71</f>
        <v>CS032</v>
      </c>
      <c r="C71">
        <f>'criacao arestas'!D71</f>
        <v>8.751735916356953</v>
      </c>
    </row>
    <row r="72" spans="1:3" x14ac:dyDescent="0.25">
      <c r="A72" t="str">
        <f>'criacao arestas'!B72</f>
        <v>CS032</v>
      </c>
      <c r="B72" t="str">
        <f>'criacao arestas'!C72</f>
        <v>BS037</v>
      </c>
      <c r="C72">
        <f>'criacao arestas'!D72</f>
        <v>12.310408207310068</v>
      </c>
    </row>
    <row r="73" spans="1:3" x14ac:dyDescent="0.25">
      <c r="A73" t="str">
        <f>'criacao arestas'!B73</f>
        <v>BS037</v>
      </c>
      <c r="B73" t="str">
        <f>'criacao arestas'!C73</f>
        <v>BS049</v>
      </c>
      <c r="C73">
        <f>'criacao arestas'!D73</f>
        <v>8.9504319742215976</v>
      </c>
    </row>
    <row r="74" spans="1:3" x14ac:dyDescent="0.25">
      <c r="A74" t="str">
        <f>'criacao arestas'!B74</f>
        <v>BS049</v>
      </c>
      <c r="B74" t="str">
        <f>'criacao arestas'!C74</f>
        <v>ITEKI</v>
      </c>
      <c r="C74">
        <f>'criacao arestas'!D74</f>
        <v>3.3244133059908876</v>
      </c>
    </row>
    <row r="75" spans="1:3" x14ac:dyDescent="0.25">
      <c r="A75" t="str">
        <f>'criacao arestas'!B75</f>
        <v>ITEKI</v>
      </c>
      <c r="B75" t="str">
        <f>'criacao arestas'!C75</f>
        <v>BS084</v>
      </c>
      <c r="C75">
        <f>'criacao arestas'!D75</f>
        <v>10.006554378056407</v>
      </c>
    </row>
    <row r="76" spans="1:3" x14ac:dyDescent="0.25">
      <c r="A76" t="str">
        <f>'criacao arestas'!B76</f>
        <v>BS084</v>
      </c>
      <c r="B76" t="str">
        <f>'criacao arestas'!C76</f>
        <v>BS086</v>
      </c>
      <c r="C76">
        <f>'criacao arestas'!D76</f>
        <v>10.006554378187786</v>
      </c>
    </row>
    <row r="77" spans="1:3" x14ac:dyDescent="0.25">
      <c r="A77" t="str">
        <f>'criacao arestas'!B77</f>
        <v>BS086</v>
      </c>
      <c r="B77" t="str">
        <f>'criacao arestas'!C77</f>
        <v>BS087</v>
      </c>
      <c r="C77">
        <f>'criacao arestas'!D77</f>
        <v>10.006554378187786</v>
      </c>
    </row>
    <row r="78" spans="1:3" x14ac:dyDescent="0.25">
      <c r="A78" t="str">
        <f>'criacao arestas'!B78</f>
        <v>BS087</v>
      </c>
      <c r="B78" t="str">
        <f>'criacao arestas'!C78</f>
        <v>BS088</v>
      </c>
      <c r="C78">
        <f>'criacao arestas'!D78</f>
        <v>10.006554378056407</v>
      </c>
    </row>
    <row r="79" spans="1:3" x14ac:dyDescent="0.25">
      <c r="A79" t="str">
        <f>'criacao arestas'!B79</f>
        <v>BS088</v>
      </c>
      <c r="B79" t="str">
        <f>'criacao arestas'!C79</f>
        <v>BS089</v>
      </c>
      <c r="C79">
        <f>'criacao arestas'!D79</f>
        <v>10.006554378056407</v>
      </c>
    </row>
    <row r="80" spans="1:3" x14ac:dyDescent="0.25">
      <c r="A80" t="str">
        <f>'criacao arestas'!B80</f>
        <v>DIBIL</v>
      </c>
      <c r="B80" t="str">
        <f>'criacao arestas'!C80</f>
        <v>BS006</v>
      </c>
      <c r="C80">
        <f>'criacao arestas'!D80</f>
        <v>16.487585789759098</v>
      </c>
    </row>
    <row r="81" spans="1:3" x14ac:dyDescent="0.25">
      <c r="A81" t="str">
        <f>'criacao arestas'!B81</f>
        <v>BS006</v>
      </c>
      <c r="B81" t="str">
        <f>'criacao arestas'!C81</f>
        <v>BS009</v>
      </c>
      <c r="C81">
        <f>'criacao arestas'!D81</f>
        <v>8.5510487016207293</v>
      </c>
    </row>
    <row r="82" spans="1:3" x14ac:dyDescent="0.25">
      <c r="A82" t="str">
        <f>'criacao arestas'!B82</f>
        <v>BS009</v>
      </c>
      <c r="B82" t="str">
        <f>'criacao arestas'!C82</f>
        <v>BS043</v>
      </c>
      <c r="C82">
        <f>'criacao arestas'!D82</f>
        <v>13.464250555139969</v>
      </c>
    </row>
    <row r="83" spans="1:3" x14ac:dyDescent="0.25">
      <c r="A83" t="str">
        <f>'criacao arestas'!B83</f>
        <v>BS043</v>
      </c>
      <c r="B83" t="str">
        <f>'criacao arestas'!C83</f>
        <v>CS016</v>
      </c>
      <c r="C83">
        <f>'criacao arestas'!D83</f>
        <v>9.5070485158283446</v>
      </c>
    </row>
    <row r="84" spans="1:3" x14ac:dyDescent="0.25">
      <c r="A84" t="str">
        <f>'criacao arestas'!B84</f>
        <v>CS016</v>
      </c>
      <c r="B84" t="str">
        <f>'criacao arestas'!C84</f>
        <v>BS022</v>
      </c>
      <c r="C84">
        <f>'criacao arestas'!D84</f>
        <v>10.438173967290325</v>
      </c>
    </row>
    <row r="85" spans="1:3" x14ac:dyDescent="0.25">
      <c r="A85" t="str">
        <f>'criacao arestas'!B85</f>
        <v>CS016</v>
      </c>
      <c r="B85" t="str">
        <f>'criacao arestas'!C85</f>
        <v>BS044</v>
      </c>
      <c r="C85">
        <f>'criacao arestas'!D85</f>
        <v>5.1394662080545039</v>
      </c>
    </row>
    <row r="86" spans="1:3" x14ac:dyDescent="0.25">
      <c r="A86" t="str">
        <f>'criacao arestas'!B86</f>
        <v>BS022</v>
      </c>
      <c r="B86" t="str">
        <f>'criacao arestas'!C86</f>
        <v>ALDIV</v>
      </c>
      <c r="C86">
        <f>'criacao arestas'!D86</f>
        <v>6.1417190317611059</v>
      </c>
    </row>
    <row r="87" spans="1:3" x14ac:dyDescent="0.25">
      <c r="A87" t="str">
        <f>'criacao arestas'!B87</f>
        <v>ALDIV</v>
      </c>
      <c r="B87" t="str">
        <f>'criacao arestas'!C87</f>
        <v>BS081</v>
      </c>
      <c r="C87">
        <f>'criacao arestas'!D87</f>
        <v>10.006554378187786</v>
      </c>
    </row>
    <row r="88" spans="1:3" x14ac:dyDescent="0.25">
      <c r="A88" t="str">
        <f>'criacao arestas'!B88</f>
        <v>BS081</v>
      </c>
      <c r="B88" t="str">
        <f>'criacao arestas'!C88</f>
        <v>BS082</v>
      </c>
      <c r="C88">
        <f>'criacao arestas'!D88</f>
        <v>10.006554378187786</v>
      </c>
    </row>
    <row r="89" spans="1:3" x14ac:dyDescent="0.25">
      <c r="A89" t="str">
        <f>'criacao arestas'!B89</f>
        <v>BS082</v>
      </c>
      <c r="B89" t="str">
        <f>'criacao arestas'!C89</f>
        <v>BS083</v>
      </c>
      <c r="C89">
        <f>'criacao arestas'!D89</f>
        <v>10.006554378187786</v>
      </c>
    </row>
    <row r="90" spans="1:3" x14ac:dyDescent="0.25">
      <c r="A90" t="str">
        <f>'criacao arestas'!B90</f>
        <v>BS083</v>
      </c>
      <c r="B90" t="str">
        <f>'criacao arestas'!C90</f>
        <v>ITEKI</v>
      </c>
      <c r="C90">
        <f>'criacao arestas'!D90</f>
        <v>10.006554378056407</v>
      </c>
    </row>
    <row r="91" spans="1:3" x14ac:dyDescent="0.25">
      <c r="A91" t="str">
        <f>'criacao arestas'!B91</f>
        <v>DIBIL</v>
      </c>
      <c r="B91" t="str">
        <f>'criacao arestas'!C91</f>
        <v>BS003</v>
      </c>
      <c r="C91">
        <f>'criacao arestas'!D91</f>
        <v>12.536940276338573</v>
      </c>
    </row>
    <row r="92" spans="1:3" x14ac:dyDescent="0.25">
      <c r="A92" t="str">
        <f>'criacao arestas'!B92</f>
        <v>BS003</v>
      </c>
      <c r="B92" t="str">
        <f>'criacao arestas'!C92</f>
        <v>BS004</v>
      </c>
      <c r="C92">
        <f>'criacao arestas'!D92</f>
        <v>3.6768703162458749</v>
      </c>
    </row>
    <row r="93" spans="1:3" x14ac:dyDescent="0.25">
      <c r="A93" t="str">
        <f>'criacao arestas'!B93</f>
        <v>BS004</v>
      </c>
      <c r="B93" t="str">
        <f>'criacao arestas'!C93</f>
        <v>BS042</v>
      </c>
      <c r="C93">
        <f>'criacao arestas'!D93</f>
        <v>18.302409755184872</v>
      </c>
    </row>
    <row r="94" spans="1:3" x14ac:dyDescent="0.25">
      <c r="A94" t="str">
        <f>'criacao arestas'!B94</f>
        <v>BS042</v>
      </c>
      <c r="B94" t="str">
        <f>'criacao arestas'!C94</f>
        <v>CS013</v>
      </c>
      <c r="C94">
        <f>'criacao arestas'!D94</f>
        <v>8.7339234354810458</v>
      </c>
    </row>
    <row r="95" spans="1:3" x14ac:dyDescent="0.25">
      <c r="A95" t="str">
        <f>'criacao arestas'!B95</f>
        <v>CS013</v>
      </c>
      <c r="B95" t="str">
        <f>'criacao arestas'!C95</f>
        <v>CS017</v>
      </c>
      <c r="C95">
        <f>'criacao arestas'!D95</f>
        <v>9.5449820584095413</v>
      </c>
    </row>
    <row r="96" spans="1:3" x14ac:dyDescent="0.25">
      <c r="A96" t="str">
        <f>'criacao arestas'!B96</f>
        <v>CS017</v>
      </c>
      <c r="B96" t="str">
        <f>'criacao arestas'!C96</f>
        <v>BS023</v>
      </c>
      <c r="C96">
        <f>'criacao arestas'!D96</f>
        <v>11.845926738240724</v>
      </c>
    </row>
    <row r="97" spans="1:3" x14ac:dyDescent="0.25">
      <c r="A97" t="str">
        <f>'criacao arestas'!B97</f>
        <v>BS023</v>
      </c>
      <c r="B97" t="str">
        <f>'criacao arestas'!C97</f>
        <v>KADUS</v>
      </c>
      <c r="C97">
        <f>'criacao arestas'!D97</f>
        <v>10.364612545057046</v>
      </c>
    </row>
    <row r="98" spans="1:3" x14ac:dyDescent="0.25">
      <c r="A98" t="str">
        <f>'criacao arestas'!B98</f>
        <v>KADUS</v>
      </c>
      <c r="B98" t="str">
        <f>'criacao arestas'!C98</f>
        <v>BS096</v>
      </c>
      <c r="C98">
        <f>'criacao arestas'!D98</f>
        <v>10.006554378187786</v>
      </c>
    </row>
    <row r="99" spans="1:3" x14ac:dyDescent="0.25">
      <c r="A99" t="str">
        <f>'criacao arestas'!B99</f>
        <v>BS096</v>
      </c>
      <c r="B99" t="str">
        <f>'criacao arestas'!C99</f>
        <v>BS097</v>
      </c>
      <c r="C99">
        <f>'criacao arestas'!D99</f>
        <v>10.006554378187786</v>
      </c>
    </row>
    <row r="100" spans="1:3" x14ac:dyDescent="0.25">
      <c r="A100" t="str">
        <f>'criacao arestas'!B100</f>
        <v>BS097</v>
      </c>
      <c r="B100" t="str">
        <f>'criacao arestas'!C100</f>
        <v>BS098</v>
      </c>
      <c r="C100">
        <f>'criacao arestas'!D100</f>
        <v>10.006554378187786</v>
      </c>
    </row>
    <row r="101" spans="1:3" x14ac:dyDescent="0.25">
      <c r="A101" t="str">
        <f>'criacao arestas'!B101</f>
        <v>BS098</v>
      </c>
      <c r="B101" t="str">
        <f>'criacao arestas'!C101</f>
        <v>BS099</v>
      </c>
      <c r="C101">
        <f>'criacao arestas'!D101</f>
        <v>10.006554378056407</v>
      </c>
    </row>
    <row r="102" spans="1:3" x14ac:dyDescent="0.25">
      <c r="A102" t="str">
        <f>'criacao arestas'!B102</f>
        <v>DIBIL</v>
      </c>
      <c r="B102" t="str">
        <f>'criacao arestas'!C102</f>
        <v>BS001</v>
      </c>
      <c r="C102">
        <f>'criacao arestas'!D102</f>
        <v>10.677229699729605</v>
      </c>
    </row>
    <row r="103" spans="1:3" x14ac:dyDescent="0.25">
      <c r="A103" t="str">
        <f>'criacao arestas'!B103</f>
        <v>BS001</v>
      </c>
      <c r="B103" t="str">
        <f>'criacao arestas'!C103</f>
        <v>BS002</v>
      </c>
      <c r="C103">
        <f>'criacao arestas'!D103</f>
        <v>2.068360908154574</v>
      </c>
    </row>
    <row r="104" spans="1:3" x14ac:dyDescent="0.25">
      <c r="A104" t="str">
        <f>'criacao arestas'!B104</f>
        <v>BS039</v>
      </c>
      <c r="B104" t="str">
        <f>'criacao arestas'!C104</f>
        <v>CS011</v>
      </c>
      <c r="C104">
        <f>'criacao arestas'!D104</f>
        <v>8.3001669312487358</v>
      </c>
    </row>
    <row r="105" spans="1:3" x14ac:dyDescent="0.25">
      <c r="A105" t="str">
        <f>'criacao arestas'!B105</f>
        <v>CS011</v>
      </c>
      <c r="B105" t="str">
        <f>'criacao arestas'!C105</f>
        <v>CS014</v>
      </c>
      <c r="C105">
        <f>'criacao arestas'!D105</f>
        <v>8.1167389972287829</v>
      </c>
    </row>
    <row r="106" spans="1:3" x14ac:dyDescent="0.25">
      <c r="A106" t="str">
        <f>'criacao arestas'!B106</f>
        <v>CS014</v>
      </c>
      <c r="B106" t="str">
        <f>'criacao arestas'!C106</f>
        <v>CS011</v>
      </c>
      <c r="C106">
        <f>'criacao arestas'!D106</f>
        <v>8.1167389972287829</v>
      </c>
    </row>
    <row r="107" spans="1:3" x14ac:dyDescent="0.25">
      <c r="A107" t="str">
        <f>'criacao arestas'!B107</f>
        <v>CS014</v>
      </c>
      <c r="B107" t="str">
        <f>'criacao arestas'!C107</f>
        <v>CS018</v>
      </c>
      <c r="C107">
        <f>'criacao arestas'!D107</f>
        <v>10.625954961135289</v>
      </c>
    </row>
    <row r="108" spans="1:3" x14ac:dyDescent="0.25">
      <c r="A108" t="str">
        <f>'criacao arestas'!B108</f>
        <v>CS018</v>
      </c>
      <c r="B108" t="str">
        <f>'criacao arestas'!C108</f>
        <v>CS014</v>
      </c>
      <c r="C108">
        <f>'criacao arestas'!D108</f>
        <v>10.625954961135289</v>
      </c>
    </row>
    <row r="109" spans="1:3" x14ac:dyDescent="0.25">
      <c r="A109" t="str">
        <f>'criacao arestas'!B109</f>
        <v>CS018</v>
      </c>
      <c r="B109" t="str">
        <f>'criacao arestas'!C109</f>
        <v>CS026</v>
      </c>
      <c r="C109">
        <f>'criacao arestas'!D109</f>
        <v>9.1336430242270517</v>
      </c>
    </row>
    <row r="110" spans="1:3" x14ac:dyDescent="0.25">
      <c r="A110" t="str">
        <f>'criacao arestas'!B110</f>
        <v>CS026</v>
      </c>
      <c r="B110" t="str">
        <f>'criacao arestas'!C110</f>
        <v>BS027</v>
      </c>
      <c r="C110">
        <f>'criacao arestas'!D110</f>
        <v>7.6542657500569611</v>
      </c>
    </row>
    <row r="111" spans="1:3" x14ac:dyDescent="0.25">
      <c r="A111" t="str">
        <f>'criacao arestas'!B111</f>
        <v>BS027</v>
      </c>
      <c r="B111" t="str">
        <f>'criacao arestas'!C111</f>
        <v>TOLIN</v>
      </c>
      <c r="C111">
        <f>'criacao arestas'!D111</f>
        <v>11.663749028199089</v>
      </c>
    </row>
    <row r="112" spans="1:3" x14ac:dyDescent="0.25">
      <c r="A112" t="str">
        <f>'criacao arestas'!B112</f>
        <v>EKURI</v>
      </c>
      <c r="B112" t="str">
        <f>'criacao arestas'!C112</f>
        <v>CS011</v>
      </c>
      <c r="C112">
        <f>'criacao arestas'!D112</f>
        <v>31.849762704457252</v>
      </c>
    </row>
    <row r="113" spans="1:3" x14ac:dyDescent="0.25">
      <c r="A113" t="str">
        <f>'criacao arestas'!B113</f>
        <v>CS011</v>
      </c>
      <c r="B113" t="str">
        <f>'criacao arestas'!C113</f>
        <v>CS013</v>
      </c>
      <c r="C113">
        <f>'criacao arestas'!D113</f>
        <v>7.7932014581387321</v>
      </c>
    </row>
    <row r="114" spans="1:3" x14ac:dyDescent="0.25">
      <c r="A114" t="str">
        <f>'criacao arestas'!B114</f>
        <v>CS013</v>
      </c>
      <c r="B114" t="str">
        <f>'criacao arestas'!C114</f>
        <v>CS016</v>
      </c>
      <c r="C114">
        <f>'criacao arestas'!D114</f>
        <v>10.455926994869547</v>
      </c>
    </row>
    <row r="115" spans="1:3" x14ac:dyDescent="0.25">
      <c r="A115" t="str">
        <f>'criacao arestas'!B115</f>
        <v>BS044</v>
      </c>
      <c r="B115" t="str">
        <f>'criacao arestas'!C115</f>
        <v>CS021</v>
      </c>
      <c r="C115">
        <f>'criacao arestas'!D115</f>
        <v>7.6494077495709512</v>
      </c>
    </row>
    <row r="116" spans="1:3" x14ac:dyDescent="0.25">
      <c r="A116" t="str">
        <f>'criacao arestas'!B116</f>
        <v>CS021</v>
      </c>
      <c r="B116" t="str">
        <f>'criacao arestas'!C116</f>
        <v>CS029</v>
      </c>
      <c r="C116">
        <f>'criacao arestas'!D116</f>
        <v>16.866994675086016</v>
      </c>
    </row>
    <row r="117" spans="1:3" x14ac:dyDescent="0.25">
      <c r="A117" t="str">
        <f>'criacao arestas'!B117</f>
        <v>CS029</v>
      </c>
      <c r="B117" t="str">
        <f>'criacao arestas'!C117</f>
        <v>BS033</v>
      </c>
      <c r="C117">
        <f>'criacao arestas'!D117</f>
        <v>9.6493022409589457</v>
      </c>
    </row>
    <row r="118" spans="1:3" x14ac:dyDescent="0.25">
      <c r="A118" t="str">
        <f>'criacao arestas'!B118</f>
        <v>BS033</v>
      </c>
      <c r="B118" t="str">
        <f>'criacao arestas'!C118</f>
        <v>XONER</v>
      </c>
      <c r="C118">
        <f>'criacao arestas'!D118</f>
        <v>22.455047852604419</v>
      </c>
    </row>
    <row r="119" spans="1:3" x14ac:dyDescent="0.25">
      <c r="A119" t="str">
        <f>'criacao arestas'!B119</f>
        <v>EKURI</v>
      </c>
      <c r="B119" t="str">
        <f>'criacao arestas'!C119</f>
        <v>CS014</v>
      </c>
      <c r="C119">
        <f>'criacao arestas'!D119</f>
        <v>35.566663098714422</v>
      </c>
    </row>
    <row r="120" spans="1:3" x14ac:dyDescent="0.25">
      <c r="A120" t="str">
        <f>'criacao arestas'!B120</f>
        <v>CS014</v>
      </c>
      <c r="B120" t="str">
        <f>'criacao arestas'!C120</f>
        <v>CS017</v>
      </c>
      <c r="C120">
        <f>'criacao arestas'!D120</f>
        <v>9.334886844024286</v>
      </c>
    </row>
    <row r="121" spans="1:3" x14ac:dyDescent="0.25">
      <c r="A121" t="str">
        <f>'criacao arestas'!B121</f>
        <v>CS017</v>
      </c>
      <c r="B121" t="str">
        <f>'criacao arestas'!C121</f>
        <v>ALDIV</v>
      </c>
      <c r="C121">
        <f>'criacao arestas'!D121</f>
        <v>16.098394991756955</v>
      </c>
    </row>
    <row r="122" spans="1:3" x14ac:dyDescent="0.25">
      <c r="A122" t="str">
        <f>'criacao arestas'!B122</f>
        <v>ALDIV</v>
      </c>
      <c r="B122" t="str">
        <f>'criacao arestas'!C122</f>
        <v>BS047</v>
      </c>
      <c r="C122">
        <f>'criacao arestas'!D122</f>
        <v>8.8871412185558185</v>
      </c>
    </row>
    <row r="123" spans="1:3" x14ac:dyDescent="0.25">
      <c r="A123" t="str">
        <f>'criacao arestas'!B123</f>
        <v>BS047</v>
      </c>
      <c r="B123" t="str">
        <f>'criacao arestas'!C123</f>
        <v>CS032</v>
      </c>
      <c r="C123">
        <f>'criacao arestas'!D123</f>
        <v>9.3624700398054372</v>
      </c>
    </row>
    <row r="124" spans="1:3" x14ac:dyDescent="0.25">
      <c r="A124" t="str">
        <f>'criacao arestas'!B124</f>
        <v>CS032</v>
      </c>
      <c r="B124" t="str">
        <f>'criacao arestas'!C124</f>
        <v>BS036</v>
      </c>
      <c r="C124">
        <f>'criacao arestas'!D124</f>
        <v>8.611964339007816</v>
      </c>
    </row>
    <row r="125" spans="1:3" x14ac:dyDescent="0.25">
      <c r="A125" t="str">
        <f>'criacao arestas'!B125</f>
        <v>BS036</v>
      </c>
      <c r="B125" t="str">
        <f>'criacao arestas'!C125</f>
        <v>OBLOL</v>
      </c>
      <c r="C125">
        <f>'criacao arestas'!D125</f>
        <v>17.102688046263541</v>
      </c>
    </row>
    <row r="126" spans="1:3" x14ac:dyDescent="0.25">
      <c r="A126" t="str">
        <f>'criacao arestas'!B126</f>
        <v>DOKRA</v>
      </c>
      <c r="B126" t="str">
        <f>'criacao arestas'!C126</f>
        <v>TOLIN</v>
      </c>
      <c r="C126">
        <f>'criacao arestas'!D126</f>
        <v>58.812465469799982</v>
      </c>
    </row>
    <row r="127" spans="1:3" x14ac:dyDescent="0.25">
      <c r="A127" t="str">
        <f>'criacao arestas'!B127</f>
        <v>TOLIN</v>
      </c>
      <c r="B127" t="str">
        <f>'criacao arestas'!C127</f>
        <v>BS106</v>
      </c>
      <c r="C127">
        <f>'criacao arestas'!D127</f>
        <v>10.006554378187786</v>
      </c>
    </row>
    <row r="128" spans="1:3" x14ac:dyDescent="0.25">
      <c r="A128" t="str">
        <f>'criacao arestas'!B128</f>
        <v>BS106</v>
      </c>
      <c r="B128" t="str">
        <f>'criacao arestas'!C128</f>
        <v>BS107</v>
      </c>
      <c r="C128">
        <f>'criacao arestas'!D128</f>
        <v>10.006554378187786</v>
      </c>
    </row>
    <row r="129" spans="1:3" x14ac:dyDescent="0.25">
      <c r="A129" t="str">
        <f>'criacao arestas'!B129</f>
        <v>BS107</v>
      </c>
      <c r="B129" t="str">
        <f>'criacao arestas'!C129</f>
        <v>BS108</v>
      </c>
      <c r="C129">
        <f>'criacao arestas'!D129</f>
        <v>10.006554378187786</v>
      </c>
    </row>
    <row r="130" spans="1:3" x14ac:dyDescent="0.25">
      <c r="A130" t="str">
        <f>'criacao arestas'!B130</f>
        <v>BS108</v>
      </c>
      <c r="B130" t="str">
        <f>'criacao arestas'!C130</f>
        <v>BS109</v>
      </c>
      <c r="C130">
        <f>'criacao arestas'!D130</f>
        <v>10.006554378056407</v>
      </c>
    </row>
    <row r="131" spans="1:3" x14ac:dyDescent="0.25">
      <c r="A131" t="str">
        <f>'criacao arestas'!B131</f>
        <v>DOKRA</v>
      </c>
      <c r="B131" t="str">
        <f>'criacao arestas'!C131</f>
        <v>BS012</v>
      </c>
      <c r="C131">
        <f>'criacao arestas'!D131</f>
        <v>26.812397483274708</v>
      </c>
    </row>
    <row r="132" spans="1:3" x14ac:dyDescent="0.25">
      <c r="A132" t="str">
        <f>'criacao arestas'!B132</f>
        <v>BS012</v>
      </c>
      <c r="B132" t="str">
        <f>'criacao arestas'!C132</f>
        <v>CS026</v>
      </c>
      <c r="C132">
        <f>'criacao arestas'!D132</f>
        <v>21.757927485475808</v>
      </c>
    </row>
    <row r="133" spans="1:3" x14ac:dyDescent="0.25">
      <c r="A133" t="str">
        <f>'criacao arestas'!B133</f>
        <v>CS026</v>
      </c>
      <c r="B133" t="str">
        <f>'criacao arestas'!C133</f>
        <v>BS024</v>
      </c>
      <c r="C133">
        <f>'criacao arestas'!D133</f>
        <v>2.7682568931217233</v>
      </c>
    </row>
    <row r="134" spans="1:3" x14ac:dyDescent="0.25">
      <c r="A134" t="str">
        <f>'criacao arestas'!B134</f>
        <v>BS024</v>
      </c>
      <c r="B134" t="str">
        <f>'criacao arestas'!C134</f>
        <v>KADUS</v>
      </c>
      <c r="C134">
        <f>'criacao arestas'!D134</f>
        <v>8.6308508972840237</v>
      </c>
    </row>
    <row r="135" spans="1:3" x14ac:dyDescent="0.25">
      <c r="A135" t="str">
        <f>'criacao arestas'!B135</f>
        <v>BS064</v>
      </c>
      <c r="B135" t="str">
        <f>'criacao arestas'!C135</f>
        <v>BS063</v>
      </c>
      <c r="C135">
        <f>'criacao arestas'!D135</f>
        <v>10.006554378187786</v>
      </c>
    </row>
    <row r="136" spans="1:3" x14ac:dyDescent="0.25">
      <c r="A136" t="str">
        <f>'criacao arestas'!B136</f>
        <v>BS063</v>
      </c>
      <c r="B136" t="str">
        <f>'criacao arestas'!C136</f>
        <v>BS062</v>
      </c>
      <c r="C136">
        <f>'criacao arestas'!D136</f>
        <v>10.006554378056407</v>
      </c>
    </row>
    <row r="137" spans="1:3" x14ac:dyDescent="0.25">
      <c r="A137" t="str">
        <f>'criacao arestas'!B137</f>
        <v>BS062</v>
      </c>
      <c r="B137" t="str">
        <f>'criacao arestas'!C137</f>
        <v>BS061</v>
      </c>
      <c r="C137">
        <f>'criacao arestas'!D137</f>
        <v>10.006554378056407</v>
      </c>
    </row>
    <row r="138" spans="1:3" x14ac:dyDescent="0.25">
      <c r="A138" t="str">
        <f>'criacao arestas'!B138</f>
        <v>BS061</v>
      </c>
      <c r="B138" t="str">
        <f>'criacao arestas'!C138</f>
        <v>BS059</v>
      </c>
      <c r="C138">
        <f>'criacao arestas'!D138</f>
        <v>10.006554378187786</v>
      </c>
    </row>
    <row r="139" spans="1:3" x14ac:dyDescent="0.25">
      <c r="A139" t="str">
        <f>'criacao arestas'!B139</f>
        <v>BS059</v>
      </c>
      <c r="B139" t="str">
        <f>'criacao arestas'!C139</f>
        <v>BS058</v>
      </c>
      <c r="C139">
        <f>'criacao arestas'!D139</f>
        <v>10.006554378187786</v>
      </c>
    </row>
    <row r="140" spans="1:3" x14ac:dyDescent="0.25">
      <c r="A140" t="str">
        <f>'criacao arestas'!B140</f>
        <v>BS058</v>
      </c>
      <c r="B140" t="str">
        <f>'criacao arestas'!C140</f>
        <v>ARUBU</v>
      </c>
      <c r="C140">
        <f>'criacao arestas'!D140</f>
        <v>10.006554378056407</v>
      </c>
    </row>
    <row r="141" spans="1:3" x14ac:dyDescent="0.25">
      <c r="A141" t="str">
        <f>'criacao arestas'!B141</f>
        <v>ARUBU</v>
      </c>
      <c r="B141" t="str">
        <f>'criacao arestas'!C141</f>
        <v>BS033</v>
      </c>
      <c r="C141">
        <f>'criacao arestas'!D141</f>
        <v>19.995732656424128</v>
      </c>
    </row>
    <row r="142" spans="1:3" x14ac:dyDescent="0.25">
      <c r="A142" t="str">
        <f>'criacao arestas'!B142</f>
        <v>BS033</v>
      </c>
      <c r="B142" t="str">
        <f>'criacao arestas'!C142</f>
        <v>BS019</v>
      </c>
      <c r="C142">
        <f>'criacao arestas'!D142</f>
        <v>30.138416485508337</v>
      </c>
    </row>
    <row r="143" spans="1:3" x14ac:dyDescent="0.25">
      <c r="A143" t="str">
        <f>'criacao arestas'!B143</f>
        <v>BS019</v>
      </c>
      <c r="B143" t="str">
        <f>'criacao arestas'!C143</f>
        <v>BS008</v>
      </c>
      <c r="C143">
        <f>'criacao arestas'!D143</f>
        <v>23.373800750027662</v>
      </c>
    </row>
    <row r="144" spans="1:3" x14ac:dyDescent="0.25">
      <c r="A144" t="str">
        <f>'criacao arestas'!B144</f>
        <v>BS008</v>
      </c>
      <c r="B144" t="str">
        <f>'criacao arestas'!C144</f>
        <v>BS006</v>
      </c>
      <c r="C144">
        <f>'criacao arestas'!D144</f>
        <v>9.2174427142288806</v>
      </c>
    </row>
    <row r="145" spans="1:3" x14ac:dyDescent="0.25">
      <c r="A145" t="str">
        <f>'criacao arestas'!B145</f>
        <v>BS006</v>
      </c>
      <c r="B145" t="str">
        <f>'criacao arestas'!C145</f>
        <v>BS003</v>
      </c>
      <c r="C145">
        <f>'criacao arestas'!D145</f>
        <v>4.9233978408993551</v>
      </c>
    </row>
    <row r="146" spans="1:3" x14ac:dyDescent="0.25">
      <c r="A146" t="str">
        <f>'criacao arestas'!B146</f>
        <v>BS003</v>
      </c>
      <c r="B146" t="str">
        <f>'criacao arestas'!C146</f>
        <v>BS001</v>
      </c>
      <c r="C146">
        <f>'criacao arestas'!D146</f>
        <v>2.7674359833199524</v>
      </c>
    </row>
    <row r="147" spans="1:3" x14ac:dyDescent="0.25">
      <c r="A147" t="str">
        <f>'criacao arestas'!B147</f>
        <v>BS001</v>
      </c>
      <c r="B147" t="str">
        <f>'criacao arestas'!C147</f>
        <v>EGUDI</v>
      </c>
      <c r="C147">
        <f>'criacao arestas'!D147</f>
        <v>6.963039124626853</v>
      </c>
    </row>
    <row r="148" spans="1:3" x14ac:dyDescent="0.25">
      <c r="A148" t="str">
        <f>'criacao arestas'!B148</f>
        <v>ARUBU</v>
      </c>
      <c r="B148" t="str">
        <f>'criacao arestas'!C148</f>
        <v>BS034</v>
      </c>
      <c r="C148">
        <f>'criacao arestas'!D148</f>
        <v>15.615984292785043</v>
      </c>
    </row>
    <row r="149" spans="1:3" x14ac:dyDescent="0.25">
      <c r="A149" t="str">
        <f>'criacao arestas'!B149</f>
        <v>BS034</v>
      </c>
      <c r="B149" t="str">
        <f>'criacao arestas'!C149</f>
        <v>CS031</v>
      </c>
      <c r="C149">
        <f>'criacao arestas'!D149</f>
        <v>15.558747734193794</v>
      </c>
    </row>
    <row r="150" spans="1:3" x14ac:dyDescent="0.25">
      <c r="A150" t="str">
        <f>'criacao arestas'!B150</f>
        <v>CS031</v>
      </c>
      <c r="B150" t="str">
        <f>'criacao arestas'!C150</f>
        <v>BS028</v>
      </c>
      <c r="C150">
        <f>'criacao arestas'!D150</f>
        <v>4.8664846487388402</v>
      </c>
    </row>
    <row r="151" spans="1:3" x14ac:dyDescent="0.25">
      <c r="A151" t="str">
        <f>'criacao arestas'!B151</f>
        <v>BS028</v>
      </c>
      <c r="B151" t="str">
        <f>'criacao arestas'!C151</f>
        <v>BS046</v>
      </c>
      <c r="C151">
        <f>'criacao arestas'!D151</f>
        <v>8.3731193072245347</v>
      </c>
    </row>
    <row r="152" spans="1:3" x14ac:dyDescent="0.25">
      <c r="A152" t="str">
        <f>'criacao arestas'!B152</f>
        <v>BS046</v>
      </c>
      <c r="B152" t="str">
        <f>'criacao arestas'!C152</f>
        <v>BS022</v>
      </c>
      <c r="C152">
        <f>'criacao arestas'!D152</f>
        <v>7.1892707163262592</v>
      </c>
    </row>
    <row r="153" spans="1:3" x14ac:dyDescent="0.25">
      <c r="A153" t="str">
        <f>'criacao arestas'!B153</f>
        <v>BS022</v>
      </c>
      <c r="B153" t="str">
        <f>'criacao arestas'!C153</f>
        <v>CS017</v>
      </c>
      <c r="C153">
        <f>'criacao arestas'!D153</f>
        <v>11.839844669823449</v>
      </c>
    </row>
    <row r="154" spans="1:3" x14ac:dyDescent="0.25">
      <c r="A154" t="str">
        <f>'criacao arestas'!B154</f>
        <v>CS017</v>
      </c>
      <c r="B154" t="str">
        <f>'criacao arestas'!C154</f>
        <v>CS014</v>
      </c>
      <c r="C154">
        <f>'criacao arestas'!D154</f>
        <v>9.334886844024286</v>
      </c>
    </row>
    <row r="155" spans="1:3" x14ac:dyDescent="0.25">
      <c r="A155" t="str">
        <f>'criacao arestas'!B155</f>
        <v>CS014</v>
      </c>
      <c r="B155" t="str">
        <f>'criacao arestas'!C155</f>
        <v>PAPIS</v>
      </c>
      <c r="C155">
        <f>'criacao arestas'!D155</f>
        <v>38.28607360139717</v>
      </c>
    </row>
    <row r="156" spans="1:3" x14ac:dyDescent="0.25">
      <c r="A156" t="str">
        <f>'criacao arestas'!B156</f>
        <v>BS079</v>
      </c>
      <c r="B156" t="str">
        <f>'criacao arestas'!C156</f>
        <v>BS078</v>
      </c>
      <c r="C156">
        <f>'criacao arestas'!D156</f>
        <v>10.006554378187786</v>
      </c>
    </row>
    <row r="157" spans="1:3" x14ac:dyDescent="0.25">
      <c r="A157" t="str">
        <f>'criacao arestas'!B157</f>
        <v>BS078</v>
      </c>
      <c r="B157" t="str">
        <f>'criacao arestas'!C157</f>
        <v>BS077</v>
      </c>
      <c r="C157">
        <f>'criacao arestas'!D157</f>
        <v>10.006554378056407</v>
      </c>
    </row>
    <row r="158" spans="1:3" x14ac:dyDescent="0.25">
      <c r="A158" t="str">
        <f>'criacao arestas'!B158</f>
        <v>BS077</v>
      </c>
      <c r="B158" t="str">
        <f>'criacao arestas'!C158</f>
        <v>BS076</v>
      </c>
      <c r="C158">
        <f>'criacao arestas'!D158</f>
        <v>10.006554378056407</v>
      </c>
    </row>
    <row r="159" spans="1:3" x14ac:dyDescent="0.25">
      <c r="A159" t="str">
        <f>'criacao arestas'!B159</f>
        <v>BS076</v>
      </c>
      <c r="B159" t="str">
        <f>'criacao arestas'!C159</f>
        <v>BS074</v>
      </c>
      <c r="C159">
        <f>'criacao arestas'!D159</f>
        <v>10.006554378187786</v>
      </c>
    </row>
    <row r="160" spans="1:3" x14ac:dyDescent="0.25">
      <c r="A160" t="str">
        <f>'criacao arestas'!B160</f>
        <v>BS074</v>
      </c>
      <c r="B160" t="str">
        <f>'criacao arestas'!C160</f>
        <v>BS073</v>
      </c>
      <c r="C160">
        <f>'criacao arestas'!D160</f>
        <v>10.006554378187786</v>
      </c>
    </row>
    <row r="161" spans="1:3" x14ac:dyDescent="0.25">
      <c r="A161" t="str">
        <f>'criacao arestas'!B161</f>
        <v>BS073</v>
      </c>
      <c r="B161" t="str">
        <f>'criacao arestas'!C161</f>
        <v>ASIGO</v>
      </c>
      <c r="C161">
        <f>'criacao arestas'!D161</f>
        <v>10.006554378056407</v>
      </c>
    </row>
    <row r="162" spans="1:3" x14ac:dyDescent="0.25">
      <c r="A162" t="str">
        <f>'criacao arestas'!B162</f>
        <v>ASIGO</v>
      </c>
      <c r="B162" t="str">
        <f>'criacao arestas'!C162</f>
        <v>BS036</v>
      </c>
      <c r="C162">
        <f>'criacao arestas'!D162</f>
        <v>15.69377259365762</v>
      </c>
    </row>
    <row r="163" spans="1:3" x14ac:dyDescent="0.25">
      <c r="A163" t="str">
        <f>'criacao arestas'!B163</f>
        <v>BS036</v>
      </c>
      <c r="B163" t="str">
        <f>'criacao arestas'!C163</f>
        <v>CS031</v>
      </c>
      <c r="C163">
        <f>'criacao arestas'!D163</f>
        <v>11.96946379623931</v>
      </c>
    </row>
    <row r="164" spans="1:3" x14ac:dyDescent="0.25">
      <c r="A164" t="str">
        <f>'criacao arestas'!B164</f>
        <v>CS031</v>
      </c>
      <c r="B164" t="str">
        <f>'criacao arestas'!C164</f>
        <v>CS021</v>
      </c>
      <c r="C164">
        <f>'criacao arestas'!D164</f>
        <v>16.157183089771863</v>
      </c>
    </row>
    <row r="165" spans="1:3" x14ac:dyDescent="0.25">
      <c r="A165" t="str">
        <f>'criacao arestas'!B165</f>
        <v>CS021</v>
      </c>
      <c r="B165" t="str">
        <f>'criacao arestas'!C165</f>
        <v>BS009</v>
      </c>
      <c r="C165">
        <f>'criacao arestas'!D165</f>
        <v>31.773501460257592</v>
      </c>
    </row>
    <row r="166" spans="1:3" x14ac:dyDescent="0.25">
      <c r="A166" t="str">
        <f>'criacao arestas'!B166</f>
        <v>BS009</v>
      </c>
      <c r="B166" t="str">
        <f>'criacao arestas'!C166</f>
        <v>BS004</v>
      </c>
      <c r="C166">
        <f>'criacao arestas'!D166</f>
        <v>9.7381992993065047</v>
      </c>
    </row>
    <row r="167" spans="1:3" x14ac:dyDescent="0.25">
      <c r="A167" t="str">
        <f>'criacao arestas'!B167</f>
        <v>BS004</v>
      </c>
      <c r="B167" t="str">
        <f>'criacao arestas'!C167</f>
        <v>BS002</v>
      </c>
      <c r="C167">
        <f>'criacao arestas'!D167</f>
        <v>4.3028432783978943</v>
      </c>
    </row>
    <row r="168" spans="1:3" x14ac:dyDescent="0.25">
      <c r="A168" t="str">
        <f>'criacao arestas'!B168</f>
        <v>BS002</v>
      </c>
      <c r="B168" t="str">
        <f>'criacao arestas'!C168</f>
        <v>EGUDI</v>
      </c>
      <c r="C168">
        <f>'criacao arestas'!D168</f>
        <v>8.3708470450933703</v>
      </c>
    </row>
    <row r="169" spans="1:3" x14ac:dyDescent="0.25">
      <c r="A169" t="str">
        <f>'criacao arestas'!B169</f>
        <v>BS002</v>
      </c>
      <c r="B169" t="str">
        <f>'criacao arestas'!C169</f>
        <v>BS007</v>
      </c>
      <c r="C169">
        <f>'criacao arestas'!D169</f>
        <v>8.9633145566065942</v>
      </c>
    </row>
    <row r="170" spans="1:3" x14ac:dyDescent="0.25">
      <c r="A170" t="str">
        <f>'criacao arestas'!B170</f>
        <v>ASIGO</v>
      </c>
      <c r="B170" t="str">
        <f>'criacao arestas'!C170</f>
        <v>BS037</v>
      </c>
      <c r="C170">
        <f>'criacao arestas'!D170</f>
        <v>12.839564215983099</v>
      </c>
    </row>
    <row r="171" spans="1:3" x14ac:dyDescent="0.25">
      <c r="A171" t="str">
        <f>'criacao arestas'!B171</f>
        <v>BS037</v>
      </c>
      <c r="B171" t="str">
        <f>'criacao arestas'!C171</f>
        <v>BS048</v>
      </c>
      <c r="C171">
        <f>'criacao arestas'!D171</f>
        <v>6.5935809981188243</v>
      </c>
    </row>
    <row r="172" spans="1:3" x14ac:dyDescent="0.25">
      <c r="A172" t="str">
        <f>'criacao arestas'!B172</f>
        <v>BS048</v>
      </c>
      <c r="B172" t="str">
        <f>'criacao arestas'!C172</f>
        <v>BS082</v>
      </c>
      <c r="C172">
        <f>'criacao arestas'!D172</f>
        <v>2.5440544714145297</v>
      </c>
    </row>
    <row r="173" spans="1:3" x14ac:dyDescent="0.25">
      <c r="A173" t="str">
        <f>'criacao arestas'!B173</f>
        <v>BS082</v>
      </c>
      <c r="B173" t="str">
        <f>'criacao arestas'!C173</f>
        <v>XOLAP</v>
      </c>
      <c r="C173">
        <f>'criacao arestas'!D173</f>
        <v>21.987170437925432</v>
      </c>
    </row>
    <row r="174" spans="1:3" x14ac:dyDescent="0.25">
      <c r="A174" t="str">
        <f>'criacao arestas'!B174</f>
        <v>XOLAP</v>
      </c>
      <c r="B174" t="str">
        <f>'criacao arestas'!C174</f>
        <v>BS023</v>
      </c>
      <c r="C174">
        <f>'criacao arestas'!D174</f>
        <v>7.6334367357660504</v>
      </c>
    </row>
    <row r="175" spans="1:3" x14ac:dyDescent="0.25">
      <c r="A175" t="str">
        <f>'criacao arestas'!B175</f>
        <v>BS023</v>
      </c>
      <c r="B175" t="str">
        <f>'criacao arestas'!C175</f>
        <v>CS018</v>
      </c>
      <c r="C175">
        <f>'criacao arestas'!D175</f>
        <v>9.2822105206921002</v>
      </c>
    </row>
    <row r="176" spans="1:3" x14ac:dyDescent="0.25">
      <c r="A176" t="str">
        <f>'criacao arestas'!B176</f>
        <v>CS018</v>
      </c>
      <c r="B176" t="str">
        <f>'criacao arestas'!C176</f>
        <v>PAPIS</v>
      </c>
      <c r="C176">
        <f>'criacao arestas'!D176</f>
        <v>43.408903983379389</v>
      </c>
    </row>
    <row r="177" spans="1:3" x14ac:dyDescent="0.25">
      <c r="A177" t="str">
        <f>'criacao arestas'!B177</f>
        <v>BS104</v>
      </c>
      <c r="B177" t="str">
        <f>'criacao arestas'!C177</f>
        <v>BS103</v>
      </c>
      <c r="C177">
        <f>'criacao arestas'!D177</f>
        <v>10.006554378056407</v>
      </c>
    </row>
    <row r="178" spans="1:3" x14ac:dyDescent="0.25">
      <c r="A178" t="str">
        <f>'criacao arestas'!B178</f>
        <v>BS103</v>
      </c>
      <c r="B178" t="str">
        <f>'criacao arestas'!C178</f>
        <v>BS102</v>
      </c>
      <c r="C178">
        <f>'criacao arestas'!D178</f>
        <v>10.006554378187786</v>
      </c>
    </row>
    <row r="179" spans="1:3" x14ac:dyDescent="0.25">
      <c r="A179" t="str">
        <f>'criacao arestas'!B179</f>
        <v>BS102</v>
      </c>
      <c r="B179" t="str">
        <f>'criacao arestas'!C179</f>
        <v>BS101</v>
      </c>
      <c r="C179">
        <f>'criacao arestas'!D179</f>
        <v>10.006554378187786</v>
      </c>
    </row>
    <row r="180" spans="1:3" x14ac:dyDescent="0.25">
      <c r="A180" t="str">
        <f>'criacao arestas'!B180</f>
        <v>BS101</v>
      </c>
      <c r="B180" t="str">
        <f>'criacao arestas'!C180</f>
        <v>ISEMO</v>
      </c>
      <c r="C180">
        <f>'criacao arestas'!D180</f>
        <v>10.006554378187786</v>
      </c>
    </row>
    <row r="181" spans="1:3" x14ac:dyDescent="0.25">
      <c r="A181" t="str">
        <f>'criacao arestas'!B181</f>
        <v>ISEMO</v>
      </c>
      <c r="B181" t="str">
        <f>'criacao arestas'!C181</f>
        <v>BS027</v>
      </c>
      <c r="C181">
        <f>'criacao arestas'!D181</f>
        <v>6.7299584691363989</v>
      </c>
    </row>
    <row r="182" spans="1:3" x14ac:dyDescent="0.25">
      <c r="A182" t="str">
        <f>'criacao arestas'!B182</f>
        <v>BS027</v>
      </c>
      <c r="B182" t="str">
        <f>'criacao arestas'!C182</f>
        <v>BS012</v>
      </c>
      <c r="C182">
        <f>'criacao arestas'!D182</f>
        <v>25.709078636060383</v>
      </c>
    </row>
    <row r="183" spans="1:3" x14ac:dyDescent="0.25">
      <c r="A183" t="str">
        <f>'criacao arestas'!B183</f>
        <v>BS012</v>
      </c>
      <c r="B183" t="str">
        <f>'criacao arestas'!C183</f>
        <v>PAPIS</v>
      </c>
      <c r="C183">
        <f>'criacao arestas'!D183</f>
        <v>26.174325917254464</v>
      </c>
    </row>
    <row r="184" spans="1:3" x14ac:dyDescent="0.25">
      <c r="A184" t="str">
        <f>'criacao arestas'!B184</f>
        <v>ISEMO</v>
      </c>
      <c r="B184" t="str">
        <f>'criacao arestas'!C184</f>
        <v>BS024</v>
      </c>
      <c r="C184">
        <f>'criacao arestas'!D184</f>
        <v>11.123599807950697</v>
      </c>
    </row>
    <row r="185" spans="1:3" x14ac:dyDescent="0.25">
      <c r="A185" t="str">
        <f>'criacao arestas'!B185</f>
        <v>BS024</v>
      </c>
      <c r="B185" t="str">
        <f>'criacao arestas'!C185</f>
        <v>CS018</v>
      </c>
      <c r="C185">
        <f>'criacao arestas'!D185</f>
        <v>10.519543077673799</v>
      </c>
    </row>
    <row r="186" spans="1:3" x14ac:dyDescent="0.25">
      <c r="A186" t="str">
        <f>'criacao arestas'!B186</f>
        <v>CS011</v>
      </c>
      <c r="B186" t="str">
        <f>'criacao arestas'!C186</f>
        <v>BS038</v>
      </c>
      <c r="C186">
        <f>'criacao arestas'!D186</f>
        <v>8.7056024023325485</v>
      </c>
    </row>
    <row r="187" spans="1:3" x14ac:dyDescent="0.25">
      <c r="A187" t="str">
        <f>'criacao arestas'!B187</f>
        <v>BS038</v>
      </c>
      <c r="B187" t="str">
        <f>'criacao arestas'!C187</f>
        <v>EGUDI</v>
      </c>
      <c r="C187">
        <f>'criacao arestas'!D187</f>
        <v>26.23290780601053</v>
      </c>
    </row>
    <row r="188" spans="1:3" x14ac:dyDescent="0.25">
      <c r="A188" t="str">
        <f>'criacao arestas'!B188</f>
        <v>BS094</v>
      </c>
      <c r="B188" t="str">
        <f>'criacao arestas'!C188</f>
        <v>BS093</v>
      </c>
      <c r="C188">
        <f>'criacao arestas'!D188</f>
        <v>10.006554378056407</v>
      </c>
    </row>
    <row r="189" spans="1:3" x14ac:dyDescent="0.25">
      <c r="A189" t="str">
        <f>'criacao arestas'!B189</f>
        <v>BS093</v>
      </c>
      <c r="B189" t="str">
        <f>'criacao arestas'!C189</f>
        <v>BS092</v>
      </c>
      <c r="C189">
        <f>'criacao arestas'!D189</f>
        <v>10.006554378187786</v>
      </c>
    </row>
    <row r="190" spans="1:3" x14ac:dyDescent="0.25">
      <c r="A190" t="str">
        <f>'criacao arestas'!B190</f>
        <v>BS092</v>
      </c>
      <c r="B190" t="str">
        <f>'criacao arestas'!C190</f>
        <v>BS091</v>
      </c>
      <c r="C190">
        <f>'criacao arestas'!D190</f>
        <v>10.006554378187786</v>
      </c>
    </row>
    <row r="191" spans="1:3" x14ac:dyDescent="0.25">
      <c r="A191" t="str">
        <f>'criacao arestas'!B191</f>
        <v>BS091</v>
      </c>
      <c r="B191" t="str">
        <f>'criacao arestas'!C191</f>
        <v>XOLAP</v>
      </c>
      <c r="C191">
        <f>'criacao arestas'!D191</f>
        <v>10.006554378187786</v>
      </c>
    </row>
    <row r="192" spans="1:3" x14ac:dyDescent="0.25">
      <c r="A192" t="str">
        <f>'criacao arestas'!B192</f>
        <v>XOLAP</v>
      </c>
      <c r="B192" t="str">
        <f>'criacao arestas'!C192</f>
        <v>CS017</v>
      </c>
      <c r="C192">
        <f>'criacao arestas'!D192</f>
        <v>17.115186418648012</v>
      </c>
    </row>
    <row r="193" spans="1:3" x14ac:dyDescent="0.25">
      <c r="A193" t="str">
        <f>'criacao arestas'!B193</f>
        <v>CS017</v>
      </c>
      <c r="B193" t="str">
        <f>'criacao arestas'!C193</f>
        <v>CS013</v>
      </c>
      <c r="C193">
        <f>'criacao arestas'!D193</f>
        <v>9.5449820584095413</v>
      </c>
    </row>
    <row r="194" spans="1:3" x14ac:dyDescent="0.25">
      <c r="A194" t="str">
        <f>'criacao arestas'!B194</f>
        <v>CS013</v>
      </c>
      <c r="B194" t="str">
        <f>'criacao arestas'!C194</f>
        <v>BS041</v>
      </c>
      <c r="C194">
        <f>'criacao arestas'!D194</f>
        <v>9.5467349949276148</v>
      </c>
    </row>
    <row r="195" spans="1:3" x14ac:dyDescent="0.25">
      <c r="A195" t="str">
        <f>'criacao arestas'!B195</f>
        <v>BS041</v>
      </c>
      <c r="B195" t="str">
        <f>'criacao arestas'!C195</f>
        <v>BS007</v>
      </c>
      <c r="C195">
        <f>'criacao arestas'!D195</f>
        <v>12.668730695756505</v>
      </c>
    </row>
    <row r="196" spans="1:3" x14ac:dyDescent="0.25">
      <c r="A196" t="str">
        <f>'criacao arestas'!B196</f>
        <v>BS007</v>
      </c>
      <c r="B196" t="str">
        <f>'criacao arestas'!C196</f>
        <v>EGUDI</v>
      </c>
      <c r="C196">
        <f>'criacao arestas'!D196</f>
        <v>16.202220224647874</v>
      </c>
    </row>
    <row r="197" spans="1:3" x14ac:dyDescent="0.25">
      <c r="A197" t="str">
        <f>'criacao arestas'!B197</f>
        <v>BS007</v>
      </c>
      <c r="B197" t="str">
        <f>'criacao arestas'!C197</f>
        <v>BS039</v>
      </c>
      <c r="C197">
        <f>'criacao arestas'!D197</f>
        <v>10.97502881769163</v>
      </c>
    </row>
    <row r="198" spans="1:3" x14ac:dyDescent="0.25">
      <c r="A198" t="str">
        <f>'criacao arestas'!B198</f>
        <v>QDA4</v>
      </c>
      <c r="B198" t="str">
        <f>'criacao arestas'!C198</f>
        <v>ARUBU</v>
      </c>
      <c r="C198">
        <f>'criacao arestas'!D198</f>
        <v>6.751340215631263</v>
      </c>
    </row>
    <row r="199" spans="1:3" x14ac:dyDescent="0.25">
      <c r="A199" t="str">
        <f>'criacao arestas'!B199</f>
        <v>QDA5</v>
      </c>
      <c r="B199" t="str">
        <f>'criacao arestas'!C199</f>
        <v>BS058</v>
      </c>
      <c r="C199">
        <f>'criacao arestas'!D199</f>
        <v>6.7471927263047959</v>
      </c>
    </row>
    <row r="200" spans="1:3" x14ac:dyDescent="0.25">
      <c r="A200" t="str">
        <f>'criacao arestas'!B200</f>
        <v>QDA6</v>
      </c>
      <c r="B200" t="str">
        <f>'criacao arestas'!C200</f>
        <v>BS059</v>
      </c>
      <c r="C200">
        <f>'criacao arestas'!D200</f>
        <v>6.7430226703213414</v>
      </c>
    </row>
    <row r="201" spans="1:3" x14ac:dyDescent="0.25">
      <c r="A201" t="str">
        <f>'criacao arestas'!B201</f>
        <v>QDA7</v>
      </c>
      <c r="B201" t="str">
        <f>'criacao arestas'!C201</f>
        <v>BS061</v>
      </c>
      <c r="C201">
        <f>'criacao arestas'!D201</f>
        <v>6.738830145767043</v>
      </c>
    </row>
    <row r="202" spans="1:3" x14ac:dyDescent="0.25">
      <c r="A202" t="str">
        <f>'criacao arestas'!B202</f>
        <v>QDA8</v>
      </c>
      <c r="B202" t="str">
        <f>'criacao arestas'!C202</f>
        <v>BS062</v>
      </c>
      <c r="C202">
        <f>'criacao arestas'!D202</f>
        <v>6.7346152538681636</v>
      </c>
    </row>
    <row r="203" spans="1:3" x14ac:dyDescent="0.25">
      <c r="A203" t="str">
        <f>'criacao arestas'!B203</f>
        <v>QDA9</v>
      </c>
      <c r="B203" t="str">
        <f>'criacao arestas'!C203</f>
        <v>BS063</v>
      </c>
      <c r="C203">
        <f>'criacao arestas'!D203</f>
        <v>6.7303780951024095</v>
      </c>
    </row>
    <row r="204" spans="1:3" x14ac:dyDescent="0.25">
      <c r="A204" t="str">
        <f>'criacao arestas'!B204</f>
        <v>QDB4</v>
      </c>
      <c r="B204" t="str">
        <f>'criacao arestas'!C204</f>
        <v>ARUBU</v>
      </c>
      <c r="C204">
        <f>'criacao arestas'!D204</f>
        <v>6.751340215631263</v>
      </c>
    </row>
    <row r="205" spans="1:3" x14ac:dyDescent="0.25">
      <c r="A205" t="str">
        <f>'criacao arestas'!B205</f>
        <v>QDB5</v>
      </c>
      <c r="B205" t="str">
        <f>'criacao arestas'!C205</f>
        <v>BS058</v>
      </c>
      <c r="C205">
        <f>'criacao arestas'!D205</f>
        <v>6.7471927263047959</v>
      </c>
    </row>
    <row r="206" spans="1:3" x14ac:dyDescent="0.25">
      <c r="A206" t="str">
        <f>'criacao arestas'!B206</f>
        <v>QDB6</v>
      </c>
      <c r="B206" t="str">
        <f>'criacao arestas'!C206</f>
        <v>BS059</v>
      </c>
      <c r="C206">
        <f>'criacao arestas'!D206</f>
        <v>6.7430226703213414</v>
      </c>
    </row>
    <row r="207" spans="1:3" x14ac:dyDescent="0.25">
      <c r="A207" t="str">
        <f>'criacao arestas'!B207</f>
        <v>QDB7</v>
      </c>
      <c r="B207" t="str">
        <f>'criacao arestas'!C207</f>
        <v>BS061</v>
      </c>
      <c r="C207">
        <f>'criacao arestas'!D207</f>
        <v>6.738830145767043</v>
      </c>
    </row>
    <row r="208" spans="1:3" x14ac:dyDescent="0.25">
      <c r="A208" t="str">
        <f>'criacao arestas'!B208</f>
        <v>QDB8</v>
      </c>
      <c r="B208" t="str">
        <f>'criacao arestas'!C208</f>
        <v>BS062</v>
      </c>
      <c r="C208">
        <f>'criacao arestas'!D208</f>
        <v>6.7346152538681636</v>
      </c>
    </row>
    <row r="209" spans="1:3" x14ac:dyDescent="0.25">
      <c r="A209" t="str">
        <f>'criacao arestas'!B209</f>
        <v>QDB9</v>
      </c>
      <c r="B209" t="str">
        <f>'criacao arestas'!C209</f>
        <v>BS063</v>
      </c>
      <c r="C209">
        <f>'criacao arestas'!D209</f>
        <v>6.7303780951024095</v>
      </c>
    </row>
    <row r="210" spans="1:3" x14ac:dyDescent="0.25">
      <c r="A210" t="str">
        <f>'criacao arestas'!B210</f>
        <v>QDC4</v>
      </c>
      <c r="B210" t="str">
        <f>'criacao arestas'!C210</f>
        <v>ASIGO</v>
      </c>
      <c r="C210">
        <f>'criacao arestas'!D210</f>
        <v>6.751340215631263</v>
      </c>
    </row>
    <row r="211" spans="1:3" x14ac:dyDescent="0.25">
      <c r="A211" t="str">
        <f>'criacao arestas'!B211</f>
        <v>QDC5</v>
      </c>
      <c r="B211" t="str">
        <f>'criacao arestas'!C211</f>
        <v>BS073</v>
      </c>
      <c r="C211">
        <f>'criacao arestas'!D211</f>
        <v>6.7471927263047959</v>
      </c>
    </row>
    <row r="212" spans="1:3" x14ac:dyDescent="0.25">
      <c r="A212" t="str">
        <f>'criacao arestas'!B212</f>
        <v>QDC6</v>
      </c>
      <c r="B212" t="str">
        <f>'criacao arestas'!C212</f>
        <v>BS074</v>
      </c>
      <c r="C212">
        <f>'criacao arestas'!D212</f>
        <v>6.7430226703213414</v>
      </c>
    </row>
    <row r="213" spans="1:3" x14ac:dyDescent="0.25">
      <c r="A213" t="str">
        <f>'criacao arestas'!B213</f>
        <v>QDC7</v>
      </c>
      <c r="B213" t="str">
        <f>'criacao arestas'!C213</f>
        <v>BS076</v>
      </c>
      <c r="C213">
        <f>'criacao arestas'!D213</f>
        <v>6.738830145767043</v>
      </c>
    </row>
    <row r="214" spans="1:3" x14ac:dyDescent="0.25">
      <c r="A214" t="str">
        <f>'criacao arestas'!B214</f>
        <v>QDC8</v>
      </c>
      <c r="B214" t="str">
        <f>'criacao arestas'!C214</f>
        <v>BS077</v>
      </c>
      <c r="C214">
        <f>'criacao arestas'!D214</f>
        <v>6.7346152538681636</v>
      </c>
    </row>
    <row r="215" spans="1:3" x14ac:dyDescent="0.25">
      <c r="A215" t="str">
        <f>'criacao arestas'!B215</f>
        <v>QDC9</v>
      </c>
      <c r="B215" t="str">
        <f>'criacao arestas'!C215</f>
        <v>BS078</v>
      </c>
      <c r="C215">
        <f>'criacao arestas'!D215</f>
        <v>6.7303780951024095</v>
      </c>
    </row>
    <row r="216" spans="1:3" x14ac:dyDescent="0.25">
      <c r="A216" t="str">
        <f>'criacao arestas'!B216</f>
        <v>QDD4</v>
      </c>
      <c r="B216" t="str">
        <f>'criacao arestas'!C216</f>
        <v>ASIGO</v>
      </c>
      <c r="C216">
        <f>'criacao arestas'!D216</f>
        <v>6.751340215631263</v>
      </c>
    </row>
    <row r="217" spans="1:3" x14ac:dyDescent="0.25">
      <c r="A217" t="str">
        <f>'criacao arestas'!B217</f>
        <v>QDD5</v>
      </c>
      <c r="B217" t="str">
        <f>'criacao arestas'!C217</f>
        <v>BS073</v>
      </c>
      <c r="C217">
        <f>'criacao arestas'!D217</f>
        <v>6.7471927263047959</v>
      </c>
    </row>
    <row r="218" spans="1:3" x14ac:dyDescent="0.25">
      <c r="A218" t="str">
        <f>'criacao arestas'!B218</f>
        <v>QDD6</v>
      </c>
      <c r="B218" t="str">
        <f>'criacao arestas'!C218</f>
        <v>BS074</v>
      </c>
      <c r="C218">
        <f>'criacao arestas'!D218</f>
        <v>6.7430226703213414</v>
      </c>
    </row>
    <row r="219" spans="1:3" x14ac:dyDescent="0.25">
      <c r="A219" t="str">
        <f>'criacao arestas'!B219</f>
        <v>QDD7</v>
      </c>
      <c r="B219" t="str">
        <f>'criacao arestas'!C219</f>
        <v>BS076</v>
      </c>
      <c r="C219">
        <f>'criacao arestas'!D219</f>
        <v>6.738830145767043</v>
      </c>
    </row>
    <row r="220" spans="1:3" x14ac:dyDescent="0.25">
      <c r="A220" t="str">
        <f>'criacao arestas'!B220</f>
        <v>QDD8</v>
      </c>
      <c r="B220" t="str">
        <f>'criacao arestas'!C220</f>
        <v>BS077</v>
      </c>
      <c r="C220">
        <f>'criacao arestas'!D220</f>
        <v>6.7346152538681636</v>
      </c>
    </row>
    <row r="221" spans="1:3" x14ac:dyDescent="0.25">
      <c r="A221" t="str">
        <f>'criacao arestas'!B221</f>
        <v>QDD9</v>
      </c>
      <c r="B221" t="str">
        <f>'criacao arestas'!C221</f>
        <v>BS078</v>
      </c>
      <c r="C221">
        <f>'criacao arestas'!D221</f>
        <v>6.7303780951024095</v>
      </c>
    </row>
    <row r="222" spans="1:3" x14ac:dyDescent="0.25">
      <c r="A222" t="str">
        <f>'criacao arestas'!B222</f>
        <v>QDE0</v>
      </c>
      <c r="B222" t="str">
        <f>'criacao arestas'!C222</f>
        <v>XOLAP</v>
      </c>
      <c r="C222">
        <f>'criacao arestas'!D222</f>
        <v>6.7677025377064837</v>
      </c>
    </row>
    <row r="223" spans="1:3" x14ac:dyDescent="0.25">
      <c r="A223" t="str">
        <f>'criacao arestas'!B223</f>
        <v>QDE1</v>
      </c>
      <c r="B223" t="str">
        <f>'criacao arestas'!C223</f>
        <v>BS091</v>
      </c>
      <c r="C223">
        <f>'criacao arestas'!D223</f>
        <v>6.7636462971740308</v>
      </c>
    </row>
    <row r="224" spans="1:3" x14ac:dyDescent="0.25">
      <c r="A224" t="str">
        <f>'criacao arestas'!B224</f>
        <v>QDE2</v>
      </c>
      <c r="B224" t="str">
        <f>'criacao arestas'!C224</f>
        <v>BS092</v>
      </c>
      <c r="C224">
        <f>'criacao arestas'!D224</f>
        <v>6.7595670987300061</v>
      </c>
    </row>
    <row r="225" spans="1:3" x14ac:dyDescent="0.25">
      <c r="A225" t="str">
        <f>'criacao arestas'!B225</f>
        <v>QDE3</v>
      </c>
      <c r="B225" t="str">
        <f>'criacao arestas'!C225</f>
        <v>BS093</v>
      </c>
      <c r="C225">
        <f>'criacao arestas'!D225</f>
        <v>6.7554650394492377</v>
      </c>
    </row>
    <row r="226" spans="1:3" x14ac:dyDescent="0.25">
      <c r="A226" t="str">
        <f>'criacao arestas'!B226</f>
        <v>QDF0</v>
      </c>
      <c r="B226" t="str">
        <f>'criacao arestas'!C226</f>
        <v>XOLAP</v>
      </c>
      <c r="C226">
        <f>'criacao arestas'!D226</f>
        <v>6.7677025377064837</v>
      </c>
    </row>
    <row r="227" spans="1:3" x14ac:dyDescent="0.25">
      <c r="A227" t="str">
        <f>'criacao arestas'!B227</f>
        <v>QDF1</v>
      </c>
      <c r="B227" t="str">
        <f>'criacao arestas'!C227</f>
        <v>BS091</v>
      </c>
      <c r="C227">
        <f>'criacao arestas'!D227</f>
        <v>6.7636462971740308</v>
      </c>
    </row>
    <row r="228" spans="1:3" x14ac:dyDescent="0.25">
      <c r="A228" t="str">
        <f>'criacao arestas'!B228</f>
        <v>QDF2</v>
      </c>
      <c r="B228" t="str">
        <f>'criacao arestas'!C228</f>
        <v>BS092</v>
      </c>
      <c r="C228">
        <f>'criacao arestas'!D228</f>
        <v>6.7595670987300061</v>
      </c>
    </row>
    <row r="229" spans="1:3" x14ac:dyDescent="0.25">
      <c r="A229" t="str">
        <f>'criacao arestas'!B229</f>
        <v>QDF3</v>
      </c>
      <c r="B229" t="str">
        <f>'criacao arestas'!C229</f>
        <v>BS093</v>
      </c>
      <c r="C229">
        <f>'criacao arestas'!D229</f>
        <v>6.7554650394492377</v>
      </c>
    </row>
    <row r="230" spans="1:3" x14ac:dyDescent="0.25">
      <c r="A230" t="str">
        <f>'criacao arestas'!B230</f>
        <v>QDG0</v>
      </c>
      <c r="B230" t="str">
        <f>'criacao arestas'!C230</f>
        <v>ISEMO</v>
      </c>
      <c r="C230">
        <f>'criacao arestas'!D230</f>
        <v>6.7677025377064837</v>
      </c>
    </row>
    <row r="231" spans="1:3" x14ac:dyDescent="0.25">
      <c r="A231" t="str">
        <f>'criacao arestas'!B231</f>
        <v>QDG1</v>
      </c>
      <c r="B231" t="str">
        <f>'criacao arestas'!C231</f>
        <v>BS101</v>
      </c>
      <c r="C231">
        <f>'criacao arestas'!D231</f>
        <v>6.7636462971740308</v>
      </c>
    </row>
    <row r="232" spans="1:3" x14ac:dyDescent="0.25">
      <c r="A232" t="str">
        <f>'criacao arestas'!B232</f>
        <v>QDG2</v>
      </c>
      <c r="B232" t="str">
        <f>'criacao arestas'!C232</f>
        <v>BS102</v>
      </c>
      <c r="C232">
        <f>'criacao arestas'!D232</f>
        <v>6.7595670987300061</v>
      </c>
    </row>
    <row r="233" spans="1:3" x14ac:dyDescent="0.25">
      <c r="A233" t="str">
        <f>'criacao arestas'!B233</f>
        <v>QDG3</v>
      </c>
      <c r="B233" t="str">
        <f>'criacao arestas'!C233</f>
        <v>BS103</v>
      </c>
      <c r="C233">
        <f>'criacao arestas'!D233</f>
        <v>6.7554650394492377</v>
      </c>
    </row>
    <row r="234" spans="1:3" x14ac:dyDescent="0.25">
      <c r="A234" t="str">
        <f>'criacao arestas'!B234</f>
        <v>QDH0</v>
      </c>
      <c r="B234" t="str">
        <f>'criacao arestas'!C234</f>
        <v>ISEMO</v>
      </c>
      <c r="C234">
        <f>'criacao arestas'!D234</f>
        <v>6.7677025377064837</v>
      </c>
    </row>
    <row r="235" spans="1:3" x14ac:dyDescent="0.25">
      <c r="A235" t="str">
        <f>'criacao arestas'!B235</f>
        <v>QDH1</v>
      </c>
      <c r="B235" t="str">
        <f>'criacao arestas'!C235</f>
        <v>BS101</v>
      </c>
      <c r="C235">
        <f>'criacao arestas'!D235</f>
        <v>6.7636462971740308</v>
      </c>
    </row>
    <row r="236" spans="1:3" x14ac:dyDescent="0.25">
      <c r="A236" t="str">
        <f>'criacao arestas'!B236</f>
        <v>QDH2</v>
      </c>
      <c r="B236" t="str">
        <f>'criacao arestas'!C236</f>
        <v>BS102</v>
      </c>
      <c r="C236">
        <f>'criacao arestas'!D236</f>
        <v>6.7595670987300061</v>
      </c>
    </row>
    <row r="237" spans="1:3" x14ac:dyDescent="0.25">
      <c r="A237" t="str">
        <f>'criacao arestas'!B237</f>
        <v>QDH3</v>
      </c>
      <c r="B237" t="str">
        <f>'criacao arestas'!C237</f>
        <v>BS103</v>
      </c>
      <c r="C237">
        <f>'criacao arestas'!D237</f>
        <v>6.7554650394492377</v>
      </c>
    </row>
    <row r="238" spans="1:3" x14ac:dyDescent="0.25">
      <c r="A238" t="str">
        <f>'criacao arestas'!B238</f>
        <v>XONER</v>
      </c>
      <c r="B238" t="str">
        <f>'criacao arestas'!C238</f>
        <v>QDA4</v>
      </c>
      <c r="C238">
        <f>'criacao arestas'!D238</f>
        <v>6.751340215631263</v>
      </c>
    </row>
    <row r="239" spans="1:3" x14ac:dyDescent="0.25">
      <c r="A239" t="str">
        <f>'criacao arestas'!B239</f>
        <v>BS051</v>
      </c>
      <c r="B239" t="str">
        <f>'criacao arestas'!C239</f>
        <v>QDA5</v>
      </c>
      <c r="C239">
        <f>'criacao arestas'!D239</f>
        <v>6.7471927263047959</v>
      </c>
    </row>
    <row r="240" spans="1:3" x14ac:dyDescent="0.25">
      <c r="A240" t="str">
        <f>'criacao arestas'!B240</f>
        <v>BS052</v>
      </c>
      <c r="B240" t="str">
        <f>'criacao arestas'!C240</f>
        <v>QDA6</v>
      </c>
      <c r="C240">
        <f>'criacao arestas'!D240</f>
        <v>6.7430226703213414</v>
      </c>
    </row>
    <row r="241" spans="1:3" x14ac:dyDescent="0.25">
      <c r="A241" t="str">
        <f>'criacao arestas'!B241</f>
        <v>BS053</v>
      </c>
      <c r="B241" t="str">
        <f>'criacao arestas'!C241</f>
        <v>QDA7</v>
      </c>
      <c r="C241">
        <f>'criacao arestas'!D241</f>
        <v>6.738830145767043</v>
      </c>
    </row>
    <row r="242" spans="1:3" x14ac:dyDescent="0.25">
      <c r="A242" t="str">
        <f>'criacao arestas'!B242</f>
        <v>BS054</v>
      </c>
      <c r="B242" t="str">
        <f>'criacao arestas'!C242</f>
        <v>QDA8</v>
      </c>
      <c r="C242">
        <f>'criacao arestas'!D242</f>
        <v>6.7346152538681636</v>
      </c>
    </row>
    <row r="243" spans="1:3" x14ac:dyDescent="0.25">
      <c r="A243" t="str">
        <f>'criacao arestas'!B243</f>
        <v>BS056</v>
      </c>
      <c r="B243" t="str">
        <f>'criacao arestas'!C243</f>
        <v>QDA9</v>
      </c>
      <c r="C243">
        <f>'criacao arestas'!D243</f>
        <v>6.7303780951024095</v>
      </c>
    </row>
    <row r="244" spans="1:3" x14ac:dyDescent="0.25">
      <c r="A244" t="str">
        <f>'criacao arestas'!B244</f>
        <v>OBLOL</v>
      </c>
      <c r="B244" t="str">
        <f>'criacao arestas'!C244</f>
        <v>QDB4</v>
      </c>
      <c r="C244">
        <f>'criacao arestas'!D244</f>
        <v>6.751340215631263</v>
      </c>
    </row>
    <row r="245" spans="1:3" x14ac:dyDescent="0.25">
      <c r="A245" t="str">
        <f>'criacao arestas'!B245</f>
        <v>BS066</v>
      </c>
      <c r="B245" t="str">
        <f>'criacao arestas'!C245</f>
        <v>QDB5</v>
      </c>
      <c r="C245">
        <f>'criacao arestas'!D245</f>
        <v>6.7471927263047959</v>
      </c>
    </row>
    <row r="246" spans="1:3" x14ac:dyDescent="0.25">
      <c r="A246" t="str">
        <f>'criacao arestas'!B246</f>
        <v>BS067</v>
      </c>
      <c r="B246" t="str">
        <f>'criacao arestas'!C246</f>
        <v>QDB6</v>
      </c>
      <c r="C246">
        <f>'criacao arestas'!D246</f>
        <v>6.7430226703213414</v>
      </c>
    </row>
    <row r="247" spans="1:3" x14ac:dyDescent="0.25">
      <c r="A247" t="str">
        <f>'criacao arestas'!B247</f>
        <v>BS068</v>
      </c>
      <c r="B247" t="str">
        <f>'criacao arestas'!C247</f>
        <v>QDB7</v>
      </c>
      <c r="C247">
        <f>'criacao arestas'!D247</f>
        <v>6.738830145767043</v>
      </c>
    </row>
    <row r="248" spans="1:3" x14ac:dyDescent="0.25">
      <c r="A248" t="str">
        <f>'criacao arestas'!B248</f>
        <v>BS069</v>
      </c>
      <c r="B248" t="str">
        <f>'criacao arestas'!C248</f>
        <v>QDB8</v>
      </c>
      <c r="C248">
        <f>'criacao arestas'!D248</f>
        <v>6.7346152538681636</v>
      </c>
    </row>
    <row r="249" spans="1:3" x14ac:dyDescent="0.25">
      <c r="A249" t="str">
        <f>'criacao arestas'!B249</f>
        <v>BS071</v>
      </c>
      <c r="B249" t="str">
        <f>'criacao arestas'!C249</f>
        <v>QDB9</v>
      </c>
      <c r="C249">
        <f>'criacao arestas'!D249</f>
        <v>6.7303780951024095</v>
      </c>
    </row>
    <row r="250" spans="1:3" x14ac:dyDescent="0.25">
      <c r="A250" t="str">
        <f>'criacao arestas'!B250</f>
        <v>OBLOL</v>
      </c>
      <c r="B250" t="str">
        <f>'criacao arestas'!C250</f>
        <v>QDC4</v>
      </c>
      <c r="C250">
        <f>'criacao arestas'!D250</f>
        <v>6.751340215631263</v>
      </c>
    </row>
    <row r="251" spans="1:3" x14ac:dyDescent="0.25">
      <c r="A251" t="str">
        <f>'criacao arestas'!B251</f>
        <v>BS066</v>
      </c>
      <c r="B251" t="str">
        <f>'criacao arestas'!C251</f>
        <v>QDC5</v>
      </c>
      <c r="C251">
        <f>'criacao arestas'!D251</f>
        <v>6.7471927263047959</v>
      </c>
    </row>
    <row r="252" spans="1:3" x14ac:dyDescent="0.25">
      <c r="A252" t="str">
        <f>'criacao arestas'!B252</f>
        <v>BS067</v>
      </c>
      <c r="B252" t="str">
        <f>'criacao arestas'!C252</f>
        <v>QDC6</v>
      </c>
      <c r="C252">
        <f>'criacao arestas'!D252</f>
        <v>6.7430226703213414</v>
      </c>
    </row>
    <row r="253" spans="1:3" x14ac:dyDescent="0.25">
      <c r="A253" t="str">
        <f>'criacao arestas'!B253</f>
        <v>BS068</v>
      </c>
      <c r="B253" t="str">
        <f>'criacao arestas'!C253</f>
        <v>QDC7</v>
      </c>
      <c r="C253">
        <f>'criacao arestas'!D253</f>
        <v>6.738830145767043</v>
      </c>
    </row>
    <row r="254" spans="1:3" x14ac:dyDescent="0.25">
      <c r="A254" t="str">
        <f>'criacao arestas'!B254</f>
        <v>BS069</v>
      </c>
      <c r="B254" t="str">
        <f>'criacao arestas'!C254</f>
        <v>QDC8</v>
      </c>
      <c r="C254">
        <f>'criacao arestas'!D254</f>
        <v>6.7346152538681636</v>
      </c>
    </row>
    <row r="255" spans="1:3" x14ac:dyDescent="0.25">
      <c r="A255" t="str">
        <f>'criacao arestas'!B255</f>
        <v>BS071</v>
      </c>
      <c r="B255" t="str">
        <f>'criacao arestas'!C255</f>
        <v>QDC9</v>
      </c>
      <c r="C255">
        <f>'criacao arestas'!D255</f>
        <v>6.7303780951024095</v>
      </c>
    </row>
    <row r="256" spans="1:3" x14ac:dyDescent="0.25">
      <c r="A256" t="str">
        <f>'criacao arestas'!B256</f>
        <v>ITEKI</v>
      </c>
      <c r="B256" t="str">
        <f>'criacao arestas'!C256</f>
        <v>QDD4</v>
      </c>
      <c r="C256">
        <f>'criacao arestas'!D256</f>
        <v>6.751340215631263</v>
      </c>
    </row>
    <row r="257" spans="1:3" x14ac:dyDescent="0.25">
      <c r="A257" t="str">
        <f>'criacao arestas'!B257</f>
        <v>BS084</v>
      </c>
      <c r="B257" t="str">
        <f>'criacao arestas'!C257</f>
        <v>QDD5</v>
      </c>
      <c r="C257">
        <f>'criacao arestas'!D257</f>
        <v>6.7471927263047959</v>
      </c>
    </row>
    <row r="258" spans="1:3" x14ac:dyDescent="0.25">
      <c r="A258" t="str">
        <f>'criacao arestas'!B258</f>
        <v>BS086</v>
      </c>
      <c r="B258" t="str">
        <f>'criacao arestas'!C258</f>
        <v>QDD6</v>
      </c>
      <c r="C258">
        <f>'criacao arestas'!D258</f>
        <v>6.7430226703213414</v>
      </c>
    </row>
    <row r="259" spans="1:3" x14ac:dyDescent="0.25">
      <c r="A259" t="str">
        <f>'criacao arestas'!B259</f>
        <v>BS087</v>
      </c>
      <c r="B259" t="str">
        <f>'criacao arestas'!C259</f>
        <v>QDD7</v>
      </c>
      <c r="C259">
        <f>'criacao arestas'!D259</f>
        <v>6.738830145767043</v>
      </c>
    </row>
    <row r="260" spans="1:3" x14ac:dyDescent="0.25">
      <c r="A260" t="str">
        <f>'criacao arestas'!B260</f>
        <v>BS088</v>
      </c>
      <c r="B260" t="str">
        <f>'criacao arestas'!C260</f>
        <v>QDD8</v>
      </c>
      <c r="C260">
        <f>'criacao arestas'!D260</f>
        <v>6.7346152538681636</v>
      </c>
    </row>
    <row r="261" spans="1:3" x14ac:dyDescent="0.25">
      <c r="A261" t="str">
        <f>'criacao arestas'!B261</f>
        <v>BS089</v>
      </c>
      <c r="B261" t="str">
        <f>'criacao arestas'!C261</f>
        <v>QDD9</v>
      </c>
      <c r="C261">
        <f>'criacao arestas'!D261</f>
        <v>6.7303780951024095</v>
      </c>
    </row>
    <row r="262" spans="1:3" x14ac:dyDescent="0.25">
      <c r="A262" t="str">
        <f>'criacao arestas'!B262</f>
        <v>ALDIV</v>
      </c>
      <c r="B262" t="str">
        <f>'criacao arestas'!C262</f>
        <v>QDE0</v>
      </c>
      <c r="C262">
        <f>'criacao arestas'!D262</f>
        <v>6.7677025377064837</v>
      </c>
    </row>
    <row r="263" spans="1:3" x14ac:dyDescent="0.25">
      <c r="A263" t="str">
        <f>'criacao arestas'!B263</f>
        <v>BS081</v>
      </c>
      <c r="B263" t="str">
        <f>'criacao arestas'!C263</f>
        <v>QDE1</v>
      </c>
      <c r="C263">
        <f>'criacao arestas'!D263</f>
        <v>6.7636462971740308</v>
      </c>
    </row>
    <row r="264" spans="1:3" x14ac:dyDescent="0.25">
      <c r="A264" t="str">
        <f>'criacao arestas'!B264</f>
        <v>BS082</v>
      </c>
      <c r="B264" t="str">
        <f>'criacao arestas'!C264</f>
        <v>QDE2</v>
      </c>
      <c r="C264">
        <f>'criacao arestas'!D264</f>
        <v>6.7595670987300061</v>
      </c>
    </row>
    <row r="265" spans="1:3" x14ac:dyDescent="0.25">
      <c r="A265" t="str">
        <f>'criacao arestas'!B265</f>
        <v>BS083</v>
      </c>
      <c r="B265" t="str">
        <f>'criacao arestas'!C265</f>
        <v>QDE3</v>
      </c>
      <c r="C265">
        <f>'criacao arestas'!D265</f>
        <v>6.7554650394492377</v>
      </c>
    </row>
    <row r="266" spans="1:3" x14ac:dyDescent="0.25">
      <c r="A266" t="str">
        <f>'criacao arestas'!B266</f>
        <v>KADUS</v>
      </c>
      <c r="B266" t="str">
        <f>'criacao arestas'!C266</f>
        <v>QDF0</v>
      </c>
      <c r="C266">
        <f>'criacao arestas'!D266</f>
        <v>6.7677025377064837</v>
      </c>
    </row>
    <row r="267" spans="1:3" x14ac:dyDescent="0.25">
      <c r="A267" t="str">
        <f>'criacao arestas'!B267</f>
        <v>BS096</v>
      </c>
      <c r="B267" t="str">
        <f>'criacao arestas'!C267</f>
        <v>QDF1</v>
      </c>
      <c r="C267">
        <f>'criacao arestas'!D267</f>
        <v>6.7636462971740308</v>
      </c>
    </row>
    <row r="268" spans="1:3" x14ac:dyDescent="0.25">
      <c r="A268" t="str">
        <f>'criacao arestas'!B268</f>
        <v>BS097</v>
      </c>
      <c r="B268" t="str">
        <f>'criacao arestas'!C268</f>
        <v>QDF2</v>
      </c>
      <c r="C268">
        <f>'criacao arestas'!D268</f>
        <v>6.7595670987300061</v>
      </c>
    </row>
    <row r="269" spans="1:3" x14ac:dyDescent="0.25">
      <c r="A269" t="str">
        <f>'criacao arestas'!B269</f>
        <v>BS098</v>
      </c>
      <c r="B269" t="str">
        <f>'criacao arestas'!C269</f>
        <v>QDF3</v>
      </c>
      <c r="C269">
        <f>'criacao arestas'!D269</f>
        <v>6.7554650394492377</v>
      </c>
    </row>
    <row r="270" spans="1:3" x14ac:dyDescent="0.25">
      <c r="A270" t="str">
        <f>'criacao arestas'!B270</f>
        <v>KADUS</v>
      </c>
      <c r="B270" t="str">
        <f>'criacao arestas'!C270</f>
        <v>QDG0</v>
      </c>
      <c r="C270">
        <f>'criacao arestas'!D270</f>
        <v>6.7677025377064837</v>
      </c>
    </row>
    <row r="271" spans="1:3" x14ac:dyDescent="0.25">
      <c r="A271" t="str">
        <f>'criacao arestas'!B271</f>
        <v>BS096</v>
      </c>
      <c r="B271" t="str">
        <f>'criacao arestas'!C271</f>
        <v>QDG1</v>
      </c>
      <c r="C271">
        <f>'criacao arestas'!D271</f>
        <v>6.7636462971740308</v>
      </c>
    </row>
    <row r="272" spans="1:3" x14ac:dyDescent="0.25">
      <c r="A272" t="str">
        <f>'criacao arestas'!B272</f>
        <v>BS097</v>
      </c>
      <c r="B272" t="str">
        <f>'criacao arestas'!C272</f>
        <v>QDG2</v>
      </c>
      <c r="C272">
        <f>'criacao arestas'!D272</f>
        <v>6.7595670987300061</v>
      </c>
    </row>
    <row r="273" spans="1:3" x14ac:dyDescent="0.25">
      <c r="A273" t="str">
        <f>'criacao arestas'!B273</f>
        <v>BS098</v>
      </c>
      <c r="B273" t="str">
        <f>'criacao arestas'!C273</f>
        <v>QDG3</v>
      </c>
      <c r="C273">
        <f>'criacao arestas'!D273</f>
        <v>6.7554650394492377</v>
      </c>
    </row>
    <row r="274" spans="1:3" x14ac:dyDescent="0.25">
      <c r="A274" t="str">
        <f>'criacao arestas'!B274</f>
        <v>TOLIN</v>
      </c>
      <c r="B274" t="str">
        <f>'criacao arestas'!C274</f>
        <v>QDH0</v>
      </c>
      <c r="C274">
        <f>'criacao arestas'!D274</f>
        <v>6.7677025377064837</v>
      </c>
    </row>
    <row r="275" spans="1:3" x14ac:dyDescent="0.25">
      <c r="A275" t="str">
        <f>'criacao arestas'!B275</f>
        <v>BS106</v>
      </c>
      <c r="B275" t="str">
        <f>'criacao arestas'!C275</f>
        <v>QDH1</v>
      </c>
      <c r="C275">
        <f>'criacao arestas'!D275</f>
        <v>6.7636462971740308</v>
      </c>
    </row>
    <row r="276" spans="1:3" x14ac:dyDescent="0.25">
      <c r="A276" t="str">
        <f>'criacao arestas'!B276</f>
        <v>BS107</v>
      </c>
      <c r="B276" t="str">
        <f>'criacao arestas'!C276</f>
        <v>QDH2</v>
      </c>
      <c r="C276">
        <f>'criacao arestas'!D276</f>
        <v>6.7595670987300061</v>
      </c>
    </row>
    <row r="277" spans="1:3" x14ac:dyDescent="0.25">
      <c r="A277" t="str">
        <f>'criacao arestas'!B277</f>
        <v>BS108</v>
      </c>
      <c r="B277" t="str">
        <f>'criacao arestas'!C277</f>
        <v>QDH3</v>
      </c>
      <c r="C277">
        <f>'criacao arestas'!D277</f>
        <v>6.7554650394492377</v>
      </c>
    </row>
    <row r="278" spans="1:3" x14ac:dyDescent="0.25">
      <c r="A278" t="str">
        <f>'criacao arestas'!B278</f>
        <v>BS068</v>
      </c>
      <c r="B278" t="str">
        <f>'criacao arestas'!C278</f>
        <v>FPAR</v>
      </c>
      <c r="C278">
        <f>'criacao arestas'!D278</f>
        <v>9.0576129033973984</v>
      </c>
    </row>
    <row r="279" spans="1:3" x14ac:dyDescent="0.25">
      <c r="A279" t="str">
        <f>'criacao arestas'!B279</f>
        <v>BS054</v>
      </c>
      <c r="B279" t="str">
        <f>'criacao arestas'!C279</f>
        <v>FPIB</v>
      </c>
      <c r="C279">
        <f>'criacao arestas'!D279</f>
        <v>6.8982445312772356</v>
      </c>
    </row>
    <row r="280" spans="1:3" x14ac:dyDescent="0.25">
      <c r="A280" t="str">
        <f>'criacao arestas'!B280</f>
        <v>OBLOL</v>
      </c>
      <c r="B280" t="str">
        <f>'criacao arestas'!C280</f>
        <v>FPIT</v>
      </c>
      <c r="C280">
        <f>'criacao arestas'!D280</f>
        <v>8.9285924599677635</v>
      </c>
    </row>
    <row r="281" spans="1:3" x14ac:dyDescent="0.25">
      <c r="A281" t="str">
        <f>'criacao arestas'!B281</f>
        <v>BS066</v>
      </c>
      <c r="B281" t="str">
        <f>'criacao arestas'!C281</f>
        <v>FPMA</v>
      </c>
      <c r="C281">
        <f>'criacao arestas'!D281</f>
        <v>6.9462369345319708</v>
      </c>
    </row>
    <row r="282" spans="1:3" x14ac:dyDescent="0.25">
      <c r="A282" t="str">
        <f>'criacao arestas'!B282</f>
        <v>BS086</v>
      </c>
      <c r="B282" t="str">
        <f>'criacao arestas'!C282</f>
        <v>FPMR</v>
      </c>
      <c r="C282">
        <f>'criacao arestas'!D282</f>
        <v>8.3179090083589813</v>
      </c>
    </row>
    <row r="283" spans="1:3" x14ac:dyDescent="0.25">
      <c r="A283" t="str">
        <f>'criacao arestas'!B283</f>
        <v>BS086</v>
      </c>
      <c r="B283" t="str">
        <f>'criacao arestas'!C283</f>
        <v>FPPA</v>
      </c>
      <c r="C283">
        <f>'criacao arestas'!D283</f>
        <v>6.2822395179859036</v>
      </c>
    </row>
    <row r="284" spans="1:3" x14ac:dyDescent="0.25">
      <c r="A284" t="str">
        <f>'criacao arestas'!B284</f>
        <v>BS096</v>
      </c>
      <c r="B284" t="str">
        <f>'criacao arestas'!C284</f>
        <v>FPPL</v>
      </c>
      <c r="C284">
        <f>'criacao arestas'!D284</f>
        <v>10.87301910622946</v>
      </c>
    </row>
    <row r="285" spans="1:3" x14ac:dyDescent="0.25">
      <c r="A285" t="str">
        <f>'criacao arestas'!B285</f>
        <v>ALDIV</v>
      </c>
      <c r="B285" t="str">
        <f>'criacao arestas'!C285</f>
        <v>FPCS</v>
      </c>
      <c r="C285">
        <f>'criacao arestas'!D285</f>
        <v>3.2436358373134588</v>
      </c>
    </row>
    <row r="286" spans="1:3" x14ac:dyDescent="0.25">
      <c r="A286" t="str">
        <f>'criacao arestas'!B286</f>
        <v>BS054</v>
      </c>
      <c r="B286" t="str">
        <f>'criacao arestas'!C286</f>
        <v>FPSP</v>
      </c>
      <c r="C286">
        <f>'criacao arestas'!D286</f>
        <v>8.7772821414984037</v>
      </c>
    </row>
    <row r="287" spans="1:3" x14ac:dyDescent="0.25">
      <c r="A287" t="str">
        <f>'criacao arestas'!B287</f>
        <v>BS086</v>
      </c>
      <c r="B287" t="str">
        <f>'criacao arestas'!C287</f>
        <v>FPSA</v>
      </c>
      <c r="C287">
        <f>'criacao arestas'!D287</f>
        <v>11.280785871703909</v>
      </c>
    </row>
    <row r="288" spans="1:3" x14ac:dyDescent="0.25">
      <c r="A288" t="str">
        <f>'criacao arestas'!B288</f>
        <v>BS096</v>
      </c>
      <c r="B288" t="str">
        <f>'criacao arestas'!C288</f>
        <v>NS31</v>
      </c>
      <c r="C288">
        <f>'criacao arestas'!D288</f>
        <v>7.2487922781945358</v>
      </c>
    </row>
    <row r="289" spans="1:3" x14ac:dyDescent="0.25">
      <c r="A289" t="str">
        <f>'criacao arestas'!B289</f>
        <v>BS081</v>
      </c>
      <c r="B289" t="str">
        <f>'criacao arestas'!C289</f>
        <v>NS33</v>
      </c>
      <c r="C289">
        <f>'criacao arestas'!D289</f>
        <v>5.9562374453151889</v>
      </c>
    </row>
    <row r="290" spans="1:3" x14ac:dyDescent="0.25">
      <c r="A290" t="str">
        <f>'criacao arestas'!B290</f>
        <v>BS097</v>
      </c>
      <c r="B290" t="str">
        <f>'criacao arestas'!C290</f>
        <v>NS38</v>
      </c>
      <c r="C290">
        <f>'criacao arestas'!D290</f>
        <v>5.9196875551359618</v>
      </c>
    </row>
    <row r="291" spans="1:3" x14ac:dyDescent="0.25">
      <c r="A291" t="str">
        <f>'criacao arestas'!B291</f>
        <v>BS096</v>
      </c>
      <c r="B291" t="str">
        <f>'criacao arestas'!C291</f>
        <v>NS39</v>
      </c>
      <c r="C291">
        <f>'criacao arestas'!D291</f>
        <v>6.289384401294793</v>
      </c>
    </row>
    <row r="292" spans="1:3" x14ac:dyDescent="0.25">
      <c r="A292" t="str">
        <f>'criacao arestas'!B292</f>
        <v>BS096</v>
      </c>
      <c r="B292" t="str">
        <f>'criacao arestas'!C292</f>
        <v>NS40</v>
      </c>
      <c r="C292">
        <f>'criacao arestas'!D292</f>
        <v>8.8891846227491911</v>
      </c>
    </row>
    <row r="293" spans="1:3" x14ac:dyDescent="0.25">
      <c r="A293" t="str">
        <f>'criacao arestas'!B293</f>
        <v>ITEKI</v>
      </c>
      <c r="B293" t="str">
        <f>'criacao arestas'!C293</f>
        <v>NS42</v>
      </c>
      <c r="C293">
        <f>'criacao arestas'!D293</f>
        <v>4.8184602127309439</v>
      </c>
    </row>
    <row r="294" spans="1:3" x14ac:dyDescent="0.25">
      <c r="A294" t="str">
        <f>'criacao arestas'!B294</f>
        <v>OBLOL</v>
      </c>
      <c r="B294" t="str">
        <f>'criacao arestas'!C294</f>
        <v>NS43</v>
      </c>
      <c r="C294">
        <f>'criacao arestas'!D294</f>
        <v>10.45251780743115</v>
      </c>
    </row>
    <row r="295" spans="1:3" x14ac:dyDescent="0.25">
      <c r="A295" t="str">
        <f>'criacao arestas'!B295</f>
        <v>BS083</v>
      </c>
      <c r="B295" t="str">
        <f>'criacao arestas'!C295</f>
        <v>NS44</v>
      </c>
      <c r="C295">
        <f>'criacao arestas'!D295</f>
        <v>9.4778316251917794</v>
      </c>
    </row>
    <row r="296" spans="1:3" x14ac:dyDescent="0.25">
      <c r="A296" t="str">
        <f>'criacao arestas'!B296</f>
        <v>BS087</v>
      </c>
      <c r="B296" t="str">
        <f>'criacao arestas'!C296</f>
        <v>P_66</v>
      </c>
      <c r="C296">
        <f>'criacao arestas'!D296</f>
        <v>10.335244264905654</v>
      </c>
    </row>
    <row r="297" spans="1:3" x14ac:dyDescent="0.25">
      <c r="A297" t="str">
        <f>'criacao arestas'!B297</f>
        <v>BS084</v>
      </c>
      <c r="B297" t="str">
        <f>'criacao arestas'!C297</f>
        <v>P_67</v>
      </c>
      <c r="C297">
        <f>'criacao arestas'!D297</f>
        <v>9.8257279631932448</v>
      </c>
    </row>
    <row r="298" spans="1:3" x14ac:dyDescent="0.25">
      <c r="A298" t="str">
        <f>'criacao arestas'!B298</f>
        <v>ITEKI</v>
      </c>
      <c r="B298" t="str">
        <f>'criacao arestas'!C298</f>
        <v>P_68</v>
      </c>
      <c r="C298">
        <f>'criacao arestas'!D298</f>
        <v>1.3141123375184804</v>
      </c>
    </row>
    <row r="299" spans="1:3" x14ac:dyDescent="0.25">
      <c r="A299" t="str">
        <f>'criacao arestas'!B299</f>
        <v>BS068</v>
      </c>
      <c r="B299" t="str">
        <f>'criacao arestas'!C299</f>
        <v>P_69</v>
      </c>
      <c r="C299">
        <f>'criacao arestas'!D299</f>
        <v>12.131902617310946</v>
      </c>
    </row>
    <row r="300" spans="1:3" x14ac:dyDescent="0.25">
      <c r="A300" t="str">
        <f>'criacao arestas'!B300</f>
        <v>BS098</v>
      </c>
      <c r="B300" t="str">
        <f>'criacao arestas'!C300</f>
        <v>P_70</v>
      </c>
      <c r="C300">
        <f>'criacao arestas'!D300</f>
        <v>10.191733570547843</v>
      </c>
    </row>
    <row r="301" spans="1:3" x14ac:dyDescent="0.25">
      <c r="A301" t="str">
        <f>'criacao arestas'!B301</f>
        <v>BS081</v>
      </c>
      <c r="B301" t="str">
        <f>'criacao arestas'!C301</f>
        <v>P_74</v>
      </c>
      <c r="C301">
        <f>'criacao arestas'!D301</f>
        <v>12.200482698926542</v>
      </c>
    </row>
    <row r="302" spans="1:3" x14ac:dyDescent="0.25">
      <c r="A302" t="str">
        <f>'criacao arestas'!B302</f>
        <v>BS082</v>
      </c>
      <c r="B302" t="str">
        <f>'criacao arestas'!C302</f>
        <v>P_75</v>
      </c>
      <c r="C302">
        <f>'criacao arestas'!D302</f>
        <v>11.264738079334506</v>
      </c>
    </row>
    <row r="303" spans="1:3" x14ac:dyDescent="0.25">
      <c r="A303" t="str">
        <f>'criacao arestas'!B303</f>
        <v>BS082</v>
      </c>
      <c r="B303" t="str">
        <f>'criacao arestas'!C303</f>
        <v>P_76</v>
      </c>
      <c r="C303">
        <f>'criacao arestas'!D303</f>
        <v>8.8871631321092437</v>
      </c>
    </row>
    <row r="304" spans="1:3" x14ac:dyDescent="0.25">
      <c r="A304" t="str">
        <f>'criacao arestas'!B304</f>
        <v>BS096</v>
      </c>
      <c r="B304" t="str">
        <f>'criacao arestas'!C304</f>
        <v>P_77</v>
      </c>
      <c r="C304">
        <f>'criacao arestas'!D304</f>
        <v>9.1831503256334912</v>
      </c>
    </row>
    <row r="305" spans="1:3" x14ac:dyDescent="0.25">
      <c r="A305" t="str">
        <f>'criacao arestas'!B305</f>
        <v>BS069</v>
      </c>
      <c r="B305" t="str">
        <f>'criacao arestas'!C305</f>
        <v>SS75</v>
      </c>
      <c r="C305">
        <f>'criacao arestas'!D305</f>
        <v>6.056439276547394</v>
      </c>
    </row>
    <row r="306" spans="1:3" x14ac:dyDescent="0.25">
      <c r="A306" t="str">
        <f>'criacao arestas'!B306</f>
        <v>BS081</v>
      </c>
      <c r="B306" t="str">
        <f>'criacao arestas'!C306</f>
        <v>UMMA</v>
      </c>
      <c r="C306">
        <f>'criacao arestas'!D306</f>
        <v>12.202182230773087</v>
      </c>
    </row>
    <row r="307" spans="1:3" x14ac:dyDescent="0.25">
      <c r="A307" t="str">
        <f>'criacao arestas'!B307</f>
        <v>BS087</v>
      </c>
      <c r="B307" t="str">
        <f>'criacao arestas'!C307</f>
        <v>UMPA</v>
      </c>
      <c r="C307">
        <f>'criacao arestas'!D307</f>
        <v>10.469026337295819</v>
      </c>
    </row>
    <row r="308" spans="1:3" x14ac:dyDescent="0.25">
      <c r="A308" t="str">
        <f>'criacao arestas'!B308</f>
        <v>BS082</v>
      </c>
      <c r="B308" t="str">
        <f>'criacao arestas'!C308</f>
        <v>UMTJ</v>
      </c>
      <c r="C308">
        <f>'criacao arestas'!D308</f>
        <v>8.8279983701640141</v>
      </c>
    </row>
    <row r="309" spans="1:3" x14ac:dyDescent="0.25">
      <c r="A309" t="str">
        <f>'criacao arestas'!B309</f>
        <v>ALDIV</v>
      </c>
      <c r="B309" t="str">
        <f>'criacao arestas'!C309</f>
        <v>UMVE</v>
      </c>
      <c r="C309">
        <f>'criacao arestas'!D309</f>
        <v>3.162248402593999</v>
      </c>
    </row>
    <row r="310" spans="1:3" x14ac:dyDescent="0.25">
      <c r="A310" t="str">
        <f>'criacao arestas'!B310</f>
        <v>BS096</v>
      </c>
      <c r="B310" t="str">
        <f>'criacao arestas'!C310</f>
        <v>SRIO</v>
      </c>
      <c r="C310">
        <f>'criacao arestas'!D310</f>
        <v>9.2965741259680712</v>
      </c>
    </row>
    <row r="311" spans="1:3" x14ac:dyDescent="0.25">
      <c r="A311" t="str">
        <f>'criacao arestas'!B311</f>
        <v>BS086</v>
      </c>
      <c r="B311" t="str">
        <f>'criacao arestas'!C311</f>
        <v>SARU</v>
      </c>
      <c r="C311">
        <f>'criacao arestas'!D311</f>
        <v>2.5254161396770591</v>
      </c>
    </row>
    <row r="312" spans="1:3" x14ac:dyDescent="0.25">
      <c r="A312" t="str">
        <f>'criacao arestas'!B312</f>
        <v>BS088</v>
      </c>
      <c r="B312" t="str">
        <f>'criacao arestas'!C312</f>
        <v>SAJA</v>
      </c>
      <c r="C312">
        <f>'criacao arestas'!D312</f>
        <v>8.9712998713316061</v>
      </c>
    </row>
    <row r="313" spans="1:3" x14ac:dyDescent="0.25">
      <c r="A313" t="str">
        <f>'criacao arestas'!B313</f>
        <v>BS097</v>
      </c>
      <c r="B313" t="str">
        <f>'criacao arestas'!C313</f>
        <v>FASA</v>
      </c>
      <c r="C313">
        <f>'criacao arestas'!D313</f>
        <v>7.0595403798379763</v>
      </c>
    </row>
    <row r="314" spans="1:3" x14ac:dyDescent="0.25">
      <c r="A314" t="str">
        <f>'criacao arestas'!B314</f>
        <v>BS087</v>
      </c>
      <c r="B314" t="str">
        <f>'criacao arestas'!C314</f>
        <v>SECR</v>
      </c>
      <c r="C314">
        <f>'criacao arestas'!D314</f>
        <v>7.5700085037145648</v>
      </c>
    </row>
    <row r="315" spans="1:3" x14ac:dyDescent="0.25">
      <c r="A315" t="str">
        <f>'criacao arestas'!B315</f>
        <v>BS084</v>
      </c>
      <c r="B315" t="str">
        <f>'criacao arestas'!C315</f>
        <v>SAON</v>
      </c>
      <c r="C315">
        <f>'criacao arestas'!D315</f>
        <v>10.018522440752431</v>
      </c>
    </row>
    <row r="316" spans="1:3" x14ac:dyDescent="0.25">
      <c r="A316" t="str">
        <f>'criacao arestas'!B316</f>
        <v>BS086</v>
      </c>
      <c r="B316" t="str">
        <f>'criacao arestas'!C316</f>
        <v>SKST</v>
      </c>
      <c r="C316">
        <f>'criacao arestas'!D316</f>
        <v>5.4694706157657613</v>
      </c>
    </row>
    <row r="317" spans="1:3" x14ac:dyDescent="0.25">
      <c r="A317" t="str">
        <f>'criacao arestas'!B317</f>
        <v>BS086</v>
      </c>
      <c r="B317" t="str">
        <f>'criacao arestas'!C317</f>
        <v>SKAU</v>
      </c>
      <c r="C317">
        <f>'criacao arestas'!D317</f>
        <v>8.3409941484558914</v>
      </c>
    </row>
    <row r="318" spans="1:3" x14ac:dyDescent="0.25">
      <c r="A318" t="str">
        <f>'criacao arestas'!B318</f>
        <v>FPAR</v>
      </c>
      <c r="B318" t="str">
        <f>'criacao arestas'!C318</f>
        <v>BS076</v>
      </c>
      <c r="C318">
        <f>'criacao arestas'!D318</f>
        <v>2.6496548064725367</v>
      </c>
    </row>
    <row r="319" spans="1:3" x14ac:dyDescent="0.25">
      <c r="A319" t="str">
        <f>'criacao arestas'!B319</f>
        <v>FPIB</v>
      </c>
      <c r="B319" t="str">
        <f>'criacao arestas'!C319</f>
        <v>BS062</v>
      </c>
      <c r="C319">
        <f>'criacao arestas'!D319</f>
        <v>2.151103126924383</v>
      </c>
    </row>
    <row r="320" spans="1:3" x14ac:dyDescent="0.25">
      <c r="A320" t="str">
        <f>'criacao arestas'!B320</f>
        <v>FPIT</v>
      </c>
      <c r="B320" t="str">
        <f>'criacao arestas'!C320</f>
        <v>ASIGO</v>
      </c>
      <c r="C320">
        <f>'criacao arestas'!D320</f>
        <v>10.336036057376656</v>
      </c>
    </row>
    <row r="321" spans="1:3" x14ac:dyDescent="0.25">
      <c r="A321" t="str">
        <f>'criacao arestas'!B321</f>
        <v>FPMA</v>
      </c>
      <c r="B321" t="str">
        <f>'criacao arestas'!C321</f>
        <v>BS073</v>
      </c>
      <c r="C321">
        <f>'criacao arestas'!D321</f>
        <v>3.2882761495847923</v>
      </c>
    </row>
    <row r="322" spans="1:3" x14ac:dyDescent="0.25">
      <c r="A322" t="str">
        <f>'criacao arestas'!B322</f>
        <v>FPMR</v>
      </c>
      <c r="B322" t="str">
        <f>'criacao arestas'!C322</f>
        <v>BS074</v>
      </c>
      <c r="C322">
        <f>'criacao arestas'!D322</f>
        <v>8.1367328462653887</v>
      </c>
    </row>
    <row r="323" spans="1:3" x14ac:dyDescent="0.25">
      <c r="A323" t="str">
        <f>'criacao arestas'!B323</f>
        <v>FPPA</v>
      </c>
      <c r="B323" t="str">
        <f>'criacao arestas'!C323</f>
        <v>BS074</v>
      </c>
      <c r="C323">
        <f>'criacao arestas'!D323</f>
        <v>5.3190089073559754</v>
      </c>
    </row>
    <row r="324" spans="1:3" x14ac:dyDescent="0.25">
      <c r="A324" t="str">
        <f>'criacao arestas'!B324</f>
        <v>FPPL</v>
      </c>
      <c r="B324" t="str">
        <f>'criacao arestas'!C324</f>
        <v>BS101</v>
      </c>
      <c r="C324">
        <f>'criacao arestas'!D324</f>
        <v>10.137095195491703</v>
      </c>
    </row>
    <row r="325" spans="1:3" x14ac:dyDescent="0.25">
      <c r="A325" t="str">
        <f>'criacao arestas'!B325</f>
        <v>FPCS</v>
      </c>
      <c r="B325" t="str">
        <f>'criacao arestas'!C325</f>
        <v>XOLAP</v>
      </c>
      <c r="C325">
        <f>'criacao arestas'!D325</f>
        <v>11.877420122901601</v>
      </c>
    </row>
    <row r="326" spans="1:3" x14ac:dyDescent="0.25">
      <c r="A326" t="str">
        <f>'criacao arestas'!B326</f>
        <v>FPSP</v>
      </c>
      <c r="B326" t="str">
        <f>'criacao arestas'!C326</f>
        <v>BS062</v>
      </c>
      <c r="C326">
        <f>'criacao arestas'!D326</f>
        <v>9.4569470573244985</v>
      </c>
    </row>
    <row r="327" spans="1:3" x14ac:dyDescent="0.25">
      <c r="A327" t="str">
        <f>'criacao arestas'!B327</f>
        <v>FPSA</v>
      </c>
      <c r="B327" t="str">
        <f>'criacao arestas'!C327</f>
        <v>BS074</v>
      </c>
      <c r="C327">
        <f>'criacao arestas'!D327</f>
        <v>9.8356040598139316</v>
      </c>
    </row>
    <row r="328" spans="1:3" x14ac:dyDescent="0.25">
      <c r="A328" t="str">
        <f>'criacao arestas'!B328</f>
        <v>NS31</v>
      </c>
      <c r="B328" t="str">
        <f>'criacao arestas'!C328</f>
        <v>BS091</v>
      </c>
      <c r="C328">
        <f>'criacao arestas'!D328</f>
        <v>4.4232010005003453</v>
      </c>
    </row>
    <row r="329" spans="1:3" x14ac:dyDescent="0.25">
      <c r="A329" t="str">
        <f>'criacao arestas'!B329</f>
        <v>NS33</v>
      </c>
      <c r="B329" t="str">
        <f>'criacao arestas'!C329</f>
        <v>BS091</v>
      </c>
      <c r="C329">
        <f>'criacao arestas'!D329</f>
        <v>9.7485491306388994</v>
      </c>
    </row>
    <row r="330" spans="1:3" x14ac:dyDescent="0.25">
      <c r="A330" t="str">
        <f>'criacao arestas'!B330</f>
        <v>NS38</v>
      </c>
      <c r="B330" t="str">
        <f>'criacao arestas'!C330</f>
        <v>BS092</v>
      </c>
      <c r="C330">
        <f>'criacao arestas'!D330</f>
        <v>6.0805719533256841</v>
      </c>
    </row>
    <row r="331" spans="1:3" x14ac:dyDescent="0.25">
      <c r="A331" t="str">
        <f>'criacao arestas'!B331</f>
        <v>NS39</v>
      </c>
      <c r="B331" t="str">
        <f>'criacao arestas'!C331</f>
        <v>BS101</v>
      </c>
      <c r="C331">
        <f>'criacao arestas'!D331</f>
        <v>6.205023764869253</v>
      </c>
    </row>
    <row r="332" spans="1:3" x14ac:dyDescent="0.25">
      <c r="A332" t="str">
        <f>'criacao arestas'!B332</f>
        <v>NS40</v>
      </c>
      <c r="B332" t="str">
        <f>'criacao arestas'!C332</f>
        <v>BS101</v>
      </c>
      <c r="C332">
        <f>'criacao arestas'!D332</f>
        <v>5.5566210727022458</v>
      </c>
    </row>
    <row r="333" spans="1:3" x14ac:dyDescent="0.25">
      <c r="A333" t="str">
        <f>'criacao arestas'!B333</f>
        <v>NS42</v>
      </c>
      <c r="B333" t="str">
        <f>'criacao arestas'!C333</f>
        <v>ASIGO</v>
      </c>
      <c r="C333">
        <f>'criacao arestas'!D333</f>
        <v>11.241828261664537</v>
      </c>
    </row>
    <row r="334" spans="1:3" x14ac:dyDescent="0.25">
      <c r="A334" t="str">
        <f>'criacao arestas'!B334</f>
        <v>NS43</v>
      </c>
      <c r="B334" t="str">
        <f>'criacao arestas'!C334</f>
        <v>ASIGO</v>
      </c>
      <c r="C334">
        <f>'criacao arestas'!D334</f>
        <v>10.836496656971306</v>
      </c>
    </row>
    <row r="335" spans="1:3" x14ac:dyDescent="0.25">
      <c r="A335" t="str">
        <f>'criacao arestas'!B335</f>
        <v>NS44</v>
      </c>
      <c r="B335" t="str">
        <f>'criacao arestas'!C335</f>
        <v>BS093</v>
      </c>
      <c r="C335">
        <f>'criacao arestas'!D335</f>
        <v>12.076334959115176</v>
      </c>
    </row>
    <row r="336" spans="1:3" x14ac:dyDescent="0.25">
      <c r="A336" t="str">
        <f>'criacao arestas'!B336</f>
        <v>P_66</v>
      </c>
      <c r="B336" t="str">
        <f>'criacao arestas'!C336</f>
        <v>BS076</v>
      </c>
      <c r="C336">
        <f>'criacao arestas'!D336</f>
        <v>6.1518822549044927</v>
      </c>
    </row>
    <row r="337" spans="1:3" x14ac:dyDescent="0.25">
      <c r="A337" t="str">
        <f>'criacao arestas'!B337</f>
        <v>P_67</v>
      </c>
      <c r="B337" t="str">
        <f>'criacao arestas'!C337</f>
        <v>BS073</v>
      </c>
      <c r="C337">
        <f>'criacao arestas'!D337</f>
        <v>12.382695327380961</v>
      </c>
    </row>
    <row r="338" spans="1:3" x14ac:dyDescent="0.25">
      <c r="A338" t="str">
        <f>'criacao arestas'!B338</f>
        <v>P_68</v>
      </c>
      <c r="B338" t="str">
        <f>'criacao arestas'!C338</f>
        <v>ASIGO</v>
      </c>
      <c r="C338">
        <f>'criacao arestas'!D338</f>
        <v>9.1287652401226538</v>
      </c>
    </row>
    <row r="339" spans="1:3" x14ac:dyDescent="0.25">
      <c r="A339" t="str">
        <f>'criacao arestas'!B339</f>
        <v>P_69</v>
      </c>
      <c r="B339" t="str">
        <f>'criacao arestas'!C339</f>
        <v>BS076</v>
      </c>
      <c r="C339">
        <f>'criacao arestas'!D339</f>
        <v>9.5180585870852497</v>
      </c>
    </row>
    <row r="340" spans="1:3" x14ac:dyDescent="0.25">
      <c r="A340" t="str">
        <f>'criacao arestas'!B340</f>
        <v>P_70</v>
      </c>
      <c r="B340" t="str">
        <f>'criacao arestas'!C340</f>
        <v>BS093</v>
      </c>
      <c r="C340">
        <f>'criacao arestas'!D340</f>
        <v>7.2801007321561606</v>
      </c>
    </row>
    <row r="341" spans="1:3" x14ac:dyDescent="0.25">
      <c r="A341" t="str">
        <f>'criacao arestas'!B341</f>
        <v>P_74</v>
      </c>
      <c r="B341" t="str">
        <f>'criacao arestas'!C341</f>
        <v>BS091</v>
      </c>
      <c r="C341">
        <f>'criacao arestas'!D341</f>
        <v>8.9609675557968771</v>
      </c>
    </row>
    <row r="342" spans="1:3" x14ac:dyDescent="0.25">
      <c r="A342" t="str">
        <f>'criacao arestas'!B342</f>
        <v>P_75</v>
      </c>
      <c r="B342" t="str">
        <f>'criacao arestas'!C342</f>
        <v>BS092</v>
      </c>
      <c r="C342">
        <f>'criacao arestas'!D342</f>
        <v>7.3016925495729446</v>
      </c>
    </row>
    <row r="343" spans="1:3" x14ac:dyDescent="0.25">
      <c r="A343" t="str">
        <f>'criacao arestas'!B343</f>
        <v>P_76</v>
      </c>
      <c r="B343" t="str">
        <f>'criacao arestas'!C343</f>
        <v>BS092</v>
      </c>
      <c r="C343">
        <f>'criacao arestas'!D343</f>
        <v>1.289136014462926</v>
      </c>
    </row>
    <row r="344" spans="1:3" x14ac:dyDescent="0.25">
      <c r="A344" t="str">
        <f>'criacao arestas'!B344</f>
        <v>P_77</v>
      </c>
      <c r="B344" t="str">
        <f>'criacao arestas'!C344</f>
        <v>BS091</v>
      </c>
      <c r="C344">
        <f>'criacao arestas'!D344</f>
        <v>9.4522989921952494</v>
      </c>
    </row>
    <row r="345" spans="1:3" x14ac:dyDescent="0.25">
      <c r="A345" t="str">
        <f>'criacao arestas'!B345</f>
        <v>SS75</v>
      </c>
      <c r="B345" t="str">
        <f>'criacao arestas'!C345</f>
        <v>BS062</v>
      </c>
      <c r="C345">
        <f>'criacao arestas'!D345</f>
        <v>3.4728209816001687</v>
      </c>
    </row>
    <row r="346" spans="1:3" x14ac:dyDescent="0.25">
      <c r="A346" t="str">
        <f>'criacao arestas'!B346</f>
        <v>UMMA</v>
      </c>
      <c r="B346" t="str">
        <f>'criacao arestas'!C346</f>
        <v>BS091</v>
      </c>
      <c r="C346">
        <f>'criacao arestas'!D346</f>
        <v>9.0323417962896002</v>
      </c>
    </row>
    <row r="347" spans="1:3" x14ac:dyDescent="0.25">
      <c r="A347" t="str">
        <f>'criacao arestas'!B347</f>
        <v>UMPA</v>
      </c>
      <c r="B347" t="str">
        <f>'criacao arestas'!C347</f>
        <v>BS076</v>
      </c>
      <c r="C347">
        <f>'criacao arestas'!D347</f>
        <v>6.2227421931141258</v>
      </c>
    </row>
    <row r="348" spans="1:3" x14ac:dyDescent="0.25">
      <c r="A348" t="str">
        <f>'criacao arestas'!B348</f>
        <v>UMTJ</v>
      </c>
      <c r="B348" t="str">
        <f>'criacao arestas'!C348</f>
        <v>BS092</v>
      </c>
      <c r="C348">
        <f>'criacao arestas'!D348</f>
        <v>1.3727260148431419</v>
      </c>
    </row>
    <row r="349" spans="1:3" x14ac:dyDescent="0.25">
      <c r="A349" t="str">
        <f>'criacao arestas'!B349</f>
        <v>UMVE</v>
      </c>
      <c r="B349" t="str">
        <f>'criacao arestas'!C349</f>
        <v>XOLAP</v>
      </c>
      <c r="C349">
        <f>'criacao arestas'!D349</f>
        <v>11.855351630157962</v>
      </c>
    </row>
    <row r="350" spans="1:3" x14ac:dyDescent="0.25">
      <c r="A350" t="str">
        <f>'criacao arestas'!B350</f>
        <v>SRIO</v>
      </c>
      <c r="B350" t="str">
        <f>'criacao arestas'!C350</f>
        <v>BS091</v>
      </c>
      <c r="C350">
        <f>'criacao arestas'!D350</f>
        <v>9.1422361218519477</v>
      </c>
    </row>
    <row r="351" spans="1:3" x14ac:dyDescent="0.25">
      <c r="A351" t="str">
        <f>'criacao arestas'!B351</f>
        <v>SARU</v>
      </c>
      <c r="B351" t="str">
        <f>'criacao arestas'!C351</f>
        <v>BS074</v>
      </c>
      <c r="C351">
        <f>'criacao arestas'!D351</f>
        <v>11.569600882023234</v>
      </c>
    </row>
    <row r="352" spans="1:3" x14ac:dyDescent="0.25">
      <c r="A352" t="str">
        <f>'criacao arestas'!B352</f>
        <v>SAJA</v>
      </c>
      <c r="B352" t="str">
        <f>'criacao arestas'!C352</f>
        <v>BS077</v>
      </c>
      <c r="C352">
        <f>'criacao arestas'!D352</f>
        <v>0.10664820175820822</v>
      </c>
    </row>
    <row r="353" spans="1:3" x14ac:dyDescent="0.25">
      <c r="A353" t="str">
        <f>'criacao arestas'!B353</f>
        <v>FASA</v>
      </c>
      <c r="B353" t="str">
        <f>'criacao arestas'!C353</f>
        <v>BS092</v>
      </c>
      <c r="C353">
        <f>'criacao arestas'!D353</f>
        <v>2.0344349743292867</v>
      </c>
    </row>
    <row r="354" spans="1:3" x14ac:dyDescent="0.25">
      <c r="A354" t="str">
        <f>'criacao arestas'!B354</f>
        <v>SECR</v>
      </c>
      <c r="B354" t="str">
        <f>'criacao arestas'!C354</f>
        <v>BS076</v>
      </c>
      <c r="C354">
        <f>'criacao arestas'!D354</f>
        <v>2.9060732898717312</v>
      </c>
    </row>
    <row r="355" spans="1:3" x14ac:dyDescent="0.25">
      <c r="A355" t="str">
        <f>'criacao arestas'!B355</f>
        <v>SAON</v>
      </c>
      <c r="B355" t="str">
        <f>'criacao arestas'!C355</f>
        <v>BS073</v>
      </c>
      <c r="C355">
        <f>'criacao arestas'!D355</f>
        <v>12.649730604079377</v>
      </c>
    </row>
    <row r="356" spans="1:3" x14ac:dyDescent="0.25">
      <c r="A356" t="str">
        <f>'criacao arestas'!B356</f>
        <v>SKST</v>
      </c>
      <c r="B356" t="str">
        <f>'criacao arestas'!C356</f>
        <v>BS074</v>
      </c>
      <c r="C356">
        <f>'criacao arestas'!D356</f>
        <v>7.0867412820270559</v>
      </c>
    </row>
    <row r="357" spans="1:3" x14ac:dyDescent="0.25">
      <c r="A357" t="str">
        <f>'criacao arestas'!B357</f>
        <v>SKAU</v>
      </c>
      <c r="B357" t="str">
        <f>'criacao arestas'!C357</f>
        <v>BS074</v>
      </c>
      <c r="C357">
        <f>'criacao arestas'!D357</f>
        <v>10.338298451982801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T337"/>
  <sheetViews>
    <sheetView zoomScale="70" zoomScaleNormal="70" workbookViewId="0">
      <selection activeCell="I12" sqref="I12"/>
    </sheetView>
  </sheetViews>
  <sheetFormatPr defaultColWidth="11.42578125" defaultRowHeight="15" x14ac:dyDescent="0.25"/>
  <cols>
    <col min="1" max="1" width="41.42578125" bestFit="1" customWidth="1"/>
    <col min="4" max="4" width="27" customWidth="1"/>
    <col min="5" max="5" width="17.42578125" bestFit="1" customWidth="1"/>
    <col min="6" max="6" width="20.140625" bestFit="1" customWidth="1"/>
    <col min="8" max="8" width="14.28515625" customWidth="1"/>
    <col min="13" max="13" width="17.140625" customWidth="1"/>
    <col min="14" max="14" width="20.7109375" customWidth="1"/>
    <col min="22" max="22" width="21.28515625" customWidth="1"/>
    <col min="36" max="36" width="21.140625" bestFit="1" customWidth="1"/>
    <col min="37" max="37" width="35.42578125" bestFit="1" customWidth="1"/>
    <col min="38" max="38" width="21.7109375" bestFit="1" customWidth="1"/>
    <col min="42" max="42" width="25.7109375" bestFit="1" customWidth="1"/>
    <col min="43" max="43" width="24.5703125" bestFit="1" customWidth="1"/>
    <col min="44" max="44" width="28.5703125" bestFit="1" customWidth="1"/>
    <col min="45" max="45" width="17.85546875" bestFit="1" customWidth="1"/>
    <col min="46" max="46" width="29.5703125" bestFit="1" customWidth="1"/>
  </cols>
  <sheetData>
    <row r="1" spans="1:46" x14ac:dyDescent="0.25">
      <c r="A1" t="str">
        <f>"Route_"&amp;C1&amp;"_"&amp;G1&amp;"_"&amp;H1</f>
        <v>Route_MODELO_ORIGEM_DESTINO</v>
      </c>
      <c r="B1" t="s">
        <v>238</v>
      </c>
      <c r="C1" t="s">
        <v>8</v>
      </c>
      <c r="D1" t="s">
        <v>227</v>
      </c>
      <c r="E1" t="s">
        <v>224</v>
      </c>
      <c r="F1" t="s">
        <v>22</v>
      </c>
      <c r="G1" t="s">
        <v>2</v>
      </c>
      <c r="H1" t="s">
        <v>3</v>
      </c>
      <c r="I1" t="s">
        <v>4</v>
      </c>
      <c r="J1" t="s">
        <v>23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9</v>
      </c>
      <c r="AI1" t="s">
        <v>35</v>
      </c>
      <c r="AJ1" t="s">
        <v>36</v>
      </c>
      <c r="AK1" t="s">
        <v>233</v>
      </c>
      <c r="AL1" t="s">
        <v>37</v>
      </c>
      <c r="AM1" t="s">
        <v>38</v>
      </c>
      <c r="AN1" t="s">
        <v>39</v>
      </c>
      <c r="AO1" t="s">
        <v>40</v>
      </c>
      <c r="AP1" t="s">
        <v>223</v>
      </c>
      <c r="AQ1" t="s">
        <v>226</v>
      </c>
      <c r="AR1" t="s">
        <v>225</v>
      </c>
      <c r="AS1" t="s">
        <v>228</v>
      </c>
      <c r="AT1" t="s">
        <v>239</v>
      </c>
    </row>
    <row r="2" spans="1:46" x14ac:dyDescent="0.25">
      <c r="A2" t="str">
        <f t="shared" ref="A2:A65" si="0">"Route_"&amp;C2&amp;"_"&amp;G2&amp;"_"&amp;H2</f>
        <v>Route_MP_SBJR_PMLZ</v>
      </c>
      <c r="B2" t="s">
        <v>234</v>
      </c>
      <c r="C2" s="31" t="s">
        <v>220</v>
      </c>
      <c r="D2">
        <f>VLOOKUP($C2&amp;"-"&amp;$G2,'DADOS CENARIOS'!$C$2:$S$9,2,0)</f>
        <v>5000</v>
      </c>
      <c r="E2">
        <f>VLOOKUP($C2&amp;"-"&amp;$G2,'DADOS CENARIOS'!$C$2:$S$9,3,0)</f>
        <v>5</v>
      </c>
      <c r="F2">
        <f>IF(AND(VLOOKUP(H2,vertices!$A:$D,4,0)="SIM",C2="GP"),1,VLOOKUP(C2,'DADOS CENARIOS'!$A$2:F9,6,0))</f>
        <v>12</v>
      </c>
      <c r="G2" s="31" t="s">
        <v>0</v>
      </c>
      <c r="H2" s="31" t="s">
        <v>240</v>
      </c>
      <c r="I2" s="31" t="s">
        <v>0</v>
      </c>
      <c r="J2">
        <f>VLOOKUP($C2&amp;"-"&amp;$G2,'DADOS CENARIOS'!$C$2:$S$9,5,0)</f>
        <v>107</v>
      </c>
      <c r="K2">
        <f>VLOOKUP($C2&amp;"-"&amp;$G2,'DADOS CENARIOS'!$C$2:$S$9,6,0)</f>
        <v>6800</v>
      </c>
      <c r="L2">
        <f>VLOOKUP($C2&amp;"-"&amp;$G2,'DADOS CENARIOS'!$C$2:$S$9,7,0)</f>
        <v>4680</v>
      </c>
      <c r="M2">
        <f>VLOOKUP($C2&amp;"-"&amp;$G2,'DADOS CENARIOS'!$C$2:$S$9,8,0)</f>
        <v>400</v>
      </c>
      <c r="N2">
        <f>VLOOKUP($C2&amp;"-"&amp;$G2,'DADOS CENARIOS'!$C$2:$S$9,9,0)</f>
        <v>320</v>
      </c>
      <c r="O2">
        <f>VLOOKUP($C2&amp;"-"&amp;$G2,'DADOS CENARIOS'!$C$2:$S$9,10,0)</f>
        <v>11</v>
      </c>
      <c r="P2">
        <f>VLOOKUP($C2&amp;"-"&amp;$G2,'DADOS CENARIOS'!$C$2:$S$9,11,0)</f>
        <v>8</v>
      </c>
      <c r="Q2">
        <f>VLOOKUP($C2&amp;"-"&amp;$G2,'DADOS CENARIOS'!$C$2:$S$9,12,0)</f>
        <v>6</v>
      </c>
      <c r="R2">
        <f>VLOOKUP($C2&amp;"-"&amp;$G2,'DADOS CENARIOS'!$C$2:$S$9,13,0)</f>
        <v>4</v>
      </c>
      <c r="S2">
        <f>VLOOKUP($C2&amp;"-"&amp;$G2,'DADOS CENARIOS'!$C$2:$S$9,14,0)</f>
        <v>3000</v>
      </c>
      <c r="T2">
        <f>VLOOKUP($C2&amp;"-"&amp;$G2,'DADOS CENARIOS'!$C$2:$S$9,15,0)</f>
        <v>800</v>
      </c>
      <c r="U2">
        <f>VLOOKUP($C2&amp;"-"&amp;$G2,'DADOS CENARIOS'!$C$2:$S$9,16,0)</f>
        <v>500</v>
      </c>
      <c r="V2">
        <f>VLOOKUP($C2&amp;"-"&amp;$G2,'DADOS CENARIOS'!$C$2:$S$9,17,0)</f>
        <v>155</v>
      </c>
    </row>
    <row r="3" spans="1:46" x14ac:dyDescent="0.25">
      <c r="A3" t="str">
        <f t="shared" si="0"/>
        <v>Route_MP_SBJR_PMXL</v>
      </c>
      <c r="B3" t="s">
        <v>234</v>
      </c>
      <c r="C3" s="31" t="s">
        <v>220</v>
      </c>
      <c r="D3">
        <f>VLOOKUP($C3&amp;"-"&amp;$G3,'DADOS CENARIOS'!$C$2:$S$9,2,0)</f>
        <v>5000</v>
      </c>
      <c r="E3">
        <f>VLOOKUP($C3&amp;"-"&amp;$G3,'DADOS CENARIOS'!$C$2:$S$9,3,0)</f>
        <v>5</v>
      </c>
      <c r="F3">
        <f>IF(AND(VLOOKUP(H3,vertices!$A:$D,4,0)="SIM",C3="GP"),1,VLOOKUP(C3,'DADOS CENARIOS'!$A$2:F10,6,0))</f>
        <v>12</v>
      </c>
      <c r="G3" s="31" t="s">
        <v>0</v>
      </c>
      <c r="H3" s="31" t="s">
        <v>241</v>
      </c>
      <c r="I3" s="31" t="s">
        <v>0</v>
      </c>
      <c r="J3">
        <f>VLOOKUP($C3&amp;"-"&amp;$G3,'DADOS CENARIOS'!$C$2:$S$9,5,0)</f>
        <v>107</v>
      </c>
      <c r="K3">
        <f>VLOOKUP($C3&amp;"-"&amp;$G3,'DADOS CENARIOS'!$C$2:$S$9,6,0)</f>
        <v>6800</v>
      </c>
      <c r="L3">
        <f>VLOOKUP($C3&amp;"-"&amp;$G3,'DADOS CENARIOS'!$C$2:$S$9,7,0)</f>
        <v>4680</v>
      </c>
      <c r="M3">
        <f>VLOOKUP($C3&amp;"-"&amp;$G3,'DADOS CENARIOS'!$C$2:$S$9,8,0)</f>
        <v>400</v>
      </c>
      <c r="N3">
        <f>VLOOKUP($C3&amp;"-"&amp;$G3,'DADOS CENARIOS'!$C$2:$S$9,9,0)</f>
        <v>320</v>
      </c>
      <c r="O3">
        <f>VLOOKUP($C3&amp;"-"&amp;$G3,'DADOS CENARIOS'!$C$2:$S$9,10,0)</f>
        <v>11</v>
      </c>
      <c r="P3">
        <f>VLOOKUP($C3&amp;"-"&amp;$G3,'DADOS CENARIOS'!$C$2:$S$9,11,0)</f>
        <v>8</v>
      </c>
      <c r="Q3">
        <f>VLOOKUP($C3&amp;"-"&amp;$G3,'DADOS CENARIOS'!$C$2:$S$9,12,0)</f>
        <v>6</v>
      </c>
      <c r="R3">
        <f>VLOOKUP($C3&amp;"-"&amp;$G3,'DADOS CENARIOS'!$C$2:$S$9,13,0)</f>
        <v>4</v>
      </c>
      <c r="S3">
        <f>VLOOKUP($C3&amp;"-"&amp;$G3,'DADOS CENARIOS'!$C$2:$S$9,14,0)</f>
        <v>3000</v>
      </c>
      <c r="T3">
        <f>VLOOKUP($C3&amp;"-"&amp;$G3,'DADOS CENARIOS'!$C$2:$S$9,15,0)</f>
        <v>800</v>
      </c>
      <c r="U3">
        <f>VLOOKUP($C3&amp;"-"&amp;$G3,'DADOS CENARIOS'!$C$2:$S$9,16,0)</f>
        <v>500</v>
      </c>
      <c r="V3">
        <f>VLOOKUP($C3&amp;"-"&amp;$G3,'DADOS CENARIOS'!$C$2:$S$9,17,0)</f>
        <v>155</v>
      </c>
    </row>
    <row r="4" spans="1:46" x14ac:dyDescent="0.25">
      <c r="A4" t="str">
        <f t="shared" si="0"/>
        <v>Route_MP_SBJR_FPAR</v>
      </c>
      <c r="B4" t="s">
        <v>234</v>
      </c>
      <c r="C4" s="31" t="s">
        <v>220</v>
      </c>
      <c r="D4">
        <f>VLOOKUP($C4&amp;"-"&amp;$G4,'DADOS CENARIOS'!$C$2:$S$9,2,0)</f>
        <v>5000</v>
      </c>
      <c r="E4">
        <f>VLOOKUP($C4&amp;"-"&amp;$G4,'DADOS CENARIOS'!$C$2:$S$9,3,0)</f>
        <v>5</v>
      </c>
      <c r="F4">
        <f>IF(AND(VLOOKUP(H4,vertices!$A:$D,4,0)="SIM",C4="GP"),1,VLOOKUP(C4,'DADOS CENARIOS'!$A$2:F11,6,0))</f>
        <v>12</v>
      </c>
      <c r="G4" s="31" t="s">
        <v>0</v>
      </c>
      <c r="H4" s="31" t="s">
        <v>242</v>
      </c>
      <c r="I4" s="31" t="s">
        <v>0</v>
      </c>
      <c r="J4">
        <f>VLOOKUP($C4&amp;"-"&amp;$G4,'DADOS CENARIOS'!$C$2:$S$9,5,0)</f>
        <v>107</v>
      </c>
      <c r="K4">
        <f>VLOOKUP($C4&amp;"-"&amp;$G4,'DADOS CENARIOS'!$C$2:$S$9,6,0)</f>
        <v>6800</v>
      </c>
      <c r="L4">
        <f>VLOOKUP($C4&amp;"-"&amp;$G4,'DADOS CENARIOS'!$C$2:$S$9,7,0)</f>
        <v>4680</v>
      </c>
      <c r="M4">
        <f>VLOOKUP($C4&amp;"-"&amp;$G4,'DADOS CENARIOS'!$C$2:$S$9,8,0)</f>
        <v>400</v>
      </c>
      <c r="N4">
        <f>VLOOKUP($C4&amp;"-"&amp;$G4,'DADOS CENARIOS'!$C$2:$S$9,9,0)</f>
        <v>320</v>
      </c>
      <c r="O4">
        <f>VLOOKUP($C4&amp;"-"&amp;$G4,'DADOS CENARIOS'!$C$2:$S$9,10,0)</f>
        <v>11</v>
      </c>
      <c r="P4">
        <f>VLOOKUP($C4&amp;"-"&amp;$G4,'DADOS CENARIOS'!$C$2:$S$9,11,0)</f>
        <v>8</v>
      </c>
      <c r="Q4">
        <f>VLOOKUP($C4&amp;"-"&amp;$G4,'DADOS CENARIOS'!$C$2:$S$9,12,0)</f>
        <v>6</v>
      </c>
      <c r="R4">
        <f>VLOOKUP($C4&amp;"-"&amp;$G4,'DADOS CENARIOS'!$C$2:$S$9,13,0)</f>
        <v>4</v>
      </c>
      <c r="S4">
        <f>VLOOKUP($C4&amp;"-"&amp;$G4,'DADOS CENARIOS'!$C$2:$S$9,14,0)</f>
        <v>3000</v>
      </c>
      <c r="T4">
        <f>VLOOKUP($C4&amp;"-"&amp;$G4,'DADOS CENARIOS'!$C$2:$S$9,15,0)</f>
        <v>800</v>
      </c>
      <c r="U4">
        <f>VLOOKUP($C4&amp;"-"&amp;$G4,'DADOS CENARIOS'!$C$2:$S$9,16,0)</f>
        <v>500</v>
      </c>
      <c r="V4">
        <f>VLOOKUP($C4&amp;"-"&amp;$G4,'DADOS CENARIOS'!$C$2:$S$9,17,0)</f>
        <v>155</v>
      </c>
    </row>
    <row r="5" spans="1:46" x14ac:dyDescent="0.25">
      <c r="A5" t="str">
        <f t="shared" si="0"/>
        <v>Route_MP_SBJR_FPIB</v>
      </c>
      <c r="B5" t="s">
        <v>234</v>
      </c>
      <c r="C5" s="31" t="s">
        <v>220</v>
      </c>
      <c r="D5">
        <f>VLOOKUP($C5&amp;"-"&amp;$G5,'DADOS CENARIOS'!$C$2:$S$9,2,0)</f>
        <v>5000</v>
      </c>
      <c r="E5">
        <f>VLOOKUP($C5&amp;"-"&amp;$G5,'DADOS CENARIOS'!$C$2:$S$9,3,0)</f>
        <v>5</v>
      </c>
      <c r="F5">
        <f>IF(AND(VLOOKUP(H5,vertices!$A:$D,4,0)="SIM",C5="GP"),1,VLOOKUP(C5,'DADOS CENARIOS'!$A$2:F12,6,0))</f>
        <v>12</v>
      </c>
      <c r="G5" s="31" t="s">
        <v>0</v>
      </c>
      <c r="H5" s="31" t="s">
        <v>243</v>
      </c>
      <c r="I5" s="31" t="s">
        <v>0</v>
      </c>
      <c r="J5">
        <f>VLOOKUP($C5&amp;"-"&amp;$G5,'DADOS CENARIOS'!$C$2:$S$9,5,0)</f>
        <v>107</v>
      </c>
      <c r="K5">
        <f>VLOOKUP($C5&amp;"-"&amp;$G5,'DADOS CENARIOS'!$C$2:$S$9,6,0)</f>
        <v>6800</v>
      </c>
      <c r="L5">
        <f>VLOOKUP($C5&amp;"-"&amp;$G5,'DADOS CENARIOS'!$C$2:$S$9,7,0)</f>
        <v>4680</v>
      </c>
      <c r="M5">
        <f>VLOOKUP($C5&amp;"-"&amp;$G5,'DADOS CENARIOS'!$C$2:$S$9,8,0)</f>
        <v>400</v>
      </c>
      <c r="N5">
        <f>VLOOKUP($C5&amp;"-"&amp;$G5,'DADOS CENARIOS'!$C$2:$S$9,9,0)</f>
        <v>320</v>
      </c>
      <c r="O5">
        <f>VLOOKUP($C5&amp;"-"&amp;$G5,'DADOS CENARIOS'!$C$2:$S$9,10,0)</f>
        <v>11</v>
      </c>
      <c r="P5">
        <f>VLOOKUP($C5&amp;"-"&amp;$G5,'DADOS CENARIOS'!$C$2:$S$9,11,0)</f>
        <v>8</v>
      </c>
      <c r="Q5">
        <f>VLOOKUP($C5&amp;"-"&amp;$G5,'DADOS CENARIOS'!$C$2:$S$9,12,0)</f>
        <v>6</v>
      </c>
      <c r="R5">
        <f>VLOOKUP($C5&amp;"-"&amp;$G5,'DADOS CENARIOS'!$C$2:$S$9,13,0)</f>
        <v>4</v>
      </c>
      <c r="S5">
        <f>VLOOKUP($C5&amp;"-"&amp;$G5,'DADOS CENARIOS'!$C$2:$S$9,14,0)</f>
        <v>3000</v>
      </c>
      <c r="T5">
        <f>VLOOKUP($C5&amp;"-"&amp;$G5,'DADOS CENARIOS'!$C$2:$S$9,15,0)</f>
        <v>800</v>
      </c>
      <c r="U5">
        <f>VLOOKUP($C5&amp;"-"&amp;$G5,'DADOS CENARIOS'!$C$2:$S$9,16,0)</f>
        <v>500</v>
      </c>
      <c r="V5">
        <f>VLOOKUP($C5&amp;"-"&amp;$G5,'DADOS CENARIOS'!$C$2:$S$9,17,0)</f>
        <v>155</v>
      </c>
    </row>
    <row r="6" spans="1:46" x14ac:dyDescent="0.25">
      <c r="A6" t="str">
        <f t="shared" si="0"/>
        <v>Route_MP_SBJR_FPIT</v>
      </c>
      <c r="B6" t="s">
        <v>234</v>
      </c>
      <c r="C6" s="31" t="s">
        <v>220</v>
      </c>
      <c r="D6">
        <f>VLOOKUP($C6&amp;"-"&amp;$G6,'DADOS CENARIOS'!$C$2:$S$9,2,0)</f>
        <v>5000</v>
      </c>
      <c r="E6">
        <f>VLOOKUP($C6&amp;"-"&amp;$G6,'DADOS CENARIOS'!$C$2:$S$9,3,0)</f>
        <v>5</v>
      </c>
      <c r="F6">
        <f>IF(AND(VLOOKUP(H6,vertices!$A:$D,4,0)="SIM",C6="GP"),1,VLOOKUP(C6,'DADOS CENARIOS'!$A$2:F13,6,0))</f>
        <v>12</v>
      </c>
      <c r="G6" s="31" t="s">
        <v>0</v>
      </c>
      <c r="H6" s="31" t="s">
        <v>244</v>
      </c>
      <c r="I6" s="31" t="s">
        <v>0</v>
      </c>
      <c r="J6">
        <f>VLOOKUP($C6&amp;"-"&amp;$G6,'DADOS CENARIOS'!$C$2:$S$9,5,0)</f>
        <v>107</v>
      </c>
      <c r="K6">
        <f>VLOOKUP($C6&amp;"-"&amp;$G6,'DADOS CENARIOS'!$C$2:$S$9,6,0)</f>
        <v>6800</v>
      </c>
      <c r="L6">
        <f>VLOOKUP($C6&amp;"-"&amp;$G6,'DADOS CENARIOS'!$C$2:$S$9,7,0)</f>
        <v>4680</v>
      </c>
      <c r="M6">
        <f>VLOOKUP($C6&amp;"-"&amp;$G6,'DADOS CENARIOS'!$C$2:$S$9,8,0)</f>
        <v>400</v>
      </c>
      <c r="N6">
        <f>VLOOKUP($C6&amp;"-"&amp;$G6,'DADOS CENARIOS'!$C$2:$S$9,9,0)</f>
        <v>320</v>
      </c>
      <c r="O6">
        <f>VLOOKUP($C6&amp;"-"&amp;$G6,'DADOS CENARIOS'!$C$2:$S$9,10,0)</f>
        <v>11</v>
      </c>
      <c r="P6">
        <f>VLOOKUP($C6&amp;"-"&amp;$G6,'DADOS CENARIOS'!$C$2:$S$9,11,0)</f>
        <v>8</v>
      </c>
      <c r="Q6">
        <f>VLOOKUP($C6&amp;"-"&amp;$G6,'DADOS CENARIOS'!$C$2:$S$9,12,0)</f>
        <v>6</v>
      </c>
      <c r="R6">
        <f>VLOOKUP($C6&amp;"-"&amp;$G6,'DADOS CENARIOS'!$C$2:$S$9,13,0)</f>
        <v>4</v>
      </c>
      <c r="S6">
        <f>VLOOKUP($C6&amp;"-"&amp;$G6,'DADOS CENARIOS'!$C$2:$S$9,14,0)</f>
        <v>3000</v>
      </c>
      <c r="T6">
        <f>VLOOKUP($C6&amp;"-"&amp;$G6,'DADOS CENARIOS'!$C$2:$S$9,15,0)</f>
        <v>800</v>
      </c>
      <c r="U6">
        <f>VLOOKUP($C6&amp;"-"&amp;$G6,'DADOS CENARIOS'!$C$2:$S$9,16,0)</f>
        <v>500</v>
      </c>
      <c r="V6">
        <f>VLOOKUP($C6&amp;"-"&amp;$G6,'DADOS CENARIOS'!$C$2:$S$9,17,0)</f>
        <v>155</v>
      </c>
    </row>
    <row r="7" spans="1:46" x14ac:dyDescent="0.25">
      <c r="A7" t="str">
        <f t="shared" si="0"/>
        <v>Route_MP_SBJR_FPMA</v>
      </c>
      <c r="B7" t="s">
        <v>234</v>
      </c>
      <c r="C7" s="31" t="s">
        <v>220</v>
      </c>
      <c r="D7">
        <f>VLOOKUP($C7&amp;"-"&amp;$G7,'DADOS CENARIOS'!$C$2:$S$9,2,0)</f>
        <v>5000</v>
      </c>
      <c r="E7">
        <f>VLOOKUP($C7&amp;"-"&amp;$G7,'DADOS CENARIOS'!$C$2:$S$9,3,0)</f>
        <v>5</v>
      </c>
      <c r="F7">
        <f>IF(AND(VLOOKUP(H7,vertices!$A:$D,4,0)="SIM",C7="GP"),1,VLOOKUP(C7,'DADOS CENARIOS'!$A$2:F14,6,0))</f>
        <v>12</v>
      </c>
      <c r="G7" s="31" t="s">
        <v>0</v>
      </c>
      <c r="H7" s="31" t="s">
        <v>245</v>
      </c>
      <c r="I7" s="31" t="s">
        <v>0</v>
      </c>
      <c r="J7">
        <f>VLOOKUP($C7&amp;"-"&amp;$G7,'DADOS CENARIOS'!$C$2:$S$9,5,0)</f>
        <v>107</v>
      </c>
      <c r="K7">
        <f>VLOOKUP($C7&amp;"-"&amp;$G7,'DADOS CENARIOS'!$C$2:$S$9,6,0)</f>
        <v>6800</v>
      </c>
      <c r="L7">
        <f>VLOOKUP($C7&amp;"-"&amp;$G7,'DADOS CENARIOS'!$C$2:$S$9,7,0)</f>
        <v>4680</v>
      </c>
      <c r="M7">
        <f>VLOOKUP($C7&amp;"-"&amp;$G7,'DADOS CENARIOS'!$C$2:$S$9,8,0)</f>
        <v>400</v>
      </c>
      <c r="N7">
        <f>VLOOKUP($C7&amp;"-"&amp;$G7,'DADOS CENARIOS'!$C$2:$S$9,9,0)</f>
        <v>320</v>
      </c>
      <c r="O7">
        <f>VLOOKUP($C7&amp;"-"&amp;$G7,'DADOS CENARIOS'!$C$2:$S$9,10,0)</f>
        <v>11</v>
      </c>
      <c r="P7">
        <f>VLOOKUP($C7&amp;"-"&amp;$G7,'DADOS CENARIOS'!$C$2:$S$9,11,0)</f>
        <v>8</v>
      </c>
      <c r="Q7">
        <f>VLOOKUP($C7&amp;"-"&amp;$G7,'DADOS CENARIOS'!$C$2:$S$9,12,0)</f>
        <v>6</v>
      </c>
      <c r="R7">
        <f>VLOOKUP($C7&amp;"-"&amp;$G7,'DADOS CENARIOS'!$C$2:$S$9,13,0)</f>
        <v>4</v>
      </c>
      <c r="S7">
        <f>VLOOKUP($C7&amp;"-"&amp;$G7,'DADOS CENARIOS'!$C$2:$S$9,14,0)</f>
        <v>3000</v>
      </c>
      <c r="T7">
        <f>VLOOKUP($C7&amp;"-"&amp;$G7,'DADOS CENARIOS'!$C$2:$S$9,15,0)</f>
        <v>800</v>
      </c>
      <c r="U7">
        <f>VLOOKUP($C7&amp;"-"&amp;$G7,'DADOS CENARIOS'!$C$2:$S$9,16,0)</f>
        <v>500</v>
      </c>
      <c r="V7">
        <f>VLOOKUP($C7&amp;"-"&amp;$G7,'DADOS CENARIOS'!$C$2:$S$9,17,0)</f>
        <v>155</v>
      </c>
    </row>
    <row r="8" spans="1:46" x14ac:dyDescent="0.25">
      <c r="A8" t="str">
        <f t="shared" si="0"/>
        <v>Route_MP_SBJR_FPMR</v>
      </c>
      <c r="B8" t="s">
        <v>234</v>
      </c>
      <c r="C8" s="31" t="s">
        <v>220</v>
      </c>
      <c r="D8">
        <f>VLOOKUP($C8&amp;"-"&amp;$G8,'DADOS CENARIOS'!$C$2:$S$9,2,0)</f>
        <v>5000</v>
      </c>
      <c r="E8">
        <f>VLOOKUP($C8&amp;"-"&amp;$G8,'DADOS CENARIOS'!$C$2:$S$9,3,0)</f>
        <v>5</v>
      </c>
      <c r="F8">
        <f>IF(AND(VLOOKUP(H8,vertices!$A:$D,4,0)="SIM",C8="GP"),1,VLOOKUP(C8,'DADOS CENARIOS'!$A$2:F15,6,0))</f>
        <v>12</v>
      </c>
      <c r="G8" s="31" t="s">
        <v>0</v>
      </c>
      <c r="H8" s="31" t="s">
        <v>246</v>
      </c>
      <c r="I8" s="31" t="s">
        <v>0</v>
      </c>
      <c r="J8">
        <f>VLOOKUP($C8&amp;"-"&amp;$G8,'DADOS CENARIOS'!$C$2:$S$9,5,0)</f>
        <v>107</v>
      </c>
      <c r="K8">
        <f>VLOOKUP($C8&amp;"-"&amp;$G8,'DADOS CENARIOS'!$C$2:$S$9,6,0)</f>
        <v>6800</v>
      </c>
      <c r="L8">
        <f>VLOOKUP($C8&amp;"-"&amp;$G8,'DADOS CENARIOS'!$C$2:$S$9,7,0)</f>
        <v>4680</v>
      </c>
      <c r="M8">
        <f>VLOOKUP($C8&amp;"-"&amp;$G8,'DADOS CENARIOS'!$C$2:$S$9,8,0)</f>
        <v>400</v>
      </c>
      <c r="N8">
        <f>VLOOKUP($C8&amp;"-"&amp;$G8,'DADOS CENARIOS'!$C$2:$S$9,9,0)</f>
        <v>320</v>
      </c>
      <c r="O8">
        <f>VLOOKUP($C8&amp;"-"&amp;$G8,'DADOS CENARIOS'!$C$2:$S$9,10,0)</f>
        <v>11</v>
      </c>
      <c r="P8">
        <f>VLOOKUP($C8&amp;"-"&amp;$G8,'DADOS CENARIOS'!$C$2:$S$9,11,0)</f>
        <v>8</v>
      </c>
      <c r="Q8">
        <f>VLOOKUP($C8&amp;"-"&amp;$G8,'DADOS CENARIOS'!$C$2:$S$9,12,0)</f>
        <v>6</v>
      </c>
      <c r="R8">
        <f>VLOOKUP($C8&amp;"-"&amp;$G8,'DADOS CENARIOS'!$C$2:$S$9,13,0)</f>
        <v>4</v>
      </c>
      <c r="S8">
        <f>VLOOKUP($C8&amp;"-"&amp;$G8,'DADOS CENARIOS'!$C$2:$S$9,14,0)</f>
        <v>3000</v>
      </c>
      <c r="T8">
        <f>VLOOKUP($C8&amp;"-"&amp;$G8,'DADOS CENARIOS'!$C$2:$S$9,15,0)</f>
        <v>800</v>
      </c>
      <c r="U8">
        <f>VLOOKUP($C8&amp;"-"&amp;$G8,'DADOS CENARIOS'!$C$2:$S$9,16,0)</f>
        <v>500</v>
      </c>
      <c r="V8">
        <f>VLOOKUP($C8&amp;"-"&amp;$G8,'DADOS CENARIOS'!$C$2:$S$9,17,0)</f>
        <v>155</v>
      </c>
    </row>
    <row r="9" spans="1:46" x14ac:dyDescent="0.25">
      <c r="A9" t="str">
        <f t="shared" si="0"/>
        <v>Route_MP_SBJR_FPPA</v>
      </c>
      <c r="B9" t="s">
        <v>234</v>
      </c>
      <c r="C9" s="31" t="s">
        <v>220</v>
      </c>
      <c r="D9">
        <f>VLOOKUP($C9&amp;"-"&amp;$G9,'DADOS CENARIOS'!$C$2:$S$9,2,0)</f>
        <v>5000</v>
      </c>
      <c r="E9">
        <f>VLOOKUP($C9&amp;"-"&amp;$G9,'DADOS CENARIOS'!$C$2:$S$9,3,0)</f>
        <v>5</v>
      </c>
      <c r="F9">
        <f>IF(AND(VLOOKUP(H9,vertices!$A:$D,4,0)="SIM",C9="GP"),1,VLOOKUP(C9,'DADOS CENARIOS'!$A$2:F16,6,0))</f>
        <v>12</v>
      </c>
      <c r="G9" s="31" t="s">
        <v>0</v>
      </c>
      <c r="H9" s="31" t="s">
        <v>247</v>
      </c>
      <c r="I9" s="31" t="s">
        <v>0</v>
      </c>
      <c r="J9">
        <f>VLOOKUP($C9&amp;"-"&amp;$G9,'DADOS CENARIOS'!$C$2:$S$9,5,0)</f>
        <v>107</v>
      </c>
      <c r="K9">
        <f>VLOOKUP($C9&amp;"-"&amp;$G9,'DADOS CENARIOS'!$C$2:$S$9,6,0)</f>
        <v>6800</v>
      </c>
      <c r="L9">
        <f>VLOOKUP($C9&amp;"-"&amp;$G9,'DADOS CENARIOS'!$C$2:$S$9,7,0)</f>
        <v>4680</v>
      </c>
      <c r="M9">
        <f>VLOOKUP($C9&amp;"-"&amp;$G9,'DADOS CENARIOS'!$C$2:$S$9,8,0)</f>
        <v>400</v>
      </c>
      <c r="N9">
        <f>VLOOKUP($C9&amp;"-"&amp;$G9,'DADOS CENARIOS'!$C$2:$S$9,9,0)</f>
        <v>320</v>
      </c>
      <c r="O9">
        <f>VLOOKUP($C9&amp;"-"&amp;$G9,'DADOS CENARIOS'!$C$2:$S$9,10,0)</f>
        <v>11</v>
      </c>
      <c r="P9">
        <f>VLOOKUP($C9&amp;"-"&amp;$G9,'DADOS CENARIOS'!$C$2:$S$9,11,0)</f>
        <v>8</v>
      </c>
      <c r="Q9">
        <f>VLOOKUP($C9&amp;"-"&amp;$G9,'DADOS CENARIOS'!$C$2:$S$9,12,0)</f>
        <v>6</v>
      </c>
      <c r="R9">
        <f>VLOOKUP($C9&amp;"-"&amp;$G9,'DADOS CENARIOS'!$C$2:$S$9,13,0)</f>
        <v>4</v>
      </c>
      <c r="S9">
        <f>VLOOKUP($C9&amp;"-"&amp;$G9,'DADOS CENARIOS'!$C$2:$S$9,14,0)</f>
        <v>3000</v>
      </c>
      <c r="T9">
        <f>VLOOKUP($C9&amp;"-"&amp;$G9,'DADOS CENARIOS'!$C$2:$S$9,15,0)</f>
        <v>800</v>
      </c>
      <c r="U9">
        <f>VLOOKUP($C9&amp;"-"&amp;$G9,'DADOS CENARIOS'!$C$2:$S$9,16,0)</f>
        <v>500</v>
      </c>
      <c r="V9">
        <f>VLOOKUP($C9&amp;"-"&amp;$G9,'DADOS CENARIOS'!$C$2:$S$9,17,0)</f>
        <v>155</v>
      </c>
    </row>
    <row r="10" spans="1:46" x14ac:dyDescent="0.25">
      <c r="A10" t="str">
        <f t="shared" si="0"/>
        <v>Route_MP_SBJR_FPPL</v>
      </c>
      <c r="B10" t="s">
        <v>234</v>
      </c>
      <c r="C10" s="31" t="s">
        <v>220</v>
      </c>
      <c r="D10">
        <f>VLOOKUP($C10&amp;"-"&amp;$G10,'DADOS CENARIOS'!$C$2:$S$9,2,0)</f>
        <v>5000</v>
      </c>
      <c r="E10">
        <f>VLOOKUP($C10&amp;"-"&amp;$G10,'DADOS CENARIOS'!$C$2:$S$9,3,0)</f>
        <v>5</v>
      </c>
      <c r="F10">
        <f>IF(AND(VLOOKUP(H10,vertices!$A:$D,4,0)="SIM",C10="GP"),1,VLOOKUP(C10,'DADOS CENARIOS'!$A$2:F17,6,0))</f>
        <v>12</v>
      </c>
      <c r="G10" s="31" t="s">
        <v>0</v>
      </c>
      <c r="H10" s="31" t="s">
        <v>248</v>
      </c>
      <c r="I10" s="31" t="s">
        <v>0</v>
      </c>
      <c r="J10">
        <f>VLOOKUP($C10&amp;"-"&amp;$G10,'DADOS CENARIOS'!$C$2:$S$9,5,0)</f>
        <v>107</v>
      </c>
      <c r="K10">
        <f>VLOOKUP($C10&amp;"-"&amp;$G10,'DADOS CENARIOS'!$C$2:$S$9,6,0)</f>
        <v>6800</v>
      </c>
      <c r="L10">
        <f>VLOOKUP($C10&amp;"-"&amp;$G10,'DADOS CENARIOS'!$C$2:$S$9,7,0)</f>
        <v>4680</v>
      </c>
      <c r="M10">
        <f>VLOOKUP($C10&amp;"-"&amp;$G10,'DADOS CENARIOS'!$C$2:$S$9,8,0)</f>
        <v>400</v>
      </c>
      <c r="N10">
        <f>VLOOKUP($C10&amp;"-"&amp;$G10,'DADOS CENARIOS'!$C$2:$S$9,9,0)</f>
        <v>320</v>
      </c>
      <c r="O10">
        <f>VLOOKUP($C10&amp;"-"&amp;$G10,'DADOS CENARIOS'!$C$2:$S$9,10,0)</f>
        <v>11</v>
      </c>
      <c r="P10">
        <f>VLOOKUP($C10&amp;"-"&amp;$G10,'DADOS CENARIOS'!$C$2:$S$9,11,0)</f>
        <v>8</v>
      </c>
      <c r="Q10">
        <f>VLOOKUP($C10&amp;"-"&amp;$G10,'DADOS CENARIOS'!$C$2:$S$9,12,0)</f>
        <v>6</v>
      </c>
      <c r="R10">
        <f>VLOOKUP($C10&amp;"-"&amp;$G10,'DADOS CENARIOS'!$C$2:$S$9,13,0)</f>
        <v>4</v>
      </c>
      <c r="S10">
        <f>VLOOKUP($C10&amp;"-"&amp;$G10,'DADOS CENARIOS'!$C$2:$S$9,14,0)</f>
        <v>3000</v>
      </c>
      <c r="T10">
        <f>VLOOKUP($C10&amp;"-"&amp;$G10,'DADOS CENARIOS'!$C$2:$S$9,15,0)</f>
        <v>800</v>
      </c>
      <c r="U10">
        <f>VLOOKUP($C10&amp;"-"&amp;$G10,'DADOS CENARIOS'!$C$2:$S$9,16,0)</f>
        <v>500</v>
      </c>
      <c r="V10">
        <f>VLOOKUP($C10&amp;"-"&amp;$G10,'DADOS CENARIOS'!$C$2:$S$9,17,0)</f>
        <v>155</v>
      </c>
    </row>
    <row r="11" spans="1:46" x14ac:dyDescent="0.25">
      <c r="A11" t="str">
        <f t="shared" si="0"/>
        <v>Route_MP_SBJR_FPCS</v>
      </c>
      <c r="B11" t="s">
        <v>234</v>
      </c>
      <c r="C11" s="31" t="s">
        <v>220</v>
      </c>
      <c r="D11">
        <f>VLOOKUP($C11&amp;"-"&amp;$G11,'DADOS CENARIOS'!$C$2:$S$9,2,0)</f>
        <v>5000</v>
      </c>
      <c r="E11">
        <f>VLOOKUP($C11&amp;"-"&amp;$G11,'DADOS CENARIOS'!$C$2:$S$9,3,0)</f>
        <v>5</v>
      </c>
      <c r="F11">
        <f>IF(AND(VLOOKUP(H11,vertices!$A:$D,4,0)="SIM",C11="GP"),1,VLOOKUP(C11,'DADOS CENARIOS'!$A$2:F18,6,0))</f>
        <v>12</v>
      </c>
      <c r="G11" s="31" t="s">
        <v>0</v>
      </c>
      <c r="H11" s="31" t="s">
        <v>249</v>
      </c>
      <c r="I11" s="31" t="s">
        <v>0</v>
      </c>
      <c r="J11">
        <f>VLOOKUP($C11&amp;"-"&amp;$G11,'DADOS CENARIOS'!$C$2:$S$9,5,0)</f>
        <v>107</v>
      </c>
      <c r="K11">
        <f>VLOOKUP($C11&amp;"-"&amp;$G11,'DADOS CENARIOS'!$C$2:$S$9,6,0)</f>
        <v>6800</v>
      </c>
      <c r="L11">
        <f>VLOOKUP($C11&amp;"-"&amp;$G11,'DADOS CENARIOS'!$C$2:$S$9,7,0)</f>
        <v>4680</v>
      </c>
      <c r="M11">
        <f>VLOOKUP($C11&amp;"-"&amp;$G11,'DADOS CENARIOS'!$C$2:$S$9,8,0)</f>
        <v>400</v>
      </c>
      <c r="N11">
        <f>VLOOKUP($C11&amp;"-"&amp;$G11,'DADOS CENARIOS'!$C$2:$S$9,9,0)</f>
        <v>320</v>
      </c>
      <c r="O11">
        <f>VLOOKUP($C11&amp;"-"&amp;$G11,'DADOS CENARIOS'!$C$2:$S$9,10,0)</f>
        <v>11</v>
      </c>
      <c r="P11">
        <f>VLOOKUP($C11&amp;"-"&amp;$G11,'DADOS CENARIOS'!$C$2:$S$9,11,0)</f>
        <v>8</v>
      </c>
      <c r="Q11">
        <f>VLOOKUP($C11&amp;"-"&amp;$G11,'DADOS CENARIOS'!$C$2:$S$9,12,0)</f>
        <v>6</v>
      </c>
      <c r="R11">
        <f>VLOOKUP($C11&amp;"-"&amp;$G11,'DADOS CENARIOS'!$C$2:$S$9,13,0)</f>
        <v>4</v>
      </c>
      <c r="S11">
        <f>VLOOKUP($C11&amp;"-"&amp;$G11,'DADOS CENARIOS'!$C$2:$S$9,14,0)</f>
        <v>3000</v>
      </c>
      <c r="T11">
        <f>VLOOKUP($C11&amp;"-"&amp;$G11,'DADOS CENARIOS'!$C$2:$S$9,15,0)</f>
        <v>800</v>
      </c>
      <c r="U11">
        <f>VLOOKUP($C11&amp;"-"&amp;$G11,'DADOS CENARIOS'!$C$2:$S$9,16,0)</f>
        <v>500</v>
      </c>
      <c r="V11">
        <f>VLOOKUP($C11&amp;"-"&amp;$G11,'DADOS CENARIOS'!$C$2:$S$9,17,0)</f>
        <v>155</v>
      </c>
    </row>
    <row r="12" spans="1:46" x14ac:dyDescent="0.25">
      <c r="A12" t="str">
        <f t="shared" si="0"/>
        <v>Route_MP_SBJR_FPSP</v>
      </c>
      <c r="B12" t="s">
        <v>234</v>
      </c>
      <c r="C12" s="31" t="s">
        <v>220</v>
      </c>
      <c r="D12">
        <f>VLOOKUP($C12&amp;"-"&amp;$G12,'DADOS CENARIOS'!$C$2:$S$9,2,0)</f>
        <v>5000</v>
      </c>
      <c r="E12">
        <f>VLOOKUP($C12&amp;"-"&amp;$G12,'DADOS CENARIOS'!$C$2:$S$9,3,0)</f>
        <v>5</v>
      </c>
      <c r="F12">
        <f>IF(AND(VLOOKUP(H12,vertices!$A:$D,4,0)="SIM",C12="GP"),1,VLOOKUP(C12,'DADOS CENARIOS'!$A$2:F19,6,0))</f>
        <v>12</v>
      </c>
      <c r="G12" s="31" t="s">
        <v>0</v>
      </c>
      <c r="H12" s="31" t="s">
        <v>250</v>
      </c>
      <c r="I12" s="31" t="s">
        <v>0</v>
      </c>
      <c r="J12">
        <f>VLOOKUP($C12&amp;"-"&amp;$G12,'DADOS CENARIOS'!$C$2:$S$9,5,0)</f>
        <v>107</v>
      </c>
      <c r="K12">
        <f>VLOOKUP($C12&amp;"-"&amp;$G12,'DADOS CENARIOS'!$C$2:$S$9,6,0)</f>
        <v>6800</v>
      </c>
      <c r="L12">
        <f>VLOOKUP($C12&amp;"-"&amp;$G12,'DADOS CENARIOS'!$C$2:$S$9,7,0)</f>
        <v>4680</v>
      </c>
      <c r="M12">
        <f>VLOOKUP($C12&amp;"-"&amp;$G12,'DADOS CENARIOS'!$C$2:$S$9,8,0)</f>
        <v>400</v>
      </c>
      <c r="N12">
        <f>VLOOKUP($C12&amp;"-"&amp;$G12,'DADOS CENARIOS'!$C$2:$S$9,9,0)</f>
        <v>320</v>
      </c>
      <c r="O12">
        <f>VLOOKUP($C12&amp;"-"&amp;$G12,'DADOS CENARIOS'!$C$2:$S$9,10,0)</f>
        <v>11</v>
      </c>
      <c r="P12">
        <f>VLOOKUP($C12&amp;"-"&amp;$G12,'DADOS CENARIOS'!$C$2:$S$9,11,0)</f>
        <v>8</v>
      </c>
      <c r="Q12">
        <f>VLOOKUP($C12&amp;"-"&amp;$G12,'DADOS CENARIOS'!$C$2:$S$9,12,0)</f>
        <v>6</v>
      </c>
      <c r="R12">
        <f>VLOOKUP($C12&amp;"-"&amp;$G12,'DADOS CENARIOS'!$C$2:$S$9,13,0)</f>
        <v>4</v>
      </c>
      <c r="S12">
        <f>VLOOKUP($C12&amp;"-"&amp;$G12,'DADOS CENARIOS'!$C$2:$S$9,14,0)</f>
        <v>3000</v>
      </c>
      <c r="T12">
        <f>VLOOKUP($C12&amp;"-"&amp;$G12,'DADOS CENARIOS'!$C$2:$S$9,15,0)</f>
        <v>800</v>
      </c>
      <c r="U12">
        <f>VLOOKUP($C12&amp;"-"&amp;$G12,'DADOS CENARIOS'!$C$2:$S$9,16,0)</f>
        <v>500</v>
      </c>
      <c r="V12">
        <f>VLOOKUP($C12&amp;"-"&amp;$G12,'DADOS CENARIOS'!$C$2:$S$9,17,0)</f>
        <v>155</v>
      </c>
    </row>
    <row r="13" spans="1:46" x14ac:dyDescent="0.25">
      <c r="A13" t="str">
        <f t="shared" si="0"/>
        <v>Route_MP_SBJR_FPSA</v>
      </c>
      <c r="B13" t="s">
        <v>234</v>
      </c>
      <c r="C13" s="31" t="s">
        <v>220</v>
      </c>
      <c r="D13">
        <f>VLOOKUP($C13&amp;"-"&amp;$G13,'DADOS CENARIOS'!$C$2:$S$9,2,0)</f>
        <v>5000</v>
      </c>
      <c r="E13">
        <f>VLOOKUP($C13&amp;"-"&amp;$G13,'DADOS CENARIOS'!$C$2:$S$9,3,0)</f>
        <v>5</v>
      </c>
      <c r="F13">
        <f>IF(AND(VLOOKUP(H13,vertices!$A:$D,4,0)="SIM",C13="GP"),1,VLOOKUP(C13,'DADOS CENARIOS'!$A$2:F20,6,0))</f>
        <v>12</v>
      </c>
      <c r="G13" s="31" t="s">
        <v>0</v>
      </c>
      <c r="H13" s="31" t="s">
        <v>251</v>
      </c>
      <c r="I13" s="31" t="s">
        <v>0</v>
      </c>
      <c r="J13">
        <f>VLOOKUP($C13&amp;"-"&amp;$G13,'DADOS CENARIOS'!$C$2:$S$9,5,0)</f>
        <v>107</v>
      </c>
      <c r="K13">
        <f>VLOOKUP($C13&amp;"-"&amp;$G13,'DADOS CENARIOS'!$C$2:$S$9,6,0)</f>
        <v>6800</v>
      </c>
      <c r="L13">
        <f>VLOOKUP($C13&amp;"-"&amp;$G13,'DADOS CENARIOS'!$C$2:$S$9,7,0)</f>
        <v>4680</v>
      </c>
      <c r="M13">
        <f>VLOOKUP($C13&amp;"-"&amp;$G13,'DADOS CENARIOS'!$C$2:$S$9,8,0)</f>
        <v>400</v>
      </c>
      <c r="N13">
        <f>VLOOKUP($C13&amp;"-"&amp;$G13,'DADOS CENARIOS'!$C$2:$S$9,9,0)</f>
        <v>320</v>
      </c>
      <c r="O13">
        <f>VLOOKUP($C13&amp;"-"&amp;$G13,'DADOS CENARIOS'!$C$2:$S$9,10,0)</f>
        <v>11</v>
      </c>
      <c r="P13">
        <f>VLOOKUP($C13&amp;"-"&amp;$G13,'DADOS CENARIOS'!$C$2:$S$9,11,0)</f>
        <v>8</v>
      </c>
      <c r="Q13">
        <f>VLOOKUP($C13&amp;"-"&amp;$G13,'DADOS CENARIOS'!$C$2:$S$9,12,0)</f>
        <v>6</v>
      </c>
      <c r="R13">
        <f>VLOOKUP($C13&amp;"-"&amp;$G13,'DADOS CENARIOS'!$C$2:$S$9,13,0)</f>
        <v>4</v>
      </c>
      <c r="S13">
        <f>VLOOKUP($C13&amp;"-"&amp;$G13,'DADOS CENARIOS'!$C$2:$S$9,14,0)</f>
        <v>3000</v>
      </c>
      <c r="T13">
        <f>VLOOKUP($C13&amp;"-"&amp;$G13,'DADOS CENARIOS'!$C$2:$S$9,15,0)</f>
        <v>800</v>
      </c>
      <c r="U13">
        <f>VLOOKUP($C13&amp;"-"&amp;$G13,'DADOS CENARIOS'!$C$2:$S$9,16,0)</f>
        <v>500</v>
      </c>
      <c r="V13">
        <f>VLOOKUP($C13&amp;"-"&amp;$G13,'DADOS CENARIOS'!$C$2:$S$9,17,0)</f>
        <v>155</v>
      </c>
    </row>
    <row r="14" spans="1:46" x14ac:dyDescent="0.25">
      <c r="A14" t="str">
        <f t="shared" si="0"/>
        <v>Route_MP_SBJR_NS31</v>
      </c>
      <c r="B14" t="s">
        <v>234</v>
      </c>
      <c r="C14" s="31" t="s">
        <v>220</v>
      </c>
      <c r="D14">
        <f>VLOOKUP($C14&amp;"-"&amp;$G14,'DADOS CENARIOS'!$C$2:$S$9,2,0)</f>
        <v>5000</v>
      </c>
      <c r="E14">
        <f>VLOOKUP($C14&amp;"-"&amp;$G14,'DADOS CENARIOS'!$C$2:$S$9,3,0)</f>
        <v>5</v>
      </c>
      <c r="F14">
        <f>IF(AND(VLOOKUP(H14,vertices!$A:$D,4,0)="SIM",C14="GP"),1,VLOOKUP(C14,'DADOS CENARIOS'!$A$2:F21,6,0))</f>
        <v>12</v>
      </c>
      <c r="G14" s="31" t="s">
        <v>0</v>
      </c>
      <c r="H14" s="31" t="s">
        <v>252</v>
      </c>
      <c r="I14" s="31" t="s">
        <v>0</v>
      </c>
      <c r="J14">
        <f>VLOOKUP($C14&amp;"-"&amp;$G14,'DADOS CENARIOS'!$C$2:$S$9,5,0)</f>
        <v>107</v>
      </c>
      <c r="K14">
        <f>VLOOKUP($C14&amp;"-"&amp;$G14,'DADOS CENARIOS'!$C$2:$S$9,6,0)</f>
        <v>6800</v>
      </c>
      <c r="L14">
        <f>VLOOKUP($C14&amp;"-"&amp;$G14,'DADOS CENARIOS'!$C$2:$S$9,7,0)</f>
        <v>4680</v>
      </c>
      <c r="M14">
        <f>VLOOKUP($C14&amp;"-"&amp;$G14,'DADOS CENARIOS'!$C$2:$S$9,8,0)</f>
        <v>400</v>
      </c>
      <c r="N14">
        <f>VLOOKUP($C14&amp;"-"&amp;$G14,'DADOS CENARIOS'!$C$2:$S$9,9,0)</f>
        <v>320</v>
      </c>
      <c r="O14">
        <f>VLOOKUP($C14&amp;"-"&amp;$G14,'DADOS CENARIOS'!$C$2:$S$9,10,0)</f>
        <v>11</v>
      </c>
      <c r="P14">
        <f>VLOOKUP($C14&amp;"-"&amp;$G14,'DADOS CENARIOS'!$C$2:$S$9,11,0)</f>
        <v>8</v>
      </c>
      <c r="Q14">
        <f>VLOOKUP($C14&amp;"-"&amp;$G14,'DADOS CENARIOS'!$C$2:$S$9,12,0)</f>
        <v>6</v>
      </c>
      <c r="R14">
        <f>VLOOKUP($C14&amp;"-"&amp;$G14,'DADOS CENARIOS'!$C$2:$S$9,13,0)</f>
        <v>4</v>
      </c>
      <c r="S14">
        <f>VLOOKUP($C14&amp;"-"&amp;$G14,'DADOS CENARIOS'!$C$2:$S$9,14,0)</f>
        <v>3000</v>
      </c>
      <c r="T14">
        <f>VLOOKUP($C14&amp;"-"&amp;$G14,'DADOS CENARIOS'!$C$2:$S$9,15,0)</f>
        <v>800</v>
      </c>
      <c r="U14">
        <f>VLOOKUP($C14&amp;"-"&amp;$G14,'DADOS CENARIOS'!$C$2:$S$9,16,0)</f>
        <v>500</v>
      </c>
      <c r="V14">
        <f>VLOOKUP($C14&amp;"-"&amp;$G14,'DADOS CENARIOS'!$C$2:$S$9,17,0)</f>
        <v>155</v>
      </c>
    </row>
    <row r="15" spans="1:46" x14ac:dyDescent="0.25">
      <c r="A15" t="str">
        <f t="shared" si="0"/>
        <v>Route_MP_SBJR_NS33</v>
      </c>
      <c r="B15" t="s">
        <v>234</v>
      </c>
      <c r="C15" s="31" t="s">
        <v>220</v>
      </c>
      <c r="D15">
        <f>VLOOKUP($C15&amp;"-"&amp;$G15,'DADOS CENARIOS'!$C$2:$S$9,2,0)</f>
        <v>5000</v>
      </c>
      <c r="E15">
        <f>VLOOKUP($C15&amp;"-"&amp;$G15,'DADOS CENARIOS'!$C$2:$S$9,3,0)</f>
        <v>5</v>
      </c>
      <c r="F15">
        <f>IF(AND(VLOOKUP(H15,vertices!$A:$D,4,0)="SIM",C15="GP"),1,VLOOKUP(C15,'DADOS CENARIOS'!$A$2:F22,6,0))</f>
        <v>12</v>
      </c>
      <c r="G15" s="31" t="s">
        <v>0</v>
      </c>
      <c r="H15" s="31" t="s">
        <v>253</v>
      </c>
      <c r="I15" s="31" t="s">
        <v>0</v>
      </c>
      <c r="J15">
        <f>VLOOKUP($C15&amp;"-"&amp;$G15,'DADOS CENARIOS'!$C$2:$S$9,5,0)</f>
        <v>107</v>
      </c>
      <c r="K15">
        <f>VLOOKUP($C15&amp;"-"&amp;$G15,'DADOS CENARIOS'!$C$2:$S$9,6,0)</f>
        <v>6800</v>
      </c>
      <c r="L15">
        <f>VLOOKUP($C15&amp;"-"&amp;$G15,'DADOS CENARIOS'!$C$2:$S$9,7,0)</f>
        <v>4680</v>
      </c>
      <c r="M15">
        <f>VLOOKUP($C15&amp;"-"&amp;$G15,'DADOS CENARIOS'!$C$2:$S$9,8,0)</f>
        <v>400</v>
      </c>
      <c r="N15">
        <f>VLOOKUP($C15&amp;"-"&amp;$G15,'DADOS CENARIOS'!$C$2:$S$9,9,0)</f>
        <v>320</v>
      </c>
      <c r="O15">
        <f>VLOOKUP($C15&amp;"-"&amp;$G15,'DADOS CENARIOS'!$C$2:$S$9,10,0)</f>
        <v>11</v>
      </c>
      <c r="P15">
        <f>VLOOKUP($C15&amp;"-"&amp;$G15,'DADOS CENARIOS'!$C$2:$S$9,11,0)</f>
        <v>8</v>
      </c>
      <c r="Q15">
        <f>VLOOKUP($C15&amp;"-"&amp;$G15,'DADOS CENARIOS'!$C$2:$S$9,12,0)</f>
        <v>6</v>
      </c>
      <c r="R15">
        <f>VLOOKUP($C15&amp;"-"&amp;$G15,'DADOS CENARIOS'!$C$2:$S$9,13,0)</f>
        <v>4</v>
      </c>
      <c r="S15">
        <f>VLOOKUP($C15&amp;"-"&amp;$G15,'DADOS CENARIOS'!$C$2:$S$9,14,0)</f>
        <v>3000</v>
      </c>
      <c r="T15">
        <f>VLOOKUP($C15&amp;"-"&amp;$G15,'DADOS CENARIOS'!$C$2:$S$9,15,0)</f>
        <v>800</v>
      </c>
      <c r="U15">
        <f>VLOOKUP($C15&amp;"-"&amp;$G15,'DADOS CENARIOS'!$C$2:$S$9,16,0)</f>
        <v>500</v>
      </c>
      <c r="V15">
        <f>VLOOKUP($C15&amp;"-"&amp;$G15,'DADOS CENARIOS'!$C$2:$S$9,17,0)</f>
        <v>155</v>
      </c>
    </row>
    <row r="16" spans="1:46" x14ac:dyDescent="0.25">
      <c r="A16" t="str">
        <f t="shared" si="0"/>
        <v>Route_MP_SBJR_NS38</v>
      </c>
      <c r="B16" t="s">
        <v>234</v>
      </c>
      <c r="C16" s="31" t="s">
        <v>220</v>
      </c>
      <c r="D16">
        <f>VLOOKUP($C16&amp;"-"&amp;$G16,'DADOS CENARIOS'!$C$2:$S$9,2,0)</f>
        <v>5000</v>
      </c>
      <c r="E16">
        <f>VLOOKUP($C16&amp;"-"&amp;$G16,'DADOS CENARIOS'!$C$2:$S$9,3,0)</f>
        <v>5</v>
      </c>
      <c r="F16">
        <f>IF(AND(VLOOKUP(H16,vertices!$A:$D,4,0)="SIM",C16="GP"),1,VLOOKUP(C16,'DADOS CENARIOS'!$A$2:F23,6,0))</f>
        <v>12</v>
      </c>
      <c r="G16" s="31" t="s">
        <v>0</v>
      </c>
      <c r="H16" s="31" t="s">
        <v>254</v>
      </c>
      <c r="I16" s="31" t="s">
        <v>0</v>
      </c>
      <c r="J16">
        <f>VLOOKUP($C16&amp;"-"&amp;$G16,'DADOS CENARIOS'!$C$2:$S$9,5,0)</f>
        <v>107</v>
      </c>
      <c r="K16">
        <f>VLOOKUP($C16&amp;"-"&amp;$G16,'DADOS CENARIOS'!$C$2:$S$9,6,0)</f>
        <v>6800</v>
      </c>
      <c r="L16">
        <f>VLOOKUP($C16&amp;"-"&amp;$G16,'DADOS CENARIOS'!$C$2:$S$9,7,0)</f>
        <v>4680</v>
      </c>
      <c r="M16">
        <f>VLOOKUP($C16&amp;"-"&amp;$G16,'DADOS CENARIOS'!$C$2:$S$9,8,0)</f>
        <v>400</v>
      </c>
      <c r="N16">
        <f>VLOOKUP($C16&amp;"-"&amp;$G16,'DADOS CENARIOS'!$C$2:$S$9,9,0)</f>
        <v>320</v>
      </c>
      <c r="O16">
        <f>VLOOKUP($C16&amp;"-"&amp;$G16,'DADOS CENARIOS'!$C$2:$S$9,10,0)</f>
        <v>11</v>
      </c>
      <c r="P16">
        <f>VLOOKUP($C16&amp;"-"&amp;$G16,'DADOS CENARIOS'!$C$2:$S$9,11,0)</f>
        <v>8</v>
      </c>
      <c r="Q16">
        <f>VLOOKUP($C16&amp;"-"&amp;$G16,'DADOS CENARIOS'!$C$2:$S$9,12,0)</f>
        <v>6</v>
      </c>
      <c r="R16">
        <f>VLOOKUP($C16&amp;"-"&amp;$G16,'DADOS CENARIOS'!$C$2:$S$9,13,0)</f>
        <v>4</v>
      </c>
      <c r="S16">
        <f>VLOOKUP($C16&amp;"-"&amp;$G16,'DADOS CENARIOS'!$C$2:$S$9,14,0)</f>
        <v>3000</v>
      </c>
      <c r="T16">
        <f>VLOOKUP($C16&amp;"-"&amp;$G16,'DADOS CENARIOS'!$C$2:$S$9,15,0)</f>
        <v>800</v>
      </c>
      <c r="U16">
        <f>VLOOKUP($C16&amp;"-"&amp;$G16,'DADOS CENARIOS'!$C$2:$S$9,16,0)</f>
        <v>500</v>
      </c>
      <c r="V16">
        <f>VLOOKUP($C16&amp;"-"&amp;$G16,'DADOS CENARIOS'!$C$2:$S$9,17,0)</f>
        <v>155</v>
      </c>
    </row>
    <row r="17" spans="1:22" x14ac:dyDescent="0.25">
      <c r="A17" t="str">
        <f t="shared" si="0"/>
        <v>Route_MP_SBJR_NS39</v>
      </c>
      <c r="B17" t="s">
        <v>234</v>
      </c>
      <c r="C17" s="31" t="s">
        <v>220</v>
      </c>
      <c r="D17">
        <f>VLOOKUP($C17&amp;"-"&amp;$G17,'DADOS CENARIOS'!$C$2:$S$9,2,0)</f>
        <v>5000</v>
      </c>
      <c r="E17">
        <f>VLOOKUP($C17&amp;"-"&amp;$G17,'DADOS CENARIOS'!$C$2:$S$9,3,0)</f>
        <v>5</v>
      </c>
      <c r="F17">
        <f>IF(AND(VLOOKUP(H17,vertices!$A:$D,4,0)="SIM",C17="GP"),1,VLOOKUP(C17,'DADOS CENARIOS'!$A$2:F24,6,0))</f>
        <v>12</v>
      </c>
      <c r="G17" s="31" t="s">
        <v>0</v>
      </c>
      <c r="H17" s="31" t="s">
        <v>255</v>
      </c>
      <c r="I17" s="31" t="s">
        <v>0</v>
      </c>
      <c r="J17">
        <f>VLOOKUP($C17&amp;"-"&amp;$G17,'DADOS CENARIOS'!$C$2:$S$9,5,0)</f>
        <v>107</v>
      </c>
      <c r="K17">
        <f>VLOOKUP($C17&amp;"-"&amp;$G17,'DADOS CENARIOS'!$C$2:$S$9,6,0)</f>
        <v>6800</v>
      </c>
      <c r="L17">
        <f>VLOOKUP($C17&amp;"-"&amp;$G17,'DADOS CENARIOS'!$C$2:$S$9,7,0)</f>
        <v>4680</v>
      </c>
      <c r="M17">
        <f>VLOOKUP($C17&amp;"-"&amp;$G17,'DADOS CENARIOS'!$C$2:$S$9,8,0)</f>
        <v>400</v>
      </c>
      <c r="N17">
        <f>VLOOKUP($C17&amp;"-"&amp;$G17,'DADOS CENARIOS'!$C$2:$S$9,9,0)</f>
        <v>320</v>
      </c>
      <c r="O17">
        <f>VLOOKUP($C17&amp;"-"&amp;$G17,'DADOS CENARIOS'!$C$2:$S$9,10,0)</f>
        <v>11</v>
      </c>
      <c r="P17">
        <f>VLOOKUP($C17&amp;"-"&amp;$G17,'DADOS CENARIOS'!$C$2:$S$9,11,0)</f>
        <v>8</v>
      </c>
      <c r="Q17">
        <f>VLOOKUP($C17&amp;"-"&amp;$G17,'DADOS CENARIOS'!$C$2:$S$9,12,0)</f>
        <v>6</v>
      </c>
      <c r="R17">
        <f>VLOOKUP($C17&amp;"-"&amp;$G17,'DADOS CENARIOS'!$C$2:$S$9,13,0)</f>
        <v>4</v>
      </c>
      <c r="S17">
        <f>VLOOKUP($C17&amp;"-"&amp;$G17,'DADOS CENARIOS'!$C$2:$S$9,14,0)</f>
        <v>3000</v>
      </c>
      <c r="T17">
        <f>VLOOKUP($C17&amp;"-"&amp;$G17,'DADOS CENARIOS'!$C$2:$S$9,15,0)</f>
        <v>800</v>
      </c>
      <c r="U17">
        <f>VLOOKUP($C17&amp;"-"&amp;$G17,'DADOS CENARIOS'!$C$2:$S$9,16,0)</f>
        <v>500</v>
      </c>
      <c r="V17">
        <f>VLOOKUP($C17&amp;"-"&amp;$G17,'DADOS CENARIOS'!$C$2:$S$9,17,0)</f>
        <v>155</v>
      </c>
    </row>
    <row r="18" spans="1:22" x14ac:dyDescent="0.25">
      <c r="A18" t="str">
        <f t="shared" si="0"/>
        <v>Route_MP_SBJR_NS40</v>
      </c>
      <c r="B18" t="s">
        <v>234</v>
      </c>
      <c r="C18" s="31" t="s">
        <v>220</v>
      </c>
      <c r="D18">
        <f>VLOOKUP($C18&amp;"-"&amp;$G18,'DADOS CENARIOS'!$C$2:$S$9,2,0)</f>
        <v>5000</v>
      </c>
      <c r="E18">
        <f>VLOOKUP($C18&amp;"-"&amp;$G18,'DADOS CENARIOS'!$C$2:$S$9,3,0)</f>
        <v>5</v>
      </c>
      <c r="F18">
        <f>IF(AND(VLOOKUP(H18,vertices!$A:$D,4,0)="SIM",C18="GP"),1,VLOOKUP(C18,'DADOS CENARIOS'!$A$2:F25,6,0))</f>
        <v>12</v>
      </c>
      <c r="G18" s="31" t="s">
        <v>0</v>
      </c>
      <c r="H18" s="31" t="s">
        <v>256</v>
      </c>
      <c r="I18" s="31" t="s">
        <v>0</v>
      </c>
      <c r="J18">
        <f>VLOOKUP($C18&amp;"-"&amp;$G18,'DADOS CENARIOS'!$C$2:$S$9,5,0)</f>
        <v>107</v>
      </c>
      <c r="K18">
        <f>VLOOKUP($C18&amp;"-"&amp;$G18,'DADOS CENARIOS'!$C$2:$S$9,6,0)</f>
        <v>6800</v>
      </c>
      <c r="L18">
        <f>VLOOKUP($C18&amp;"-"&amp;$G18,'DADOS CENARIOS'!$C$2:$S$9,7,0)</f>
        <v>4680</v>
      </c>
      <c r="M18">
        <f>VLOOKUP($C18&amp;"-"&amp;$G18,'DADOS CENARIOS'!$C$2:$S$9,8,0)</f>
        <v>400</v>
      </c>
      <c r="N18">
        <f>VLOOKUP($C18&amp;"-"&amp;$G18,'DADOS CENARIOS'!$C$2:$S$9,9,0)</f>
        <v>320</v>
      </c>
      <c r="O18">
        <f>VLOOKUP($C18&amp;"-"&amp;$G18,'DADOS CENARIOS'!$C$2:$S$9,10,0)</f>
        <v>11</v>
      </c>
      <c r="P18">
        <f>VLOOKUP($C18&amp;"-"&amp;$G18,'DADOS CENARIOS'!$C$2:$S$9,11,0)</f>
        <v>8</v>
      </c>
      <c r="Q18">
        <f>VLOOKUP($C18&amp;"-"&amp;$G18,'DADOS CENARIOS'!$C$2:$S$9,12,0)</f>
        <v>6</v>
      </c>
      <c r="R18">
        <f>VLOOKUP($C18&amp;"-"&amp;$G18,'DADOS CENARIOS'!$C$2:$S$9,13,0)</f>
        <v>4</v>
      </c>
      <c r="S18">
        <f>VLOOKUP($C18&amp;"-"&amp;$G18,'DADOS CENARIOS'!$C$2:$S$9,14,0)</f>
        <v>3000</v>
      </c>
      <c r="T18">
        <f>VLOOKUP($C18&amp;"-"&amp;$G18,'DADOS CENARIOS'!$C$2:$S$9,15,0)</f>
        <v>800</v>
      </c>
      <c r="U18">
        <f>VLOOKUP($C18&amp;"-"&amp;$G18,'DADOS CENARIOS'!$C$2:$S$9,16,0)</f>
        <v>500</v>
      </c>
      <c r="V18">
        <f>VLOOKUP($C18&amp;"-"&amp;$G18,'DADOS CENARIOS'!$C$2:$S$9,17,0)</f>
        <v>155</v>
      </c>
    </row>
    <row r="19" spans="1:22" x14ac:dyDescent="0.25">
      <c r="A19" t="str">
        <f t="shared" si="0"/>
        <v>Route_MP_SBJR_NS42</v>
      </c>
      <c r="B19" t="s">
        <v>234</v>
      </c>
      <c r="C19" s="31" t="s">
        <v>220</v>
      </c>
      <c r="D19">
        <f>VLOOKUP($C19&amp;"-"&amp;$G19,'DADOS CENARIOS'!$C$2:$S$9,2,0)</f>
        <v>5000</v>
      </c>
      <c r="E19">
        <f>VLOOKUP($C19&amp;"-"&amp;$G19,'DADOS CENARIOS'!$C$2:$S$9,3,0)</f>
        <v>5</v>
      </c>
      <c r="F19">
        <f>IF(AND(VLOOKUP(H19,vertices!$A:$D,4,0)="SIM",C19="GP"),1,VLOOKUP(C19,'DADOS CENARIOS'!$A$2:F26,6,0))</f>
        <v>12</v>
      </c>
      <c r="G19" s="31" t="s">
        <v>0</v>
      </c>
      <c r="H19" s="31" t="s">
        <v>257</v>
      </c>
      <c r="I19" s="31" t="s">
        <v>0</v>
      </c>
      <c r="J19">
        <f>VLOOKUP($C19&amp;"-"&amp;$G19,'DADOS CENARIOS'!$C$2:$S$9,5,0)</f>
        <v>107</v>
      </c>
      <c r="K19">
        <f>VLOOKUP($C19&amp;"-"&amp;$G19,'DADOS CENARIOS'!$C$2:$S$9,6,0)</f>
        <v>6800</v>
      </c>
      <c r="L19">
        <f>VLOOKUP($C19&amp;"-"&amp;$G19,'DADOS CENARIOS'!$C$2:$S$9,7,0)</f>
        <v>4680</v>
      </c>
      <c r="M19">
        <f>VLOOKUP($C19&amp;"-"&amp;$G19,'DADOS CENARIOS'!$C$2:$S$9,8,0)</f>
        <v>400</v>
      </c>
      <c r="N19">
        <f>VLOOKUP($C19&amp;"-"&amp;$G19,'DADOS CENARIOS'!$C$2:$S$9,9,0)</f>
        <v>320</v>
      </c>
      <c r="O19">
        <f>VLOOKUP($C19&amp;"-"&amp;$G19,'DADOS CENARIOS'!$C$2:$S$9,10,0)</f>
        <v>11</v>
      </c>
      <c r="P19">
        <f>VLOOKUP($C19&amp;"-"&amp;$G19,'DADOS CENARIOS'!$C$2:$S$9,11,0)</f>
        <v>8</v>
      </c>
      <c r="Q19">
        <f>VLOOKUP($C19&amp;"-"&amp;$G19,'DADOS CENARIOS'!$C$2:$S$9,12,0)</f>
        <v>6</v>
      </c>
      <c r="R19">
        <f>VLOOKUP($C19&amp;"-"&amp;$G19,'DADOS CENARIOS'!$C$2:$S$9,13,0)</f>
        <v>4</v>
      </c>
      <c r="S19">
        <f>VLOOKUP($C19&amp;"-"&amp;$G19,'DADOS CENARIOS'!$C$2:$S$9,14,0)</f>
        <v>3000</v>
      </c>
      <c r="T19">
        <f>VLOOKUP($C19&amp;"-"&amp;$G19,'DADOS CENARIOS'!$C$2:$S$9,15,0)</f>
        <v>800</v>
      </c>
      <c r="U19">
        <f>VLOOKUP($C19&amp;"-"&amp;$G19,'DADOS CENARIOS'!$C$2:$S$9,16,0)</f>
        <v>500</v>
      </c>
      <c r="V19">
        <f>VLOOKUP($C19&amp;"-"&amp;$G19,'DADOS CENARIOS'!$C$2:$S$9,17,0)</f>
        <v>155</v>
      </c>
    </row>
    <row r="20" spans="1:22" x14ac:dyDescent="0.25">
      <c r="A20" t="str">
        <f t="shared" si="0"/>
        <v>Route_MP_SBJR_NS43</v>
      </c>
      <c r="B20" t="s">
        <v>234</v>
      </c>
      <c r="C20" s="31" t="s">
        <v>220</v>
      </c>
      <c r="D20">
        <f>VLOOKUP($C20&amp;"-"&amp;$G20,'DADOS CENARIOS'!$C$2:$S$9,2,0)</f>
        <v>5000</v>
      </c>
      <c r="E20">
        <f>VLOOKUP($C20&amp;"-"&amp;$G20,'DADOS CENARIOS'!$C$2:$S$9,3,0)</f>
        <v>5</v>
      </c>
      <c r="F20">
        <f>IF(AND(VLOOKUP(H20,vertices!$A:$D,4,0)="SIM",C20="GP"),1,VLOOKUP(C20,'DADOS CENARIOS'!$A$2:F27,6,0))</f>
        <v>12</v>
      </c>
      <c r="G20" s="31" t="s">
        <v>0</v>
      </c>
      <c r="H20" s="31" t="s">
        <v>258</v>
      </c>
      <c r="I20" s="31" t="s">
        <v>0</v>
      </c>
      <c r="J20">
        <f>VLOOKUP($C20&amp;"-"&amp;$G20,'DADOS CENARIOS'!$C$2:$S$9,5,0)</f>
        <v>107</v>
      </c>
      <c r="K20">
        <f>VLOOKUP($C20&amp;"-"&amp;$G20,'DADOS CENARIOS'!$C$2:$S$9,6,0)</f>
        <v>6800</v>
      </c>
      <c r="L20">
        <f>VLOOKUP($C20&amp;"-"&amp;$G20,'DADOS CENARIOS'!$C$2:$S$9,7,0)</f>
        <v>4680</v>
      </c>
      <c r="M20">
        <f>VLOOKUP($C20&amp;"-"&amp;$G20,'DADOS CENARIOS'!$C$2:$S$9,8,0)</f>
        <v>400</v>
      </c>
      <c r="N20">
        <f>VLOOKUP($C20&amp;"-"&amp;$G20,'DADOS CENARIOS'!$C$2:$S$9,9,0)</f>
        <v>320</v>
      </c>
      <c r="O20">
        <f>VLOOKUP($C20&amp;"-"&amp;$G20,'DADOS CENARIOS'!$C$2:$S$9,10,0)</f>
        <v>11</v>
      </c>
      <c r="P20">
        <f>VLOOKUP($C20&amp;"-"&amp;$G20,'DADOS CENARIOS'!$C$2:$S$9,11,0)</f>
        <v>8</v>
      </c>
      <c r="Q20">
        <f>VLOOKUP($C20&amp;"-"&amp;$G20,'DADOS CENARIOS'!$C$2:$S$9,12,0)</f>
        <v>6</v>
      </c>
      <c r="R20">
        <f>VLOOKUP($C20&amp;"-"&amp;$G20,'DADOS CENARIOS'!$C$2:$S$9,13,0)</f>
        <v>4</v>
      </c>
      <c r="S20">
        <f>VLOOKUP($C20&amp;"-"&amp;$G20,'DADOS CENARIOS'!$C$2:$S$9,14,0)</f>
        <v>3000</v>
      </c>
      <c r="T20">
        <f>VLOOKUP($C20&amp;"-"&amp;$G20,'DADOS CENARIOS'!$C$2:$S$9,15,0)</f>
        <v>800</v>
      </c>
      <c r="U20">
        <f>VLOOKUP($C20&amp;"-"&amp;$G20,'DADOS CENARIOS'!$C$2:$S$9,16,0)</f>
        <v>500</v>
      </c>
      <c r="V20">
        <f>VLOOKUP($C20&amp;"-"&amp;$G20,'DADOS CENARIOS'!$C$2:$S$9,17,0)</f>
        <v>155</v>
      </c>
    </row>
    <row r="21" spans="1:22" x14ac:dyDescent="0.25">
      <c r="A21" t="str">
        <f t="shared" si="0"/>
        <v>Route_MP_SBJR_NS44</v>
      </c>
      <c r="B21" t="s">
        <v>234</v>
      </c>
      <c r="C21" s="31" t="s">
        <v>220</v>
      </c>
      <c r="D21">
        <f>VLOOKUP($C21&amp;"-"&amp;$G21,'DADOS CENARIOS'!$C$2:$S$9,2,0)</f>
        <v>5000</v>
      </c>
      <c r="E21">
        <f>VLOOKUP($C21&amp;"-"&amp;$G21,'DADOS CENARIOS'!$C$2:$S$9,3,0)</f>
        <v>5</v>
      </c>
      <c r="F21">
        <f>IF(AND(VLOOKUP(H21,vertices!$A:$D,4,0)="SIM",C21="GP"),1,VLOOKUP(C21,'DADOS CENARIOS'!$A$2:F28,6,0))</f>
        <v>12</v>
      </c>
      <c r="G21" s="31" t="s">
        <v>0</v>
      </c>
      <c r="H21" s="31" t="s">
        <v>259</v>
      </c>
      <c r="I21" s="31" t="s">
        <v>0</v>
      </c>
      <c r="J21">
        <f>VLOOKUP($C21&amp;"-"&amp;$G21,'DADOS CENARIOS'!$C$2:$S$9,5,0)</f>
        <v>107</v>
      </c>
      <c r="K21">
        <f>VLOOKUP($C21&amp;"-"&amp;$G21,'DADOS CENARIOS'!$C$2:$S$9,6,0)</f>
        <v>6800</v>
      </c>
      <c r="L21">
        <f>VLOOKUP($C21&amp;"-"&amp;$G21,'DADOS CENARIOS'!$C$2:$S$9,7,0)</f>
        <v>4680</v>
      </c>
      <c r="M21">
        <f>VLOOKUP($C21&amp;"-"&amp;$G21,'DADOS CENARIOS'!$C$2:$S$9,8,0)</f>
        <v>400</v>
      </c>
      <c r="N21">
        <f>VLOOKUP($C21&amp;"-"&amp;$G21,'DADOS CENARIOS'!$C$2:$S$9,9,0)</f>
        <v>320</v>
      </c>
      <c r="O21">
        <f>VLOOKUP($C21&amp;"-"&amp;$G21,'DADOS CENARIOS'!$C$2:$S$9,10,0)</f>
        <v>11</v>
      </c>
      <c r="P21">
        <f>VLOOKUP($C21&amp;"-"&amp;$G21,'DADOS CENARIOS'!$C$2:$S$9,11,0)</f>
        <v>8</v>
      </c>
      <c r="Q21">
        <f>VLOOKUP($C21&amp;"-"&amp;$G21,'DADOS CENARIOS'!$C$2:$S$9,12,0)</f>
        <v>6</v>
      </c>
      <c r="R21">
        <f>VLOOKUP($C21&amp;"-"&amp;$G21,'DADOS CENARIOS'!$C$2:$S$9,13,0)</f>
        <v>4</v>
      </c>
      <c r="S21">
        <f>VLOOKUP($C21&amp;"-"&amp;$G21,'DADOS CENARIOS'!$C$2:$S$9,14,0)</f>
        <v>3000</v>
      </c>
      <c r="T21">
        <f>VLOOKUP($C21&amp;"-"&amp;$G21,'DADOS CENARIOS'!$C$2:$S$9,15,0)</f>
        <v>800</v>
      </c>
      <c r="U21">
        <f>VLOOKUP($C21&amp;"-"&amp;$G21,'DADOS CENARIOS'!$C$2:$S$9,16,0)</f>
        <v>500</v>
      </c>
      <c r="V21">
        <f>VLOOKUP($C21&amp;"-"&amp;$G21,'DADOS CENARIOS'!$C$2:$S$9,17,0)</f>
        <v>155</v>
      </c>
    </row>
    <row r="22" spans="1:22" x14ac:dyDescent="0.25">
      <c r="A22" t="str">
        <f t="shared" si="0"/>
        <v>Route_MP_SBJR_P_66</v>
      </c>
      <c r="B22" t="s">
        <v>234</v>
      </c>
      <c r="C22" s="31" t="s">
        <v>220</v>
      </c>
      <c r="D22">
        <f>VLOOKUP($C22&amp;"-"&amp;$G22,'DADOS CENARIOS'!$C$2:$S$9,2,0)</f>
        <v>5000</v>
      </c>
      <c r="E22">
        <f>VLOOKUP($C22&amp;"-"&amp;$G22,'DADOS CENARIOS'!$C$2:$S$9,3,0)</f>
        <v>5</v>
      </c>
      <c r="F22">
        <f>IF(AND(VLOOKUP(H22,vertices!$A:$D,4,0)="SIM",C22="GP"),1,VLOOKUP(C22,'DADOS CENARIOS'!$A$2:F29,6,0))</f>
        <v>12</v>
      </c>
      <c r="G22" s="31" t="s">
        <v>0</v>
      </c>
      <c r="H22" s="31" t="s">
        <v>5</v>
      </c>
      <c r="I22" s="31" t="s">
        <v>0</v>
      </c>
      <c r="J22">
        <f>VLOOKUP($C22&amp;"-"&amp;$G22,'DADOS CENARIOS'!$C$2:$S$9,5,0)</f>
        <v>107</v>
      </c>
      <c r="K22">
        <f>VLOOKUP($C22&amp;"-"&amp;$G22,'DADOS CENARIOS'!$C$2:$S$9,6,0)</f>
        <v>6800</v>
      </c>
      <c r="L22">
        <f>VLOOKUP($C22&amp;"-"&amp;$G22,'DADOS CENARIOS'!$C$2:$S$9,7,0)</f>
        <v>4680</v>
      </c>
      <c r="M22">
        <f>VLOOKUP($C22&amp;"-"&amp;$G22,'DADOS CENARIOS'!$C$2:$S$9,8,0)</f>
        <v>400</v>
      </c>
      <c r="N22">
        <f>VLOOKUP($C22&amp;"-"&amp;$G22,'DADOS CENARIOS'!$C$2:$S$9,9,0)</f>
        <v>320</v>
      </c>
      <c r="O22">
        <f>VLOOKUP($C22&amp;"-"&amp;$G22,'DADOS CENARIOS'!$C$2:$S$9,10,0)</f>
        <v>11</v>
      </c>
      <c r="P22">
        <f>VLOOKUP($C22&amp;"-"&amp;$G22,'DADOS CENARIOS'!$C$2:$S$9,11,0)</f>
        <v>8</v>
      </c>
      <c r="Q22">
        <f>VLOOKUP($C22&amp;"-"&amp;$G22,'DADOS CENARIOS'!$C$2:$S$9,12,0)</f>
        <v>6</v>
      </c>
      <c r="R22">
        <f>VLOOKUP($C22&amp;"-"&amp;$G22,'DADOS CENARIOS'!$C$2:$S$9,13,0)</f>
        <v>4</v>
      </c>
      <c r="S22">
        <f>VLOOKUP($C22&amp;"-"&amp;$G22,'DADOS CENARIOS'!$C$2:$S$9,14,0)</f>
        <v>3000</v>
      </c>
      <c r="T22">
        <f>VLOOKUP($C22&amp;"-"&amp;$G22,'DADOS CENARIOS'!$C$2:$S$9,15,0)</f>
        <v>800</v>
      </c>
      <c r="U22">
        <f>VLOOKUP($C22&amp;"-"&amp;$G22,'DADOS CENARIOS'!$C$2:$S$9,16,0)</f>
        <v>500</v>
      </c>
      <c r="V22">
        <f>VLOOKUP($C22&amp;"-"&amp;$G22,'DADOS CENARIOS'!$C$2:$S$9,17,0)</f>
        <v>155</v>
      </c>
    </row>
    <row r="23" spans="1:22" x14ac:dyDescent="0.25">
      <c r="A23" t="str">
        <f t="shared" si="0"/>
        <v>Route_MP_SBJR_P_67</v>
      </c>
      <c r="B23" t="s">
        <v>234</v>
      </c>
      <c r="C23" s="31" t="s">
        <v>220</v>
      </c>
      <c r="D23">
        <f>VLOOKUP($C23&amp;"-"&amp;$G23,'DADOS CENARIOS'!$C$2:$S$9,2,0)</f>
        <v>5000</v>
      </c>
      <c r="E23">
        <f>VLOOKUP($C23&amp;"-"&amp;$G23,'DADOS CENARIOS'!$C$2:$S$9,3,0)</f>
        <v>5</v>
      </c>
      <c r="F23">
        <f>IF(AND(VLOOKUP(H23,vertices!$A:$D,4,0)="SIM",C23="GP"),1,VLOOKUP(C23,'DADOS CENARIOS'!$A$2:F30,6,0))</f>
        <v>12</v>
      </c>
      <c r="G23" s="31" t="s">
        <v>0</v>
      </c>
      <c r="H23" s="31" t="s">
        <v>6</v>
      </c>
      <c r="I23" s="31" t="s">
        <v>0</v>
      </c>
      <c r="J23">
        <f>VLOOKUP($C23&amp;"-"&amp;$G23,'DADOS CENARIOS'!$C$2:$S$9,5,0)</f>
        <v>107</v>
      </c>
      <c r="K23">
        <f>VLOOKUP($C23&amp;"-"&amp;$G23,'DADOS CENARIOS'!$C$2:$S$9,6,0)</f>
        <v>6800</v>
      </c>
      <c r="L23">
        <f>VLOOKUP($C23&amp;"-"&amp;$G23,'DADOS CENARIOS'!$C$2:$S$9,7,0)</f>
        <v>4680</v>
      </c>
      <c r="M23">
        <f>VLOOKUP($C23&amp;"-"&amp;$G23,'DADOS CENARIOS'!$C$2:$S$9,8,0)</f>
        <v>400</v>
      </c>
      <c r="N23">
        <f>VLOOKUP($C23&amp;"-"&amp;$G23,'DADOS CENARIOS'!$C$2:$S$9,9,0)</f>
        <v>320</v>
      </c>
      <c r="O23">
        <f>VLOOKUP($C23&amp;"-"&amp;$G23,'DADOS CENARIOS'!$C$2:$S$9,10,0)</f>
        <v>11</v>
      </c>
      <c r="P23">
        <f>VLOOKUP($C23&amp;"-"&amp;$G23,'DADOS CENARIOS'!$C$2:$S$9,11,0)</f>
        <v>8</v>
      </c>
      <c r="Q23">
        <f>VLOOKUP($C23&amp;"-"&amp;$G23,'DADOS CENARIOS'!$C$2:$S$9,12,0)</f>
        <v>6</v>
      </c>
      <c r="R23">
        <f>VLOOKUP($C23&amp;"-"&amp;$G23,'DADOS CENARIOS'!$C$2:$S$9,13,0)</f>
        <v>4</v>
      </c>
      <c r="S23">
        <f>VLOOKUP($C23&amp;"-"&amp;$G23,'DADOS CENARIOS'!$C$2:$S$9,14,0)</f>
        <v>3000</v>
      </c>
      <c r="T23">
        <f>VLOOKUP($C23&amp;"-"&amp;$G23,'DADOS CENARIOS'!$C$2:$S$9,15,0)</f>
        <v>800</v>
      </c>
      <c r="U23">
        <f>VLOOKUP($C23&amp;"-"&amp;$G23,'DADOS CENARIOS'!$C$2:$S$9,16,0)</f>
        <v>500</v>
      </c>
      <c r="V23">
        <f>VLOOKUP($C23&amp;"-"&amp;$G23,'DADOS CENARIOS'!$C$2:$S$9,17,0)</f>
        <v>155</v>
      </c>
    </row>
    <row r="24" spans="1:22" x14ac:dyDescent="0.25">
      <c r="A24" t="str">
        <f t="shared" si="0"/>
        <v>Route_MP_SBJR_P_68</v>
      </c>
      <c r="B24" t="s">
        <v>234</v>
      </c>
      <c r="C24" s="31" t="s">
        <v>220</v>
      </c>
      <c r="D24">
        <f>VLOOKUP($C24&amp;"-"&amp;$G24,'DADOS CENARIOS'!$C$2:$S$9,2,0)</f>
        <v>5000</v>
      </c>
      <c r="E24">
        <f>VLOOKUP($C24&amp;"-"&amp;$G24,'DADOS CENARIOS'!$C$2:$S$9,3,0)</f>
        <v>5</v>
      </c>
      <c r="F24">
        <f>IF(AND(VLOOKUP(H24,vertices!$A:$D,4,0)="SIM",C24="GP"),1,VLOOKUP(C24,'DADOS CENARIOS'!$A$2:F31,6,0))</f>
        <v>12</v>
      </c>
      <c r="G24" s="31" t="s">
        <v>0</v>
      </c>
      <c r="H24" s="31" t="s">
        <v>7</v>
      </c>
      <c r="I24" s="31" t="s">
        <v>0</v>
      </c>
      <c r="J24">
        <f>VLOOKUP($C24&amp;"-"&amp;$G24,'DADOS CENARIOS'!$C$2:$S$9,5,0)</f>
        <v>107</v>
      </c>
      <c r="K24">
        <f>VLOOKUP($C24&amp;"-"&amp;$G24,'DADOS CENARIOS'!$C$2:$S$9,6,0)</f>
        <v>6800</v>
      </c>
      <c r="L24">
        <f>VLOOKUP($C24&amp;"-"&amp;$G24,'DADOS CENARIOS'!$C$2:$S$9,7,0)</f>
        <v>4680</v>
      </c>
      <c r="M24">
        <f>VLOOKUP($C24&amp;"-"&amp;$G24,'DADOS CENARIOS'!$C$2:$S$9,8,0)</f>
        <v>400</v>
      </c>
      <c r="N24">
        <f>VLOOKUP($C24&amp;"-"&amp;$G24,'DADOS CENARIOS'!$C$2:$S$9,9,0)</f>
        <v>320</v>
      </c>
      <c r="O24">
        <f>VLOOKUP($C24&amp;"-"&amp;$G24,'DADOS CENARIOS'!$C$2:$S$9,10,0)</f>
        <v>11</v>
      </c>
      <c r="P24">
        <f>VLOOKUP($C24&amp;"-"&amp;$G24,'DADOS CENARIOS'!$C$2:$S$9,11,0)</f>
        <v>8</v>
      </c>
      <c r="Q24">
        <f>VLOOKUP($C24&amp;"-"&amp;$G24,'DADOS CENARIOS'!$C$2:$S$9,12,0)</f>
        <v>6</v>
      </c>
      <c r="R24">
        <f>VLOOKUP($C24&amp;"-"&amp;$G24,'DADOS CENARIOS'!$C$2:$S$9,13,0)</f>
        <v>4</v>
      </c>
      <c r="S24">
        <f>VLOOKUP($C24&amp;"-"&amp;$G24,'DADOS CENARIOS'!$C$2:$S$9,14,0)</f>
        <v>3000</v>
      </c>
      <c r="T24">
        <f>VLOOKUP($C24&amp;"-"&amp;$G24,'DADOS CENARIOS'!$C$2:$S$9,15,0)</f>
        <v>800</v>
      </c>
      <c r="U24">
        <f>VLOOKUP($C24&amp;"-"&amp;$G24,'DADOS CENARIOS'!$C$2:$S$9,16,0)</f>
        <v>500</v>
      </c>
      <c r="V24">
        <f>VLOOKUP($C24&amp;"-"&amp;$G24,'DADOS CENARIOS'!$C$2:$S$9,17,0)</f>
        <v>155</v>
      </c>
    </row>
    <row r="25" spans="1:22" x14ac:dyDescent="0.25">
      <c r="A25" t="str">
        <f t="shared" si="0"/>
        <v>Route_MP_SBJR_P_69</v>
      </c>
      <c r="B25" t="s">
        <v>234</v>
      </c>
      <c r="C25" s="31" t="s">
        <v>220</v>
      </c>
      <c r="D25">
        <f>VLOOKUP($C25&amp;"-"&amp;$G25,'DADOS CENARIOS'!$C$2:$S$9,2,0)</f>
        <v>5000</v>
      </c>
      <c r="E25">
        <f>VLOOKUP($C25&amp;"-"&amp;$G25,'DADOS CENARIOS'!$C$2:$S$9,3,0)</f>
        <v>5</v>
      </c>
      <c r="F25">
        <f>IF(AND(VLOOKUP(H25,vertices!$A:$D,4,0)="SIM",C25="GP"),1,VLOOKUP(C25,'DADOS CENARIOS'!$A$2:F32,6,0))</f>
        <v>12</v>
      </c>
      <c r="G25" s="31" t="s">
        <v>0</v>
      </c>
      <c r="H25" s="31" t="s">
        <v>41</v>
      </c>
      <c r="I25" s="31" t="s">
        <v>0</v>
      </c>
      <c r="J25">
        <f>VLOOKUP($C25&amp;"-"&amp;$G25,'DADOS CENARIOS'!$C$2:$S$9,5,0)</f>
        <v>107</v>
      </c>
      <c r="K25">
        <f>VLOOKUP($C25&amp;"-"&amp;$G25,'DADOS CENARIOS'!$C$2:$S$9,6,0)</f>
        <v>6800</v>
      </c>
      <c r="L25">
        <f>VLOOKUP($C25&amp;"-"&amp;$G25,'DADOS CENARIOS'!$C$2:$S$9,7,0)</f>
        <v>4680</v>
      </c>
      <c r="M25">
        <f>VLOOKUP($C25&amp;"-"&amp;$G25,'DADOS CENARIOS'!$C$2:$S$9,8,0)</f>
        <v>400</v>
      </c>
      <c r="N25">
        <f>VLOOKUP($C25&amp;"-"&amp;$G25,'DADOS CENARIOS'!$C$2:$S$9,9,0)</f>
        <v>320</v>
      </c>
      <c r="O25">
        <f>VLOOKUP($C25&amp;"-"&amp;$G25,'DADOS CENARIOS'!$C$2:$S$9,10,0)</f>
        <v>11</v>
      </c>
      <c r="P25">
        <f>VLOOKUP($C25&amp;"-"&amp;$G25,'DADOS CENARIOS'!$C$2:$S$9,11,0)</f>
        <v>8</v>
      </c>
      <c r="Q25">
        <f>VLOOKUP($C25&amp;"-"&amp;$G25,'DADOS CENARIOS'!$C$2:$S$9,12,0)</f>
        <v>6</v>
      </c>
      <c r="R25">
        <f>VLOOKUP($C25&amp;"-"&amp;$G25,'DADOS CENARIOS'!$C$2:$S$9,13,0)</f>
        <v>4</v>
      </c>
      <c r="S25">
        <f>VLOOKUP($C25&amp;"-"&amp;$G25,'DADOS CENARIOS'!$C$2:$S$9,14,0)</f>
        <v>3000</v>
      </c>
      <c r="T25">
        <f>VLOOKUP($C25&amp;"-"&amp;$G25,'DADOS CENARIOS'!$C$2:$S$9,15,0)</f>
        <v>800</v>
      </c>
      <c r="U25">
        <f>VLOOKUP($C25&amp;"-"&amp;$G25,'DADOS CENARIOS'!$C$2:$S$9,16,0)</f>
        <v>500</v>
      </c>
      <c r="V25">
        <f>VLOOKUP($C25&amp;"-"&amp;$G25,'DADOS CENARIOS'!$C$2:$S$9,17,0)</f>
        <v>155</v>
      </c>
    </row>
    <row r="26" spans="1:22" x14ac:dyDescent="0.25">
      <c r="A26" t="str">
        <f t="shared" si="0"/>
        <v>Route_MP_SBJR_P_70</v>
      </c>
      <c r="B26" t="s">
        <v>234</v>
      </c>
      <c r="C26" s="31" t="s">
        <v>220</v>
      </c>
      <c r="D26">
        <f>VLOOKUP($C26&amp;"-"&amp;$G26,'DADOS CENARIOS'!$C$2:$S$9,2,0)</f>
        <v>5000</v>
      </c>
      <c r="E26">
        <f>VLOOKUP($C26&amp;"-"&amp;$G26,'DADOS CENARIOS'!$C$2:$S$9,3,0)</f>
        <v>5</v>
      </c>
      <c r="F26">
        <f>IF(AND(VLOOKUP(H26,vertices!$A:$D,4,0)="SIM",C26="GP"),1,VLOOKUP(C26,'DADOS CENARIOS'!$A$2:F33,6,0))</f>
        <v>12</v>
      </c>
      <c r="G26" s="31" t="s">
        <v>0</v>
      </c>
      <c r="H26" s="31" t="s">
        <v>42</v>
      </c>
      <c r="I26" s="31" t="s">
        <v>0</v>
      </c>
      <c r="J26">
        <f>VLOOKUP($C26&amp;"-"&amp;$G26,'DADOS CENARIOS'!$C$2:$S$9,5,0)</f>
        <v>107</v>
      </c>
      <c r="K26">
        <f>VLOOKUP($C26&amp;"-"&amp;$G26,'DADOS CENARIOS'!$C$2:$S$9,6,0)</f>
        <v>6800</v>
      </c>
      <c r="L26">
        <f>VLOOKUP($C26&amp;"-"&amp;$G26,'DADOS CENARIOS'!$C$2:$S$9,7,0)</f>
        <v>4680</v>
      </c>
      <c r="M26">
        <f>VLOOKUP($C26&amp;"-"&amp;$G26,'DADOS CENARIOS'!$C$2:$S$9,8,0)</f>
        <v>400</v>
      </c>
      <c r="N26">
        <f>VLOOKUP($C26&amp;"-"&amp;$G26,'DADOS CENARIOS'!$C$2:$S$9,9,0)</f>
        <v>320</v>
      </c>
      <c r="O26">
        <f>VLOOKUP($C26&amp;"-"&amp;$G26,'DADOS CENARIOS'!$C$2:$S$9,10,0)</f>
        <v>11</v>
      </c>
      <c r="P26">
        <f>VLOOKUP($C26&amp;"-"&amp;$G26,'DADOS CENARIOS'!$C$2:$S$9,11,0)</f>
        <v>8</v>
      </c>
      <c r="Q26">
        <f>VLOOKUP($C26&amp;"-"&amp;$G26,'DADOS CENARIOS'!$C$2:$S$9,12,0)</f>
        <v>6</v>
      </c>
      <c r="R26">
        <f>VLOOKUP($C26&amp;"-"&amp;$G26,'DADOS CENARIOS'!$C$2:$S$9,13,0)</f>
        <v>4</v>
      </c>
      <c r="S26">
        <f>VLOOKUP($C26&amp;"-"&amp;$G26,'DADOS CENARIOS'!$C$2:$S$9,14,0)</f>
        <v>3000</v>
      </c>
      <c r="T26">
        <f>VLOOKUP($C26&amp;"-"&amp;$G26,'DADOS CENARIOS'!$C$2:$S$9,15,0)</f>
        <v>800</v>
      </c>
      <c r="U26">
        <f>VLOOKUP($C26&amp;"-"&amp;$G26,'DADOS CENARIOS'!$C$2:$S$9,16,0)</f>
        <v>500</v>
      </c>
      <c r="V26">
        <f>VLOOKUP($C26&amp;"-"&amp;$G26,'DADOS CENARIOS'!$C$2:$S$9,17,0)</f>
        <v>155</v>
      </c>
    </row>
    <row r="27" spans="1:22" x14ac:dyDescent="0.25">
      <c r="A27" t="str">
        <f t="shared" si="0"/>
        <v>Route_MP_SBJR_P_74</v>
      </c>
      <c r="B27" t="s">
        <v>234</v>
      </c>
      <c r="C27" s="31" t="s">
        <v>220</v>
      </c>
      <c r="D27">
        <f>VLOOKUP($C27&amp;"-"&amp;$G27,'DADOS CENARIOS'!$C$2:$S$9,2,0)</f>
        <v>5000</v>
      </c>
      <c r="E27">
        <f>VLOOKUP($C27&amp;"-"&amp;$G27,'DADOS CENARIOS'!$C$2:$S$9,3,0)</f>
        <v>5</v>
      </c>
      <c r="F27">
        <f>IF(AND(VLOOKUP(H27,vertices!$A:$D,4,0)="SIM",C27="GP"),1,VLOOKUP(C27,'DADOS CENARIOS'!$A$2:F34,6,0))</f>
        <v>12</v>
      </c>
      <c r="G27" s="31" t="s">
        <v>0</v>
      </c>
      <c r="H27" s="31" t="s">
        <v>43</v>
      </c>
      <c r="I27" s="31" t="s">
        <v>0</v>
      </c>
      <c r="J27">
        <f>VLOOKUP($C27&amp;"-"&amp;$G27,'DADOS CENARIOS'!$C$2:$S$9,5,0)</f>
        <v>107</v>
      </c>
      <c r="K27">
        <f>VLOOKUP($C27&amp;"-"&amp;$G27,'DADOS CENARIOS'!$C$2:$S$9,6,0)</f>
        <v>6800</v>
      </c>
      <c r="L27">
        <f>VLOOKUP($C27&amp;"-"&amp;$G27,'DADOS CENARIOS'!$C$2:$S$9,7,0)</f>
        <v>4680</v>
      </c>
      <c r="M27">
        <f>VLOOKUP($C27&amp;"-"&amp;$G27,'DADOS CENARIOS'!$C$2:$S$9,8,0)</f>
        <v>400</v>
      </c>
      <c r="N27">
        <f>VLOOKUP($C27&amp;"-"&amp;$G27,'DADOS CENARIOS'!$C$2:$S$9,9,0)</f>
        <v>320</v>
      </c>
      <c r="O27">
        <f>VLOOKUP($C27&amp;"-"&amp;$G27,'DADOS CENARIOS'!$C$2:$S$9,10,0)</f>
        <v>11</v>
      </c>
      <c r="P27">
        <f>VLOOKUP($C27&amp;"-"&amp;$G27,'DADOS CENARIOS'!$C$2:$S$9,11,0)</f>
        <v>8</v>
      </c>
      <c r="Q27">
        <f>VLOOKUP($C27&amp;"-"&amp;$G27,'DADOS CENARIOS'!$C$2:$S$9,12,0)</f>
        <v>6</v>
      </c>
      <c r="R27">
        <f>VLOOKUP($C27&amp;"-"&amp;$G27,'DADOS CENARIOS'!$C$2:$S$9,13,0)</f>
        <v>4</v>
      </c>
      <c r="S27">
        <f>VLOOKUP($C27&amp;"-"&amp;$G27,'DADOS CENARIOS'!$C$2:$S$9,14,0)</f>
        <v>3000</v>
      </c>
      <c r="T27">
        <f>VLOOKUP($C27&amp;"-"&amp;$G27,'DADOS CENARIOS'!$C$2:$S$9,15,0)</f>
        <v>800</v>
      </c>
      <c r="U27">
        <f>VLOOKUP($C27&amp;"-"&amp;$G27,'DADOS CENARIOS'!$C$2:$S$9,16,0)</f>
        <v>500</v>
      </c>
      <c r="V27">
        <f>VLOOKUP($C27&amp;"-"&amp;$G27,'DADOS CENARIOS'!$C$2:$S$9,17,0)</f>
        <v>155</v>
      </c>
    </row>
    <row r="28" spans="1:22" x14ac:dyDescent="0.25">
      <c r="A28" t="str">
        <f t="shared" si="0"/>
        <v>Route_MP_SBJR_P_75</v>
      </c>
      <c r="B28" t="s">
        <v>234</v>
      </c>
      <c r="C28" s="31" t="s">
        <v>220</v>
      </c>
      <c r="D28">
        <f>VLOOKUP($C28&amp;"-"&amp;$G28,'DADOS CENARIOS'!$C$2:$S$9,2,0)</f>
        <v>5000</v>
      </c>
      <c r="E28">
        <f>VLOOKUP($C28&amp;"-"&amp;$G28,'DADOS CENARIOS'!$C$2:$S$9,3,0)</f>
        <v>5</v>
      </c>
      <c r="F28">
        <f>IF(AND(VLOOKUP(H28,vertices!$A:$D,4,0)="SIM",C28="GP"),1,VLOOKUP(C28,'DADOS CENARIOS'!$A$2:F35,6,0))</f>
        <v>12</v>
      </c>
      <c r="G28" s="31" t="s">
        <v>0</v>
      </c>
      <c r="H28" s="31" t="s">
        <v>44</v>
      </c>
      <c r="I28" s="31" t="s">
        <v>0</v>
      </c>
      <c r="J28">
        <f>VLOOKUP($C28&amp;"-"&amp;$G28,'DADOS CENARIOS'!$C$2:$S$9,5,0)</f>
        <v>107</v>
      </c>
      <c r="K28">
        <f>VLOOKUP($C28&amp;"-"&amp;$G28,'DADOS CENARIOS'!$C$2:$S$9,6,0)</f>
        <v>6800</v>
      </c>
      <c r="L28">
        <f>VLOOKUP($C28&amp;"-"&amp;$G28,'DADOS CENARIOS'!$C$2:$S$9,7,0)</f>
        <v>4680</v>
      </c>
      <c r="M28">
        <f>VLOOKUP($C28&amp;"-"&amp;$G28,'DADOS CENARIOS'!$C$2:$S$9,8,0)</f>
        <v>400</v>
      </c>
      <c r="N28">
        <f>VLOOKUP($C28&amp;"-"&amp;$G28,'DADOS CENARIOS'!$C$2:$S$9,9,0)</f>
        <v>320</v>
      </c>
      <c r="O28">
        <f>VLOOKUP($C28&amp;"-"&amp;$G28,'DADOS CENARIOS'!$C$2:$S$9,10,0)</f>
        <v>11</v>
      </c>
      <c r="P28">
        <f>VLOOKUP($C28&amp;"-"&amp;$G28,'DADOS CENARIOS'!$C$2:$S$9,11,0)</f>
        <v>8</v>
      </c>
      <c r="Q28">
        <f>VLOOKUP($C28&amp;"-"&amp;$G28,'DADOS CENARIOS'!$C$2:$S$9,12,0)</f>
        <v>6</v>
      </c>
      <c r="R28">
        <f>VLOOKUP($C28&amp;"-"&amp;$G28,'DADOS CENARIOS'!$C$2:$S$9,13,0)</f>
        <v>4</v>
      </c>
      <c r="S28">
        <f>VLOOKUP($C28&amp;"-"&amp;$G28,'DADOS CENARIOS'!$C$2:$S$9,14,0)</f>
        <v>3000</v>
      </c>
      <c r="T28">
        <f>VLOOKUP($C28&amp;"-"&amp;$G28,'DADOS CENARIOS'!$C$2:$S$9,15,0)</f>
        <v>800</v>
      </c>
      <c r="U28">
        <f>VLOOKUP($C28&amp;"-"&amp;$G28,'DADOS CENARIOS'!$C$2:$S$9,16,0)</f>
        <v>500</v>
      </c>
      <c r="V28">
        <f>VLOOKUP($C28&amp;"-"&amp;$G28,'DADOS CENARIOS'!$C$2:$S$9,17,0)</f>
        <v>155</v>
      </c>
    </row>
    <row r="29" spans="1:22" x14ac:dyDescent="0.25">
      <c r="A29" t="str">
        <f t="shared" si="0"/>
        <v>Route_MP_SBJR_P_76</v>
      </c>
      <c r="B29" t="s">
        <v>234</v>
      </c>
      <c r="C29" s="31" t="s">
        <v>220</v>
      </c>
      <c r="D29">
        <f>VLOOKUP($C29&amp;"-"&amp;$G29,'DADOS CENARIOS'!$C$2:$S$9,2,0)</f>
        <v>5000</v>
      </c>
      <c r="E29">
        <f>VLOOKUP($C29&amp;"-"&amp;$G29,'DADOS CENARIOS'!$C$2:$S$9,3,0)</f>
        <v>5</v>
      </c>
      <c r="F29">
        <f>IF(AND(VLOOKUP(H29,vertices!$A:$D,4,0)="SIM",C29="GP"),1,VLOOKUP(C29,'DADOS CENARIOS'!$A$2:F36,6,0))</f>
        <v>12</v>
      </c>
      <c r="G29" s="31" t="s">
        <v>0</v>
      </c>
      <c r="H29" s="31" t="s">
        <v>45</v>
      </c>
      <c r="I29" s="31" t="s">
        <v>0</v>
      </c>
      <c r="J29">
        <f>VLOOKUP($C29&amp;"-"&amp;$G29,'DADOS CENARIOS'!$C$2:$S$9,5,0)</f>
        <v>107</v>
      </c>
      <c r="K29">
        <f>VLOOKUP($C29&amp;"-"&amp;$G29,'DADOS CENARIOS'!$C$2:$S$9,6,0)</f>
        <v>6800</v>
      </c>
      <c r="L29">
        <f>VLOOKUP($C29&amp;"-"&amp;$G29,'DADOS CENARIOS'!$C$2:$S$9,7,0)</f>
        <v>4680</v>
      </c>
      <c r="M29">
        <f>VLOOKUP($C29&amp;"-"&amp;$G29,'DADOS CENARIOS'!$C$2:$S$9,8,0)</f>
        <v>400</v>
      </c>
      <c r="N29">
        <f>VLOOKUP($C29&amp;"-"&amp;$G29,'DADOS CENARIOS'!$C$2:$S$9,9,0)</f>
        <v>320</v>
      </c>
      <c r="O29">
        <f>VLOOKUP($C29&amp;"-"&amp;$G29,'DADOS CENARIOS'!$C$2:$S$9,10,0)</f>
        <v>11</v>
      </c>
      <c r="P29">
        <f>VLOOKUP($C29&amp;"-"&amp;$G29,'DADOS CENARIOS'!$C$2:$S$9,11,0)</f>
        <v>8</v>
      </c>
      <c r="Q29">
        <f>VLOOKUP($C29&amp;"-"&amp;$G29,'DADOS CENARIOS'!$C$2:$S$9,12,0)</f>
        <v>6</v>
      </c>
      <c r="R29">
        <f>VLOOKUP($C29&amp;"-"&amp;$G29,'DADOS CENARIOS'!$C$2:$S$9,13,0)</f>
        <v>4</v>
      </c>
      <c r="S29">
        <f>VLOOKUP($C29&amp;"-"&amp;$G29,'DADOS CENARIOS'!$C$2:$S$9,14,0)</f>
        <v>3000</v>
      </c>
      <c r="T29">
        <f>VLOOKUP($C29&amp;"-"&amp;$G29,'DADOS CENARIOS'!$C$2:$S$9,15,0)</f>
        <v>800</v>
      </c>
      <c r="U29">
        <f>VLOOKUP($C29&amp;"-"&amp;$G29,'DADOS CENARIOS'!$C$2:$S$9,16,0)</f>
        <v>500</v>
      </c>
      <c r="V29">
        <f>VLOOKUP($C29&amp;"-"&amp;$G29,'DADOS CENARIOS'!$C$2:$S$9,17,0)</f>
        <v>155</v>
      </c>
    </row>
    <row r="30" spans="1:22" x14ac:dyDescent="0.25">
      <c r="A30" t="str">
        <f t="shared" si="0"/>
        <v>Route_MP_SBJR_P_77</v>
      </c>
      <c r="B30" t="s">
        <v>234</v>
      </c>
      <c r="C30" s="31" t="s">
        <v>220</v>
      </c>
      <c r="D30">
        <f>VLOOKUP($C30&amp;"-"&amp;$G30,'DADOS CENARIOS'!$C$2:$S$9,2,0)</f>
        <v>5000</v>
      </c>
      <c r="E30">
        <f>VLOOKUP($C30&amp;"-"&amp;$G30,'DADOS CENARIOS'!$C$2:$S$9,3,0)</f>
        <v>5</v>
      </c>
      <c r="F30">
        <f>IF(AND(VLOOKUP(H30,vertices!$A:$D,4,0)="SIM",C30="GP"),1,VLOOKUP(C30,'DADOS CENARIOS'!$A$2:F37,6,0))</f>
        <v>12</v>
      </c>
      <c r="G30" s="31" t="s">
        <v>0</v>
      </c>
      <c r="H30" s="31" t="s">
        <v>46</v>
      </c>
      <c r="I30" s="31" t="s">
        <v>0</v>
      </c>
      <c r="J30">
        <f>VLOOKUP($C30&amp;"-"&amp;$G30,'DADOS CENARIOS'!$C$2:$S$9,5,0)</f>
        <v>107</v>
      </c>
      <c r="K30">
        <f>VLOOKUP($C30&amp;"-"&amp;$G30,'DADOS CENARIOS'!$C$2:$S$9,6,0)</f>
        <v>6800</v>
      </c>
      <c r="L30">
        <f>VLOOKUP($C30&amp;"-"&amp;$G30,'DADOS CENARIOS'!$C$2:$S$9,7,0)</f>
        <v>4680</v>
      </c>
      <c r="M30">
        <f>VLOOKUP($C30&amp;"-"&amp;$G30,'DADOS CENARIOS'!$C$2:$S$9,8,0)</f>
        <v>400</v>
      </c>
      <c r="N30">
        <f>VLOOKUP($C30&amp;"-"&amp;$G30,'DADOS CENARIOS'!$C$2:$S$9,9,0)</f>
        <v>320</v>
      </c>
      <c r="O30">
        <f>VLOOKUP($C30&amp;"-"&amp;$G30,'DADOS CENARIOS'!$C$2:$S$9,10,0)</f>
        <v>11</v>
      </c>
      <c r="P30">
        <f>VLOOKUP($C30&amp;"-"&amp;$G30,'DADOS CENARIOS'!$C$2:$S$9,11,0)</f>
        <v>8</v>
      </c>
      <c r="Q30">
        <f>VLOOKUP($C30&amp;"-"&amp;$G30,'DADOS CENARIOS'!$C$2:$S$9,12,0)</f>
        <v>6</v>
      </c>
      <c r="R30">
        <f>VLOOKUP($C30&amp;"-"&amp;$G30,'DADOS CENARIOS'!$C$2:$S$9,13,0)</f>
        <v>4</v>
      </c>
      <c r="S30">
        <f>VLOOKUP($C30&amp;"-"&amp;$G30,'DADOS CENARIOS'!$C$2:$S$9,14,0)</f>
        <v>3000</v>
      </c>
      <c r="T30">
        <f>VLOOKUP($C30&amp;"-"&amp;$G30,'DADOS CENARIOS'!$C$2:$S$9,15,0)</f>
        <v>800</v>
      </c>
      <c r="U30">
        <f>VLOOKUP($C30&amp;"-"&amp;$G30,'DADOS CENARIOS'!$C$2:$S$9,16,0)</f>
        <v>500</v>
      </c>
      <c r="V30">
        <f>VLOOKUP($C30&amp;"-"&amp;$G30,'DADOS CENARIOS'!$C$2:$S$9,17,0)</f>
        <v>155</v>
      </c>
    </row>
    <row r="31" spans="1:22" x14ac:dyDescent="0.25">
      <c r="A31" t="str">
        <f t="shared" si="0"/>
        <v>Route_MP_SBJR_SS75</v>
      </c>
      <c r="B31" t="s">
        <v>234</v>
      </c>
      <c r="C31" s="31" t="s">
        <v>220</v>
      </c>
      <c r="D31">
        <f>VLOOKUP($C31&amp;"-"&amp;$G31,'DADOS CENARIOS'!$C$2:$S$9,2,0)</f>
        <v>5000</v>
      </c>
      <c r="E31">
        <f>VLOOKUP($C31&amp;"-"&amp;$G31,'DADOS CENARIOS'!$C$2:$S$9,3,0)</f>
        <v>5</v>
      </c>
      <c r="F31">
        <f>IF(AND(VLOOKUP(H31,vertices!$A:$D,4,0)="SIM",C31="GP"),1,VLOOKUP(C31,'DADOS CENARIOS'!$A$2:F38,6,0))</f>
        <v>12</v>
      </c>
      <c r="G31" s="31" t="s">
        <v>0</v>
      </c>
      <c r="H31" s="31" t="s">
        <v>260</v>
      </c>
      <c r="I31" s="31" t="s">
        <v>0</v>
      </c>
      <c r="J31">
        <f>VLOOKUP($C31&amp;"-"&amp;$G31,'DADOS CENARIOS'!$C$2:$S$9,5,0)</f>
        <v>107</v>
      </c>
      <c r="K31">
        <f>VLOOKUP($C31&amp;"-"&amp;$G31,'DADOS CENARIOS'!$C$2:$S$9,6,0)</f>
        <v>6800</v>
      </c>
      <c r="L31">
        <f>VLOOKUP($C31&amp;"-"&amp;$G31,'DADOS CENARIOS'!$C$2:$S$9,7,0)</f>
        <v>4680</v>
      </c>
      <c r="M31">
        <f>VLOOKUP($C31&amp;"-"&amp;$G31,'DADOS CENARIOS'!$C$2:$S$9,8,0)</f>
        <v>400</v>
      </c>
      <c r="N31">
        <f>VLOOKUP($C31&amp;"-"&amp;$G31,'DADOS CENARIOS'!$C$2:$S$9,9,0)</f>
        <v>320</v>
      </c>
      <c r="O31">
        <f>VLOOKUP($C31&amp;"-"&amp;$G31,'DADOS CENARIOS'!$C$2:$S$9,10,0)</f>
        <v>11</v>
      </c>
      <c r="P31">
        <f>VLOOKUP($C31&amp;"-"&amp;$G31,'DADOS CENARIOS'!$C$2:$S$9,11,0)</f>
        <v>8</v>
      </c>
      <c r="Q31">
        <f>VLOOKUP($C31&amp;"-"&amp;$G31,'DADOS CENARIOS'!$C$2:$S$9,12,0)</f>
        <v>6</v>
      </c>
      <c r="R31">
        <f>VLOOKUP($C31&amp;"-"&amp;$G31,'DADOS CENARIOS'!$C$2:$S$9,13,0)</f>
        <v>4</v>
      </c>
      <c r="S31">
        <f>VLOOKUP($C31&amp;"-"&amp;$G31,'DADOS CENARIOS'!$C$2:$S$9,14,0)</f>
        <v>3000</v>
      </c>
      <c r="T31">
        <f>VLOOKUP($C31&amp;"-"&amp;$G31,'DADOS CENARIOS'!$C$2:$S$9,15,0)</f>
        <v>800</v>
      </c>
      <c r="U31">
        <f>VLOOKUP($C31&amp;"-"&amp;$G31,'DADOS CENARIOS'!$C$2:$S$9,16,0)</f>
        <v>500</v>
      </c>
      <c r="V31">
        <f>VLOOKUP($C31&amp;"-"&amp;$G31,'DADOS CENARIOS'!$C$2:$S$9,17,0)</f>
        <v>155</v>
      </c>
    </row>
    <row r="32" spans="1:22" x14ac:dyDescent="0.25">
      <c r="A32" t="str">
        <f t="shared" si="0"/>
        <v>Route_MP_SBJR_UMMA</v>
      </c>
      <c r="B32" t="s">
        <v>234</v>
      </c>
      <c r="C32" s="31" t="s">
        <v>220</v>
      </c>
      <c r="D32">
        <f>VLOOKUP($C32&amp;"-"&amp;$G32,'DADOS CENARIOS'!$C$2:$S$9,2,0)</f>
        <v>5000</v>
      </c>
      <c r="E32">
        <f>VLOOKUP($C32&amp;"-"&amp;$G32,'DADOS CENARIOS'!$C$2:$S$9,3,0)</f>
        <v>5</v>
      </c>
      <c r="F32">
        <f>IF(AND(VLOOKUP(H32,vertices!$A:$D,4,0)="SIM",C32="GP"),1,VLOOKUP(C32,'DADOS CENARIOS'!$A$2:F39,6,0))</f>
        <v>12</v>
      </c>
      <c r="G32" s="31" t="s">
        <v>0</v>
      </c>
      <c r="H32" s="31" t="s">
        <v>47</v>
      </c>
      <c r="I32" s="31" t="s">
        <v>0</v>
      </c>
      <c r="J32">
        <f>VLOOKUP($C32&amp;"-"&amp;$G32,'DADOS CENARIOS'!$C$2:$S$9,5,0)</f>
        <v>107</v>
      </c>
      <c r="K32">
        <f>VLOOKUP($C32&amp;"-"&amp;$G32,'DADOS CENARIOS'!$C$2:$S$9,6,0)</f>
        <v>6800</v>
      </c>
      <c r="L32">
        <f>VLOOKUP($C32&amp;"-"&amp;$G32,'DADOS CENARIOS'!$C$2:$S$9,7,0)</f>
        <v>4680</v>
      </c>
      <c r="M32">
        <f>VLOOKUP($C32&amp;"-"&amp;$G32,'DADOS CENARIOS'!$C$2:$S$9,8,0)</f>
        <v>400</v>
      </c>
      <c r="N32">
        <f>VLOOKUP($C32&amp;"-"&amp;$G32,'DADOS CENARIOS'!$C$2:$S$9,9,0)</f>
        <v>320</v>
      </c>
      <c r="O32">
        <f>VLOOKUP($C32&amp;"-"&amp;$G32,'DADOS CENARIOS'!$C$2:$S$9,10,0)</f>
        <v>11</v>
      </c>
      <c r="P32">
        <f>VLOOKUP($C32&amp;"-"&amp;$G32,'DADOS CENARIOS'!$C$2:$S$9,11,0)</f>
        <v>8</v>
      </c>
      <c r="Q32">
        <f>VLOOKUP($C32&amp;"-"&amp;$G32,'DADOS CENARIOS'!$C$2:$S$9,12,0)</f>
        <v>6</v>
      </c>
      <c r="R32">
        <f>VLOOKUP($C32&amp;"-"&amp;$G32,'DADOS CENARIOS'!$C$2:$S$9,13,0)</f>
        <v>4</v>
      </c>
      <c r="S32">
        <f>VLOOKUP($C32&amp;"-"&amp;$G32,'DADOS CENARIOS'!$C$2:$S$9,14,0)</f>
        <v>3000</v>
      </c>
      <c r="T32">
        <f>VLOOKUP($C32&amp;"-"&amp;$G32,'DADOS CENARIOS'!$C$2:$S$9,15,0)</f>
        <v>800</v>
      </c>
      <c r="U32">
        <f>VLOOKUP($C32&amp;"-"&amp;$G32,'DADOS CENARIOS'!$C$2:$S$9,16,0)</f>
        <v>500</v>
      </c>
      <c r="V32">
        <f>VLOOKUP($C32&amp;"-"&amp;$G32,'DADOS CENARIOS'!$C$2:$S$9,17,0)</f>
        <v>155</v>
      </c>
    </row>
    <row r="33" spans="1:22" x14ac:dyDescent="0.25">
      <c r="A33" t="str">
        <f t="shared" si="0"/>
        <v>Route_MP_SBJR_UMPA</v>
      </c>
      <c r="B33" t="s">
        <v>234</v>
      </c>
      <c r="C33" s="31" t="s">
        <v>220</v>
      </c>
      <c r="D33">
        <f>VLOOKUP($C33&amp;"-"&amp;$G33,'DADOS CENARIOS'!$C$2:$S$9,2,0)</f>
        <v>5000</v>
      </c>
      <c r="E33">
        <f>VLOOKUP($C33&amp;"-"&amp;$G33,'DADOS CENARIOS'!$C$2:$S$9,3,0)</f>
        <v>5</v>
      </c>
      <c r="F33">
        <f>IF(AND(VLOOKUP(H33,vertices!$A:$D,4,0)="SIM",C33="GP"),1,VLOOKUP(C33,'DADOS CENARIOS'!$A$2:F40,6,0))</f>
        <v>12</v>
      </c>
      <c r="G33" s="31" t="s">
        <v>0</v>
      </c>
      <c r="H33" s="31" t="s">
        <v>48</v>
      </c>
      <c r="I33" s="31" t="s">
        <v>0</v>
      </c>
      <c r="J33">
        <f>VLOOKUP($C33&amp;"-"&amp;$G33,'DADOS CENARIOS'!$C$2:$S$9,5,0)</f>
        <v>107</v>
      </c>
      <c r="K33">
        <f>VLOOKUP($C33&amp;"-"&amp;$G33,'DADOS CENARIOS'!$C$2:$S$9,6,0)</f>
        <v>6800</v>
      </c>
      <c r="L33">
        <f>VLOOKUP($C33&amp;"-"&amp;$G33,'DADOS CENARIOS'!$C$2:$S$9,7,0)</f>
        <v>4680</v>
      </c>
      <c r="M33">
        <f>VLOOKUP($C33&amp;"-"&amp;$G33,'DADOS CENARIOS'!$C$2:$S$9,8,0)</f>
        <v>400</v>
      </c>
      <c r="N33">
        <f>VLOOKUP($C33&amp;"-"&amp;$G33,'DADOS CENARIOS'!$C$2:$S$9,9,0)</f>
        <v>320</v>
      </c>
      <c r="O33">
        <f>VLOOKUP($C33&amp;"-"&amp;$G33,'DADOS CENARIOS'!$C$2:$S$9,10,0)</f>
        <v>11</v>
      </c>
      <c r="P33">
        <f>VLOOKUP($C33&amp;"-"&amp;$G33,'DADOS CENARIOS'!$C$2:$S$9,11,0)</f>
        <v>8</v>
      </c>
      <c r="Q33">
        <f>VLOOKUP($C33&amp;"-"&amp;$G33,'DADOS CENARIOS'!$C$2:$S$9,12,0)</f>
        <v>6</v>
      </c>
      <c r="R33">
        <f>VLOOKUP($C33&amp;"-"&amp;$G33,'DADOS CENARIOS'!$C$2:$S$9,13,0)</f>
        <v>4</v>
      </c>
      <c r="S33">
        <f>VLOOKUP($C33&amp;"-"&amp;$G33,'DADOS CENARIOS'!$C$2:$S$9,14,0)</f>
        <v>3000</v>
      </c>
      <c r="T33">
        <f>VLOOKUP($C33&amp;"-"&amp;$G33,'DADOS CENARIOS'!$C$2:$S$9,15,0)</f>
        <v>800</v>
      </c>
      <c r="U33">
        <f>VLOOKUP($C33&amp;"-"&amp;$G33,'DADOS CENARIOS'!$C$2:$S$9,16,0)</f>
        <v>500</v>
      </c>
      <c r="V33">
        <f>VLOOKUP($C33&amp;"-"&amp;$G33,'DADOS CENARIOS'!$C$2:$S$9,17,0)</f>
        <v>155</v>
      </c>
    </row>
    <row r="34" spans="1:22" x14ac:dyDescent="0.25">
      <c r="A34" t="str">
        <f t="shared" si="0"/>
        <v>Route_MP_SBJR_UMTJ</v>
      </c>
      <c r="B34" t="s">
        <v>234</v>
      </c>
      <c r="C34" s="31" t="s">
        <v>220</v>
      </c>
      <c r="D34">
        <f>VLOOKUP($C34&amp;"-"&amp;$G34,'DADOS CENARIOS'!$C$2:$S$9,2,0)</f>
        <v>5000</v>
      </c>
      <c r="E34">
        <f>VLOOKUP($C34&amp;"-"&amp;$G34,'DADOS CENARIOS'!$C$2:$S$9,3,0)</f>
        <v>5</v>
      </c>
      <c r="F34">
        <f>IF(AND(VLOOKUP(H34,vertices!$A:$D,4,0)="SIM",C34="GP"),1,VLOOKUP(C34,'DADOS CENARIOS'!$A$2:F41,6,0))</f>
        <v>12</v>
      </c>
      <c r="G34" s="31" t="s">
        <v>0</v>
      </c>
      <c r="H34" s="31" t="s">
        <v>49</v>
      </c>
      <c r="I34" s="31" t="s">
        <v>0</v>
      </c>
      <c r="J34">
        <f>VLOOKUP($C34&amp;"-"&amp;$G34,'DADOS CENARIOS'!$C$2:$S$9,5,0)</f>
        <v>107</v>
      </c>
      <c r="K34">
        <f>VLOOKUP($C34&amp;"-"&amp;$G34,'DADOS CENARIOS'!$C$2:$S$9,6,0)</f>
        <v>6800</v>
      </c>
      <c r="L34">
        <f>VLOOKUP($C34&amp;"-"&amp;$G34,'DADOS CENARIOS'!$C$2:$S$9,7,0)</f>
        <v>4680</v>
      </c>
      <c r="M34">
        <f>VLOOKUP($C34&amp;"-"&amp;$G34,'DADOS CENARIOS'!$C$2:$S$9,8,0)</f>
        <v>400</v>
      </c>
      <c r="N34">
        <f>VLOOKUP($C34&amp;"-"&amp;$G34,'DADOS CENARIOS'!$C$2:$S$9,9,0)</f>
        <v>320</v>
      </c>
      <c r="O34">
        <f>VLOOKUP($C34&amp;"-"&amp;$G34,'DADOS CENARIOS'!$C$2:$S$9,10,0)</f>
        <v>11</v>
      </c>
      <c r="P34">
        <f>VLOOKUP($C34&amp;"-"&amp;$G34,'DADOS CENARIOS'!$C$2:$S$9,11,0)</f>
        <v>8</v>
      </c>
      <c r="Q34">
        <f>VLOOKUP($C34&amp;"-"&amp;$G34,'DADOS CENARIOS'!$C$2:$S$9,12,0)</f>
        <v>6</v>
      </c>
      <c r="R34">
        <f>VLOOKUP($C34&amp;"-"&amp;$G34,'DADOS CENARIOS'!$C$2:$S$9,13,0)</f>
        <v>4</v>
      </c>
      <c r="S34">
        <f>VLOOKUP($C34&amp;"-"&amp;$G34,'DADOS CENARIOS'!$C$2:$S$9,14,0)</f>
        <v>3000</v>
      </c>
      <c r="T34">
        <f>VLOOKUP($C34&amp;"-"&amp;$G34,'DADOS CENARIOS'!$C$2:$S$9,15,0)</f>
        <v>800</v>
      </c>
      <c r="U34">
        <f>VLOOKUP($C34&amp;"-"&amp;$G34,'DADOS CENARIOS'!$C$2:$S$9,16,0)</f>
        <v>500</v>
      </c>
      <c r="V34">
        <f>VLOOKUP($C34&amp;"-"&amp;$G34,'DADOS CENARIOS'!$C$2:$S$9,17,0)</f>
        <v>155</v>
      </c>
    </row>
    <row r="35" spans="1:22" x14ac:dyDescent="0.25">
      <c r="A35" t="str">
        <f t="shared" si="0"/>
        <v>Route_MP_SBJR_UMVE</v>
      </c>
      <c r="B35" t="s">
        <v>234</v>
      </c>
      <c r="C35" s="31" t="s">
        <v>220</v>
      </c>
      <c r="D35">
        <f>VLOOKUP($C35&amp;"-"&amp;$G35,'DADOS CENARIOS'!$C$2:$S$9,2,0)</f>
        <v>5000</v>
      </c>
      <c r="E35">
        <f>VLOOKUP($C35&amp;"-"&amp;$G35,'DADOS CENARIOS'!$C$2:$S$9,3,0)</f>
        <v>5</v>
      </c>
      <c r="F35">
        <f>IF(AND(VLOOKUP(H35,vertices!$A:$D,4,0)="SIM",C35="GP"),1,VLOOKUP(C35,'DADOS CENARIOS'!$A$2:F42,6,0))</f>
        <v>12</v>
      </c>
      <c r="G35" s="31" t="s">
        <v>0</v>
      </c>
      <c r="H35" s="31" t="s">
        <v>50</v>
      </c>
      <c r="I35" s="31" t="s">
        <v>0</v>
      </c>
      <c r="J35">
        <f>VLOOKUP($C35&amp;"-"&amp;$G35,'DADOS CENARIOS'!$C$2:$S$9,5,0)</f>
        <v>107</v>
      </c>
      <c r="K35">
        <f>VLOOKUP($C35&amp;"-"&amp;$G35,'DADOS CENARIOS'!$C$2:$S$9,6,0)</f>
        <v>6800</v>
      </c>
      <c r="L35">
        <f>VLOOKUP($C35&amp;"-"&amp;$G35,'DADOS CENARIOS'!$C$2:$S$9,7,0)</f>
        <v>4680</v>
      </c>
      <c r="M35">
        <f>VLOOKUP($C35&amp;"-"&amp;$G35,'DADOS CENARIOS'!$C$2:$S$9,8,0)</f>
        <v>400</v>
      </c>
      <c r="N35">
        <f>VLOOKUP($C35&amp;"-"&amp;$G35,'DADOS CENARIOS'!$C$2:$S$9,9,0)</f>
        <v>320</v>
      </c>
      <c r="O35">
        <f>VLOOKUP($C35&amp;"-"&amp;$G35,'DADOS CENARIOS'!$C$2:$S$9,10,0)</f>
        <v>11</v>
      </c>
      <c r="P35">
        <f>VLOOKUP($C35&amp;"-"&amp;$G35,'DADOS CENARIOS'!$C$2:$S$9,11,0)</f>
        <v>8</v>
      </c>
      <c r="Q35">
        <f>VLOOKUP($C35&amp;"-"&amp;$G35,'DADOS CENARIOS'!$C$2:$S$9,12,0)</f>
        <v>6</v>
      </c>
      <c r="R35">
        <f>VLOOKUP($C35&amp;"-"&amp;$G35,'DADOS CENARIOS'!$C$2:$S$9,13,0)</f>
        <v>4</v>
      </c>
      <c r="S35">
        <f>VLOOKUP($C35&amp;"-"&amp;$G35,'DADOS CENARIOS'!$C$2:$S$9,14,0)</f>
        <v>3000</v>
      </c>
      <c r="T35">
        <f>VLOOKUP($C35&amp;"-"&amp;$G35,'DADOS CENARIOS'!$C$2:$S$9,15,0)</f>
        <v>800</v>
      </c>
      <c r="U35">
        <f>VLOOKUP($C35&amp;"-"&amp;$G35,'DADOS CENARIOS'!$C$2:$S$9,16,0)</f>
        <v>500</v>
      </c>
      <c r="V35">
        <f>VLOOKUP($C35&amp;"-"&amp;$G35,'DADOS CENARIOS'!$C$2:$S$9,17,0)</f>
        <v>155</v>
      </c>
    </row>
    <row r="36" spans="1:22" x14ac:dyDescent="0.25">
      <c r="A36" t="str">
        <f t="shared" si="0"/>
        <v>Route_MP_SBJR_SRIO</v>
      </c>
      <c r="B36" t="s">
        <v>234</v>
      </c>
      <c r="C36" s="31" t="s">
        <v>220</v>
      </c>
      <c r="D36">
        <f>VLOOKUP($C36&amp;"-"&amp;$G36,'DADOS CENARIOS'!$C$2:$S$9,2,0)</f>
        <v>5000</v>
      </c>
      <c r="E36">
        <f>VLOOKUP($C36&amp;"-"&amp;$G36,'DADOS CENARIOS'!$C$2:$S$9,3,0)</f>
        <v>5</v>
      </c>
      <c r="F36">
        <f>IF(AND(VLOOKUP(H36,vertices!$A:$D,4,0)="SIM",C36="GP"),1,VLOOKUP(C36,'DADOS CENARIOS'!$A$2:F43,6,0))</f>
        <v>12</v>
      </c>
      <c r="G36" s="31" t="s">
        <v>0</v>
      </c>
      <c r="H36" s="31" t="s">
        <v>212</v>
      </c>
      <c r="I36" s="31" t="s">
        <v>0</v>
      </c>
      <c r="J36">
        <f>VLOOKUP($C36&amp;"-"&amp;$G36,'DADOS CENARIOS'!$C$2:$S$9,5,0)</f>
        <v>107</v>
      </c>
      <c r="K36">
        <f>VLOOKUP($C36&amp;"-"&amp;$G36,'DADOS CENARIOS'!$C$2:$S$9,6,0)</f>
        <v>6800</v>
      </c>
      <c r="L36">
        <f>VLOOKUP($C36&amp;"-"&amp;$G36,'DADOS CENARIOS'!$C$2:$S$9,7,0)</f>
        <v>4680</v>
      </c>
      <c r="M36">
        <f>VLOOKUP($C36&amp;"-"&amp;$G36,'DADOS CENARIOS'!$C$2:$S$9,8,0)</f>
        <v>400</v>
      </c>
      <c r="N36">
        <f>VLOOKUP($C36&amp;"-"&amp;$G36,'DADOS CENARIOS'!$C$2:$S$9,9,0)</f>
        <v>320</v>
      </c>
      <c r="O36">
        <f>VLOOKUP($C36&amp;"-"&amp;$G36,'DADOS CENARIOS'!$C$2:$S$9,10,0)</f>
        <v>11</v>
      </c>
      <c r="P36">
        <f>VLOOKUP($C36&amp;"-"&amp;$G36,'DADOS CENARIOS'!$C$2:$S$9,11,0)</f>
        <v>8</v>
      </c>
      <c r="Q36">
        <f>VLOOKUP($C36&amp;"-"&amp;$G36,'DADOS CENARIOS'!$C$2:$S$9,12,0)</f>
        <v>6</v>
      </c>
      <c r="R36">
        <f>VLOOKUP($C36&amp;"-"&amp;$G36,'DADOS CENARIOS'!$C$2:$S$9,13,0)</f>
        <v>4</v>
      </c>
      <c r="S36">
        <f>VLOOKUP($C36&amp;"-"&amp;$G36,'DADOS CENARIOS'!$C$2:$S$9,14,0)</f>
        <v>3000</v>
      </c>
      <c r="T36">
        <f>VLOOKUP($C36&amp;"-"&amp;$G36,'DADOS CENARIOS'!$C$2:$S$9,15,0)</f>
        <v>800</v>
      </c>
      <c r="U36">
        <f>VLOOKUP($C36&amp;"-"&amp;$G36,'DADOS CENARIOS'!$C$2:$S$9,16,0)</f>
        <v>500</v>
      </c>
      <c r="V36">
        <f>VLOOKUP($C36&amp;"-"&amp;$G36,'DADOS CENARIOS'!$C$2:$S$9,17,0)</f>
        <v>155</v>
      </c>
    </row>
    <row r="37" spans="1:22" x14ac:dyDescent="0.25">
      <c r="A37" t="str">
        <f t="shared" si="0"/>
        <v>Route_MP_SBJR_SARU</v>
      </c>
      <c r="B37" t="s">
        <v>234</v>
      </c>
      <c r="C37" s="31" t="s">
        <v>220</v>
      </c>
      <c r="D37">
        <f>VLOOKUP($C37&amp;"-"&amp;$G37,'DADOS CENARIOS'!$C$2:$S$9,2,0)</f>
        <v>5000</v>
      </c>
      <c r="E37">
        <f>VLOOKUP($C37&amp;"-"&amp;$G37,'DADOS CENARIOS'!$C$2:$S$9,3,0)</f>
        <v>5</v>
      </c>
      <c r="F37">
        <f>IF(AND(VLOOKUP(H37,vertices!$A:$D,4,0)="SIM",C37="GP"),1,VLOOKUP(C37,'DADOS CENARIOS'!$A$2:F44,6,0))</f>
        <v>12</v>
      </c>
      <c r="G37" s="31" t="s">
        <v>0</v>
      </c>
      <c r="H37" s="31" t="s">
        <v>213</v>
      </c>
      <c r="I37" s="31" t="s">
        <v>0</v>
      </c>
      <c r="J37">
        <f>VLOOKUP($C37&amp;"-"&amp;$G37,'DADOS CENARIOS'!$C$2:$S$9,5,0)</f>
        <v>107</v>
      </c>
      <c r="K37">
        <f>VLOOKUP($C37&amp;"-"&amp;$G37,'DADOS CENARIOS'!$C$2:$S$9,6,0)</f>
        <v>6800</v>
      </c>
      <c r="L37">
        <f>VLOOKUP($C37&amp;"-"&amp;$G37,'DADOS CENARIOS'!$C$2:$S$9,7,0)</f>
        <v>4680</v>
      </c>
      <c r="M37">
        <f>VLOOKUP($C37&amp;"-"&amp;$G37,'DADOS CENARIOS'!$C$2:$S$9,8,0)</f>
        <v>400</v>
      </c>
      <c r="N37">
        <f>VLOOKUP($C37&amp;"-"&amp;$G37,'DADOS CENARIOS'!$C$2:$S$9,9,0)</f>
        <v>320</v>
      </c>
      <c r="O37">
        <f>VLOOKUP($C37&amp;"-"&amp;$G37,'DADOS CENARIOS'!$C$2:$S$9,10,0)</f>
        <v>11</v>
      </c>
      <c r="P37">
        <f>VLOOKUP($C37&amp;"-"&amp;$G37,'DADOS CENARIOS'!$C$2:$S$9,11,0)</f>
        <v>8</v>
      </c>
      <c r="Q37">
        <f>VLOOKUP($C37&amp;"-"&amp;$G37,'DADOS CENARIOS'!$C$2:$S$9,12,0)</f>
        <v>6</v>
      </c>
      <c r="R37">
        <f>VLOOKUP($C37&amp;"-"&amp;$G37,'DADOS CENARIOS'!$C$2:$S$9,13,0)</f>
        <v>4</v>
      </c>
      <c r="S37">
        <f>VLOOKUP($C37&amp;"-"&amp;$G37,'DADOS CENARIOS'!$C$2:$S$9,14,0)</f>
        <v>3000</v>
      </c>
      <c r="T37">
        <f>VLOOKUP($C37&amp;"-"&amp;$G37,'DADOS CENARIOS'!$C$2:$S$9,15,0)</f>
        <v>800</v>
      </c>
      <c r="U37">
        <f>VLOOKUP($C37&amp;"-"&amp;$G37,'DADOS CENARIOS'!$C$2:$S$9,16,0)</f>
        <v>500</v>
      </c>
      <c r="V37">
        <f>VLOOKUP($C37&amp;"-"&amp;$G37,'DADOS CENARIOS'!$C$2:$S$9,17,0)</f>
        <v>155</v>
      </c>
    </row>
    <row r="38" spans="1:22" x14ac:dyDescent="0.25">
      <c r="A38" t="str">
        <f t="shared" si="0"/>
        <v>Route_MP_SBJR_SAJA</v>
      </c>
      <c r="B38" t="s">
        <v>234</v>
      </c>
      <c r="C38" s="31" t="s">
        <v>220</v>
      </c>
      <c r="D38">
        <f>VLOOKUP($C38&amp;"-"&amp;$G38,'DADOS CENARIOS'!$C$2:$S$9,2,0)</f>
        <v>5000</v>
      </c>
      <c r="E38">
        <f>VLOOKUP($C38&amp;"-"&amp;$G38,'DADOS CENARIOS'!$C$2:$S$9,3,0)</f>
        <v>5</v>
      </c>
      <c r="F38">
        <f>IF(AND(VLOOKUP(H38,vertices!$A:$D,4,0)="SIM",C38="GP"),1,VLOOKUP(C38,'DADOS CENARIOS'!$A$2:F45,6,0))</f>
        <v>12</v>
      </c>
      <c r="G38" s="31" t="s">
        <v>0</v>
      </c>
      <c r="H38" s="31" t="s">
        <v>214</v>
      </c>
      <c r="I38" s="31" t="s">
        <v>0</v>
      </c>
      <c r="J38">
        <f>VLOOKUP($C38&amp;"-"&amp;$G38,'DADOS CENARIOS'!$C$2:$S$9,5,0)</f>
        <v>107</v>
      </c>
      <c r="K38">
        <f>VLOOKUP($C38&amp;"-"&amp;$G38,'DADOS CENARIOS'!$C$2:$S$9,6,0)</f>
        <v>6800</v>
      </c>
      <c r="L38">
        <f>VLOOKUP($C38&amp;"-"&amp;$G38,'DADOS CENARIOS'!$C$2:$S$9,7,0)</f>
        <v>4680</v>
      </c>
      <c r="M38">
        <f>VLOOKUP($C38&amp;"-"&amp;$G38,'DADOS CENARIOS'!$C$2:$S$9,8,0)</f>
        <v>400</v>
      </c>
      <c r="N38">
        <f>VLOOKUP($C38&amp;"-"&amp;$G38,'DADOS CENARIOS'!$C$2:$S$9,9,0)</f>
        <v>320</v>
      </c>
      <c r="O38">
        <f>VLOOKUP($C38&amp;"-"&amp;$G38,'DADOS CENARIOS'!$C$2:$S$9,10,0)</f>
        <v>11</v>
      </c>
      <c r="P38">
        <f>VLOOKUP($C38&amp;"-"&amp;$G38,'DADOS CENARIOS'!$C$2:$S$9,11,0)</f>
        <v>8</v>
      </c>
      <c r="Q38">
        <f>VLOOKUP($C38&amp;"-"&amp;$G38,'DADOS CENARIOS'!$C$2:$S$9,12,0)</f>
        <v>6</v>
      </c>
      <c r="R38">
        <f>VLOOKUP($C38&amp;"-"&amp;$G38,'DADOS CENARIOS'!$C$2:$S$9,13,0)</f>
        <v>4</v>
      </c>
      <c r="S38">
        <f>VLOOKUP($C38&amp;"-"&amp;$G38,'DADOS CENARIOS'!$C$2:$S$9,14,0)</f>
        <v>3000</v>
      </c>
      <c r="T38">
        <f>VLOOKUP($C38&amp;"-"&amp;$G38,'DADOS CENARIOS'!$C$2:$S$9,15,0)</f>
        <v>800</v>
      </c>
      <c r="U38">
        <f>VLOOKUP($C38&amp;"-"&amp;$G38,'DADOS CENARIOS'!$C$2:$S$9,16,0)</f>
        <v>500</v>
      </c>
      <c r="V38">
        <f>VLOOKUP($C38&amp;"-"&amp;$G38,'DADOS CENARIOS'!$C$2:$S$9,17,0)</f>
        <v>155</v>
      </c>
    </row>
    <row r="39" spans="1:22" x14ac:dyDescent="0.25">
      <c r="A39" t="str">
        <f t="shared" si="0"/>
        <v>Route_MP_SBJR_FASA</v>
      </c>
      <c r="B39" t="s">
        <v>234</v>
      </c>
      <c r="C39" s="31" t="s">
        <v>220</v>
      </c>
      <c r="D39">
        <f>VLOOKUP($C39&amp;"-"&amp;$G39,'DADOS CENARIOS'!$C$2:$S$9,2,0)</f>
        <v>5000</v>
      </c>
      <c r="E39">
        <f>VLOOKUP($C39&amp;"-"&amp;$G39,'DADOS CENARIOS'!$C$2:$S$9,3,0)</f>
        <v>5</v>
      </c>
      <c r="F39">
        <f>IF(AND(VLOOKUP(H39,vertices!$A:$D,4,0)="SIM",C39="GP"),1,VLOOKUP(C39,'DADOS CENARIOS'!$A$2:F46,6,0))</f>
        <v>12</v>
      </c>
      <c r="G39" s="31" t="s">
        <v>0</v>
      </c>
      <c r="H39" s="31" t="s">
        <v>215</v>
      </c>
      <c r="I39" s="31" t="s">
        <v>0</v>
      </c>
      <c r="J39">
        <f>VLOOKUP($C39&amp;"-"&amp;$G39,'DADOS CENARIOS'!$C$2:$S$9,5,0)</f>
        <v>107</v>
      </c>
      <c r="K39">
        <f>VLOOKUP($C39&amp;"-"&amp;$G39,'DADOS CENARIOS'!$C$2:$S$9,6,0)</f>
        <v>6800</v>
      </c>
      <c r="L39">
        <f>VLOOKUP($C39&amp;"-"&amp;$G39,'DADOS CENARIOS'!$C$2:$S$9,7,0)</f>
        <v>4680</v>
      </c>
      <c r="M39">
        <f>VLOOKUP($C39&amp;"-"&amp;$G39,'DADOS CENARIOS'!$C$2:$S$9,8,0)</f>
        <v>400</v>
      </c>
      <c r="N39">
        <f>VLOOKUP($C39&amp;"-"&amp;$G39,'DADOS CENARIOS'!$C$2:$S$9,9,0)</f>
        <v>320</v>
      </c>
      <c r="O39">
        <f>VLOOKUP($C39&amp;"-"&amp;$G39,'DADOS CENARIOS'!$C$2:$S$9,10,0)</f>
        <v>11</v>
      </c>
      <c r="P39">
        <f>VLOOKUP($C39&amp;"-"&amp;$G39,'DADOS CENARIOS'!$C$2:$S$9,11,0)</f>
        <v>8</v>
      </c>
      <c r="Q39">
        <f>VLOOKUP($C39&amp;"-"&amp;$G39,'DADOS CENARIOS'!$C$2:$S$9,12,0)</f>
        <v>6</v>
      </c>
      <c r="R39">
        <f>VLOOKUP($C39&amp;"-"&amp;$G39,'DADOS CENARIOS'!$C$2:$S$9,13,0)</f>
        <v>4</v>
      </c>
      <c r="S39">
        <f>VLOOKUP($C39&amp;"-"&amp;$G39,'DADOS CENARIOS'!$C$2:$S$9,14,0)</f>
        <v>3000</v>
      </c>
      <c r="T39">
        <f>VLOOKUP($C39&amp;"-"&amp;$G39,'DADOS CENARIOS'!$C$2:$S$9,15,0)</f>
        <v>800</v>
      </c>
      <c r="U39">
        <f>VLOOKUP($C39&amp;"-"&amp;$G39,'DADOS CENARIOS'!$C$2:$S$9,16,0)</f>
        <v>500</v>
      </c>
      <c r="V39">
        <f>VLOOKUP($C39&amp;"-"&amp;$G39,'DADOS CENARIOS'!$C$2:$S$9,17,0)</f>
        <v>155</v>
      </c>
    </row>
    <row r="40" spans="1:22" x14ac:dyDescent="0.25">
      <c r="A40" t="str">
        <f t="shared" si="0"/>
        <v>Route_MP_SBJR_SECR</v>
      </c>
      <c r="B40" t="s">
        <v>234</v>
      </c>
      <c r="C40" s="31" t="s">
        <v>220</v>
      </c>
      <c r="D40">
        <f>VLOOKUP($C40&amp;"-"&amp;$G40,'DADOS CENARIOS'!$C$2:$S$9,2,0)</f>
        <v>5000</v>
      </c>
      <c r="E40">
        <f>VLOOKUP($C40&amp;"-"&amp;$G40,'DADOS CENARIOS'!$C$2:$S$9,3,0)</f>
        <v>5</v>
      </c>
      <c r="F40">
        <f>IF(AND(VLOOKUP(H40,vertices!$A:$D,4,0)="SIM",C40="GP"),1,VLOOKUP(C40,'DADOS CENARIOS'!$A$2:F47,6,0))</f>
        <v>12</v>
      </c>
      <c r="G40" s="31" t="s">
        <v>0</v>
      </c>
      <c r="H40" s="31" t="s">
        <v>216</v>
      </c>
      <c r="I40" s="31" t="s">
        <v>0</v>
      </c>
      <c r="J40">
        <f>VLOOKUP($C40&amp;"-"&amp;$G40,'DADOS CENARIOS'!$C$2:$S$9,5,0)</f>
        <v>107</v>
      </c>
      <c r="K40">
        <f>VLOOKUP($C40&amp;"-"&amp;$G40,'DADOS CENARIOS'!$C$2:$S$9,6,0)</f>
        <v>6800</v>
      </c>
      <c r="L40">
        <f>VLOOKUP($C40&amp;"-"&amp;$G40,'DADOS CENARIOS'!$C$2:$S$9,7,0)</f>
        <v>4680</v>
      </c>
      <c r="M40">
        <f>VLOOKUP($C40&amp;"-"&amp;$G40,'DADOS CENARIOS'!$C$2:$S$9,8,0)</f>
        <v>400</v>
      </c>
      <c r="N40">
        <f>VLOOKUP($C40&amp;"-"&amp;$G40,'DADOS CENARIOS'!$C$2:$S$9,9,0)</f>
        <v>320</v>
      </c>
      <c r="O40">
        <f>VLOOKUP($C40&amp;"-"&amp;$G40,'DADOS CENARIOS'!$C$2:$S$9,10,0)</f>
        <v>11</v>
      </c>
      <c r="P40">
        <f>VLOOKUP($C40&amp;"-"&amp;$G40,'DADOS CENARIOS'!$C$2:$S$9,11,0)</f>
        <v>8</v>
      </c>
      <c r="Q40">
        <f>VLOOKUP($C40&amp;"-"&amp;$G40,'DADOS CENARIOS'!$C$2:$S$9,12,0)</f>
        <v>6</v>
      </c>
      <c r="R40">
        <f>VLOOKUP($C40&amp;"-"&amp;$G40,'DADOS CENARIOS'!$C$2:$S$9,13,0)</f>
        <v>4</v>
      </c>
      <c r="S40">
        <f>VLOOKUP($C40&amp;"-"&amp;$G40,'DADOS CENARIOS'!$C$2:$S$9,14,0)</f>
        <v>3000</v>
      </c>
      <c r="T40">
        <f>VLOOKUP($C40&amp;"-"&amp;$G40,'DADOS CENARIOS'!$C$2:$S$9,15,0)</f>
        <v>800</v>
      </c>
      <c r="U40">
        <f>VLOOKUP($C40&amp;"-"&amp;$G40,'DADOS CENARIOS'!$C$2:$S$9,16,0)</f>
        <v>500</v>
      </c>
      <c r="V40">
        <f>VLOOKUP($C40&amp;"-"&amp;$G40,'DADOS CENARIOS'!$C$2:$S$9,17,0)</f>
        <v>155</v>
      </c>
    </row>
    <row r="41" spans="1:22" x14ac:dyDescent="0.25">
      <c r="A41" t="str">
        <f t="shared" si="0"/>
        <v>Route_MP_SBJR_SAON</v>
      </c>
      <c r="B41" t="s">
        <v>234</v>
      </c>
      <c r="C41" s="31" t="s">
        <v>220</v>
      </c>
      <c r="D41">
        <f>VLOOKUP($C41&amp;"-"&amp;$G41,'DADOS CENARIOS'!$C$2:$S$9,2,0)</f>
        <v>5000</v>
      </c>
      <c r="E41">
        <f>VLOOKUP($C41&amp;"-"&amp;$G41,'DADOS CENARIOS'!$C$2:$S$9,3,0)</f>
        <v>5</v>
      </c>
      <c r="F41">
        <f>IF(AND(VLOOKUP(H41,vertices!$A:$D,4,0)="SIM",C41="GP"),1,VLOOKUP(C41,'DADOS CENARIOS'!$A$2:F48,6,0))</f>
        <v>12</v>
      </c>
      <c r="G41" s="31" t="s">
        <v>0</v>
      </c>
      <c r="H41" s="31" t="s">
        <v>217</v>
      </c>
      <c r="I41" s="31" t="s">
        <v>0</v>
      </c>
      <c r="J41">
        <f>VLOOKUP($C41&amp;"-"&amp;$G41,'DADOS CENARIOS'!$C$2:$S$9,5,0)</f>
        <v>107</v>
      </c>
      <c r="K41">
        <f>VLOOKUP($C41&amp;"-"&amp;$G41,'DADOS CENARIOS'!$C$2:$S$9,6,0)</f>
        <v>6800</v>
      </c>
      <c r="L41">
        <f>VLOOKUP($C41&amp;"-"&amp;$G41,'DADOS CENARIOS'!$C$2:$S$9,7,0)</f>
        <v>4680</v>
      </c>
      <c r="M41">
        <f>VLOOKUP($C41&amp;"-"&amp;$G41,'DADOS CENARIOS'!$C$2:$S$9,8,0)</f>
        <v>400</v>
      </c>
      <c r="N41">
        <f>VLOOKUP($C41&amp;"-"&amp;$G41,'DADOS CENARIOS'!$C$2:$S$9,9,0)</f>
        <v>320</v>
      </c>
      <c r="O41">
        <f>VLOOKUP($C41&amp;"-"&amp;$G41,'DADOS CENARIOS'!$C$2:$S$9,10,0)</f>
        <v>11</v>
      </c>
      <c r="P41">
        <f>VLOOKUP($C41&amp;"-"&amp;$G41,'DADOS CENARIOS'!$C$2:$S$9,11,0)</f>
        <v>8</v>
      </c>
      <c r="Q41">
        <f>VLOOKUP($C41&amp;"-"&amp;$G41,'DADOS CENARIOS'!$C$2:$S$9,12,0)</f>
        <v>6</v>
      </c>
      <c r="R41">
        <f>VLOOKUP($C41&amp;"-"&amp;$G41,'DADOS CENARIOS'!$C$2:$S$9,13,0)</f>
        <v>4</v>
      </c>
      <c r="S41">
        <f>VLOOKUP($C41&amp;"-"&amp;$G41,'DADOS CENARIOS'!$C$2:$S$9,14,0)</f>
        <v>3000</v>
      </c>
      <c r="T41">
        <f>VLOOKUP($C41&amp;"-"&amp;$G41,'DADOS CENARIOS'!$C$2:$S$9,15,0)</f>
        <v>800</v>
      </c>
      <c r="U41">
        <f>VLOOKUP($C41&amp;"-"&amp;$G41,'DADOS CENARIOS'!$C$2:$S$9,16,0)</f>
        <v>500</v>
      </c>
      <c r="V41">
        <f>VLOOKUP($C41&amp;"-"&amp;$G41,'DADOS CENARIOS'!$C$2:$S$9,17,0)</f>
        <v>155</v>
      </c>
    </row>
    <row r="42" spans="1:22" x14ac:dyDescent="0.25">
      <c r="A42" t="str">
        <f t="shared" si="0"/>
        <v>Route_MP_SBJR_SKST</v>
      </c>
      <c r="B42" t="s">
        <v>234</v>
      </c>
      <c r="C42" s="31" t="s">
        <v>220</v>
      </c>
      <c r="D42">
        <f>VLOOKUP($C42&amp;"-"&amp;$G42,'DADOS CENARIOS'!$C$2:$S$9,2,0)</f>
        <v>5000</v>
      </c>
      <c r="E42">
        <f>VLOOKUP($C42&amp;"-"&amp;$G42,'DADOS CENARIOS'!$C$2:$S$9,3,0)</f>
        <v>5</v>
      </c>
      <c r="F42">
        <f>IF(AND(VLOOKUP(H42,vertices!$A:$D,4,0)="SIM",C42="GP"),1,VLOOKUP(C42,'DADOS CENARIOS'!$A$2:F49,6,0))</f>
        <v>12</v>
      </c>
      <c r="G42" s="31" t="s">
        <v>0</v>
      </c>
      <c r="H42" s="31" t="s">
        <v>218</v>
      </c>
      <c r="I42" s="31" t="s">
        <v>0</v>
      </c>
      <c r="J42">
        <f>VLOOKUP($C42&amp;"-"&amp;$G42,'DADOS CENARIOS'!$C$2:$S$9,5,0)</f>
        <v>107</v>
      </c>
      <c r="K42">
        <f>VLOOKUP($C42&amp;"-"&amp;$G42,'DADOS CENARIOS'!$C$2:$S$9,6,0)</f>
        <v>6800</v>
      </c>
      <c r="L42">
        <f>VLOOKUP($C42&amp;"-"&amp;$G42,'DADOS CENARIOS'!$C$2:$S$9,7,0)</f>
        <v>4680</v>
      </c>
      <c r="M42">
        <f>VLOOKUP($C42&amp;"-"&amp;$G42,'DADOS CENARIOS'!$C$2:$S$9,8,0)</f>
        <v>400</v>
      </c>
      <c r="N42">
        <f>VLOOKUP($C42&amp;"-"&amp;$G42,'DADOS CENARIOS'!$C$2:$S$9,9,0)</f>
        <v>320</v>
      </c>
      <c r="O42">
        <f>VLOOKUP($C42&amp;"-"&amp;$G42,'DADOS CENARIOS'!$C$2:$S$9,10,0)</f>
        <v>11</v>
      </c>
      <c r="P42">
        <f>VLOOKUP($C42&amp;"-"&amp;$G42,'DADOS CENARIOS'!$C$2:$S$9,11,0)</f>
        <v>8</v>
      </c>
      <c r="Q42">
        <f>VLOOKUP($C42&amp;"-"&amp;$G42,'DADOS CENARIOS'!$C$2:$S$9,12,0)</f>
        <v>6</v>
      </c>
      <c r="R42">
        <f>VLOOKUP($C42&amp;"-"&amp;$G42,'DADOS CENARIOS'!$C$2:$S$9,13,0)</f>
        <v>4</v>
      </c>
      <c r="S42">
        <f>VLOOKUP($C42&amp;"-"&amp;$G42,'DADOS CENARIOS'!$C$2:$S$9,14,0)</f>
        <v>3000</v>
      </c>
      <c r="T42">
        <f>VLOOKUP($C42&amp;"-"&amp;$G42,'DADOS CENARIOS'!$C$2:$S$9,15,0)</f>
        <v>800</v>
      </c>
      <c r="U42">
        <f>VLOOKUP($C42&amp;"-"&amp;$G42,'DADOS CENARIOS'!$C$2:$S$9,16,0)</f>
        <v>500</v>
      </c>
      <c r="V42">
        <f>VLOOKUP($C42&amp;"-"&amp;$G42,'DADOS CENARIOS'!$C$2:$S$9,17,0)</f>
        <v>155</v>
      </c>
    </row>
    <row r="43" spans="1:22" x14ac:dyDescent="0.25">
      <c r="A43" t="str">
        <f t="shared" si="0"/>
        <v>Route_MP_SBJR_SKAU</v>
      </c>
      <c r="B43" t="s">
        <v>234</v>
      </c>
      <c r="C43" s="31" t="s">
        <v>220</v>
      </c>
      <c r="D43">
        <f>VLOOKUP($C43&amp;"-"&amp;$G43,'DADOS CENARIOS'!$C$2:$S$9,2,0)</f>
        <v>5000</v>
      </c>
      <c r="E43">
        <f>VLOOKUP($C43&amp;"-"&amp;$G43,'DADOS CENARIOS'!$C$2:$S$9,3,0)</f>
        <v>5</v>
      </c>
      <c r="F43">
        <f>IF(AND(VLOOKUP(H43,vertices!$A:$D,4,0)="SIM",C43="GP"),1,VLOOKUP(C43,'DADOS CENARIOS'!$A$2:F50,6,0))</f>
        <v>12</v>
      </c>
      <c r="G43" s="31" t="s">
        <v>0</v>
      </c>
      <c r="H43" s="31" t="s">
        <v>219</v>
      </c>
      <c r="I43" s="31" t="s">
        <v>0</v>
      </c>
      <c r="J43">
        <f>VLOOKUP($C43&amp;"-"&amp;$G43,'DADOS CENARIOS'!$C$2:$S$9,5,0)</f>
        <v>107</v>
      </c>
      <c r="K43">
        <f>VLOOKUP($C43&amp;"-"&amp;$G43,'DADOS CENARIOS'!$C$2:$S$9,6,0)</f>
        <v>6800</v>
      </c>
      <c r="L43">
        <f>VLOOKUP($C43&amp;"-"&amp;$G43,'DADOS CENARIOS'!$C$2:$S$9,7,0)</f>
        <v>4680</v>
      </c>
      <c r="M43">
        <f>VLOOKUP($C43&amp;"-"&amp;$G43,'DADOS CENARIOS'!$C$2:$S$9,8,0)</f>
        <v>400</v>
      </c>
      <c r="N43">
        <f>VLOOKUP($C43&amp;"-"&amp;$G43,'DADOS CENARIOS'!$C$2:$S$9,9,0)</f>
        <v>320</v>
      </c>
      <c r="O43">
        <f>VLOOKUP($C43&amp;"-"&amp;$G43,'DADOS CENARIOS'!$C$2:$S$9,10,0)</f>
        <v>11</v>
      </c>
      <c r="P43">
        <f>VLOOKUP($C43&amp;"-"&amp;$G43,'DADOS CENARIOS'!$C$2:$S$9,11,0)</f>
        <v>8</v>
      </c>
      <c r="Q43">
        <f>VLOOKUP($C43&amp;"-"&amp;$G43,'DADOS CENARIOS'!$C$2:$S$9,12,0)</f>
        <v>6</v>
      </c>
      <c r="R43">
        <f>VLOOKUP($C43&amp;"-"&amp;$G43,'DADOS CENARIOS'!$C$2:$S$9,13,0)</f>
        <v>4</v>
      </c>
      <c r="S43">
        <f>VLOOKUP($C43&amp;"-"&amp;$G43,'DADOS CENARIOS'!$C$2:$S$9,14,0)</f>
        <v>3000</v>
      </c>
      <c r="T43">
        <f>VLOOKUP($C43&amp;"-"&amp;$G43,'DADOS CENARIOS'!$C$2:$S$9,15,0)</f>
        <v>800</v>
      </c>
      <c r="U43">
        <f>VLOOKUP($C43&amp;"-"&amp;$G43,'DADOS CENARIOS'!$C$2:$S$9,16,0)</f>
        <v>500</v>
      </c>
      <c r="V43">
        <f>VLOOKUP($C43&amp;"-"&amp;$G43,'DADOS CENARIOS'!$C$2:$S$9,17,0)</f>
        <v>155</v>
      </c>
    </row>
    <row r="44" spans="1:22" x14ac:dyDescent="0.25">
      <c r="A44" t="str">
        <f t="shared" si="0"/>
        <v>Route_MP_SBMI_PMLZ</v>
      </c>
      <c r="B44" t="s">
        <v>235</v>
      </c>
      <c r="C44" s="31" t="s">
        <v>220</v>
      </c>
      <c r="D44">
        <f>VLOOKUP($C44&amp;"-"&amp;$G44,'DADOS CENARIOS'!$C$2:$S$9,2,0)</f>
        <v>5000</v>
      </c>
      <c r="E44">
        <f>VLOOKUP($C44&amp;"-"&amp;$G44,'DADOS CENARIOS'!$C$2:$S$9,3,0)</f>
        <v>5</v>
      </c>
      <c r="F44">
        <f>IF(AND(VLOOKUP(H44,vertices!$A:$D,4,0)="SIM",C44="GP"),1,VLOOKUP(C44,'DADOS CENARIOS'!$A$2:F51,6,0))</f>
        <v>12</v>
      </c>
      <c r="G44" s="31" t="s">
        <v>58</v>
      </c>
      <c r="H44" s="31" t="s">
        <v>240</v>
      </c>
      <c r="I44" s="31" t="s">
        <v>58</v>
      </c>
      <c r="J44">
        <f>VLOOKUP($C44&amp;"-"&amp;$G44,'DADOS CENARIOS'!$C$2:$S$9,5,0)</f>
        <v>107</v>
      </c>
      <c r="K44">
        <f>VLOOKUP($C44&amp;"-"&amp;$G44,'DADOS CENARIOS'!$C$2:$S$9,6,0)</f>
        <v>6800</v>
      </c>
      <c r="L44">
        <f>VLOOKUP($C44&amp;"-"&amp;$G44,'DADOS CENARIOS'!$C$2:$S$9,7,0)</f>
        <v>4680</v>
      </c>
      <c r="M44">
        <f>VLOOKUP($C44&amp;"-"&amp;$G44,'DADOS CENARIOS'!$C$2:$S$9,8,0)</f>
        <v>400</v>
      </c>
      <c r="N44">
        <f>VLOOKUP($C44&amp;"-"&amp;$G44,'DADOS CENARIOS'!$C$2:$S$9,9,0)</f>
        <v>320</v>
      </c>
      <c r="O44">
        <f>VLOOKUP($C44&amp;"-"&amp;$G44,'DADOS CENARIOS'!$C$2:$S$9,10,0)</f>
        <v>11</v>
      </c>
      <c r="P44">
        <f>VLOOKUP($C44&amp;"-"&amp;$G44,'DADOS CENARIOS'!$C$2:$S$9,11,0)</f>
        <v>8</v>
      </c>
      <c r="Q44">
        <f>VLOOKUP($C44&amp;"-"&amp;$G44,'DADOS CENARIOS'!$C$2:$S$9,12,0)</f>
        <v>6</v>
      </c>
      <c r="R44">
        <f>VLOOKUP($C44&amp;"-"&amp;$G44,'DADOS CENARIOS'!$C$2:$S$9,13,0)</f>
        <v>4</v>
      </c>
      <c r="S44">
        <f>VLOOKUP($C44&amp;"-"&amp;$G44,'DADOS CENARIOS'!$C$2:$S$9,14,0)</f>
        <v>3000</v>
      </c>
      <c r="T44">
        <f>VLOOKUP($C44&amp;"-"&amp;$G44,'DADOS CENARIOS'!$C$2:$S$9,15,0)</f>
        <v>800</v>
      </c>
      <c r="U44">
        <f>VLOOKUP($C44&amp;"-"&amp;$G44,'DADOS CENARIOS'!$C$2:$S$9,16,0)</f>
        <v>500</v>
      </c>
      <c r="V44">
        <f>VLOOKUP($C44&amp;"-"&amp;$G44,'DADOS CENARIOS'!$C$2:$S$9,17,0)</f>
        <v>155</v>
      </c>
    </row>
    <row r="45" spans="1:22" x14ac:dyDescent="0.25">
      <c r="A45" t="str">
        <f t="shared" si="0"/>
        <v>Route_MP_SBMI_PMXL</v>
      </c>
      <c r="B45" t="s">
        <v>235</v>
      </c>
      <c r="C45" s="31" t="s">
        <v>220</v>
      </c>
      <c r="D45">
        <f>VLOOKUP($C45&amp;"-"&amp;$G45,'DADOS CENARIOS'!$C$2:$S$9,2,0)</f>
        <v>5000</v>
      </c>
      <c r="E45">
        <f>VLOOKUP($C45&amp;"-"&amp;$G45,'DADOS CENARIOS'!$C$2:$S$9,3,0)</f>
        <v>5</v>
      </c>
      <c r="F45">
        <f>IF(AND(VLOOKUP(H45,vertices!$A:$D,4,0)="SIM",C45="GP"),1,VLOOKUP(C45,'DADOS CENARIOS'!$A$2:F52,6,0))</f>
        <v>12</v>
      </c>
      <c r="G45" s="31" t="s">
        <v>58</v>
      </c>
      <c r="H45" s="31" t="s">
        <v>241</v>
      </c>
      <c r="I45" s="31" t="s">
        <v>58</v>
      </c>
      <c r="J45">
        <f>VLOOKUP($C45&amp;"-"&amp;$G45,'DADOS CENARIOS'!$C$2:$S$9,5,0)</f>
        <v>107</v>
      </c>
      <c r="K45">
        <f>VLOOKUP($C45&amp;"-"&amp;$G45,'DADOS CENARIOS'!$C$2:$S$9,6,0)</f>
        <v>6800</v>
      </c>
      <c r="L45">
        <f>VLOOKUP($C45&amp;"-"&amp;$G45,'DADOS CENARIOS'!$C$2:$S$9,7,0)</f>
        <v>4680</v>
      </c>
      <c r="M45">
        <f>VLOOKUP($C45&amp;"-"&amp;$G45,'DADOS CENARIOS'!$C$2:$S$9,8,0)</f>
        <v>400</v>
      </c>
      <c r="N45">
        <f>VLOOKUP($C45&amp;"-"&amp;$G45,'DADOS CENARIOS'!$C$2:$S$9,9,0)</f>
        <v>320</v>
      </c>
      <c r="O45">
        <f>VLOOKUP($C45&amp;"-"&amp;$G45,'DADOS CENARIOS'!$C$2:$S$9,10,0)</f>
        <v>11</v>
      </c>
      <c r="P45">
        <f>VLOOKUP($C45&amp;"-"&amp;$G45,'DADOS CENARIOS'!$C$2:$S$9,11,0)</f>
        <v>8</v>
      </c>
      <c r="Q45">
        <f>VLOOKUP($C45&amp;"-"&amp;$G45,'DADOS CENARIOS'!$C$2:$S$9,12,0)</f>
        <v>6</v>
      </c>
      <c r="R45">
        <f>VLOOKUP($C45&amp;"-"&amp;$G45,'DADOS CENARIOS'!$C$2:$S$9,13,0)</f>
        <v>4</v>
      </c>
      <c r="S45">
        <f>VLOOKUP($C45&amp;"-"&amp;$G45,'DADOS CENARIOS'!$C$2:$S$9,14,0)</f>
        <v>3000</v>
      </c>
      <c r="T45">
        <f>VLOOKUP($C45&amp;"-"&amp;$G45,'DADOS CENARIOS'!$C$2:$S$9,15,0)</f>
        <v>800</v>
      </c>
      <c r="U45">
        <f>VLOOKUP($C45&amp;"-"&amp;$G45,'DADOS CENARIOS'!$C$2:$S$9,16,0)</f>
        <v>500</v>
      </c>
      <c r="V45">
        <f>VLOOKUP($C45&amp;"-"&amp;$G45,'DADOS CENARIOS'!$C$2:$S$9,17,0)</f>
        <v>155</v>
      </c>
    </row>
    <row r="46" spans="1:22" x14ac:dyDescent="0.25">
      <c r="A46" t="str">
        <f t="shared" si="0"/>
        <v>Route_MP_SBMI_FPAR</v>
      </c>
      <c r="B46" t="s">
        <v>235</v>
      </c>
      <c r="C46" s="31" t="s">
        <v>220</v>
      </c>
      <c r="D46">
        <f>VLOOKUP($C46&amp;"-"&amp;$G46,'DADOS CENARIOS'!$C$2:$S$9,2,0)</f>
        <v>5000</v>
      </c>
      <c r="E46">
        <f>VLOOKUP($C46&amp;"-"&amp;$G46,'DADOS CENARIOS'!$C$2:$S$9,3,0)</f>
        <v>5</v>
      </c>
      <c r="F46">
        <f>IF(AND(VLOOKUP(H46,vertices!$A:$D,4,0)="SIM",C46="GP"),1,VLOOKUP(C46,'DADOS CENARIOS'!$A$2:F53,6,0))</f>
        <v>12</v>
      </c>
      <c r="G46" s="31" t="s">
        <v>58</v>
      </c>
      <c r="H46" s="31" t="s">
        <v>242</v>
      </c>
      <c r="I46" s="31" t="s">
        <v>58</v>
      </c>
      <c r="J46">
        <f>VLOOKUP($C46&amp;"-"&amp;$G46,'DADOS CENARIOS'!$C$2:$S$9,5,0)</f>
        <v>107</v>
      </c>
      <c r="K46">
        <f>VLOOKUP($C46&amp;"-"&amp;$G46,'DADOS CENARIOS'!$C$2:$S$9,6,0)</f>
        <v>6800</v>
      </c>
      <c r="L46">
        <f>VLOOKUP($C46&amp;"-"&amp;$G46,'DADOS CENARIOS'!$C$2:$S$9,7,0)</f>
        <v>4680</v>
      </c>
      <c r="M46">
        <f>VLOOKUP($C46&amp;"-"&amp;$G46,'DADOS CENARIOS'!$C$2:$S$9,8,0)</f>
        <v>400</v>
      </c>
      <c r="N46">
        <f>VLOOKUP($C46&amp;"-"&amp;$G46,'DADOS CENARIOS'!$C$2:$S$9,9,0)</f>
        <v>320</v>
      </c>
      <c r="O46">
        <f>VLOOKUP($C46&amp;"-"&amp;$G46,'DADOS CENARIOS'!$C$2:$S$9,10,0)</f>
        <v>11</v>
      </c>
      <c r="P46">
        <f>VLOOKUP($C46&amp;"-"&amp;$G46,'DADOS CENARIOS'!$C$2:$S$9,11,0)</f>
        <v>8</v>
      </c>
      <c r="Q46">
        <f>VLOOKUP($C46&amp;"-"&amp;$G46,'DADOS CENARIOS'!$C$2:$S$9,12,0)</f>
        <v>6</v>
      </c>
      <c r="R46">
        <f>VLOOKUP($C46&amp;"-"&amp;$G46,'DADOS CENARIOS'!$C$2:$S$9,13,0)</f>
        <v>4</v>
      </c>
      <c r="S46">
        <f>VLOOKUP($C46&amp;"-"&amp;$G46,'DADOS CENARIOS'!$C$2:$S$9,14,0)</f>
        <v>3000</v>
      </c>
      <c r="T46">
        <f>VLOOKUP($C46&amp;"-"&amp;$G46,'DADOS CENARIOS'!$C$2:$S$9,15,0)</f>
        <v>800</v>
      </c>
      <c r="U46">
        <f>VLOOKUP($C46&amp;"-"&amp;$G46,'DADOS CENARIOS'!$C$2:$S$9,16,0)</f>
        <v>500</v>
      </c>
      <c r="V46">
        <f>VLOOKUP($C46&amp;"-"&amp;$G46,'DADOS CENARIOS'!$C$2:$S$9,17,0)</f>
        <v>155</v>
      </c>
    </row>
    <row r="47" spans="1:22" x14ac:dyDescent="0.25">
      <c r="A47" t="str">
        <f t="shared" si="0"/>
        <v>Route_MP_SBMI_FPIB</v>
      </c>
      <c r="B47" t="s">
        <v>235</v>
      </c>
      <c r="C47" s="31" t="s">
        <v>220</v>
      </c>
      <c r="D47">
        <f>VLOOKUP($C47&amp;"-"&amp;$G47,'DADOS CENARIOS'!$C$2:$S$9,2,0)</f>
        <v>5000</v>
      </c>
      <c r="E47">
        <f>VLOOKUP($C47&amp;"-"&amp;$G47,'DADOS CENARIOS'!$C$2:$S$9,3,0)</f>
        <v>5</v>
      </c>
      <c r="F47">
        <f>IF(AND(VLOOKUP(H47,vertices!$A:$D,4,0)="SIM",C47="GP"),1,VLOOKUP(C47,'DADOS CENARIOS'!$A$2:F54,6,0))</f>
        <v>12</v>
      </c>
      <c r="G47" s="31" t="s">
        <v>58</v>
      </c>
      <c r="H47" s="31" t="s">
        <v>243</v>
      </c>
      <c r="I47" s="31" t="s">
        <v>58</v>
      </c>
      <c r="J47">
        <f>VLOOKUP($C47&amp;"-"&amp;$G47,'DADOS CENARIOS'!$C$2:$S$9,5,0)</f>
        <v>107</v>
      </c>
      <c r="K47">
        <f>VLOOKUP($C47&amp;"-"&amp;$G47,'DADOS CENARIOS'!$C$2:$S$9,6,0)</f>
        <v>6800</v>
      </c>
      <c r="L47">
        <f>VLOOKUP($C47&amp;"-"&amp;$G47,'DADOS CENARIOS'!$C$2:$S$9,7,0)</f>
        <v>4680</v>
      </c>
      <c r="M47">
        <f>VLOOKUP($C47&amp;"-"&amp;$G47,'DADOS CENARIOS'!$C$2:$S$9,8,0)</f>
        <v>400</v>
      </c>
      <c r="N47">
        <f>VLOOKUP($C47&amp;"-"&amp;$G47,'DADOS CENARIOS'!$C$2:$S$9,9,0)</f>
        <v>320</v>
      </c>
      <c r="O47">
        <f>VLOOKUP($C47&amp;"-"&amp;$G47,'DADOS CENARIOS'!$C$2:$S$9,10,0)</f>
        <v>11</v>
      </c>
      <c r="P47">
        <f>VLOOKUP($C47&amp;"-"&amp;$G47,'DADOS CENARIOS'!$C$2:$S$9,11,0)</f>
        <v>8</v>
      </c>
      <c r="Q47">
        <f>VLOOKUP($C47&amp;"-"&amp;$G47,'DADOS CENARIOS'!$C$2:$S$9,12,0)</f>
        <v>6</v>
      </c>
      <c r="R47">
        <f>VLOOKUP($C47&amp;"-"&amp;$G47,'DADOS CENARIOS'!$C$2:$S$9,13,0)</f>
        <v>4</v>
      </c>
      <c r="S47">
        <f>VLOOKUP($C47&amp;"-"&amp;$G47,'DADOS CENARIOS'!$C$2:$S$9,14,0)</f>
        <v>3000</v>
      </c>
      <c r="T47">
        <f>VLOOKUP($C47&amp;"-"&amp;$G47,'DADOS CENARIOS'!$C$2:$S$9,15,0)</f>
        <v>800</v>
      </c>
      <c r="U47">
        <f>VLOOKUP($C47&amp;"-"&amp;$G47,'DADOS CENARIOS'!$C$2:$S$9,16,0)</f>
        <v>500</v>
      </c>
      <c r="V47">
        <f>VLOOKUP($C47&amp;"-"&amp;$G47,'DADOS CENARIOS'!$C$2:$S$9,17,0)</f>
        <v>155</v>
      </c>
    </row>
    <row r="48" spans="1:22" x14ac:dyDescent="0.25">
      <c r="A48" t="str">
        <f t="shared" si="0"/>
        <v>Route_MP_SBMI_FPIT</v>
      </c>
      <c r="B48" t="s">
        <v>235</v>
      </c>
      <c r="C48" s="31" t="s">
        <v>220</v>
      </c>
      <c r="D48">
        <f>VLOOKUP($C48&amp;"-"&amp;$G48,'DADOS CENARIOS'!$C$2:$S$9,2,0)</f>
        <v>5000</v>
      </c>
      <c r="E48">
        <f>VLOOKUP($C48&amp;"-"&amp;$G48,'DADOS CENARIOS'!$C$2:$S$9,3,0)</f>
        <v>5</v>
      </c>
      <c r="F48">
        <f>IF(AND(VLOOKUP(H48,vertices!$A:$D,4,0)="SIM",C48="GP"),1,VLOOKUP(C48,'DADOS CENARIOS'!$A$2:F55,6,0))</f>
        <v>12</v>
      </c>
      <c r="G48" s="31" t="s">
        <v>58</v>
      </c>
      <c r="H48" s="31" t="s">
        <v>244</v>
      </c>
      <c r="I48" s="31" t="s">
        <v>58</v>
      </c>
      <c r="J48">
        <f>VLOOKUP($C48&amp;"-"&amp;$G48,'DADOS CENARIOS'!$C$2:$S$9,5,0)</f>
        <v>107</v>
      </c>
      <c r="K48">
        <f>VLOOKUP($C48&amp;"-"&amp;$G48,'DADOS CENARIOS'!$C$2:$S$9,6,0)</f>
        <v>6800</v>
      </c>
      <c r="L48">
        <f>VLOOKUP($C48&amp;"-"&amp;$G48,'DADOS CENARIOS'!$C$2:$S$9,7,0)</f>
        <v>4680</v>
      </c>
      <c r="M48">
        <f>VLOOKUP($C48&amp;"-"&amp;$G48,'DADOS CENARIOS'!$C$2:$S$9,8,0)</f>
        <v>400</v>
      </c>
      <c r="N48">
        <f>VLOOKUP($C48&amp;"-"&amp;$G48,'DADOS CENARIOS'!$C$2:$S$9,9,0)</f>
        <v>320</v>
      </c>
      <c r="O48">
        <f>VLOOKUP($C48&amp;"-"&amp;$G48,'DADOS CENARIOS'!$C$2:$S$9,10,0)</f>
        <v>11</v>
      </c>
      <c r="P48">
        <f>VLOOKUP($C48&amp;"-"&amp;$G48,'DADOS CENARIOS'!$C$2:$S$9,11,0)</f>
        <v>8</v>
      </c>
      <c r="Q48">
        <f>VLOOKUP($C48&amp;"-"&amp;$G48,'DADOS CENARIOS'!$C$2:$S$9,12,0)</f>
        <v>6</v>
      </c>
      <c r="R48">
        <f>VLOOKUP($C48&amp;"-"&amp;$G48,'DADOS CENARIOS'!$C$2:$S$9,13,0)</f>
        <v>4</v>
      </c>
      <c r="S48">
        <f>VLOOKUP($C48&amp;"-"&amp;$G48,'DADOS CENARIOS'!$C$2:$S$9,14,0)</f>
        <v>3000</v>
      </c>
      <c r="T48">
        <f>VLOOKUP($C48&amp;"-"&amp;$G48,'DADOS CENARIOS'!$C$2:$S$9,15,0)</f>
        <v>800</v>
      </c>
      <c r="U48">
        <f>VLOOKUP($C48&amp;"-"&amp;$G48,'DADOS CENARIOS'!$C$2:$S$9,16,0)</f>
        <v>500</v>
      </c>
      <c r="V48">
        <f>VLOOKUP($C48&amp;"-"&amp;$G48,'DADOS CENARIOS'!$C$2:$S$9,17,0)</f>
        <v>155</v>
      </c>
    </row>
    <row r="49" spans="1:22" x14ac:dyDescent="0.25">
      <c r="A49" t="str">
        <f t="shared" si="0"/>
        <v>Route_MP_SBMI_FPMA</v>
      </c>
      <c r="B49" t="s">
        <v>235</v>
      </c>
      <c r="C49" s="31" t="s">
        <v>220</v>
      </c>
      <c r="D49">
        <f>VLOOKUP($C49&amp;"-"&amp;$G49,'DADOS CENARIOS'!$C$2:$S$9,2,0)</f>
        <v>5000</v>
      </c>
      <c r="E49">
        <f>VLOOKUP($C49&amp;"-"&amp;$G49,'DADOS CENARIOS'!$C$2:$S$9,3,0)</f>
        <v>5</v>
      </c>
      <c r="F49">
        <f>IF(AND(VLOOKUP(H49,vertices!$A:$D,4,0)="SIM",C49="GP"),1,VLOOKUP(C49,'DADOS CENARIOS'!$A$2:F56,6,0))</f>
        <v>12</v>
      </c>
      <c r="G49" s="31" t="s">
        <v>58</v>
      </c>
      <c r="H49" s="31" t="s">
        <v>245</v>
      </c>
      <c r="I49" s="31" t="s">
        <v>58</v>
      </c>
      <c r="J49">
        <f>VLOOKUP($C49&amp;"-"&amp;$G49,'DADOS CENARIOS'!$C$2:$S$9,5,0)</f>
        <v>107</v>
      </c>
      <c r="K49">
        <f>VLOOKUP($C49&amp;"-"&amp;$G49,'DADOS CENARIOS'!$C$2:$S$9,6,0)</f>
        <v>6800</v>
      </c>
      <c r="L49">
        <f>VLOOKUP($C49&amp;"-"&amp;$G49,'DADOS CENARIOS'!$C$2:$S$9,7,0)</f>
        <v>4680</v>
      </c>
      <c r="M49">
        <f>VLOOKUP($C49&amp;"-"&amp;$G49,'DADOS CENARIOS'!$C$2:$S$9,8,0)</f>
        <v>400</v>
      </c>
      <c r="N49">
        <f>VLOOKUP($C49&amp;"-"&amp;$G49,'DADOS CENARIOS'!$C$2:$S$9,9,0)</f>
        <v>320</v>
      </c>
      <c r="O49">
        <f>VLOOKUP($C49&amp;"-"&amp;$G49,'DADOS CENARIOS'!$C$2:$S$9,10,0)</f>
        <v>11</v>
      </c>
      <c r="P49">
        <f>VLOOKUP($C49&amp;"-"&amp;$G49,'DADOS CENARIOS'!$C$2:$S$9,11,0)</f>
        <v>8</v>
      </c>
      <c r="Q49">
        <f>VLOOKUP($C49&amp;"-"&amp;$G49,'DADOS CENARIOS'!$C$2:$S$9,12,0)</f>
        <v>6</v>
      </c>
      <c r="R49">
        <f>VLOOKUP($C49&amp;"-"&amp;$G49,'DADOS CENARIOS'!$C$2:$S$9,13,0)</f>
        <v>4</v>
      </c>
      <c r="S49">
        <f>VLOOKUP($C49&amp;"-"&amp;$G49,'DADOS CENARIOS'!$C$2:$S$9,14,0)</f>
        <v>3000</v>
      </c>
      <c r="T49">
        <f>VLOOKUP($C49&amp;"-"&amp;$G49,'DADOS CENARIOS'!$C$2:$S$9,15,0)</f>
        <v>800</v>
      </c>
      <c r="U49">
        <f>VLOOKUP($C49&amp;"-"&amp;$G49,'DADOS CENARIOS'!$C$2:$S$9,16,0)</f>
        <v>500</v>
      </c>
      <c r="V49">
        <f>VLOOKUP($C49&amp;"-"&amp;$G49,'DADOS CENARIOS'!$C$2:$S$9,17,0)</f>
        <v>155</v>
      </c>
    </row>
    <row r="50" spans="1:22" x14ac:dyDescent="0.25">
      <c r="A50" t="str">
        <f t="shared" si="0"/>
        <v>Route_MP_SBMI_FPMR</v>
      </c>
      <c r="B50" t="s">
        <v>235</v>
      </c>
      <c r="C50" s="31" t="s">
        <v>220</v>
      </c>
      <c r="D50">
        <f>VLOOKUP($C50&amp;"-"&amp;$G50,'DADOS CENARIOS'!$C$2:$S$9,2,0)</f>
        <v>5000</v>
      </c>
      <c r="E50">
        <f>VLOOKUP($C50&amp;"-"&amp;$G50,'DADOS CENARIOS'!$C$2:$S$9,3,0)</f>
        <v>5</v>
      </c>
      <c r="F50">
        <f>IF(AND(VLOOKUP(H50,vertices!$A:$D,4,0)="SIM",C50="GP"),1,VLOOKUP(C50,'DADOS CENARIOS'!$A$2:F57,6,0))</f>
        <v>12</v>
      </c>
      <c r="G50" s="31" t="s">
        <v>58</v>
      </c>
      <c r="H50" s="31" t="s">
        <v>246</v>
      </c>
      <c r="I50" s="31" t="s">
        <v>58</v>
      </c>
      <c r="J50">
        <f>VLOOKUP($C50&amp;"-"&amp;$G50,'DADOS CENARIOS'!$C$2:$S$9,5,0)</f>
        <v>107</v>
      </c>
      <c r="K50">
        <f>VLOOKUP($C50&amp;"-"&amp;$G50,'DADOS CENARIOS'!$C$2:$S$9,6,0)</f>
        <v>6800</v>
      </c>
      <c r="L50">
        <f>VLOOKUP($C50&amp;"-"&amp;$G50,'DADOS CENARIOS'!$C$2:$S$9,7,0)</f>
        <v>4680</v>
      </c>
      <c r="M50">
        <f>VLOOKUP($C50&amp;"-"&amp;$G50,'DADOS CENARIOS'!$C$2:$S$9,8,0)</f>
        <v>400</v>
      </c>
      <c r="N50">
        <f>VLOOKUP($C50&amp;"-"&amp;$G50,'DADOS CENARIOS'!$C$2:$S$9,9,0)</f>
        <v>320</v>
      </c>
      <c r="O50">
        <f>VLOOKUP($C50&amp;"-"&amp;$G50,'DADOS CENARIOS'!$C$2:$S$9,10,0)</f>
        <v>11</v>
      </c>
      <c r="P50">
        <f>VLOOKUP($C50&amp;"-"&amp;$G50,'DADOS CENARIOS'!$C$2:$S$9,11,0)</f>
        <v>8</v>
      </c>
      <c r="Q50">
        <f>VLOOKUP($C50&amp;"-"&amp;$G50,'DADOS CENARIOS'!$C$2:$S$9,12,0)</f>
        <v>6</v>
      </c>
      <c r="R50">
        <f>VLOOKUP($C50&amp;"-"&amp;$G50,'DADOS CENARIOS'!$C$2:$S$9,13,0)</f>
        <v>4</v>
      </c>
      <c r="S50">
        <f>VLOOKUP($C50&amp;"-"&amp;$G50,'DADOS CENARIOS'!$C$2:$S$9,14,0)</f>
        <v>3000</v>
      </c>
      <c r="T50">
        <f>VLOOKUP($C50&amp;"-"&amp;$G50,'DADOS CENARIOS'!$C$2:$S$9,15,0)</f>
        <v>800</v>
      </c>
      <c r="U50">
        <f>VLOOKUP($C50&amp;"-"&amp;$G50,'DADOS CENARIOS'!$C$2:$S$9,16,0)</f>
        <v>500</v>
      </c>
      <c r="V50">
        <f>VLOOKUP($C50&amp;"-"&amp;$G50,'DADOS CENARIOS'!$C$2:$S$9,17,0)</f>
        <v>155</v>
      </c>
    </row>
    <row r="51" spans="1:22" x14ac:dyDescent="0.25">
      <c r="A51" t="str">
        <f t="shared" si="0"/>
        <v>Route_MP_SBMI_FPPA</v>
      </c>
      <c r="B51" t="s">
        <v>235</v>
      </c>
      <c r="C51" s="31" t="s">
        <v>220</v>
      </c>
      <c r="D51">
        <f>VLOOKUP($C51&amp;"-"&amp;$G51,'DADOS CENARIOS'!$C$2:$S$9,2,0)</f>
        <v>5000</v>
      </c>
      <c r="E51">
        <f>VLOOKUP($C51&amp;"-"&amp;$G51,'DADOS CENARIOS'!$C$2:$S$9,3,0)</f>
        <v>5</v>
      </c>
      <c r="F51">
        <f>IF(AND(VLOOKUP(H51,vertices!$A:$D,4,0)="SIM",C51="GP"),1,VLOOKUP(C51,'DADOS CENARIOS'!$A$2:F58,6,0))</f>
        <v>12</v>
      </c>
      <c r="G51" s="31" t="s">
        <v>58</v>
      </c>
      <c r="H51" s="31" t="s">
        <v>247</v>
      </c>
      <c r="I51" s="31" t="s">
        <v>58</v>
      </c>
      <c r="J51">
        <f>VLOOKUP($C51&amp;"-"&amp;$G51,'DADOS CENARIOS'!$C$2:$S$9,5,0)</f>
        <v>107</v>
      </c>
      <c r="K51">
        <f>VLOOKUP($C51&amp;"-"&amp;$G51,'DADOS CENARIOS'!$C$2:$S$9,6,0)</f>
        <v>6800</v>
      </c>
      <c r="L51">
        <f>VLOOKUP($C51&amp;"-"&amp;$G51,'DADOS CENARIOS'!$C$2:$S$9,7,0)</f>
        <v>4680</v>
      </c>
      <c r="M51">
        <f>VLOOKUP($C51&amp;"-"&amp;$G51,'DADOS CENARIOS'!$C$2:$S$9,8,0)</f>
        <v>400</v>
      </c>
      <c r="N51">
        <f>VLOOKUP($C51&amp;"-"&amp;$G51,'DADOS CENARIOS'!$C$2:$S$9,9,0)</f>
        <v>320</v>
      </c>
      <c r="O51">
        <f>VLOOKUP($C51&amp;"-"&amp;$G51,'DADOS CENARIOS'!$C$2:$S$9,10,0)</f>
        <v>11</v>
      </c>
      <c r="P51">
        <f>VLOOKUP($C51&amp;"-"&amp;$G51,'DADOS CENARIOS'!$C$2:$S$9,11,0)</f>
        <v>8</v>
      </c>
      <c r="Q51">
        <f>VLOOKUP($C51&amp;"-"&amp;$G51,'DADOS CENARIOS'!$C$2:$S$9,12,0)</f>
        <v>6</v>
      </c>
      <c r="R51">
        <f>VLOOKUP($C51&amp;"-"&amp;$G51,'DADOS CENARIOS'!$C$2:$S$9,13,0)</f>
        <v>4</v>
      </c>
      <c r="S51">
        <f>VLOOKUP($C51&amp;"-"&amp;$G51,'DADOS CENARIOS'!$C$2:$S$9,14,0)</f>
        <v>3000</v>
      </c>
      <c r="T51">
        <f>VLOOKUP($C51&amp;"-"&amp;$G51,'DADOS CENARIOS'!$C$2:$S$9,15,0)</f>
        <v>800</v>
      </c>
      <c r="U51">
        <f>VLOOKUP($C51&amp;"-"&amp;$G51,'DADOS CENARIOS'!$C$2:$S$9,16,0)</f>
        <v>500</v>
      </c>
      <c r="V51">
        <f>VLOOKUP($C51&amp;"-"&amp;$G51,'DADOS CENARIOS'!$C$2:$S$9,17,0)</f>
        <v>155</v>
      </c>
    </row>
    <row r="52" spans="1:22" x14ac:dyDescent="0.25">
      <c r="A52" t="str">
        <f t="shared" si="0"/>
        <v>Route_MP_SBMI_FPPL</v>
      </c>
      <c r="B52" t="s">
        <v>235</v>
      </c>
      <c r="C52" s="31" t="s">
        <v>220</v>
      </c>
      <c r="D52">
        <f>VLOOKUP($C52&amp;"-"&amp;$G52,'DADOS CENARIOS'!$C$2:$S$9,2,0)</f>
        <v>5000</v>
      </c>
      <c r="E52">
        <f>VLOOKUP($C52&amp;"-"&amp;$G52,'DADOS CENARIOS'!$C$2:$S$9,3,0)</f>
        <v>5</v>
      </c>
      <c r="F52">
        <f>IF(AND(VLOOKUP(H52,vertices!$A:$D,4,0)="SIM",C52="GP"),1,VLOOKUP(C52,'DADOS CENARIOS'!$A$2:F59,6,0))</f>
        <v>12</v>
      </c>
      <c r="G52" s="31" t="s">
        <v>58</v>
      </c>
      <c r="H52" s="31" t="s">
        <v>248</v>
      </c>
      <c r="I52" s="31" t="s">
        <v>58</v>
      </c>
      <c r="J52">
        <f>VLOOKUP($C52&amp;"-"&amp;$G52,'DADOS CENARIOS'!$C$2:$S$9,5,0)</f>
        <v>107</v>
      </c>
      <c r="K52">
        <f>VLOOKUP($C52&amp;"-"&amp;$G52,'DADOS CENARIOS'!$C$2:$S$9,6,0)</f>
        <v>6800</v>
      </c>
      <c r="L52">
        <f>VLOOKUP($C52&amp;"-"&amp;$G52,'DADOS CENARIOS'!$C$2:$S$9,7,0)</f>
        <v>4680</v>
      </c>
      <c r="M52">
        <f>VLOOKUP($C52&amp;"-"&amp;$G52,'DADOS CENARIOS'!$C$2:$S$9,8,0)</f>
        <v>400</v>
      </c>
      <c r="N52">
        <f>VLOOKUP($C52&amp;"-"&amp;$G52,'DADOS CENARIOS'!$C$2:$S$9,9,0)</f>
        <v>320</v>
      </c>
      <c r="O52">
        <f>VLOOKUP($C52&amp;"-"&amp;$G52,'DADOS CENARIOS'!$C$2:$S$9,10,0)</f>
        <v>11</v>
      </c>
      <c r="P52">
        <f>VLOOKUP($C52&amp;"-"&amp;$G52,'DADOS CENARIOS'!$C$2:$S$9,11,0)</f>
        <v>8</v>
      </c>
      <c r="Q52">
        <f>VLOOKUP($C52&amp;"-"&amp;$G52,'DADOS CENARIOS'!$C$2:$S$9,12,0)</f>
        <v>6</v>
      </c>
      <c r="R52">
        <f>VLOOKUP($C52&amp;"-"&amp;$G52,'DADOS CENARIOS'!$C$2:$S$9,13,0)</f>
        <v>4</v>
      </c>
      <c r="S52">
        <f>VLOOKUP($C52&amp;"-"&amp;$G52,'DADOS CENARIOS'!$C$2:$S$9,14,0)</f>
        <v>3000</v>
      </c>
      <c r="T52">
        <f>VLOOKUP($C52&amp;"-"&amp;$G52,'DADOS CENARIOS'!$C$2:$S$9,15,0)</f>
        <v>800</v>
      </c>
      <c r="U52">
        <f>VLOOKUP($C52&amp;"-"&amp;$G52,'DADOS CENARIOS'!$C$2:$S$9,16,0)</f>
        <v>500</v>
      </c>
      <c r="V52">
        <f>VLOOKUP($C52&amp;"-"&amp;$G52,'DADOS CENARIOS'!$C$2:$S$9,17,0)</f>
        <v>155</v>
      </c>
    </row>
    <row r="53" spans="1:22" x14ac:dyDescent="0.25">
      <c r="A53" t="str">
        <f t="shared" si="0"/>
        <v>Route_MP_SBMI_FPCS</v>
      </c>
      <c r="B53" t="s">
        <v>235</v>
      </c>
      <c r="C53" s="31" t="s">
        <v>220</v>
      </c>
      <c r="D53">
        <f>VLOOKUP($C53&amp;"-"&amp;$G53,'DADOS CENARIOS'!$C$2:$S$9,2,0)</f>
        <v>5000</v>
      </c>
      <c r="E53">
        <f>VLOOKUP($C53&amp;"-"&amp;$G53,'DADOS CENARIOS'!$C$2:$S$9,3,0)</f>
        <v>5</v>
      </c>
      <c r="F53">
        <f>IF(AND(VLOOKUP(H53,vertices!$A:$D,4,0)="SIM",C53="GP"),1,VLOOKUP(C53,'DADOS CENARIOS'!$A$2:F60,6,0))</f>
        <v>12</v>
      </c>
      <c r="G53" s="31" t="s">
        <v>58</v>
      </c>
      <c r="H53" s="31" t="s">
        <v>249</v>
      </c>
      <c r="I53" s="31" t="s">
        <v>58</v>
      </c>
      <c r="J53">
        <f>VLOOKUP($C53&amp;"-"&amp;$G53,'DADOS CENARIOS'!$C$2:$S$9,5,0)</f>
        <v>107</v>
      </c>
      <c r="K53">
        <f>VLOOKUP($C53&amp;"-"&amp;$G53,'DADOS CENARIOS'!$C$2:$S$9,6,0)</f>
        <v>6800</v>
      </c>
      <c r="L53">
        <f>VLOOKUP($C53&amp;"-"&amp;$G53,'DADOS CENARIOS'!$C$2:$S$9,7,0)</f>
        <v>4680</v>
      </c>
      <c r="M53">
        <f>VLOOKUP($C53&amp;"-"&amp;$G53,'DADOS CENARIOS'!$C$2:$S$9,8,0)</f>
        <v>400</v>
      </c>
      <c r="N53">
        <f>VLOOKUP($C53&amp;"-"&amp;$G53,'DADOS CENARIOS'!$C$2:$S$9,9,0)</f>
        <v>320</v>
      </c>
      <c r="O53">
        <f>VLOOKUP($C53&amp;"-"&amp;$G53,'DADOS CENARIOS'!$C$2:$S$9,10,0)</f>
        <v>11</v>
      </c>
      <c r="P53">
        <f>VLOOKUP($C53&amp;"-"&amp;$G53,'DADOS CENARIOS'!$C$2:$S$9,11,0)</f>
        <v>8</v>
      </c>
      <c r="Q53">
        <f>VLOOKUP($C53&amp;"-"&amp;$G53,'DADOS CENARIOS'!$C$2:$S$9,12,0)</f>
        <v>6</v>
      </c>
      <c r="R53">
        <f>VLOOKUP($C53&amp;"-"&amp;$G53,'DADOS CENARIOS'!$C$2:$S$9,13,0)</f>
        <v>4</v>
      </c>
      <c r="S53">
        <f>VLOOKUP($C53&amp;"-"&amp;$G53,'DADOS CENARIOS'!$C$2:$S$9,14,0)</f>
        <v>3000</v>
      </c>
      <c r="T53">
        <f>VLOOKUP($C53&amp;"-"&amp;$G53,'DADOS CENARIOS'!$C$2:$S$9,15,0)</f>
        <v>800</v>
      </c>
      <c r="U53">
        <f>VLOOKUP($C53&amp;"-"&amp;$G53,'DADOS CENARIOS'!$C$2:$S$9,16,0)</f>
        <v>500</v>
      </c>
      <c r="V53">
        <f>VLOOKUP($C53&amp;"-"&amp;$G53,'DADOS CENARIOS'!$C$2:$S$9,17,0)</f>
        <v>155</v>
      </c>
    </row>
    <row r="54" spans="1:22" x14ac:dyDescent="0.25">
      <c r="A54" t="str">
        <f t="shared" si="0"/>
        <v>Route_MP_SBMI_FPSP</v>
      </c>
      <c r="B54" t="s">
        <v>235</v>
      </c>
      <c r="C54" s="31" t="s">
        <v>220</v>
      </c>
      <c r="D54">
        <f>VLOOKUP($C54&amp;"-"&amp;$G54,'DADOS CENARIOS'!$C$2:$S$9,2,0)</f>
        <v>5000</v>
      </c>
      <c r="E54">
        <f>VLOOKUP($C54&amp;"-"&amp;$G54,'DADOS CENARIOS'!$C$2:$S$9,3,0)</f>
        <v>5</v>
      </c>
      <c r="F54">
        <f>IF(AND(VLOOKUP(H54,vertices!$A:$D,4,0)="SIM",C54="GP"),1,VLOOKUP(C54,'DADOS CENARIOS'!$A$2:F61,6,0))</f>
        <v>12</v>
      </c>
      <c r="G54" s="31" t="s">
        <v>58</v>
      </c>
      <c r="H54" s="31" t="s">
        <v>250</v>
      </c>
      <c r="I54" s="31" t="s">
        <v>58</v>
      </c>
      <c r="J54">
        <f>VLOOKUP($C54&amp;"-"&amp;$G54,'DADOS CENARIOS'!$C$2:$S$9,5,0)</f>
        <v>107</v>
      </c>
      <c r="K54">
        <f>VLOOKUP($C54&amp;"-"&amp;$G54,'DADOS CENARIOS'!$C$2:$S$9,6,0)</f>
        <v>6800</v>
      </c>
      <c r="L54">
        <f>VLOOKUP($C54&amp;"-"&amp;$G54,'DADOS CENARIOS'!$C$2:$S$9,7,0)</f>
        <v>4680</v>
      </c>
      <c r="M54">
        <f>VLOOKUP($C54&amp;"-"&amp;$G54,'DADOS CENARIOS'!$C$2:$S$9,8,0)</f>
        <v>400</v>
      </c>
      <c r="N54">
        <f>VLOOKUP($C54&amp;"-"&amp;$G54,'DADOS CENARIOS'!$C$2:$S$9,9,0)</f>
        <v>320</v>
      </c>
      <c r="O54">
        <f>VLOOKUP($C54&amp;"-"&amp;$G54,'DADOS CENARIOS'!$C$2:$S$9,10,0)</f>
        <v>11</v>
      </c>
      <c r="P54">
        <f>VLOOKUP($C54&amp;"-"&amp;$G54,'DADOS CENARIOS'!$C$2:$S$9,11,0)</f>
        <v>8</v>
      </c>
      <c r="Q54">
        <f>VLOOKUP($C54&amp;"-"&amp;$G54,'DADOS CENARIOS'!$C$2:$S$9,12,0)</f>
        <v>6</v>
      </c>
      <c r="R54">
        <f>VLOOKUP($C54&amp;"-"&amp;$G54,'DADOS CENARIOS'!$C$2:$S$9,13,0)</f>
        <v>4</v>
      </c>
      <c r="S54">
        <f>VLOOKUP($C54&amp;"-"&amp;$G54,'DADOS CENARIOS'!$C$2:$S$9,14,0)</f>
        <v>3000</v>
      </c>
      <c r="T54">
        <f>VLOOKUP($C54&amp;"-"&amp;$G54,'DADOS CENARIOS'!$C$2:$S$9,15,0)</f>
        <v>800</v>
      </c>
      <c r="U54">
        <f>VLOOKUP($C54&amp;"-"&amp;$G54,'DADOS CENARIOS'!$C$2:$S$9,16,0)</f>
        <v>500</v>
      </c>
      <c r="V54">
        <f>VLOOKUP($C54&amp;"-"&amp;$G54,'DADOS CENARIOS'!$C$2:$S$9,17,0)</f>
        <v>155</v>
      </c>
    </row>
    <row r="55" spans="1:22" x14ac:dyDescent="0.25">
      <c r="A55" t="str">
        <f t="shared" si="0"/>
        <v>Route_MP_SBMI_FPSA</v>
      </c>
      <c r="B55" t="s">
        <v>235</v>
      </c>
      <c r="C55" s="31" t="s">
        <v>220</v>
      </c>
      <c r="D55">
        <f>VLOOKUP($C55&amp;"-"&amp;$G55,'DADOS CENARIOS'!$C$2:$S$9,2,0)</f>
        <v>5000</v>
      </c>
      <c r="E55">
        <f>VLOOKUP($C55&amp;"-"&amp;$G55,'DADOS CENARIOS'!$C$2:$S$9,3,0)</f>
        <v>5</v>
      </c>
      <c r="F55">
        <f>IF(AND(VLOOKUP(H55,vertices!$A:$D,4,0)="SIM",C55="GP"),1,VLOOKUP(C55,'DADOS CENARIOS'!$A$2:F62,6,0))</f>
        <v>12</v>
      </c>
      <c r="G55" s="31" t="s">
        <v>58</v>
      </c>
      <c r="H55" s="31" t="s">
        <v>251</v>
      </c>
      <c r="I55" s="31" t="s">
        <v>58</v>
      </c>
      <c r="J55">
        <f>VLOOKUP($C55&amp;"-"&amp;$G55,'DADOS CENARIOS'!$C$2:$S$9,5,0)</f>
        <v>107</v>
      </c>
      <c r="K55">
        <f>VLOOKUP($C55&amp;"-"&amp;$G55,'DADOS CENARIOS'!$C$2:$S$9,6,0)</f>
        <v>6800</v>
      </c>
      <c r="L55">
        <f>VLOOKUP($C55&amp;"-"&amp;$G55,'DADOS CENARIOS'!$C$2:$S$9,7,0)</f>
        <v>4680</v>
      </c>
      <c r="M55">
        <f>VLOOKUP($C55&amp;"-"&amp;$G55,'DADOS CENARIOS'!$C$2:$S$9,8,0)</f>
        <v>400</v>
      </c>
      <c r="N55">
        <f>VLOOKUP($C55&amp;"-"&amp;$G55,'DADOS CENARIOS'!$C$2:$S$9,9,0)</f>
        <v>320</v>
      </c>
      <c r="O55">
        <f>VLOOKUP($C55&amp;"-"&amp;$G55,'DADOS CENARIOS'!$C$2:$S$9,10,0)</f>
        <v>11</v>
      </c>
      <c r="P55">
        <f>VLOOKUP($C55&amp;"-"&amp;$G55,'DADOS CENARIOS'!$C$2:$S$9,11,0)</f>
        <v>8</v>
      </c>
      <c r="Q55">
        <f>VLOOKUP($C55&amp;"-"&amp;$G55,'DADOS CENARIOS'!$C$2:$S$9,12,0)</f>
        <v>6</v>
      </c>
      <c r="R55">
        <f>VLOOKUP($C55&amp;"-"&amp;$G55,'DADOS CENARIOS'!$C$2:$S$9,13,0)</f>
        <v>4</v>
      </c>
      <c r="S55">
        <f>VLOOKUP($C55&amp;"-"&amp;$G55,'DADOS CENARIOS'!$C$2:$S$9,14,0)</f>
        <v>3000</v>
      </c>
      <c r="T55">
        <f>VLOOKUP($C55&amp;"-"&amp;$G55,'DADOS CENARIOS'!$C$2:$S$9,15,0)</f>
        <v>800</v>
      </c>
      <c r="U55">
        <f>VLOOKUP($C55&amp;"-"&amp;$G55,'DADOS CENARIOS'!$C$2:$S$9,16,0)</f>
        <v>500</v>
      </c>
      <c r="V55">
        <f>VLOOKUP($C55&amp;"-"&amp;$G55,'DADOS CENARIOS'!$C$2:$S$9,17,0)</f>
        <v>155</v>
      </c>
    </row>
    <row r="56" spans="1:22" x14ac:dyDescent="0.25">
      <c r="A56" t="str">
        <f t="shared" si="0"/>
        <v>Route_MP_SBMI_NS31</v>
      </c>
      <c r="B56" t="s">
        <v>235</v>
      </c>
      <c r="C56" s="31" t="s">
        <v>220</v>
      </c>
      <c r="D56">
        <f>VLOOKUP($C56&amp;"-"&amp;$G56,'DADOS CENARIOS'!$C$2:$S$9,2,0)</f>
        <v>5000</v>
      </c>
      <c r="E56">
        <f>VLOOKUP($C56&amp;"-"&amp;$G56,'DADOS CENARIOS'!$C$2:$S$9,3,0)</f>
        <v>5</v>
      </c>
      <c r="F56">
        <f>IF(AND(VLOOKUP(H56,vertices!$A:$D,4,0)="SIM",C56="GP"),1,VLOOKUP(C56,'DADOS CENARIOS'!$A$2:F63,6,0))</f>
        <v>12</v>
      </c>
      <c r="G56" s="31" t="s">
        <v>58</v>
      </c>
      <c r="H56" s="31" t="s">
        <v>252</v>
      </c>
      <c r="I56" s="31" t="s">
        <v>58</v>
      </c>
      <c r="J56">
        <f>VLOOKUP($C56&amp;"-"&amp;$G56,'DADOS CENARIOS'!$C$2:$S$9,5,0)</f>
        <v>107</v>
      </c>
      <c r="K56">
        <f>VLOOKUP($C56&amp;"-"&amp;$G56,'DADOS CENARIOS'!$C$2:$S$9,6,0)</f>
        <v>6800</v>
      </c>
      <c r="L56">
        <f>VLOOKUP($C56&amp;"-"&amp;$G56,'DADOS CENARIOS'!$C$2:$S$9,7,0)</f>
        <v>4680</v>
      </c>
      <c r="M56">
        <f>VLOOKUP($C56&amp;"-"&amp;$G56,'DADOS CENARIOS'!$C$2:$S$9,8,0)</f>
        <v>400</v>
      </c>
      <c r="N56">
        <f>VLOOKUP($C56&amp;"-"&amp;$G56,'DADOS CENARIOS'!$C$2:$S$9,9,0)</f>
        <v>320</v>
      </c>
      <c r="O56">
        <f>VLOOKUP($C56&amp;"-"&amp;$G56,'DADOS CENARIOS'!$C$2:$S$9,10,0)</f>
        <v>11</v>
      </c>
      <c r="P56">
        <f>VLOOKUP($C56&amp;"-"&amp;$G56,'DADOS CENARIOS'!$C$2:$S$9,11,0)</f>
        <v>8</v>
      </c>
      <c r="Q56">
        <f>VLOOKUP($C56&amp;"-"&amp;$G56,'DADOS CENARIOS'!$C$2:$S$9,12,0)</f>
        <v>6</v>
      </c>
      <c r="R56">
        <f>VLOOKUP($C56&amp;"-"&amp;$G56,'DADOS CENARIOS'!$C$2:$S$9,13,0)</f>
        <v>4</v>
      </c>
      <c r="S56">
        <f>VLOOKUP($C56&amp;"-"&amp;$G56,'DADOS CENARIOS'!$C$2:$S$9,14,0)</f>
        <v>3000</v>
      </c>
      <c r="T56">
        <f>VLOOKUP($C56&amp;"-"&amp;$G56,'DADOS CENARIOS'!$C$2:$S$9,15,0)</f>
        <v>800</v>
      </c>
      <c r="U56">
        <f>VLOOKUP($C56&amp;"-"&amp;$G56,'DADOS CENARIOS'!$C$2:$S$9,16,0)</f>
        <v>500</v>
      </c>
      <c r="V56">
        <f>VLOOKUP($C56&amp;"-"&amp;$G56,'DADOS CENARIOS'!$C$2:$S$9,17,0)</f>
        <v>155</v>
      </c>
    </row>
    <row r="57" spans="1:22" x14ac:dyDescent="0.25">
      <c r="A57" t="str">
        <f t="shared" si="0"/>
        <v>Route_MP_SBMI_NS33</v>
      </c>
      <c r="B57" t="s">
        <v>235</v>
      </c>
      <c r="C57" s="31" t="s">
        <v>220</v>
      </c>
      <c r="D57">
        <f>VLOOKUP($C57&amp;"-"&amp;$G57,'DADOS CENARIOS'!$C$2:$S$9,2,0)</f>
        <v>5000</v>
      </c>
      <c r="E57">
        <f>VLOOKUP($C57&amp;"-"&amp;$G57,'DADOS CENARIOS'!$C$2:$S$9,3,0)</f>
        <v>5</v>
      </c>
      <c r="F57">
        <f>IF(AND(VLOOKUP(H57,vertices!$A:$D,4,0)="SIM",C57="GP"),1,VLOOKUP(C57,'DADOS CENARIOS'!$A$2:F64,6,0))</f>
        <v>12</v>
      </c>
      <c r="G57" s="31" t="s">
        <v>58</v>
      </c>
      <c r="H57" s="31" t="s">
        <v>253</v>
      </c>
      <c r="I57" s="31" t="s">
        <v>58</v>
      </c>
      <c r="J57">
        <f>VLOOKUP($C57&amp;"-"&amp;$G57,'DADOS CENARIOS'!$C$2:$S$9,5,0)</f>
        <v>107</v>
      </c>
      <c r="K57">
        <f>VLOOKUP($C57&amp;"-"&amp;$G57,'DADOS CENARIOS'!$C$2:$S$9,6,0)</f>
        <v>6800</v>
      </c>
      <c r="L57">
        <f>VLOOKUP($C57&amp;"-"&amp;$G57,'DADOS CENARIOS'!$C$2:$S$9,7,0)</f>
        <v>4680</v>
      </c>
      <c r="M57">
        <f>VLOOKUP($C57&amp;"-"&amp;$G57,'DADOS CENARIOS'!$C$2:$S$9,8,0)</f>
        <v>400</v>
      </c>
      <c r="N57">
        <f>VLOOKUP($C57&amp;"-"&amp;$G57,'DADOS CENARIOS'!$C$2:$S$9,9,0)</f>
        <v>320</v>
      </c>
      <c r="O57">
        <f>VLOOKUP($C57&amp;"-"&amp;$G57,'DADOS CENARIOS'!$C$2:$S$9,10,0)</f>
        <v>11</v>
      </c>
      <c r="P57">
        <f>VLOOKUP($C57&amp;"-"&amp;$G57,'DADOS CENARIOS'!$C$2:$S$9,11,0)</f>
        <v>8</v>
      </c>
      <c r="Q57">
        <f>VLOOKUP($C57&amp;"-"&amp;$G57,'DADOS CENARIOS'!$C$2:$S$9,12,0)</f>
        <v>6</v>
      </c>
      <c r="R57">
        <f>VLOOKUP($C57&amp;"-"&amp;$G57,'DADOS CENARIOS'!$C$2:$S$9,13,0)</f>
        <v>4</v>
      </c>
      <c r="S57">
        <f>VLOOKUP($C57&amp;"-"&amp;$G57,'DADOS CENARIOS'!$C$2:$S$9,14,0)</f>
        <v>3000</v>
      </c>
      <c r="T57">
        <f>VLOOKUP($C57&amp;"-"&amp;$G57,'DADOS CENARIOS'!$C$2:$S$9,15,0)</f>
        <v>800</v>
      </c>
      <c r="U57">
        <f>VLOOKUP($C57&amp;"-"&amp;$G57,'DADOS CENARIOS'!$C$2:$S$9,16,0)</f>
        <v>500</v>
      </c>
      <c r="V57">
        <f>VLOOKUP($C57&amp;"-"&amp;$G57,'DADOS CENARIOS'!$C$2:$S$9,17,0)</f>
        <v>155</v>
      </c>
    </row>
    <row r="58" spans="1:22" x14ac:dyDescent="0.25">
      <c r="A58" t="str">
        <f t="shared" si="0"/>
        <v>Route_MP_SBMI_NS38</v>
      </c>
      <c r="B58" t="s">
        <v>235</v>
      </c>
      <c r="C58" s="31" t="s">
        <v>220</v>
      </c>
      <c r="D58">
        <f>VLOOKUP($C58&amp;"-"&amp;$G58,'DADOS CENARIOS'!$C$2:$S$9,2,0)</f>
        <v>5000</v>
      </c>
      <c r="E58">
        <f>VLOOKUP($C58&amp;"-"&amp;$G58,'DADOS CENARIOS'!$C$2:$S$9,3,0)</f>
        <v>5</v>
      </c>
      <c r="F58">
        <f>IF(AND(VLOOKUP(H58,vertices!$A:$D,4,0)="SIM",C58="GP"),1,VLOOKUP(C58,'DADOS CENARIOS'!$A$2:F65,6,0))</f>
        <v>12</v>
      </c>
      <c r="G58" s="31" t="s">
        <v>58</v>
      </c>
      <c r="H58" s="31" t="s">
        <v>254</v>
      </c>
      <c r="I58" s="31" t="s">
        <v>58</v>
      </c>
      <c r="J58">
        <f>VLOOKUP($C58&amp;"-"&amp;$G58,'DADOS CENARIOS'!$C$2:$S$9,5,0)</f>
        <v>107</v>
      </c>
      <c r="K58">
        <f>VLOOKUP($C58&amp;"-"&amp;$G58,'DADOS CENARIOS'!$C$2:$S$9,6,0)</f>
        <v>6800</v>
      </c>
      <c r="L58">
        <f>VLOOKUP($C58&amp;"-"&amp;$G58,'DADOS CENARIOS'!$C$2:$S$9,7,0)</f>
        <v>4680</v>
      </c>
      <c r="M58">
        <f>VLOOKUP($C58&amp;"-"&amp;$G58,'DADOS CENARIOS'!$C$2:$S$9,8,0)</f>
        <v>400</v>
      </c>
      <c r="N58">
        <f>VLOOKUP($C58&amp;"-"&amp;$G58,'DADOS CENARIOS'!$C$2:$S$9,9,0)</f>
        <v>320</v>
      </c>
      <c r="O58">
        <f>VLOOKUP($C58&amp;"-"&amp;$G58,'DADOS CENARIOS'!$C$2:$S$9,10,0)</f>
        <v>11</v>
      </c>
      <c r="P58">
        <f>VLOOKUP($C58&amp;"-"&amp;$G58,'DADOS CENARIOS'!$C$2:$S$9,11,0)</f>
        <v>8</v>
      </c>
      <c r="Q58">
        <f>VLOOKUP($C58&amp;"-"&amp;$G58,'DADOS CENARIOS'!$C$2:$S$9,12,0)</f>
        <v>6</v>
      </c>
      <c r="R58">
        <f>VLOOKUP($C58&amp;"-"&amp;$G58,'DADOS CENARIOS'!$C$2:$S$9,13,0)</f>
        <v>4</v>
      </c>
      <c r="S58">
        <f>VLOOKUP($C58&amp;"-"&amp;$G58,'DADOS CENARIOS'!$C$2:$S$9,14,0)</f>
        <v>3000</v>
      </c>
      <c r="T58">
        <f>VLOOKUP($C58&amp;"-"&amp;$G58,'DADOS CENARIOS'!$C$2:$S$9,15,0)</f>
        <v>800</v>
      </c>
      <c r="U58">
        <f>VLOOKUP($C58&amp;"-"&amp;$G58,'DADOS CENARIOS'!$C$2:$S$9,16,0)</f>
        <v>500</v>
      </c>
      <c r="V58">
        <f>VLOOKUP($C58&amp;"-"&amp;$G58,'DADOS CENARIOS'!$C$2:$S$9,17,0)</f>
        <v>155</v>
      </c>
    </row>
    <row r="59" spans="1:22" x14ac:dyDescent="0.25">
      <c r="A59" t="str">
        <f t="shared" si="0"/>
        <v>Route_MP_SBMI_NS39</v>
      </c>
      <c r="B59" t="s">
        <v>235</v>
      </c>
      <c r="C59" s="31" t="s">
        <v>220</v>
      </c>
      <c r="D59">
        <f>VLOOKUP($C59&amp;"-"&amp;$G59,'DADOS CENARIOS'!$C$2:$S$9,2,0)</f>
        <v>5000</v>
      </c>
      <c r="E59">
        <f>VLOOKUP($C59&amp;"-"&amp;$G59,'DADOS CENARIOS'!$C$2:$S$9,3,0)</f>
        <v>5</v>
      </c>
      <c r="F59">
        <f>IF(AND(VLOOKUP(H59,vertices!$A:$D,4,0)="SIM",C59="GP"),1,VLOOKUP(C59,'DADOS CENARIOS'!$A$2:F66,6,0))</f>
        <v>12</v>
      </c>
      <c r="G59" s="31" t="s">
        <v>58</v>
      </c>
      <c r="H59" s="31" t="s">
        <v>255</v>
      </c>
      <c r="I59" s="31" t="s">
        <v>58</v>
      </c>
      <c r="J59">
        <f>VLOOKUP($C59&amp;"-"&amp;$G59,'DADOS CENARIOS'!$C$2:$S$9,5,0)</f>
        <v>107</v>
      </c>
      <c r="K59">
        <f>VLOOKUP($C59&amp;"-"&amp;$G59,'DADOS CENARIOS'!$C$2:$S$9,6,0)</f>
        <v>6800</v>
      </c>
      <c r="L59">
        <f>VLOOKUP($C59&amp;"-"&amp;$G59,'DADOS CENARIOS'!$C$2:$S$9,7,0)</f>
        <v>4680</v>
      </c>
      <c r="M59">
        <f>VLOOKUP($C59&amp;"-"&amp;$G59,'DADOS CENARIOS'!$C$2:$S$9,8,0)</f>
        <v>400</v>
      </c>
      <c r="N59">
        <f>VLOOKUP($C59&amp;"-"&amp;$G59,'DADOS CENARIOS'!$C$2:$S$9,9,0)</f>
        <v>320</v>
      </c>
      <c r="O59">
        <f>VLOOKUP($C59&amp;"-"&amp;$G59,'DADOS CENARIOS'!$C$2:$S$9,10,0)</f>
        <v>11</v>
      </c>
      <c r="P59">
        <f>VLOOKUP($C59&amp;"-"&amp;$G59,'DADOS CENARIOS'!$C$2:$S$9,11,0)</f>
        <v>8</v>
      </c>
      <c r="Q59">
        <f>VLOOKUP($C59&amp;"-"&amp;$G59,'DADOS CENARIOS'!$C$2:$S$9,12,0)</f>
        <v>6</v>
      </c>
      <c r="R59">
        <f>VLOOKUP($C59&amp;"-"&amp;$G59,'DADOS CENARIOS'!$C$2:$S$9,13,0)</f>
        <v>4</v>
      </c>
      <c r="S59">
        <f>VLOOKUP($C59&amp;"-"&amp;$G59,'DADOS CENARIOS'!$C$2:$S$9,14,0)</f>
        <v>3000</v>
      </c>
      <c r="T59">
        <f>VLOOKUP($C59&amp;"-"&amp;$G59,'DADOS CENARIOS'!$C$2:$S$9,15,0)</f>
        <v>800</v>
      </c>
      <c r="U59">
        <f>VLOOKUP($C59&amp;"-"&amp;$G59,'DADOS CENARIOS'!$C$2:$S$9,16,0)</f>
        <v>500</v>
      </c>
      <c r="V59">
        <f>VLOOKUP($C59&amp;"-"&amp;$G59,'DADOS CENARIOS'!$C$2:$S$9,17,0)</f>
        <v>155</v>
      </c>
    </row>
    <row r="60" spans="1:22" x14ac:dyDescent="0.25">
      <c r="A60" t="str">
        <f t="shared" si="0"/>
        <v>Route_MP_SBMI_NS40</v>
      </c>
      <c r="B60" t="s">
        <v>235</v>
      </c>
      <c r="C60" s="31" t="s">
        <v>220</v>
      </c>
      <c r="D60">
        <f>VLOOKUP($C60&amp;"-"&amp;$G60,'DADOS CENARIOS'!$C$2:$S$9,2,0)</f>
        <v>5000</v>
      </c>
      <c r="E60">
        <f>VLOOKUP($C60&amp;"-"&amp;$G60,'DADOS CENARIOS'!$C$2:$S$9,3,0)</f>
        <v>5</v>
      </c>
      <c r="F60">
        <f>IF(AND(VLOOKUP(H60,vertices!$A:$D,4,0)="SIM",C60="GP"),1,VLOOKUP(C60,'DADOS CENARIOS'!$A$2:F67,6,0))</f>
        <v>12</v>
      </c>
      <c r="G60" s="31" t="s">
        <v>58</v>
      </c>
      <c r="H60" s="31" t="s">
        <v>256</v>
      </c>
      <c r="I60" s="31" t="s">
        <v>58</v>
      </c>
      <c r="J60">
        <f>VLOOKUP($C60&amp;"-"&amp;$G60,'DADOS CENARIOS'!$C$2:$S$9,5,0)</f>
        <v>107</v>
      </c>
      <c r="K60">
        <f>VLOOKUP($C60&amp;"-"&amp;$G60,'DADOS CENARIOS'!$C$2:$S$9,6,0)</f>
        <v>6800</v>
      </c>
      <c r="L60">
        <f>VLOOKUP($C60&amp;"-"&amp;$G60,'DADOS CENARIOS'!$C$2:$S$9,7,0)</f>
        <v>4680</v>
      </c>
      <c r="M60">
        <f>VLOOKUP($C60&amp;"-"&amp;$G60,'DADOS CENARIOS'!$C$2:$S$9,8,0)</f>
        <v>400</v>
      </c>
      <c r="N60">
        <f>VLOOKUP($C60&amp;"-"&amp;$G60,'DADOS CENARIOS'!$C$2:$S$9,9,0)</f>
        <v>320</v>
      </c>
      <c r="O60">
        <f>VLOOKUP($C60&amp;"-"&amp;$G60,'DADOS CENARIOS'!$C$2:$S$9,10,0)</f>
        <v>11</v>
      </c>
      <c r="P60">
        <f>VLOOKUP($C60&amp;"-"&amp;$G60,'DADOS CENARIOS'!$C$2:$S$9,11,0)</f>
        <v>8</v>
      </c>
      <c r="Q60">
        <f>VLOOKUP($C60&amp;"-"&amp;$G60,'DADOS CENARIOS'!$C$2:$S$9,12,0)</f>
        <v>6</v>
      </c>
      <c r="R60">
        <f>VLOOKUP($C60&amp;"-"&amp;$G60,'DADOS CENARIOS'!$C$2:$S$9,13,0)</f>
        <v>4</v>
      </c>
      <c r="S60">
        <f>VLOOKUP($C60&amp;"-"&amp;$G60,'DADOS CENARIOS'!$C$2:$S$9,14,0)</f>
        <v>3000</v>
      </c>
      <c r="T60">
        <f>VLOOKUP($C60&amp;"-"&amp;$G60,'DADOS CENARIOS'!$C$2:$S$9,15,0)</f>
        <v>800</v>
      </c>
      <c r="U60">
        <f>VLOOKUP($C60&amp;"-"&amp;$G60,'DADOS CENARIOS'!$C$2:$S$9,16,0)</f>
        <v>500</v>
      </c>
      <c r="V60">
        <f>VLOOKUP($C60&amp;"-"&amp;$G60,'DADOS CENARIOS'!$C$2:$S$9,17,0)</f>
        <v>155</v>
      </c>
    </row>
    <row r="61" spans="1:22" x14ac:dyDescent="0.25">
      <c r="A61" t="str">
        <f t="shared" si="0"/>
        <v>Route_MP_SBMI_NS42</v>
      </c>
      <c r="B61" t="s">
        <v>235</v>
      </c>
      <c r="C61" s="31" t="s">
        <v>220</v>
      </c>
      <c r="D61">
        <f>VLOOKUP($C61&amp;"-"&amp;$G61,'DADOS CENARIOS'!$C$2:$S$9,2,0)</f>
        <v>5000</v>
      </c>
      <c r="E61">
        <f>VLOOKUP($C61&amp;"-"&amp;$G61,'DADOS CENARIOS'!$C$2:$S$9,3,0)</f>
        <v>5</v>
      </c>
      <c r="F61">
        <f>IF(AND(VLOOKUP(H61,vertices!$A:$D,4,0)="SIM",C61="GP"),1,VLOOKUP(C61,'DADOS CENARIOS'!$A$2:F68,6,0))</f>
        <v>12</v>
      </c>
      <c r="G61" s="31" t="s">
        <v>58</v>
      </c>
      <c r="H61" s="31" t="s">
        <v>257</v>
      </c>
      <c r="I61" s="31" t="s">
        <v>58</v>
      </c>
      <c r="J61">
        <f>VLOOKUP($C61&amp;"-"&amp;$G61,'DADOS CENARIOS'!$C$2:$S$9,5,0)</f>
        <v>107</v>
      </c>
      <c r="K61">
        <f>VLOOKUP($C61&amp;"-"&amp;$G61,'DADOS CENARIOS'!$C$2:$S$9,6,0)</f>
        <v>6800</v>
      </c>
      <c r="L61">
        <f>VLOOKUP($C61&amp;"-"&amp;$G61,'DADOS CENARIOS'!$C$2:$S$9,7,0)</f>
        <v>4680</v>
      </c>
      <c r="M61">
        <f>VLOOKUP($C61&amp;"-"&amp;$G61,'DADOS CENARIOS'!$C$2:$S$9,8,0)</f>
        <v>400</v>
      </c>
      <c r="N61">
        <f>VLOOKUP($C61&amp;"-"&amp;$G61,'DADOS CENARIOS'!$C$2:$S$9,9,0)</f>
        <v>320</v>
      </c>
      <c r="O61">
        <f>VLOOKUP($C61&amp;"-"&amp;$G61,'DADOS CENARIOS'!$C$2:$S$9,10,0)</f>
        <v>11</v>
      </c>
      <c r="P61">
        <f>VLOOKUP($C61&amp;"-"&amp;$G61,'DADOS CENARIOS'!$C$2:$S$9,11,0)</f>
        <v>8</v>
      </c>
      <c r="Q61">
        <f>VLOOKUP($C61&amp;"-"&amp;$G61,'DADOS CENARIOS'!$C$2:$S$9,12,0)</f>
        <v>6</v>
      </c>
      <c r="R61">
        <f>VLOOKUP($C61&amp;"-"&amp;$G61,'DADOS CENARIOS'!$C$2:$S$9,13,0)</f>
        <v>4</v>
      </c>
      <c r="S61">
        <f>VLOOKUP($C61&amp;"-"&amp;$G61,'DADOS CENARIOS'!$C$2:$S$9,14,0)</f>
        <v>3000</v>
      </c>
      <c r="T61">
        <f>VLOOKUP($C61&amp;"-"&amp;$G61,'DADOS CENARIOS'!$C$2:$S$9,15,0)</f>
        <v>800</v>
      </c>
      <c r="U61">
        <f>VLOOKUP($C61&amp;"-"&amp;$G61,'DADOS CENARIOS'!$C$2:$S$9,16,0)</f>
        <v>500</v>
      </c>
      <c r="V61">
        <f>VLOOKUP($C61&amp;"-"&amp;$G61,'DADOS CENARIOS'!$C$2:$S$9,17,0)</f>
        <v>155</v>
      </c>
    </row>
    <row r="62" spans="1:22" x14ac:dyDescent="0.25">
      <c r="A62" t="str">
        <f t="shared" si="0"/>
        <v>Route_MP_SBMI_NS43</v>
      </c>
      <c r="B62" t="s">
        <v>235</v>
      </c>
      <c r="C62" s="31" t="s">
        <v>220</v>
      </c>
      <c r="D62">
        <f>VLOOKUP($C62&amp;"-"&amp;$G62,'DADOS CENARIOS'!$C$2:$S$9,2,0)</f>
        <v>5000</v>
      </c>
      <c r="E62">
        <f>VLOOKUP($C62&amp;"-"&amp;$G62,'DADOS CENARIOS'!$C$2:$S$9,3,0)</f>
        <v>5</v>
      </c>
      <c r="F62">
        <f>IF(AND(VLOOKUP(H62,vertices!$A:$D,4,0)="SIM",C62="GP"),1,VLOOKUP(C62,'DADOS CENARIOS'!$A$2:F69,6,0))</f>
        <v>12</v>
      </c>
      <c r="G62" s="31" t="s">
        <v>58</v>
      </c>
      <c r="H62" s="31" t="s">
        <v>258</v>
      </c>
      <c r="I62" s="31" t="s">
        <v>58</v>
      </c>
      <c r="J62">
        <f>VLOOKUP($C62&amp;"-"&amp;$G62,'DADOS CENARIOS'!$C$2:$S$9,5,0)</f>
        <v>107</v>
      </c>
      <c r="K62">
        <f>VLOOKUP($C62&amp;"-"&amp;$G62,'DADOS CENARIOS'!$C$2:$S$9,6,0)</f>
        <v>6800</v>
      </c>
      <c r="L62">
        <f>VLOOKUP($C62&amp;"-"&amp;$G62,'DADOS CENARIOS'!$C$2:$S$9,7,0)</f>
        <v>4680</v>
      </c>
      <c r="M62">
        <f>VLOOKUP($C62&amp;"-"&amp;$G62,'DADOS CENARIOS'!$C$2:$S$9,8,0)</f>
        <v>400</v>
      </c>
      <c r="N62">
        <f>VLOOKUP($C62&amp;"-"&amp;$G62,'DADOS CENARIOS'!$C$2:$S$9,9,0)</f>
        <v>320</v>
      </c>
      <c r="O62">
        <f>VLOOKUP($C62&amp;"-"&amp;$G62,'DADOS CENARIOS'!$C$2:$S$9,10,0)</f>
        <v>11</v>
      </c>
      <c r="P62">
        <f>VLOOKUP($C62&amp;"-"&amp;$G62,'DADOS CENARIOS'!$C$2:$S$9,11,0)</f>
        <v>8</v>
      </c>
      <c r="Q62">
        <f>VLOOKUP($C62&amp;"-"&amp;$G62,'DADOS CENARIOS'!$C$2:$S$9,12,0)</f>
        <v>6</v>
      </c>
      <c r="R62">
        <f>VLOOKUP($C62&amp;"-"&amp;$G62,'DADOS CENARIOS'!$C$2:$S$9,13,0)</f>
        <v>4</v>
      </c>
      <c r="S62">
        <f>VLOOKUP($C62&amp;"-"&amp;$G62,'DADOS CENARIOS'!$C$2:$S$9,14,0)</f>
        <v>3000</v>
      </c>
      <c r="T62">
        <f>VLOOKUP($C62&amp;"-"&amp;$G62,'DADOS CENARIOS'!$C$2:$S$9,15,0)</f>
        <v>800</v>
      </c>
      <c r="U62">
        <f>VLOOKUP($C62&amp;"-"&amp;$G62,'DADOS CENARIOS'!$C$2:$S$9,16,0)</f>
        <v>500</v>
      </c>
      <c r="V62">
        <f>VLOOKUP($C62&amp;"-"&amp;$G62,'DADOS CENARIOS'!$C$2:$S$9,17,0)</f>
        <v>155</v>
      </c>
    </row>
    <row r="63" spans="1:22" x14ac:dyDescent="0.25">
      <c r="A63" t="str">
        <f t="shared" si="0"/>
        <v>Route_MP_SBMI_NS44</v>
      </c>
      <c r="B63" t="s">
        <v>235</v>
      </c>
      <c r="C63" s="31" t="s">
        <v>220</v>
      </c>
      <c r="D63">
        <f>VLOOKUP($C63&amp;"-"&amp;$G63,'DADOS CENARIOS'!$C$2:$S$9,2,0)</f>
        <v>5000</v>
      </c>
      <c r="E63">
        <f>VLOOKUP($C63&amp;"-"&amp;$G63,'DADOS CENARIOS'!$C$2:$S$9,3,0)</f>
        <v>5</v>
      </c>
      <c r="F63">
        <f>IF(AND(VLOOKUP(H63,vertices!$A:$D,4,0)="SIM",C63="GP"),1,VLOOKUP(C63,'DADOS CENARIOS'!$A$2:F70,6,0))</f>
        <v>12</v>
      </c>
      <c r="G63" s="31" t="s">
        <v>58</v>
      </c>
      <c r="H63" s="31" t="s">
        <v>259</v>
      </c>
      <c r="I63" s="31" t="s">
        <v>58</v>
      </c>
      <c r="J63">
        <f>VLOOKUP($C63&amp;"-"&amp;$G63,'DADOS CENARIOS'!$C$2:$S$9,5,0)</f>
        <v>107</v>
      </c>
      <c r="K63">
        <f>VLOOKUP($C63&amp;"-"&amp;$G63,'DADOS CENARIOS'!$C$2:$S$9,6,0)</f>
        <v>6800</v>
      </c>
      <c r="L63">
        <f>VLOOKUP($C63&amp;"-"&amp;$G63,'DADOS CENARIOS'!$C$2:$S$9,7,0)</f>
        <v>4680</v>
      </c>
      <c r="M63">
        <f>VLOOKUP($C63&amp;"-"&amp;$G63,'DADOS CENARIOS'!$C$2:$S$9,8,0)</f>
        <v>400</v>
      </c>
      <c r="N63">
        <f>VLOOKUP($C63&amp;"-"&amp;$G63,'DADOS CENARIOS'!$C$2:$S$9,9,0)</f>
        <v>320</v>
      </c>
      <c r="O63">
        <f>VLOOKUP($C63&amp;"-"&amp;$G63,'DADOS CENARIOS'!$C$2:$S$9,10,0)</f>
        <v>11</v>
      </c>
      <c r="P63">
        <f>VLOOKUP($C63&amp;"-"&amp;$G63,'DADOS CENARIOS'!$C$2:$S$9,11,0)</f>
        <v>8</v>
      </c>
      <c r="Q63">
        <f>VLOOKUP($C63&amp;"-"&amp;$G63,'DADOS CENARIOS'!$C$2:$S$9,12,0)</f>
        <v>6</v>
      </c>
      <c r="R63">
        <f>VLOOKUP($C63&amp;"-"&amp;$G63,'DADOS CENARIOS'!$C$2:$S$9,13,0)</f>
        <v>4</v>
      </c>
      <c r="S63">
        <f>VLOOKUP($C63&amp;"-"&amp;$G63,'DADOS CENARIOS'!$C$2:$S$9,14,0)</f>
        <v>3000</v>
      </c>
      <c r="T63">
        <f>VLOOKUP($C63&amp;"-"&amp;$G63,'DADOS CENARIOS'!$C$2:$S$9,15,0)</f>
        <v>800</v>
      </c>
      <c r="U63">
        <f>VLOOKUP($C63&amp;"-"&amp;$G63,'DADOS CENARIOS'!$C$2:$S$9,16,0)</f>
        <v>500</v>
      </c>
      <c r="V63">
        <f>VLOOKUP($C63&amp;"-"&amp;$G63,'DADOS CENARIOS'!$C$2:$S$9,17,0)</f>
        <v>155</v>
      </c>
    </row>
    <row r="64" spans="1:22" x14ac:dyDescent="0.25">
      <c r="A64" t="str">
        <f t="shared" si="0"/>
        <v>Route_MP_SBMI_P_66</v>
      </c>
      <c r="B64" t="s">
        <v>235</v>
      </c>
      <c r="C64" s="31" t="s">
        <v>220</v>
      </c>
      <c r="D64">
        <f>VLOOKUP($C64&amp;"-"&amp;$G64,'DADOS CENARIOS'!$C$2:$S$9,2,0)</f>
        <v>5000</v>
      </c>
      <c r="E64">
        <f>VLOOKUP($C64&amp;"-"&amp;$G64,'DADOS CENARIOS'!$C$2:$S$9,3,0)</f>
        <v>5</v>
      </c>
      <c r="F64">
        <f>IF(AND(VLOOKUP(H64,vertices!$A:$D,4,0)="SIM",C64="GP"),1,VLOOKUP(C64,'DADOS CENARIOS'!$A$2:F71,6,0))</f>
        <v>12</v>
      </c>
      <c r="G64" s="31" t="s">
        <v>58</v>
      </c>
      <c r="H64" s="31" t="s">
        <v>5</v>
      </c>
      <c r="I64" s="31" t="s">
        <v>58</v>
      </c>
      <c r="J64">
        <f>VLOOKUP($C64&amp;"-"&amp;$G64,'DADOS CENARIOS'!$C$2:$S$9,5,0)</f>
        <v>107</v>
      </c>
      <c r="K64">
        <f>VLOOKUP($C64&amp;"-"&amp;$G64,'DADOS CENARIOS'!$C$2:$S$9,6,0)</f>
        <v>6800</v>
      </c>
      <c r="L64">
        <f>VLOOKUP($C64&amp;"-"&amp;$G64,'DADOS CENARIOS'!$C$2:$S$9,7,0)</f>
        <v>4680</v>
      </c>
      <c r="M64">
        <f>VLOOKUP($C64&amp;"-"&amp;$G64,'DADOS CENARIOS'!$C$2:$S$9,8,0)</f>
        <v>400</v>
      </c>
      <c r="N64">
        <f>VLOOKUP($C64&amp;"-"&amp;$G64,'DADOS CENARIOS'!$C$2:$S$9,9,0)</f>
        <v>320</v>
      </c>
      <c r="O64">
        <f>VLOOKUP($C64&amp;"-"&amp;$G64,'DADOS CENARIOS'!$C$2:$S$9,10,0)</f>
        <v>11</v>
      </c>
      <c r="P64">
        <f>VLOOKUP($C64&amp;"-"&amp;$G64,'DADOS CENARIOS'!$C$2:$S$9,11,0)</f>
        <v>8</v>
      </c>
      <c r="Q64">
        <f>VLOOKUP($C64&amp;"-"&amp;$G64,'DADOS CENARIOS'!$C$2:$S$9,12,0)</f>
        <v>6</v>
      </c>
      <c r="R64">
        <f>VLOOKUP($C64&amp;"-"&amp;$G64,'DADOS CENARIOS'!$C$2:$S$9,13,0)</f>
        <v>4</v>
      </c>
      <c r="S64">
        <f>VLOOKUP($C64&amp;"-"&amp;$G64,'DADOS CENARIOS'!$C$2:$S$9,14,0)</f>
        <v>3000</v>
      </c>
      <c r="T64">
        <f>VLOOKUP($C64&amp;"-"&amp;$G64,'DADOS CENARIOS'!$C$2:$S$9,15,0)</f>
        <v>800</v>
      </c>
      <c r="U64">
        <f>VLOOKUP($C64&amp;"-"&amp;$G64,'DADOS CENARIOS'!$C$2:$S$9,16,0)</f>
        <v>500</v>
      </c>
      <c r="V64">
        <f>VLOOKUP($C64&amp;"-"&amp;$G64,'DADOS CENARIOS'!$C$2:$S$9,17,0)</f>
        <v>155</v>
      </c>
    </row>
    <row r="65" spans="1:22" x14ac:dyDescent="0.25">
      <c r="A65" t="str">
        <f t="shared" si="0"/>
        <v>Route_MP_SBMI_P_67</v>
      </c>
      <c r="B65" t="s">
        <v>235</v>
      </c>
      <c r="C65" s="31" t="s">
        <v>220</v>
      </c>
      <c r="D65">
        <f>VLOOKUP($C65&amp;"-"&amp;$G65,'DADOS CENARIOS'!$C$2:$S$9,2,0)</f>
        <v>5000</v>
      </c>
      <c r="E65">
        <f>VLOOKUP($C65&amp;"-"&amp;$G65,'DADOS CENARIOS'!$C$2:$S$9,3,0)</f>
        <v>5</v>
      </c>
      <c r="F65">
        <f>IF(AND(VLOOKUP(H65,vertices!$A:$D,4,0)="SIM",C65="GP"),1,VLOOKUP(C65,'DADOS CENARIOS'!$A$2:F72,6,0))</f>
        <v>12</v>
      </c>
      <c r="G65" s="31" t="s">
        <v>58</v>
      </c>
      <c r="H65" s="31" t="s">
        <v>6</v>
      </c>
      <c r="I65" s="31" t="s">
        <v>58</v>
      </c>
      <c r="J65">
        <f>VLOOKUP($C65&amp;"-"&amp;$G65,'DADOS CENARIOS'!$C$2:$S$9,5,0)</f>
        <v>107</v>
      </c>
      <c r="K65">
        <f>VLOOKUP($C65&amp;"-"&amp;$G65,'DADOS CENARIOS'!$C$2:$S$9,6,0)</f>
        <v>6800</v>
      </c>
      <c r="L65">
        <f>VLOOKUP($C65&amp;"-"&amp;$G65,'DADOS CENARIOS'!$C$2:$S$9,7,0)</f>
        <v>4680</v>
      </c>
      <c r="M65">
        <f>VLOOKUP($C65&amp;"-"&amp;$G65,'DADOS CENARIOS'!$C$2:$S$9,8,0)</f>
        <v>400</v>
      </c>
      <c r="N65">
        <f>VLOOKUP($C65&amp;"-"&amp;$G65,'DADOS CENARIOS'!$C$2:$S$9,9,0)</f>
        <v>320</v>
      </c>
      <c r="O65">
        <f>VLOOKUP($C65&amp;"-"&amp;$G65,'DADOS CENARIOS'!$C$2:$S$9,10,0)</f>
        <v>11</v>
      </c>
      <c r="P65">
        <f>VLOOKUP($C65&amp;"-"&amp;$G65,'DADOS CENARIOS'!$C$2:$S$9,11,0)</f>
        <v>8</v>
      </c>
      <c r="Q65">
        <f>VLOOKUP($C65&amp;"-"&amp;$G65,'DADOS CENARIOS'!$C$2:$S$9,12,0)</f>
        <v>6</v>
      </c>
      <c r="R65">
        <f>VLOOKUP($C65&amp;"-"&amp;$G65,'DADOS CENARIOS'!$C$2:$S$9,13,0)</f>
        <v>4</v>
      </c>
      <c r="S65">
        <f>VLOOKUP($C65&amp;"-"&amp;$G65,'DADOS CENARIOS'!$C$2:$S$9,14,0)</f>
        <v>3000</v>
      </c>
      <c r="T65">
        <f>VLOOKUP($C65&amp;"-"&amp;$G65,'DADOS CENARIOS'!$C$2:$S$9,15,0)</f>
        <v>800</v>
      </c>
      <c r="U65">
        <f>VLOOKUP($C65&amp;"-"&amp;$G65,'DADOS CENARIOS'!$C$2:$S$9,16,0)</f>
        <v>500</v>
      </c>
      <c r="V65">
        <f>VLOOKUP($C65&amp;"-"&amp;$G65,'DADOS CENARIOS'!$C$2:$S$9,17,0)</f>
        <v>155</v>
      </c>
    </row>
    <row r="66" spans="1:22" x14ac:dyDescent="0.25">
      <c r="A66" t="str">
        <f t="shared" ref="A66:A129" si="1">"Route_"&amp;C66&amp;"_"&amp;G66&amp;"_"&amp;H66</f>
        <v>Route_MP_SBMI_P_68</v>
      </c>
      <c r="B66" t="s">
        <v>235</v>
      </c>
      <c r="C66" s="31" t="s">
        <v>220</v>
      </c>
      <c r="D66">
        <f>VLOOKUP($C66&amp;"-"&amp;$G66,'DADOS CENARIOS'!$C$2:$S$9,2,0)</f>
        <v>5000</v>
      </c>
      <c r="E66">
        <f>VLOOKUP($C66&amp;"-"&amp;$G66,'DADOS CENARIOS'!$C$2:$S$9,3,0)</f>
        <v>5</v>
      </c>
      <c r="F66">
        <f>IF(AND(VLOOKUP(H66,vertices!$A:$D,4,0)="SIM",C66="GP"),1,VLOOKUP(C66,'DADOS CENARIOS'!$A$2:F73,6,0))</f>
        <v>12</v>
      </c>
      <c r="G66" s="31" t="s">
        <v>58</v>
      </c>
      <c r="H66" s="31" t="s">
        <v>7</v>
      </c>
      <c r="I66" s="31" t="s">
        <v>58</v>
      </c>
      <c r="J66">
        <f>VLOOKUP($C66&amp;"-"&amp;$G66,'DADOS CENARIOS'!$C$2:$S$9,5,0)</f>
        <v>107</v>
      </c>
      <c r="K66">
        <f>VLOOKUP($C66&amp;"-"&amp;$G66,'DADOS CENARIOS'!$C$2:$S$9,6,0)</f>
        <v>6800</v>
      </c>
      <c r="L66">
        <f>VLOOKUP($C66&amp;"-"&amp;$G66,'DADOS CENARIOS'!$C$2:$S$9,7,0)</f>
        <v>4680</v>
      </c>
      <c r="M66">
        <f>VLOOKUP($C66&amp;"-"&amp;$G66,'DADOS CENARIOS'!$C$2:$S$9,8,0)</f>
        <v>400</v>
      </c>
      <c r="N66">
        <f>VLOOKUP($C66&amp;"-"&amp;$G66,'DADOS CENARIOS'!$C$2:$S$9,9,0)</f>
        <v>320</v>
      </c>
      <c r="O66">
        <f>VLOOKUP($C66&amp;"-"&amp;$G66,'DADOS CENARIOS'!$C$2:$S$9,10,0)</f>
        <v>11</v>
      </c>
      <c r="P66">
        <f>VLOOKUP($C66&amp;"-"&amp;$G66,'DADOS CENARIOS'!$C$2:$S$9,11,0)</f>
        <v>8</v>
      </c>
      <c r="Q66">
        <f>VLOOKUP($C66&amp;"-"&amp;$G66,'DADOS CENARIOS'!$C$2:$S$9,12,0)</f>
        <v>6</v>
      </c>
      <c r="R66">
        <f>VLOOKUP($C66&amp;"-"&amp;$G66,'DADOS CENARIOS'!$C$2:$S$9,13,0)</f>
        <v>4</v>
      </c>
      <c r="S66">
        <f>VLOOKUP($C66&amp;"-"&amp;$G66,'DADOS CENARIOS'!$C$2:$S$9,14,0)</f>
        <v>3000</v>
      </c>
      <c r="T66">
        <f>VLOOKUP($C66&amp;"-"&amp;$G66,'DADOS CENARIOS'!$C$2:$S$9,15,0)</f>
        <v>800</v>
      </c>
      <c r="U66">
        <f>VLOOKUP($C66&amp;"-"&amp;$G66,'DADOS CENARIOS'!$C$2:$S$9,16,0)</f>
        <v>500</v>
      </c>
      <c r="V66">
        <f>VLOOKUP($C66&amp;"-"&amp;$G66,'DADOS CENARIOS'!$C$2:$S$9,17,0)</f>
        <v>155</v>
      </c>
    </row>
    <row r="67" spans="1:22" x14ac:dyDescent="0.25">
      <c r="A67" t="str">
        <f t="shared" si="1"/>
        <v>Route_MP_SBMI_P_69</v>
      </c>
      <c r="B67" t="s">
        <v>235</v>
      </c>
      <c r="C67" s="31" t="s">
        <v>220</v>
      </c>
      <c r="D67">
        <f>VLOOKUP($C67&amp;"-"&amp;$G67,'DADOS CENARIOS'!$C$2:$S$9,2,0)</f>
        <v>5000</v>
      </c>
      <c r="E67">
        <f>VLOOKUP($C67&amp;"-"&amp;$G67,'DADOS CENARIOS'!$C$2:$S$9,3,0)</f>
        <v>5</v>
      </c>
      <c r="F67">
        <f>IF(AND(VLOOKUP(H67,vertices!$A:$D,4,0)="SIM",C67="GP"),1,VLOOKUP(C67,'DADOS CENARIOS'!$A$2:F74,6,0))</f>
        <v>12</v>
      </c>
      <c r="G67" s="31" t="s">
        <v>58</v>
      </c>
      <c r="H67" s="31" t="s">
        <v>41</v>
      </c>
      <c r="I67" s="31" t="s">
        <v>58</v>
      </c>
      <c r="J67">
        <f>VLOOKUP($C67&amp;"-"&amp;$G67,'DADOS CENARIOS'!$C$2:$S$9,5,0)</f>
        <v>107</v>
      </c>
      <c r="K67">
        <f>VLOOKUP($C67&amp;"-"&amp;$G67,'DADOS CENARIOS'!$C$2:$S$9,6,0)</f>
        <v>6800</v>
      </c>
      <c r="L67">
        <f>VLOOKUP($C67&amp;"-"&amp;$G67,'DADOS CENARIOS'!$C$2:$S$9,7,0)</f>
        <v>4680</v>
      </c>
      <c r="M67">
        <f>VLOOKUP($C67&amp;"-"&amp;$G67,'DADOS CENARIOS'!$C$2:$S$9,8,0)</f>
        <v>400</v>
      </c>
      <c r="N67">
        <f>VLOOKUP($C67&amp;"-"&amp;$G67,'DADOS CENARIOS'!$C$2:$S$9,9,0)</f>
        <v>320</v>
      </c>
      <c r="O67">
        <f>VLOOKUP($C67&amp;"-"&amp;$G67,'DADOS CENARIOS'!$C$2:$S$9,10,0)</f>
        <v>11</v>
      </c>
      <c r="P67">
        <f>VLOOKUP($C67&amp;"-"&amp;$G67,'DADOS CENARIOS'!$C$2:$S$9,11,0)</f>
        <v>8</v>
      </c>
      <c r="Q67">
        <f>VLOOKUP($C67&amp;"-"&amp;$G67,'DADOS CENARIOS'!$C$2:$S$9,12,0)</f>
        <v>6</v>
      </c>
      <c r="R67">
        <f>VLOOKUP($C67&amp;"-"&amp;$G67,'DADOS CENARIOS'!$C$2:$S$9,13,0)</f>
        <v>4</v>
      </c>
      <c r="S67">
        <f>VLOOKUP($C67&amp;"-"&amp;$G67,'DADOS CENARIOS'!$C$2:$S$9,14,0)</f>
        <v>3000</v>
      </c>
      <c r="T67">
        <f>VLOOKUP($C67&amp;"-"&amp;$G67,'DADOS CENARIOS'!$C$2:$S$9,15,0)</f>
        <v>800</v>
      </c>
      <c r="U67">
        <f>VLOOKUP($C67&amp;"-"&amp;$G67,'DADOS CENARIOS'!$C$2:$S$9,16,0)</f>
        <v>500</v>
      </c>
      <c r="V67">
        <f>VLOOKUP($C67&amp;"-"&amp;$G67,'DADOS CENARIOS'!$C$2:$S$9,17,0)</f>
        <v>155</v>
      </c>
    </row>
    <row r="68" spans="1:22" x14ac:dyDescent="0.25">
      <c r="A68" t="str">
        <f t="shared" si="1"/>
        <v>Route_MP_SBMI_P_70</v>
      </c>
      <c r="B68" t="s">
        <v>235</v>
      </c>
      <c r="C68" s="31" t="s">
        <v>220</v>
      </c>
      <c r="D68">
        <f>VLOOKUP($C68&amp;"-"&amp;$G68,'DADOS CENARIOS'!$C$2:$S$9,2,0)</f>
        <v>5000</v>
      </c>
      <c r="E68">
        <f>VLOOKUP($C68&amp;"-"&amp;$G68,'DADOS CENARIOS'!$C$2:$S$9,3,0)</f>
        <v>5</v>
      </c>
      <c r="F68">
        <f>IF(AND(VLOOKUP(H68,vertices!$A:$D,4,0)="SIM",C68="GP"),1,VLOOKUP(C68,'DADOS CENARIOS'!$A$2:F75,6,0))</f>
        <v>12</v>
      </c>
      <c r="G68" s="31" t="s">
        <v>58</v>
      </c>
      <c r="H68" s="31" t="s">
        <v>42</v>
      </c>
      <c r="I68" s="31" t="s">
        <v>58</v>
      </c>
      <c r="J68">
        <f>VLOOKUP($C68&amp;"-"&amp;$G68,'DADOS CENARIOS'!$C$2:$S$9,5,0)</f>
        <v>107</v>
      </c>
      <c r="K68">
        <f>VLOOKUP($C68&amp;"-"&amp;$G68,'DADOS CENARIOS'!$C$2:$S$9,6,0)</f>
        <v>6800</v>
      </c>
      <c r="L68">
        <f>VLOOKUP($C68&amp;"-"&amp;$G68,'DADOS CENARIOS'!$C$2:$S$9,7,0)</f>
        <v>4680</v>
      </c>
      <c r="M68">
        <f>VLOOKUP($C68&amp;"-"&amp;$G68,'DADOS CENARIOS'!$C$2:$S$9,8,0)</f>
        <v>400</v>
      </c>
      <c r="N68">
        <f>VLOOKUP($C68&amp;"-"&amp;$G68,'DADOS CENARIOS'!$C$2:$S$9,9,0)</f>
        <v>320</v>
      </c>
      <c r="O68">
        <f>VLOOKUP($C68&amp;"-"&amp;$G68,'DADOS CENARIOS'!$C$2:$S$9,10,0)</f>
        <v>11</v>
      </c>
      <c r="P68">
        <f>VLOOKUP($C68&amp;"-"&amp;$G68,'DADOS CENARIOS'!$C$2:$S$9,11,0)</f>
        <v>8</v>
      </c>
      <c r="Q68">
        <f>VLOOKUP($C68&amp;"-"&amp;$G68,'DADOS CENARIOS'!$C$2:$S$9,12,0)</f>
        <v>6</v>
      </c>
      <c r="R68">
        <f>VLOOKUP($C68&amp;"-"&amp;$G68,'DADOS CENARIOS'!$C$2:$S$9,13,0)</f>
        <v>4</v>
      </c>
      <c r="S68">
        <f>VLOOKUP($C68&amp;"-"&amp;$G68,'DADOS CENARIOS'!$C$2:$S$9,14,0)</f>
        <v>3000</v>
      </c>
      <c r="T68">
        <f>VLOOKUP($C68&amp;"-"&amp;$G68,'DADOS CENARIOS'!$C$2:$S$9,15,0)</f>
        <v>800</v>
      </c>
      <c r="U68">
        <f>VLOOKUP($C68&amp;"-"&amp;$G68,'DADOS CENARIOS'!$C$2:$S$9,16,0)</f>
        <v>500</v>
      </c>
      <c r="V68">
        <f>VLOOKUP($C68&amp;"-"&amp;$G68,'DADOS CENARIOS'!$C$2:$S$9,17,0)</f>
        <v>155</v>
      </c>
    </row>
    <row r="69" spans="1:22" x14ac:dyDescent="0.25">
      <c r="A69" t="str">
        <f t="shared" si="1"/>
        <v>Route_MP_SBMI_P_74</v>
      </c>
      <c r="B69" t="s">
        <v>235</v>
      </c>
      <c r="C69" s="31" t="s">
        <v>220</v>
      </c>
      <c r="D69">
        <f>VLOOKUP($C69&amp;"-"&amp;$G69,'DADOS CENARIOS'!$C$2:$S$9,2,0)</f>
        <v>5000</v>
      </c>
      <c r="E69">
        <f>VLOOKUP($C69&amp;"-"&amp;$G69,'DADOS CENARIOS'!$C$2:$S$9,3,0)</f>
        <v>5</v>
      </c>
      <c r="F69">
        <f>IF(AND(VLOOKUP(H69,vertices!$A:$D,4,0)="SIM",C69="GP"),1,VLOOKUP(C69,'DADOS CENARIOS'!$A$2:F76,6,0))</f>
        <v>12</v>
      </c>
      <c r="G69" s="31" t="s">
        <v>58</v>
      </c>
      <c r="H69" s="31" t="s">
        <v>43</v>
      </c>
      <c r="I69" s="31" t="s">
        <v>58</v>
      </c>
      <c r="J69">
        <f>VLOOKUP($C69&amp;"-"&amp;$G69,'DADOS CENARIOS'!$C$2:$S$9,5,0)</f>
        <v>107</v>
      </c>
      <c r="K69">
        <f>VLOOKUP($C69&amp;"-"&amp;$G69,'DADOS CENARIOS'!$C$2:$S$9,6,0)</f>
        <v>6800</v>
      </c>
      <c r="L69">
        <f>VLOOKUP($C69&amp;"-"&amp;$G69,'DADOS CENARIOS'!$C$2:$S$9,7,0)</f>
        <v>4680</v>
      </c>
      <c r="M69">
        <f>VLOOKUP($C69&amp;"-"&amp;$G69,'DADOS CENARIOS'!$C$2:$S$9,8,0)</f>
        <v>400</v>
      </c>
      <c r="N69">
        <f>VLOOKUP($C69&amp;"-"&amp;$G69,'DADOS CENARIOS'!$C$2:$S$9,9,0)</f>
        <v>320</v>
      </c>
      <c r="O69">
        <f>VLOOKUP($C69&amp;"-"&amp;$G69,'DADOS CENARIOS'!$C$2:$S$9,10,0)</f>
        <v>11</v>
      </c>
      <c r="P69">
        <f>VLOOKUP($C69&amp;"-"&amp;$G69,'DADOS CENARIOS'!$C$2:$S$9,11,0)</f>
        <v>8</v>
      </c>
      <c r="Q69">
        <f>VLOOKUP($C69&amp;"-"&amp;$G69,'DADOS CENARIOS'!$C$2:$S$9,12,0)</f>
        <v>6</v>
      </c>
      <c r="R69">
        <f>VLOOKUP($C69&amp;"-"&amp;$G69,'DADOS CENARIOS'!$C$2:$S$9,13,0)</f>
        <v>4</v>
      </c>
      <c r="S69">
        <f>VLOOKUP($C69&amp;"-"&amp;$G69,'DADOS CENARIOS'!$C$2:$S$9,14,0)</f>
        <v>3000</v>
      </c>
      <c r="T69">
        <f>VLOOKUP($C69&amp;"-"&amp;$G69,'DADOS CENARIOS'!$C$2:$S$9,15,0)</f>
        <v>800</v>
      </c>
      <c r="U69">
        <f>VLOOKUP($C69&amp;"-"&amp;$G69,'DADOS CENARIOS'!$C$2:$S$9,16,0)</f>
        <v>500</v>
      </c>
      <c r="V69">
        <f>VLOOKUP($C69&amp;"-"&amp;$G69,'DADOS CENARIOS'!$C$2:$S$9,17,0)</f>
        <v>155</v>
      </c>
    </row>
    <row r="70" spans="1:22" x14ac:dyDescent="0.25">
      <c r="A70" t="str">
        <f t="shared" si="1"/>
        <v>Route_MP_SBMI_P_75</v>
      </c>
      <c r="B70" t="s">
        <v>235</v>
      </c>
      <c r="C70" s="31" t="s">
        <v>220</v>
      </c>
      <c r="D70">
        <f>VLOOKUP($C70&amp;"-"&amp;$G70,'DADOS CENARIOS'!$C$2:$S$9,2,0)</f>
        <v>5000</v>
      </c>
      <c r="E70">
        <f>VLOOKUP($C70&amp;"-"&amp;$G70,'DADOS CENARIOS'!$C$2:$S$9,3,0)</f>
        <v>5</v>
      </c>
      <c r="F70">
        <f>IF(AND(VLOOKUP(H70,vertices!$A:$D,4,0)="SIM",C70="GP"),1,VLOOKUP(C70,'DADOS CENARIOS'!$A$2:F77,6,0))</f>
        <v>12</v>
      </c>
      <c r="G70" s="31" t="s">
        <v>58</v>
      </c>
      <c r="H70" s="31" t="s">
        <v>44</v>
      </c>
      <c r="I70" s="31" t="s">
        <v>58</v>
      </c>
      <c r="J70">
        <f>VLOOKUP($C70&amp;"-"&amp;$G70,'DADOS CENARIOS'!$C$2:$S$9,5,0)</f>
        <v>107</v>
      </c>
      <c r="K70">
        <f>VLOOKUP($C70&amp;"-"&amp;$G70,'DADOS CENARIOS'!$C$2:$S$9,6,0)</f>
        <v>6800</v>
      </c>
      <c r="L70">
        <f>VLOOKUP($C70&amp;"-"&amp;$G70,'DADOS CENARIOS'!$C$2:$S$9,7,0)</f>
        <v>4680</v>
      </c>
      <c r="M70">
        <f>VLOOKUP($C70&amp;"-"&amp;$G70,'DADOS CENARIOS'!$C$2:$S$9,8,0)</f>
        <v>400</v>
      </c>
      <c r="N70">
        <f>VLOOKUP($C70&amp;"-"&amp;$G70,'DADOS CENARIOS'!$C$2:$S$9,9,0)</f>
        <v>320</v>
      </c>
      <c r="O70">
        <f>VLOOKUP($C70&amp;"-"&amp;$G70,'DADOS CENARIOS'!$C$2:$S$9,10,0)</f>
        <v>11</v>
      </c>
      <c r="P70">
        <f>VLOOKUP($C70&amp;"-"&amp;$G70,'DADOS CENARIOS'!$C$2:$S$9,11,0)</f>
        <v>8</v>
      </c>
      <c r="Q70">
        <f>VLOOKUP($C70&amp;"-"&amp;$G70,'DADOS CENARIOS'!$C$2:$S$9,12,0)</f>
        <v>6</v>
      </c>
      <c r="R70">
        <f>VLOOKUP($C70&amp;"-"&amp;$G70,'DADOS CENARIOS'!$C$2:$S$9,13,0)</f>
        <v>4</v>
      </c>
      <c r="S70">
        <f>VLOOKUP($C70&amp;"-"&amp;$G70,'DADOS CENARIOS'!$C$2:$S$9,14,0)</f>
        <v>3000</v>
      </c>
      <c r="T70">
        <f>VLOOKUP($C70&amp;"-"&amp;$G70,'DADOS CENARIOS'!$C$2:$S$9,15,0)</f>
        <v>800</v>
      </c>
      <c r="U70">
        <f>VLOOKUP($C70&amp;"-"&amp;$G70,'DADOS CENARIOS'!$C$2:$S$9,16,0)</f>
        <v>500</v>
      </c>
      <c r="V70">
        <f>VLOOKUP($C70&amp;"-"&amp;$G70,'DADOS CENARIOS'!$C$2:$S$9,17,0)</f>
        <v>155</v>
      </c>
    </row>
    <row r="71" spans="1:22" x14ac:dyDescent="0.25">
      <c r="A71" t="str">
        <f t="shared" si="1"/>
        <v>Route_MP_SBMI_P_76</v>
      </c>
      <c r="B71" t="s">
        <v>235</v>
      </c>
      <c r="C71" s="31" t="s">
        <v>220</v>
      </c>
      <c r="D71">
        <f>VLOOKUP($C71&amp;"-"&amp;$G71,'DADOS CENARIOS'!$C$2:$S$9,2,0)</f>
        <v>5000</v>
      </c>
      <c r="E71">
        <f>VLOOKUP($C71&amp;"-"&amp;$G71,'DADOS CENARIOS'!$C$2:$S$9,3,0)</f>
        <v>5</v>
      </c>
      <c r="F71">
        <f>IF(AND(VLOOKUP(H71,vertices!$A:$D,4,0)="SIM",C71="GP"),1,VLOOKUP(C71,'DADOS CENARIOS'!$A$2:F78,6,0))</f>
        <v>12</v>
      </c>
      <c r="G71" s="31" t="s">
        <v>58</v>
      </c>
      <c r="H71" s="31" t="s">
        <v>45</v>
      </c>
      <c r="I71" s="31" t="s">
        <v>58</v>
      </c>
      <c r="J71">
        <f>VLOOKUP($C71&amp;"-"&amp;$G71,'DADOS CENARIOS'!$C$2:$S$9,5,0)</f>
        <v>107</v>
      </c>
      <c r="K71">
        <f>VLOOKUP($C71&amp;"-"&amp;$G71,'DADOS CENARIOS'!$C$2:$S$9,6,0)</f>
        <v>6800</v>
      </c>
      <c r="L71">
        <f>VLOOKUP($C71&amp;"-"&amp;$G71,'DADOS CENARIOS'!$C$2:$S$9,7,0)</f>
        <v>4680</v>
      </c>
      <c r="M71">
        <f>VLOOKUP($C71&amp;"-"&amp;$G71,'DADOS CENARIOS'!$C$2:$S$9,8,0)</f>
        <v>400</v>
      </c>
      <c r="N71">
        <f>VLOOKUP($C71&amp;"-"&amp;$G71,'DADOS CENARIOS'!$C$2:$S$9,9,0)</f>
        <v>320</v>
      </c>
      <c r="O71">
        <f>VLOOKUP($C71&amp;"-"&amp;$G71,'DADOS CENARIOS'!$C$2:$S$9,10,0)</f>
        <v>11</v>
      </c>
      <c r="P71">
        <f>VLOOKUP($C71&amp;"-"&amp;$G71,'DADOS CENARIOS'!$C$2:$S$9,11,0)</f>
        <v>8</v>
      </c>
      <c r="Q71">
        <f>VLOOKUP($C71&amp;"-"&amp;$G71,'DADOS CENARIOS'!$C$2:$S$9,12,0)</f>
        <v>6</v>
      </c>
      <c r="R71">
        <f>VLOOKUP($C71&amp;"-"&amp;$G71,'DADOS CENARIOS'!$C$2:$S$9,13,0)</f>
        <v>4</v>
      </c>
      <c r="S71">
        <f>VLOOKUP($C71&amp;"-"&amp;$G71,'DADOS CENARIOS'!$C$2:$S$9,14,0)</f>
        <v>3000</v>
      </c>
      <c r="T71">
        <f>VLOOKUP($C71&amp;"-"&amp;$G71,'DADOS CENARIOS'!$C$2:$S$9,15,0)</f>
        <v>800</v>
      </c>
      <c r="U71">
        <f>VLOOKUP($C71&amp;"-"&amp;$G71,'DADOS CENARIOS'!$C$2:$S$9,16,0)</f>
        <v>500</v>
      </c>
      <c r="V71">
        <f>VLOOKUP($C71&amp;"-"&amp;$G71,'DADOS CENARIOS'!$C$2:$S$9,17,0)</f>
        <v>155</v>
      </c>
    </row>
    <row r="72" spans="1:22" x14ac:dyDescent="0.25">
      <c r="A72" t="str">
        <f t="shared" si="1"/>
        <v>Route_MP_SBMI_P_77</v>
      </c>
      <c r="B72" t="s">
        <v>235</v>
      </c>
      <c r="C72" s="31" t="s">
        <v>220</v>
      </c>
      <c r="D72">
        <f>VLOOKUP($C72&amp;"-"&amp;$G72,'DADOS CENARIOS'!$C$2:$S$9,2,0)</f>
        <v>5000</v>
      </c>
      <c r="E72">
        <f>VLOOKUP($C72&amp;"-"&amp;$G72,'DADOS CENARIOS'!$C$2:$S$9,3,0)</f>
        <v>5</v>
      </c>
      <c r="F72">
        <f>IF(AND(VLOOKUP(H72,vertices!$A:$D,4,0)="SIM",C72="GP"),1,VLOOKUP(C72,'DADOS CENARIOS'!$A$2:F79,6,0))</f>
        <v>12</v>
      </c>
      <c r="G72" s="31" t="s">
        <v>58</v>
      </c>
      <c r="H72" s="31" t="s">
        <v>46</v>
      </c>
      <c r="I72" s="31" t="s">
        <v>58</v>
      </c>
      <c r="J72">
        <f>VLOOKUP($C72&amp;"-"&amp;$G72,'DADOS CENARIOS'!$C$2:$S$9,5,0)</f>
        <v>107</v>
      </c>
      <c r="K72">
        <f>VLOOKUP($C72&amp;"-"&amp;$G72,'DADOS CENARIOS'!$C$2:$S$9,6,0)</f>
        <v>6800</v>
      </c>
      <c r="L72">
        <f>VLOOKUP($C72&amp;"-"&amp;$G72,'DADOS CENARIOS'!$C$2:$S$9,7,0)</f>
        <v>4680</v>
      </c>
      <c r="M72">
        <f>VLOOKUP($C72&amp;"-"&amp;$G72,'DADOS CENARIOS'!$C$2:$S$9,8,0)</f>
        <v>400</v>
      </c>
      <c r="N72">
        <f>VLOOKUP($C72&amp;"-"&amp;$G72,'DADOS CENARIOS'!$C$2:$S$9,9,0)</f>
        <v>320</v>
      </c>
      <c r="O72">
        <f>VLOOKUP($C72&amp;"-"&amp;$G72,'DADOS CENARIOS'!$C$2:$S$9,10,0)</f>
        <v>11</v>
      </c>
      <c r="P72">
        <f>VLOOKUP($C72&amp;"-"&amp;$G72,'DADOS CENARIOS'!$C$2:$S$9,11,0)</f>
        <v>8</v>
      </c>
      <c r="Q72">
        <f>VLOOKUP($C72&amp;"-"&amp;$G72,'DADOS CENARIOS'!$C$2:$S$9,12,0)</f>
        <v>6</v>
      </c>
      <c r="R72">
        <f>VLOOKUP($C72&amp;"-"&amp;$G72,'DADOS CENARIOS'!$C$2:$S$9,13,0)</f>
        <v>4</v>
      </c>
      <c r="S72">
        <f>VLOOKUP($C72&amp;"-"&amp;$G72,'DADOS CENARIOS'!$C$2:$S$9,14,0)</f>
        <v>3000</v>
      </c>
      <c r="T72">
        <f>VLOOKUP($C72&amp;"-"&amp;$G72,'DADOS CENARIOS'!$C$2:$S$9,15,0)</f>
        <v>800</v>
      </c>
      <c r="U72">
        <f>VLOOKUP($C72&amp;"-"&amp;$G72,'DADOS CENARIOS'!$C$2:$S$9,16,0)</f>
        <v>500</v>
      </c>
      <c r="V72">
        <f>VLOOKUP($C72&amp;"-"&amp;$G72,'DADOS CENARIOS'!$C$2:$S$9,17,0)</f>
        <v>155</v>
      </c>
    </row>
    <row r="73" spans="1:22" x14ac:dyDescent="0.25">
      <c r="A73" t="str">
        <f t="shared" si="1"/>
        <v>Route_MP_SBMI_SS75</v>
      </c>
      <c r="B73" t="s">
        <v>235</v>
      </c>
      <c r="C73" s="31" t="s">
        <v>220</v>
      </c>
      <c r="D73">
        <f>VLOOKUP($C73&amp;"-"&amp;$G73,'DADOS CENARIOS'!$C$2:$S$9,2,0)</f>
        <v>5000</v>
      </c>
      <c r="E73">
        <f>VLOOKUP($C73&amp;"-"&amp;$G73,'DADOS CENARIOS'!$C$2:$S$9,3,0)</f>
        <v>5</v>
      </c>
      <c r="F73">
        <f>IF(AND(VLOOKUP(H73,vertices!$A:$D,4,0)="SIM",C73="GP"),1,VLOOKUP(C73,'DADOS CENARIOS'!$A$2:F80,6,0))</f>
        <v>12</v>
      </c>
      <c r="G73" s="31" t="s">
        <v>58</v>
      </c>
      <c r="H73" s="31" t="s">
        <v>260</v>
      </c>
      <c r="I73" s="31" t="s">
        <v>58</v>
      </c>
      <c r="J73">
        <f>VLOOKUP($C73&amp;"-"&amp;$G73,'DADOS CENARIOS'!$C$2:$S$9,5,0)</f>
        <v>107</v>
      </c>
      <c r="K73">
        <f>VLOOKUP($C73&amp;"-"&amp;$G73,'DADOS CENARIOS'!$C$2:$S$9,6,0)</f>
        <v>6800</v>
      </c>
      <c r="L73">
        <f>VLOOKUP($C73&amp;"-"&amp;$G73,'DADOS CENARIOS'!$C$2:$S$9,7,0)</f>
        <v>4680</v>
      </c>
      <c r="M73">
        <f>VLOOKUP($C73&amp;"-"&amp;$G73,'DADOS CENARIOS'!$C$2:$S$9,8,0)</f>
        <v>400</v>
      </c>
      <c r="N73">
        <f>VLOOKUP($C73&amp;"-"&amp;$G73,'DADOS CENARIOS'!$C$2:$S$9,9,0)</f>
        <v>320</v>
      </c>
      <c r="O73">
        <f>VLOOKUP($C73&amp;"-"&amp;$G73,'DADOS CENARIOS'!$C$2:$S$9,10,0)</f>
        <v>11</v>
      </c>
      <c r="P73">
        <f>VLOOKUP($C73&amp;"-"&amp;$G73,'DADOS CENARIOS'!$C$2:$S$9,11,0)</f>
        <v>8</v>
      </c>
      <c r="Q73">
        <f>VLOOKUP($C73&amp;"-"&amp;$G73,'DADOS CENARIOS'!$C$2:$S$9,12,0)</f>
        <v>6</v>
      </c>
      <c r="R73">
        <f>VLOOKUP($C73&amp;"-"&amp;$G73,'DADOS CENARIOS'!$C$2:$S$9,13,0)</f>
        <v>4</v>
      </c>
      <c r="S73">
        <f>VLOOKUP($C73&amp;"-"&amp;$G73,'DADOS CENARIOS'!$C$2:$S$9,14,0)</f>
        <v>3000</v>
      </c>
      <c r="T73">
        <f>VLOOKUP($C73&amp;"-"&amp;$G73,'DADOS CENARIOS'!$C$2:$S$9,15,0)</f>
        <v>800</v>
      </c>
      <c r="U73">
        <f>VLOOKUP($C73&amp;"-"&amp;$G73,'DADOS CENARIOS'!$C$2:$S$9,16,0)</f>
        <v>500</v>
      </c>
      <c r="V73">
        <f>VLOOKUP($C73&amp;"-"&amp;$G73,'DADOS CENARIOS'!$C$2:$S$9,17,0)</f>
        <v>155</v>
      </c>
    </row>
    <row r="74" spans="1:22" x14ac:dyDescent="0.25">
      <c r="A74" t="str">
        <f t="shared" si="1"/>
        <v>Route_MP_SBMI_UMMA</v>
      </c>
      <c r="B74" t="s">
        <v>235</v>
      </c>
      <c r="C74" s="31" t="s">
        <v>220</v>
      </c>
      <c r="D74">
        <f>VLOOKUP($C74&amp;"-"&amp;$G74,'DADOS CENARIOS'!$C$2:$S$9,2,0)</f>
        <v>5000</v>
      </c>
      <c r="E74">
        <f>VLOOKUP($C74&amp;"-"&amp;$G74,'DADOS CENARIOS'!$C$2:$S$9,3,0)</f>
        <v>5</v>
      </c>
      <c r="F74">
        <f>IF(AND(VLOOKUP(H74,vertices!$A:$D,4,0)="SIM",C74="GP"),1,VLOOKUP(C74,'DADOS CENARIOS'!$A$2:F81,6,0))</f>
        <v>12</v>
      </c>
      <c r="G74" s="31" t="s">
        <v>58</v>
      </c>
      <c r="H74" s="31" t="s">
        <v>47</v>
      </c>
      <c r="I74" s="31" t="s">
        <v>58</v>
      </c>
      <c r="J74">
        <f>VLOOKUP($C74&amp;"-"&amp;$G74,'DADOS CENARIOS'!$C$2:$S$9,5,0)</f>
        <v>107</v>
      </c>
      <c r="K74">
        <f>VLOOKUP($C74&amp;"-"&amp;$G74,'DADOS CENARIOS'!$C$2:$S$9,6,0)</f>
        <v>6800</v>
      </c>
      <c r="L74">
        <f>VLOOKUP($C74&amp;"-"&amp;$G74,'DADOS CENARIOS'!$C$2:$S$9,7,0)</f>
        <v>4680</v>
      </c>
      <c r="M74">
        <f>VLOOKUP($C74&amp;"-"&amp;$G74,'DADOS CENARIOS'!$C$2:$S$9,8,0)</f>
        <v>400</v>
      </c>
      <c r="N74">
        <f>VLOOKUP($C74&amp;"-"&amp;$G74,'DADOS CENARIOS'!$C$2:$S$9,9,0)</f>
        <v>320</v>
      </c>
      <c r="O74">
        <f>VLOOKUP($C74&amp;"-"&amp;$G74,'DADOS CENARIOS'!$C$2:$S$9,10,0)</f>
        <v>11</v>
      </c>
      <c r="P74">
        <f>VLOOKUP($C74&amp;"-"&amp;$G74,'DADOS CENARIOS'!$C$2:$S$9,11,0)</f>
        <v>8</v>
      </c>
      <c r="Q74">
        <f>VLOOKUP($C74&amp;"-"&amp;$G74,'DADOS CENARIOS'!$C$2:$S$9,12,0)</f>
        <v>6</v>
      </c>
      <c r="R74">
        <f>VLOOKUP($C74&amp;"-"&amp;$G74,'DADOS CENARIOS'!$C$2:$S$9,13,0)</f>
        <v>4</v>
      </c>
      <c r="S74">
        <f>VLOOKUP($C74&amp;"-"&amp;$G74,'DADOS CENARIOS'!$C$2:$S$9,14,0)</f>
        <v>3000</v>
      </c>
      <c r="T74">
        <f>VLOOKUP($C74&amp;"-"&amp;$G74,'DADOS CENARIOS'!$C$2:$S$9,15,0)</f>
        <v>800</v>
      </c>
      <c r="U74">
        <f>VLOOKUP($C74&amp;"-"&amp;$G74,'DADOS CENARIOS'!$C$2:$S$9,16,0)</f>
        <v>500</v>
      </c>
      <c r="V74">
        <f>VLOOKUP($C74&amp;"-"&amp;$G74,'DADOS CENARIOS'!$C$2:$S$9,17,0)</f>
        <v>155</v>
      </c>
    </row>
    <row r="75" spans="1:22" x14ac:dyDescent="0.25">
      <c r="A75" t="str">
        <f t="shared" si="1"/>
        <v>Route_MP_SBMI_UMPA</v>
      </c>
      <c r="B75" t="s">
        <v>235</v>
      </c>
      <c r="C75" s="31" t="s">
        <v>220</v>
      </c>
      <c r="D75">
        <f>VLOOKUP($C75&amp;"-"&amp;$G75,'DADOS CENARIOS'!$C$2:$S$9,2,0)</f>
        <v>5000</v>
      </c>
      <c r="E75">
        <f>VLOOKUP($C75&amp;"-"&amp;$G75,'DADOS CENARIOS'!$C$2:$S$9,3,0)</f>
        <v>5</v>
      </c>
      <c r="F75">
        <f>IF(AND(VLOOKUP(H75,vertices!$A:$D,4,0)="SIM",C75="GP"),1,VLOOKUP(C75,'DADOS CENARIOS'!$A$2:F82,6,0))</f>
        <v>12</v>
      </c>
      <c r="G75" s="31" t="s">
        <v>58</v>
      </c>
      <c r="H75" s="31" t="s">
        <v>48</v>
      </c>
      <c r="I75" s="31" t="s">
        <v>58</v>
      </c>
      <c r="J75">
        <f>VLOOKUP($C75&amp;"-"&amp;$G75,'DADOS CENARIOS'!$C$2:$S$9,5,0)</f>
        <v>107</v>
      </c>
      <c r="K75">
        <f>VLOOKUP($C75&amp;"-"&amp;$G75,'DADOS CENARIOS'!$C$2:$S$9,6,0)</f>
        <v>6800</v>
      </c>
      <c r="L75">
        <f>VLOOKUP($C75&amp;"-"&amp;$G75,'DADOS CENARIOS'!$C$2:$S$9,7,0)</f>
        <v>4680</v>
      </c>
      <c r="M75">
        <f>VLOOKUP($C75&amp;"-"&amp;$G75,'DADOS CENARIOS'!$C$2:$S$9,8,0)</f>
        <v>400</v>
      </c>
      <c r="N75">
        <f>VLOOKUP($C75&amp;"-"&amp;$G75,'DADOS CENARIOS'!$C$2:$S$9,9,0)</f>
        <v>320</v>
      </c>
      <c r="O75">
        <f>VLOOKUP($C75&amp;"-"&amp;$G75,'DADOS CENARIOS'!$C$2:$S$9,10,0)</f>
        <v>11</v>
      </c>
      <c r="P75">
        <f>VLOOKUP($C75&amp;"-"&amp;$G75,'DADOS CENARIOS'!$C$2:$S$9,11,0)</f>
        <v>8</v>
      </c>
      <c r="Q75">
        <f>VLOOKUP($C75&amp;"-"&amp;$G75,'DADOS CENARIOS'!$C$2:$S$9,12,0)</f>
        <v>6</v>
      </c>
      <c r="R75">
        <f>VLOOKUP($C75&amp;"-"&amp;$G75,'DADOS CENARIOS'!$C$2:$S$9,13,0)</f>
        <v>4</v>
      </c>
      <c r="S75">
        <f>VLOOKUP($C75&amp;"-"&amp;$G75,'DADOS CENARIOS'!$C$2:$S$9,14,0)</f>
        <v>3000</v>
      </c>
      <c r="T75">
        <f>VLOOKUP($C75&amp;"-"&amp;$G75,'DADOS CENARIOS'!$C$2:$S$9,15,0)</f>
        <v>800</v>
      </c>
      <c r="U75">
        <f>VLOOKUP($C75&amp;"-"&amp;$G75,'DADOS CENARIOS'!$C$2:$S$9,16,0)</f>
        <v>500</v>
      </c>
      <c r="V75">
        <f>VLOOKUP($C75&amp;"-"&amp;$G75,'DADOS CENARIOS'!$C$2:$S$9,17,0)</f>
        <v>155</v>
      </c>
    </row>
    <row r="76" spans="1:22" x14ac:dyDescent="0.25">
      <c r="A76" t="str">
        <f t="shared" si="1"/>
        <v>Route_MP_SBMI_UMTJ</v>
      </c>
      <c r="B76" t="s">
        <v>235</v>
      </c>
      <c r="C76" s="31" t="s">
        <v>220</v>
      </c>
      <c r="D76">
        <f>VLOOKUP($C76&amp;"-"&amp;$G76,'DADOS CENARIOS'!$C$2:$S$9,2,0)</f>
        <v>5000</v>
      </c>
      <c r="E76">
        <f>VLOOKUP($C76&amp;"-"&amp;$G76,'DADOS CENARIOS'!$C$2:$S$9,3,0)</f>
        <v>5</v>
      </c>
      <c r="F76">
        <f>IF(AND(VLOOKUP(H76,vertices!$A:$D,4,0)="SIM",C76="GP"),1,VLOOKUP(C76,'DADOS CENARIOS'!$A$2:F83,6,0))</f>
        <v>12</v>
      </c>
      <c r="G76" s="31" t="s">
        <v>58</v>
      </c>
      <c r="H76" s="31" t="s">
        <v>49</v>
      </c>
      <c r="I76" s="31" t="s">
        <v>58</v>
      </c>
      <c r="J76">
        <f>VLOOKUP($C76&amp;"-"&amp;$G76,'DADOS CENARIOS'!$C$2:$S$9,5,0)</f>
        <v>107</v>
      </c>
      <c r="K76">
        <f>VLOOKUP($C76&amp;"-"&amp;$G76,'DADOS CENARIOS'!$C$2:$S$9,6,0)</f>
        <v>6800</v>
      </c>
      <c r="L76">
        <f>VLOOKUP($C76&amp;"-"&amp;$G76,'DADOS CENARIOS'!$C$2:$S$9,7,0)</f>
        <v>4680</v>
      </c>
      <c r="M76">
        <f>VLOOKUP($C76&amp;"-"&amp;$G76,'DADOS CENARIOS'!$C$2:$S$9,8,0)</f>
        <v>400</v>
      </c>
      <c r="N76">
        <f>VLOOKUP($C76&amp;"-"&amp;$G76,'DADOS CENARIOS'!$C$2:$S$9,9,0)</f>
        <v>320</v>
      </c>
      <c r="O76">
        <f>VLOOKUP($C76&amp;"-"&amp;$G76,'DADOS CENARIOS'!$C$2:$S$9,10,0)</f>
        <v>11</v>
      </c>
      <c r="P76">
        <f>VLOOKUP($C76&amp;"-"&amp;$G76,'DADOS CENARIOS'!$C$2:$S$9,11,0)</f>
        <v>8</v>
      </c>
      <c r="Q76">
        <f>VLOOKUP($C76&amp;"-"&amp;$G76,'DADOS CENARIOS'!$C$2:$S$9,12,0)</f>
        <v>6</v>
      </c>
      <c r="R76">
        <f>VLOOKUP($C76&amp;"-"&amp;$G76,'DADOS CENARIOS'!$C$2:$S$9,13,0)</f>
        <v>4</v>
      </c>
      <c r="S76">
        <f>VLOOKUP($C76&amp;"-"&amp;$G76,'DADOS CENARIOS'!$C$2:$S$9,14,0)</f>
        <v>3000</v>
      </c>
      <c r="T76">
        <f>VLOOKUP($C76&amp;"-"&amp;$G76,'DADOS CENARIOS'!$C$2:$S$9,15,0)</f>
        <v>800</v>
      </c>
      <c r="U76">
        <f>VLOOKUP($C76&amp;"-"&amp;$G76,'DADOS CENARIOS'!$C$2:$S$9,16,0)</f>
        <v>500</v>
      </c>
      <c r="V76">
        <f>VLOOKUP($C76&amp;"-"&amp;$G76,'DADOS CENARIOS'!$C$2:$S$9,17,0)</f>
        <v>155</v>
      </c>
    </row>
    <row r="77" spans="1:22" x14ac:dyDescent="0.25">
      <c r="A77" t="str">
        <f t="shared" si="1"/>
        <v>Route_MP_SBMI_UMVE</v>
      </c>
      <c r="B77" t="s">
        <v>235</v>
      </c>
      <c r="C77" s="31" t="s">
        <v>220</v>
      </c>
      <c r="D77">
        <f>VLOOKUP($C77&amp;"-"&amp;$G77,'DADOS CENARIOS'!$C$2:$S$9,2,0)</f>
        <v>5000</v>
      </c>
      <c r="E77">
        <f>VLOOKUP($C77&amp;"-"&amp;$G77,'DADOS CENARIOS'!$C$2:$S$9,3,0)</f>
        <v>5</v>
      </c>
      <c r="F77">
        <f>IF(AND(VLOOKUP(H77,vertices!$A:$D,4,0)="SIM",C77="GP"),1,VLOOKUP(C77,'DADOS CENARIOS'!$A$2:F84,6,0))</f>
        <v>12</v>
      </c>
      <c r="G77" s="31" t="s">
        <v>58</v>
      </c>
      <c r="H77" s="31" t="s">
        <v>50</v>
      </c>
      <c r="I77" s="31" t="s">
        <v>58</v>
      </c>
      <c r="J77">
        <f>VLOOKUP($C77&amp;"-"&amp;$G77,'DADOS CENARIOS'!$C$2:$S$9,5,0)</f>
        <v>107</v>
      </c>
      <c r="K77">
        <f>VLOOKUP($C77&amp;"-"&amp;$G77,'DADOS CENARIOS'!$C$2:$S$9,6,0)</f>
        <v>6800</v>
      </c>
      <c r="L77">
        <f>VLOOKUP($C77&amp;"-"&amp;$G77,'DADOS CENARIOS'!$C$2:$S$9,7,0)</f>
        <v>4680</v>
      </c>
      <c r="M77">
        <f>VLOOKUP($C77&amp;"-"&amp;$G77,'DADOS CENARIOS'!$C$2:$S$9,8,0)</f>
        <v>400</v>
      </c>
      <c r="N77">
        <f>VLOOKUP($C77&amp;"-"&amp;$G77,'DADOS CENARIOS'!$C$2:$S$9,9,0)</f>
        <v>320</v>
      </c>
      <c r="O77">
        <f>VLOOKUP($C77&amp;"-"&amp;$G77,'DADOS CENARIOS'!$C$2:$S$9,10,0)</f>
        <v>11</v>
      </c>
      <c r="P77">
        <f>VLOOKUP($C77&amp;"-"&amp;$G77,'DADOS CENARIOS'!$C$2:$S$9,11,0)</f>
        <v>8</v>
      </c>
      <c r="Q77">
        <f>VLOOKUP($C77&amp;"-"&amp;$G77,'DADOS CENARIOS'!$C$2:$S$9,12,0)</f>
        <v>6</v>
      </c>
      <c r="R77">
        <f>VLOOKUP($C77&amp;"-"&amp;$G77,'DADOS CENARIOS'!$C$2:$S$9,13,0)</f>
        <v>4</v>
      </c>
      <c r="S77">
        <f>VLOOKUP($C77&amp;"-"&amp;$G77,'DADOS CENARIOS'!$C$2:$S$9,14,0)</f>
        <v>3000</v>
      </c>
      <c r="T77">
        <f>VLOOKUP($C77&amp;"-"&amp;$G77,'DADOS CENARIOS'!$C$2:$S$9,15,0)</f>
        <v>800</v>
      </c>
      <c r="U77">
        <f>VLOOKUP($C77&amp;"-"&amp;$G77,'DADOS CENARIOS'!$C$2:$S$9,16,0)</f>
        <v>500</v>
      </c>
      <c r="V77">
        <f>VLOOKUP($C77&amp;"-"&amp;$G77,'DADOS CENARIOS'!$C$2:$S$9,17,0)</f>
        <v>155</v>
      </c>
    </row>
    <row r="78" spans="1:22" x14ac:dyDescent="0.25">
      <c r="A78" t="str">
        <f t="shared" si="1"/>
        <v>Route_MP_SBMI_SRIO</v>
      </c>
      <c r="B78" t="s">
        <v>235</v>
      </c>
      <c r="C78" s="31" t="s">
        <v>220</v>
      </c>
      <c r="D78">
        <f>VLOOKUP($C78&amp;"-"&amp;$G78,'DADOS CENARIOS'!$C$2:$S$9,2,0)</f>
        <v>5000</v>
      </c>
      <c r="E78">
        <f>VLOOKUP($C78&amp;"-"&amp;$G78,'DADOS CENARIOS'!$C$2:$S$9,3,0)</f>
        <v>5</v>
      </c>
      <c r="F78">
        <f>IF(AND(VLOOKUP(H78,vertices!$A:$D,4,0)="SIM",C78="GP"),1,VLOOKUP(C78,'DADOS CENARIOS'!$A$2:F85,6,0))</f>
        <v>12</v>
      </c>
      <c r="G78" s="31" t="s">
        <v>58</v>
      </c>
      <c r="H78" s="31" t="s">
        <v>212</v>
      </c>
      <c r="I78" s="31" t="s">
        <v>58</v>
      </c>
      <c r="J78">
        <f>VLOOKUP($C78&amp;"-"&amp;$G78,'DADOS CENARIOS'!$C$2:$S$9,5,0)</f>
        <v>107</v>
      </c>
      <c r="K78">
        <f>VLOOKUP($C78&amp;"-"&amp;$G78,'DADOS CENARIOS'!$C$2:$S$9,6,0)</f>
        <v>6800</v>
      </c>
      <c r="L78">
        <f>VLOOKUP($C78&amp;"-"&amp;$G78,'DADOS CENARIOS'!$C$2:$S$9,7,0)</f>
        <v>4680</v>
      </c>
      <c r="M78">
        <f>VLOOKUP($C78&amp;"-"&amp;$G78,'DADOS CENARIOS'!$C$2:$S$9,8,0)</f>
        <v>400</v>
      </c>
      <c r="N78">
        <f>VLOOKUP($C78&amp;"-"&amp;$G78,'DADOS CENARIOS'!$C$2:$S$9,9,0)</f>
        <v>320</v>
      </c>
      <c r="O78">
        <f>VLOOKUP($C78&amp;"-"&amp;$G78,'DADOS CENARIOS'!$C$2:$S$9,10,0)</f>
        <v>11</v>
      </c>
      <c r="P78">
        <f>VLOOKUP($C78&amp;"-"&amp;$G78,'DADOS CENARIOS'!$C$2:$S$9,11,0)</f>
        <v>8</v>
      </c>
      <c r="Q78">
        <f>VLOOKUP($C78&amp;"-"&amp;$G78,'DADOS CENARIOS'!$C$2:$S$9,12,0)</f>
        <v>6</v>
      </c>
      <c r="R78">
        <f>VLOOKUP($C78&amp;"-"&amp;$G78,'DADOS CENARIOS'!$C$2:$S$9,13,0)</f>
        <v>4</v>
      </c>
      <c r="S78">
        <f>VLOOKUP($C78&amp;"-"&amp;$G78,'DADOS CENARIOS'!$C$2:$S$9,14,0)</f>
        <v>3000</v>
      </c>
      <c r="T78">
        <f>VLOOKUP($C78&amp;"-"&amp;$G78,'DADOS CENARIOS'!$C$2:$S$9,15,0)</f>
        <v>800</v>
      </c>
      <c r="U78">
        <f>VLOOKUP($C78&amp;"-"&amp;$G78,'DADOS CENARIOS'!$C$2:$S$9,16,0)</f>
        <v>500</v>
      </c>
      <c r="V78">
        <f>VLOOKUP($C78&amp;"-"&amp;$G78,'DADOS CENARIOS'!$C$2:$S$9,17,0)</f>
        <v>155</v>
      </c>
    </row>
    <row r="79" spans="1:22" x14ac:dyDescent="0.25">
      <c r="A79" t="str">
        <f t="shared" si="1"/>
        <v>Route_MP_SBMI_SARU</v>
      </c>
      <c r="B79" t="s">
        <v>235</v>
      </c>
      <c r="C79" s="31" t="s">
        <v>220</v>
      </c>
      <c r="D79">
        <f>VLOOKUP($C79&amp;"-"&amp;$G79,'DADOS CENARIOS'!$C$2:$S$9,2,0)</f>
        <v>5000</v>
      </c>
      <c r="E79">
        <f>VLOOKUP($C79&amp;"-"&amp;$G79,'DADOS CENARIOS'!$C$2:$S$9,3,0)</f>
        <v>5</v>
      </c>
      <c r="F79">
        <f>IF(AND(VLOOKUP(H79,vertices!$A:$D,4,0)="SIM",C79="GP"),1,VLOOKUP(C79,'DADOS CENARIOS'!$A$2:F86,6,0))</f>
        <v>12</v>
      </c>
      <c r="G79" s="31" t="s">
        <v>58</v>
      </c>
      <c r="H79" s="31" t="s">
        <v>213</v>
      </c>
      <c r="I79" s="31" t="s">
        <v>58</v>
      </c>
      <c r="J79">
        <f>VLOOKUP($C79&amp;"-"&amp;$G79,'DADOS CENARIOS'!$C$2:$S$9,5,0)</f>
        <v>107</v>
      </c>
      <c r="K79">
        <f>VLOOKUP($C79&amp;"-"&amp;$G79,'DADOS CENARIOS'!$C$2:$S$9,6,0)</f>
        <v>6800</v>
      </c>
      <c r="L79">
        <f>VLOOKUP($C79&amp;"-"&amp;$G79,'DADOS CENARIOS'!$C$2:$S$9,7,0)</f>
        <v>4680</v>
      </c>
      <c r="M79">
        <f>VLOOKUP($C79&amp;"-"&amp;$G79,'DADOS CENARIOS'!$C$2:$S$9,8,0)</f>
        <v>400</v>
      </c>
      <c r="N79">
        <f>VLOOKUP($C79&amp;"-"&amp;$G79,'DADOS CENARIOS'!$C$2:$S$9,9,0)</f>
        <v>320</v>
      </c>
      <c r="O79">
        <f>VLOOKUP($C79&amp;"-"&amp;$G79,'DADOS CENARIOS'!$C$2:$S$9,10,0)</f>
        <v>11</v>
      </c>
      <c r="P79">
        <f>VLOOKUP($C79&amp;"-"&amp;$G79,'DADOS CENARIOS'!$C$2:$S$9,11,0)</f>
        <v>8</v>
      </c>
      <c r="Q79">
        <f>VLOOKUP($C79&amp;"-"&amp;$G79,'DADOS CENARIOS'!$C$2:$S$9,12,0)</f>
        <v>6</v>
      </c>
      <c r="R79">
        <f>VLOOKUP($C79&amp;"-"&amp;$G79,'DADOS CENARIOS'!$C$2:$S$9,13,0)</f>
        <v>4</v>
      </c>
      <c r="S79">
        <f>VLOOKUP($C79&amp;"-"&amp;$G79,'DADOS CENARIOS'!$C$2:$S$9,14,0)</f>
        <v>3000</v>
      </c>
      <c r="T79">
        <f>VLOOKUP($C79&amp;"-"&amp;$G79,'DADOS CENARIOS'!$C$2:$S$9,15,0)</f>
        <v>800</v>
      </c>
      <c r="U79">
        <f>VLOOKUP($C79&amp;"-"&amp;$G79,'DADOS CENARIOS'!$C$2:$S$9,16,0)</f>
        <v>500</v>
      </c>
      <c r="V79">
        <f>VLOOKUP($C79&amp;"-"&amp;$G79,'DADOS CENARIOS'!$C$2:$S$9,17,0)</f>
        <v>155</v>
      </c>
    </row>
    <row r="80" spans="1:22" x14ac:dyDescent="0.25">
      <c r="A80" t="str">
        <f t="shared" si="1"/>
        <v>Route_MP_SBMI_SAJA</v>
      </c>
      <c r="B80" t="s">
        <v>235</v>
      </c>
      <c r="C80" s="31" t="s">
        <v>220</v>
      </c>
      <c r="D80">
        <f>VLOOKUP($C80&amp;"-"&amp;$G80,'DADOS CENARIOS'!$C$2:$S$9,2,0)</f>
        <v>5000</v>
      </c>
      <c r="E80">
        <f>VLOOKUP($C80&amp;"-"&amp;$G80,'DADOS CENARIOS'!$C$2:$S$9,3,0)</f>
        <v>5</v>
      </c>
      <c r="F80">
        <f>IF(AND(VLOOKUP(H80,vertices!$A:$D,4,0)="SIM",C80="GP"),1,VLOOKUP(C80,'DADOS CENARIOS'!$A$2:F87,6,0))</f>
        <v>12</v>
      </c>
      <c r="G80" s="31" t="s">
        <v>58</v>
      </c>
      <c r="H80" s="31" t="s">
        <v>214</v>
      </c>
      <c r="I80" s="31" t="s">
        <v>58</v>
      </c>
      <c r="J80">
        <f>VLOOKUP($C80&amp;"-"&amp;$G80,'DADOS CENARIOS'!$C$2:$S$9,5,0)</f>
        <v>107</v>
      </c>
      <c r="K80">
        <f>VLOOKUP($C80&amp;"-"&amp;$G80,'DADOS CENARIOS'!$C$2:$S$9,6,0)</f>
        <v>6800</v>
      </c>
      <c r="L80">
        <f>VLOOKUP($C80&amp;"-"&amp;$G80,'DADOS CENARIOS'!$C$2:$S$9,7,0)</f>
        <v>4680</v>
      </c>
      <c r="M80">
        <f>VLOOKUP($C80&amp;"-"&amp;$G80,'DADOS CENARIOS'!$C$2:$S$9,8,0)</f>
        <v>400</v>
      </c>
      <c r="N80">
        <f>VLOOKUP($C80&amp;"-"&amp;$G80,'DADOS CENARIOS'!$C$2:$S$9,9,0)</f>
        <v>320</v>
      </c>
      <c r="O80">
        <f>VLOOKUP($C80&amp;"-"&amp;$G80,'DADOS CENARIOS'!$C$2:$S$9,10,0)</f>
        <v>11</v>
      </c>
      <c r="P80">
        <f>VLOOKUP($C80&amp;"-"&amp;$G80,'DADOS CENARIOS'!$C$2:$S$9,11,0)</f>
        <v>8</v>
      </c>
      <c r="Q80">
        <f>VLOOKUP($C80&amp;"-"&amp;$G80,'DADOS CENARIOS'!$C$2:$S$9,12,0)</f>
        <v>6</v>
      </c>
      <c r="R80">
        <f>VLOOKUP($C80&amp;"-"&amp;$G80,'DADOS CENARIOS'!$C$2:$S$9,13,0)</f>
        <v>4</v>
      </c>
      <c r="S80">
        <f>VLOOKUP($C80&amp;"-"&amp;$G80,'DADOS CENARIOS'!$C$2:$S$9,14,0)</f>
        <v>3000</v>
      </c>
      <c r="T80">
        <f>VLOOKUP($C80&amp;"-"&amp;$G80,'DADOS CENARIOS'!$C$2:$S$9,15,0)</f>
        <v>800</v>
      </c>
      <c r="U80">
        <f>VLOOKUP($C80&amp;"-"&amp;$G80,'DADOS CENARIOS'!$C$2:$S$9,16,0)</f>
        <v>500</v>
      </c>
      <c r="V80">
        <f>VLOOKUP($C80&amp;"-"&amp;$G80,'DADOS CENARIOS'!$C$2:$S$9,17,0)</f>
        <v>155</v>
      </c>
    </row>
    <row r="81" spans="1:22" x14ac:dyDescent="0.25">
      <c r="A81" t="str">
        <f t="shared" si="1"/>
        <v>Route_MP_SBMI_FASA</v>
      </c>
      <c r="B81" t="s">
        <v>235</v>
      </c>
      <c r="C81" s="31" t="s">
        <v>220</v>
      </c>
      <c r="D81">
        <f>VLOOKUP($C81&amp;"-"&amp;$G81,'DADOS CENARIOS'!$C$2:$S$9,2,0)</f>
        <v>5000</v>
      </c>
      <c r="E81">
        <f>VLOOKUP($C81&amp;"-"&amp;$G81,'DADOS CENARIOS'!$C$2:$S$9,3,0)</f>
        <v>5</v>
      </c>
      <c r="F81">
        <f>IF(AND(VLOOKUP(H81,vertices!$A:$D,4,0)="SIM",C81="GP"),1,VLOOKUP(C81,'DADOS CENARIOS'!$A$2:F88,6,0))</f>
        <v>12</v>
      </c>
      <c r="G81" s="31" t="s">
        <v>58</v>
      </c>
      <c r="H81" s="31" t="s">
        <v>215</v>
      </c>
      <c r="I81" s="31" t="s">
        <v>58</v>
      </c>
      <c r="J81">
        <f>VLOOKUP($C81&amp;"-"&amp;$G81,'DADOS CENARIOS'!$C$2:$S$9,5,0)</f>
        <v>107</v>
      </c>
      <c r="K81">
        <f>VLOOKUP($C81&amp;"-"&amp;$G81,'DADOS CENARIOS'!$C$2:$S$9,6,0)</f>
        <v>6800</v>
      </c>
      <c r="L81">
        <f>VLOOKUP($C81&amp;"-"&amp;$G81,'DADOS CENARIOS'!$C$2:$S$9,7,0)</f>
        <v>4680</v>
      </c>
      <c r="M81">
        <f>VLOOKUP($C81&amp;"-"&amp;$G81,'DADOS CENARIOS'!$C$2:$S$9,8,0)</f>
        <v>400</v>
      </c>
      <c r="N81">
        <f>VLOOKUP($C81&amp;"-"&amp;$G81,'DADOS CENARIOS'!$C$2:$S$9,9,0)</f>
        <v>320</v>
      </c>
      <c r="O81">
        <f>VLOOKUP($C81&amp;"-"&amp;$G81,'DADOS CENARIOS'!$C$2:$S$9,10,0)</f>
        <v>11</v>
      </c>
      <c r="P81">
        <f>VLOOKUP($C81&amp;"-"&amp;$G81,'DADOS CENARIOS'!$C$2:$S$9,11,0)</f>
        <v>8</v>
      </c>
      <c r="Q81">
        <f>VLOOKUP($C81&amp;"-"&amp;$G81,'DADOS CENARIOS'!$C$2:$S$9,12,0)</f>
        <v>6</v>
      </c>
      <c r="R81">
        <f>VLOOKUP($C81&amp;"-"&amp;$G81,'DADOS CENARIOS'!$C$2:$S$9,13,0)</f>
        <v>4</v>
      </c>
      <c r="S81">
        <f>VLOOKUP($C81&amp;"-"&amp;$G81,'DADOS CENARIOS'!$C$2:$S$9,14,0)</f>
        <v>3000</v>
      </c>
      <c r="T81">
        <f>VLOOKUP($C81&amp;"-"&amp;$G81,'DADOS CENARIOS'!$C$2:$S$9,15,0)</f>
        <v>800</v>
      </c>
      <c r="U81">
        <f>VLOOKUP($C81&amp;"-"&amp;$G81,'DADOS CENARIOS'!$C$2:$S$9,16,0)</f>
        <v>500</v>
      </c>
      <c r="V81">
        <f>VLOOKUP($C81&amp;"-"&amp;$G81,'DADOS CENARIOS'!$C$2:$S$9,17,0)</f>
        <v>155</v>
      </c>
    </row>
    <row r="82" spans="1:22" x14ac:dyDescent="0.25">
      <c r="A82" t="str">
        <f t="shared" si="1"/>
        <v>Route_MP_SBMI_SECR</v>
      </c>
      <c r="B82" t="s">
        <v>235</v>
      </c>
      <c r="C82" s="31" t="s">
        <v>220</v>
      </c>
      <c r="D82">
        <f>VLOOKUP($C82&amp;"-"&amp;$G82,'DADOS CENARIOS'!$C$2:$S$9,2,0)</f>
        <v>5000</v>
      </c>
      <c r="E82">
        <f>VLOOKUP($C82&amp;"-"&amp;$G82,'DADOS CENARIOS'!$C$2:$S$9,3,0)</f>
        <v>5</v>
      </c>
      <c r="F82">
        <f>IF(AND(VLOOKUP(H82,vertices!$A:$D,4,0)="SIM",C82="GP"),1,VLOOKUP(C82,'DADOS CENARIOS'!$A$2:F89,6,0))</f>
        <v>12</v>
      </c>
      <c r="G82" s="31" t="s">
        <v>58</v>
      </c>
      <c r="H82" s="31" t="s">
        <v>216</v>
      </c>
      <c r="I82" s="31" t="s">
        <v>58</v>
      </c>
      <c r="J82">
        <f>VLOOKUP($C82&amp;"-"&amp;$G82,'DADOS CENARIOS'!$C$2:$S$9,5,0)</f>
        <v>107</v>
      </c>
      <c r="K82">
        <f>VLOOKUP($C82&amp;"-"&amp;$G82,'DADOS CENARIOS'!$C$2:$S$9,6,0)</f>
        <v>6800</v>
      </c>
      <c r="L82">
        <f>VLOOKUP($C82&amp;"-"&amp;$G82,'DADOS CENARIOS'!$C$2:$S$9,7,0)</f>
        <v>4680</v>
      </c>
      <c r="M82">
        <f>VLOOKUP($C82&amp;"-"&amp;$G82,'DADOS CENARIOS'!$C$2:$S$9,8,0)</f>
        <v>400</v>
      </c>
      <c r="N82">
        <f>VLOOKUP($C82&amp;"-"&amp;$G82,'DADOS CENARIOS'!$C$2:$S$9,9,0)</f>
        <v>320</v>
      </c>
      <c r="O82">
        <f>VLOOKUP($C82&amp;"-"&amp;$G82,'DADOS CENARIOS'!$C$2:$S$9,10,0)</f>
        <v>11</v>
      </c>
      <c r="P82">
        <f>VLOOKUP($C82&amp;"-"&amp;$G82,'DADOS CENARIOS'!$C$2:$S$9,11,0)</f>
        <v>8</v>
      </c>
      <c r="Q82">
        <f>VLOOKUP($C82&amp;"-"&amp;$G82,'DADOS CENARIOS'!$C$2:$S$9,12,0)</f>
        <v>6</v>
      </c>
      <c r="R82">
        <f>VLOOKUP($C82&amp;"-"&amp;$G82,'DADOS CENARIOS'!$C$2:$S$9,13,0)</f>
        <v>4</v>
      </c>
      <c r="S82">
        <f>VLOOKUP($C82&amp;"-"&amp;$G82,'DADOS CENARIOS'!$C$2:$S$9,14,0)</f>
        <v>3000</v>
      </c>
      <c r="T82">
        <f>VLOOKUP($C82&amp;"-"&amp;$G82,'DADOS CENARIOS'!$C$2:$S$9,15,0)</f>
        <v>800</v>
      </c>
      <c r="U82">
        <f>VLOOKUP($C82&amp;"-"&amp;$G82,'DADOS CENARIOS'!$C$2:$S$9,16,0)</f>
        <v>500</v>
      </c>
      <c r="V82">
        <f>VLOOKUP($C82&amp;"-"&amp;$G82,'DADOS CENARIOS'!$C$2:$S$9,17,0)</f>
        <v>155</v>
      </c>
    </row>
    <row r="83" spans="1:22" x14ac:dyDescent="0.25">
      <c r="A83" t="str">
        <f t="shared" si="1"/>
        <v>Route_MP_SBMI_SAON</v>
      </c>
      <c r="B83" t="s">
        <v>235</v>
      </c>
      <c r="C83" s="31" t="s">
        <v>220</v>
      </c>
      <c r="D83">
        <f>VLOOKUP($C83&amp;"-"&amp;$G83,'DADOS CENARIOS'!$C$2:$S$9,2,0)</f>
        <v>5000</v>
      </c>
      <c r="E83">
        <f>VLOOKUP($C83&amp;"-"&amp;$G83,'DADOS CENARIOS'!$C$2:$S$9,3,0)</f>
        <v>5</v>
      </c>
      <c r="F83">
        <f>IF(AND(VLOOKUP(H83,vertices!$A:$D,4,0)="SIM",C83="GP"),1,VLOOKUP(C83,'DADOS CENARIOS'!$A$2:F90,6,0))</f>
        <v>12</v>
      </c>
      <c r="G83" s="31" t="s">
        <v>58</v>
      </c>
      <c r="H83" s="31" t="s">
        <v>217</v>
      </c>
      <c r="I83" s="31" t="s">
        <v>58</v>
      </c>
      <c r="J83">
        <f>VLOOKUP($C83&amp;"-"&amp;$G83,'DADOS CENARIOS'!$C$2:$S$9,5,0)</f>
        <v>107</v>
      </c>
      <c r="K83">
        <f>VLOOKUP($C83&amp;"-"&amp;$G83,'DADOS CENARIOS'!$C$2:$S$9,6,0)</f>
        <v>6800</v>
      </c>
      <c r="L83">
        <f>VLOOKUP($C83&amp;"-"&amp;$G83,'DADOS CENARIOS'!$C$2:$S$9,7,0)</f>
        <v>4680</v>
      </c>
      <c r="M83">
        <f>VLOOKUP($C83&amp;"-"&amp;$G83,'DADOS CENARIOS'!$C$2:$S$9,8,0)</f>
        <v>400</v>
      </c>
      <c r="N83">
        <f>VLOOKUP($C83&amp;"-"&amp;$G83,'DADOS CENARIOS'!$C$2:$S$9,9,0)</f>
        <v>320</v>
      </c>
      <c r="O83">
        <f>VLOOKUP($C83&amp;"-"&amp;$G83,'DADOS CENARIOS'!$C$2:$S$9,10,0)</f>
        <v>11</v>
      </c>
      <c r="P83">
        <f>VLOOKUP($C83&amp;"-"&amp;$G83,'DADOS CENARIOS'!$C$2:$S$9,11,0)</f>
        <v>8</v>
      </c>
      <c r="Q83">
        <f>VLOOKUP($C83&amp;"-"&amp;$G83,'DADOS CENARIOS'!$C$2:$S$9,12,0)</f>
        <v>6</v>
      </c>
      <c r="R83">
        <f>VLOOKUP($C83&amp;"-"&amp;$G83,'DADOS CENARIOS'!$C$2:$S$9,13,0)</f>
        <v>4</v>
      </c>
      <c r="S83">
        <f>VLOOKUP($C83&amp;"-"&amp;$G83,'DADOS CENARIOS'!$C$2:$S$9,14,0)</f>
        <v>3000</v>
      </c>
      <c r="T83">
        <f>VLOOKUP($C83&amp;"-"&amp;$G83,'DADOS CENARIOS'!$C$2:$S$9,15,0)</f>
        <v>800</v>
      </c>
      <c r="U83">
        <f>VLOOKUP($C83&amp;"-"&amp;$G83,'DADOS CENARIOS'!$C$2:$S$9,16,0)</f>
        <v>500</v>
      </c>
      <c r="V83">
        <f>VLOOKUP($C83&amp;"-"&amp;$G83,'DADOS CENARIOS'!$C$2:$S$9,17,0)</f>
        <v>155</v>
      </c>
    </row>
    <row r="84" spans="1:22" x14ac:dyDescent="0.25">
      <c r="A84" t="str">
        <f t="shared" si="1"/>
        <v>Route_MP_SBMI_SKST</v>
      </c>
      <c r="B84" t="s">
        <v>235</v>
      </c>
      <c r="C84" s="31" t="s">
        <v>220</v>
      </c>
      <c r="D84">
        <f>VLOOKUP($C84&amp;"-"&amp;$G84,'DADOS CENARIOS'!$C$2:$S$9,2,0)</f>
        <v>5000</v>
      </c>
      <c r="E84">
        <f>VLOOKUP($C84&amp;"-"&amp;$G84,'DADOS CENARIOS'!$C$2:$S$9,3,0)</f>
        <v>5</v>
      </c>
      <c r="F84">
        <f>IF(AND(VLOOKUP(H84,vertices!$A:$D,4,0)="SIM",C84="GP"),1,VLOOKUP(C84,'DADOS CENARIOS'!$A$2:F91,6,0))</f>
        <v>12</v>
      </c>
      <c r="G84" s="31" t="s">
        <v>58</v>
      </c>
      <c r="H84" s="31" t="s">
        <v>218</v>
      </c>
      <c r="I84" s="31" t="s">
        <v>58</v>
      </c>
      <c r="J84">
        <f>VLOOKUP($C84&amp;"-"&amp;$G84,'DADOS CENARIOS'!$C$2:$S$9,5,0)</f>
        <v>107</v>
      </c>
      <c r="K84">
        <f>VLOOKUP($C84&amp;"-"&amp;$G84,'DADOS CENARIOS'!$C$2:$S$9,6,0)</f>
        <v>6800</v>
      </c>
      <c r="L84">
        <f>VLOOKUP($C84&amp;"-"&amp;$G84,'DADOS CENARIOS'!$C$2:$S$9,7,0)</f>
        <v>4680</v>
      </c>
      <c r="M84">
        <f>VLOOKUP($C84&amp;"-"&amp;$G84,'DADOS CENARIOS'!$C$2:$S$9,8,0)</f>
        <v>400</v>
      </c>
      <c r="N84">
        <f>VLOOKUP($C84&amp;"-"&amp;$G84,'DADOS CENARIOS'!$C$2:$S$9,9,0)</f>
        <v>320</v>
      </c>
      <c r="O84">
        <f>VLOOKUP($C84&amp;"-"&amp;$G84,'DADOS CENARIOS'!$C$2:$S$9,10,0)</f>
        <v>11</v>
      </c>
      <c r="P84">
        <f>VLOOKUP($C84&amp;"-"&amp;$G84,'DADOS CENARIOS'!$C$2:$S$9,11,0)</f>
        <v>8</v>
      </c>
      <c r="Q84">
        <f>VLOOKUP($C84&amp;"-"&amp;$G84,'DADOS CENARIOS'!$C$2:$S$9,12,0)</f>
        <v>6</v>
      </c>
      <c r="R84">
        <f>VLOOKUP($C84&amp;"-"&amp;$G84,'DADOS CENARIOS'!$C$2:$S$9,13,0)</f>
        <v>4</v>
      </c>
      <c r="S84">
        <f>VLOOKUP($C84&amp;"-"&amp;$G84,'DADOS CENARIOS'!$C$2:$S$9,14,0)</f>
        <v>3000</v>
      </c>
      <c r="T84">
        <f>VLOOKUP($C84&amp;"-"&amp;$G84,'DADOS CENARIOS'!$C$2:$S$9,15,0)</f>
        <v>800</v>
      </c>
      <c r="U84">
        <f>VLOOKUP($C84&amp;"-"&amp;$G84,'DADOS CENARIOS'!$C$2:$S$9,16,0)</f>
        <v>500</v>
      </c>
      <c r="V84">
        <f>VLOOKUP($C84&amp;"-"&amp;$G84,'DADOS CENARIOS'!$C$2:$S$9,17,0)</f>
        <v>155</v>
      </c>
    </row>
    <row r="85" spans="1:22" x14ac:dyDescent="0.25">
      <c r="A85" t="str">
        <f t="shared" si="1"/>
        <v>Route_MP_SBMI_SKAU</v>
      </c>
      <c r="B85" t="s">
        <v>235</v>
      </c>
      <c r="C85" s="31" t="s">
        <v>220</v>
      </c>
      <c r="D85">
        <f>VLOOKUP($C85&amp;"-"&amp;$G85,'DADOS CENARIOS'!$C$2:$S$9,2,0)</f>
        <v>5000</v>
      </c>
      <c r="E85">
        <f>VLOOKUP($C85&amp;"-"&amp;$G85,'DADOS CENARIOS'!$C$2:$S$9,3,0)</f>
        <v>5</v>
      </c>
      <c r="F85">
        <f>IF(AND(VLOOKUP(H85,vertices!$A:$D,4,0)="SIM",C85="GP"),1,VLOOKUP(C85,'DADOS CENARIOS'!$A$2:F92,6,0))</f>
        <v>12</v>
      </c>
      <c r="G85" s="31" t="s">
        <v>58</v>
      </c>
      <c r="H85" s="31" t="s">
        <v>219</v>
      </c>
      <c r="I85" s="31" t="s">
        <v>58</v>
      </c>
      <c r="J85">
        <f>VLOOKUP($C85&amp;"-"&amp;$G85,'DADOS CENARIOS'!$C$2:$S$9,5,0)</f>
        <v>107</v>
      </c>
      <c r="K85">
        <f>VLOOKUP($C85&amp;"-"&amp;$G85,'DADOS CENARIOS'!$C$2:$S$9,6,0)</f>
        <v>6800</v>
      </c>
      <c r="L85">
        <f>VLOOKUP($C85&amp;"-"&amp;$G85,'DADOS CENARIOS'!$C$2:$S$9,7,0)</f>
        <v>4680</v>
      </c>
      <c r="M85">
        <f>VLOOKUP($C85&amp;"-"&amp;$G85,'DADOS CENARIOS'!$C$2:$S$9,8,0)</f>
        <v>400</v>
      </c>
      <c r="N85">
        <f>VLOOKUP($C85&amp;"-"&amp;$G85,'DADOS CENARIOS'!$C$2:$S$9,9,0)</f>
        <v>320</v>
      </c>
      <c r="O85">
        <f>VLOOKUP($C85&amp;"-"&amp;$G85,'DADOS CENARIOS'!$C$2:$S$9,10,0)</f>
        <v>11</v>
      </c>
      <c r="P85">
        <f>VLOOKUP($C85&amp;"-"&amp;$G85,'DADOS CENARIOS'!$C$2:$S$9,11,0)</f>
        <v>8</v>
      </c>
      <c r="Q85">
        <f>VLOOKUP($C85&amp;"-"&amp;$G85,'DADOS CENARIOS'!$C$2:$S$9,12,0)</f>
        <v>6</v>
      </c>
      <c r="R85">
        <f>VLOOKUP($C85&amp;"-"&amp;$G85,'DADOS CENARIOS'!$C$2:$S$9,13,0)</f>
        <v>4</v>
      </c>
      <c r="S85">
        <f>VLOOKUP($C85&amp;"-"&amp;$G85,'DADOS CENARIOS'!$C$2:$S$9,14,0)</f>
        <v>3000</v>
      </c>
      <c r="T85">
        <f>VLOOKUP($C85&amp;"-"&amp;$G85,'DADOS CENARIOS'!$C$2:$S$9,15,0)</f>
        <v>800</v>
      </c>
      <c r="U85">
        <f>VLOOKUP($C85&amp;"-"&amp;$G85,'DADOS CENARIOS'!$C$2:$S$9,16,0)</f>
        <v>500</v>
      </c>
      <c r="V85">
        <f>VLOOKUP($C85&amp;"-"&amp;$G85,'DADOS CENARIOS'!$C$2:$S$9,17,0)</f>
        <v>155</v>
      </c>
    </row>
    <row r="86" spans="1:22" x14ac:dyDescent="0.25">
      <c r="A86" t="str">
        <f t="shared" si="1"/>
        <v>Route_MP_SBCB_PMLZ</v>
      </c>
      <c r="B86" t="s">
        <v>236</v>
      </c>
      <c r="C86" s="31" t="s">
        <v>220</v>
      </c>
      <c r="D86">
        <f>VLOOKUP($C86&amp;"-"&amp;$G86,'DADOS CENARIOS'!$C$2:$S$9,2,0)</f>
        <v>5000</v>
      </c>
      <c r="E86">
        <f>VLOOKUP($C86&amp;"-"&amp;$G86,'DADOS CENARIOS'!$C$2:$S$9,3,0)</f>
        <v>4.5</v>
      </c>
      <c r="F86">
        <f>IF(AND(VLOOKUP(H86,vertices!$A:$D,4,0)="SIM",C86="GP"),1,VLOOKUP(C86,'DADOS CENARIOS'!$A$2:F93,6,0))</f>
        <v>12</v>
      </c>
      <c r="G86" s="31" t="s">
        <v>1</v>
      </c>
      <c r="H86" s="31" t="s">
        <v>240</v>
      </c>
      <c r="I86" s="31" t="s">
        <v>1</v>
      </c>
      <c r="J86">
        <f>VLOOKUP($C86&amp;"-"&amp;$G86,'DADOS CENARIOS'!$C$2:$S$9,5,0)</f>
        <v>107</v>
      </c>
      <c r="K86">
        <f>VLOOKUP($C86&amp;"-"&amp;$G86,'DADOS CENARIOS'!$C$2:$S$9,6,0)</f>
        <v>6800</v>
      </c>
      <c r="L86">
        <f>VLOOKUP($C86&amp;"-"&amp;$G86,'DADOS CENARIOS'!$C$2:$S$9,7,0)</f>
        <v>4680</v>
      </c>
      <c r="M86">
        <f>VLOOKUP($C86&amp;"-"&amp;$G86,'DADOS CENARIOS'!$C$2:$S$9,8,0)</f>
        <v>400</v>
      </c>
      <c r="N86">
        <f>VLOOKUP($C86&amp;"-"&amp;$G86,'DADOS CENARIOS'!$C$2:$S$9,9,0)</f>
        <v>320</v>
      </c>
      <c r="O86">
        <f>VLOOKUP($C86&amp;"-"&amp;$G86,'DADOS CENARIOS'!$C$2:$S$9,10,0)</f>
        <v>11</v>
      </c>
      <c r="P86">
        <f>VLOOKUP($C86&amp;"-"&amp;$G86,'DADOS CENARIOS'!$C$2:$S$9,11,0)</f>
        <v>8</v>
      </c>
      <c r="Q86">
        <f>VLOOKUP($C86&amp;"-"&amp;$G86,'DADOS CENARIOS'!$C$2:$S$9,12,0)</f>
        <v>6</v>
      </c>
      <c r="R86">
        <f>VLOOKUP($C86&amp;"-"&amp;$G86,'DADOS CENARIOS'!$C$2:$S$9,13,0)</f>
        <v>4</v>
      </c>
      <c r="S86">
        <f>VLOOKUP($C86&amp;"-"&amp;$G86,'DADOS CENARIOS'!$C$2:$S$9,14,0)</f>
        <v>3000</v>
      </c>
      <c r="T86">
        <f>VLOOKUP($C86&amp;"-"&amp;$G86,'DADOS CENARIOS'!$C$2:$S$9,15,0)</f>
        <v>800</v>
      </c>
      <c r="U86">
        <f>VLOOKUP($C86&amp;"-"&amp;$G86,'DADOS CENARIOS'!$C$2:$S$9,16,0)</f>
        <v>500</v>
      </c>
      <c r="V86">
        <f>VLOOKUP($C86&amp;"-"&amp;$G86,'DADOS CENARIOS'!$C$2:$S$9,17,0)</f>
        <v>155</v>
      </c>
    </row>
    <row r="87" spans="1:22" x14ac:dyDescent="0.25">
      <c r="A87" t="str">
        <f t="shared" si="1"/>
        <v>Route_MP_SBCB_PMXL</v>
      </c>
      <c r="B87" t="s">
        <v>236</v>
      </c>
      <c r="C87" s="31" t="s">
        <v>220</v>
      </c>
      <c r="D87">
        <f>VLOOKUP($C87&amp;"-"&amp;$G87,'DADOS CENARIOS'!$C$2:$S$9,2,0)</f>
        <v>5000</v>
      </c>
      <c r="E87">
        <f>VLOOKUP($C87&amp;"-"&amp;$G87,'DADOS CENARIOS'!$C$2:$S$9,3,0)</f>
        <v>4.5</v>
      </c>
      <c r="F87">
        <f>IF(AND(VLOOKUP(H87,vertices!$A:$D,4,0)="SIM",C87="GP"),1,VLOOKUP(C87,'DADOS CENARIOS'!$A$2:F94,6,0))</f>
        <v>12</v>
      </c>
      <c r="G87" s="31" t="s">
        <v>1</v>
      </c>
      <c r="H87" s="31" t="s">
        <v>241</v>
      </c>
      <c r="I87" s="31" t="s">
        <v>1</v>
      </c>
      <c r="J87">
        <f>VLOOKUP($C87&amp;"-"&amp;$G87,'DADOS CENARIOS'!$C$2:$S$9,5,0)</f>
        <v>107</v>
      </c>
      <c r="K87">
        <f>VLOOKUP($C87&amp;"-"&amp;$G87,'DADOS CENARIOS'!$C$2:$S$9,6,0)</f>
        <v>6800</v>
      </c>
      <c r="L87">
        <f>VLOOKUP($C87&amp;"-"&amp;$G87,'DADOS CENARIOS'!$C$2:$S$9,7,0)</f>
        <v>4680</v>
      </c>
      <c r="M87">
        <f>VLOOKUP($C87&amp;"-"&amp;$G87,'DADOS CENARIOS'!$C$2:$S$9,8,0)</f>
        <v>400</v>
      </c>
      <c r="N87">
        <f>VLOOKUP($C87&amp;"-"&amp;$G87,'DADOS CENARIOS'!$C$2:$S$9,9,0)</f>
        <v>320</v>
      </c>
      <c r="O87">
        <f>VLOOKUP($C87&amp;"-"&amp;$G87,'DADOS CENARIOS'!$C$2:$S$9,10,0)</f>
        <v>11</v>
      </c>
      <c r="P87">
        <f>VLOOKUP($C87&amp;"-"&amp;$G87,'DADOS CENARIOS'!$C$2:$S$9,11,0)</f>
        <v>8</v>
      </c>
      <c r="Q87">
        <f>VLOOKUP($C87&amp;"-"&amp;$G87,'DADOS CENARIOS'!$C$2:$S$9,12,0)</f>
        <v>6</v>
      </c>
      <c r="R87">
        <f>VLOOKUP($C87&amp;"-"&amp;$G87,'DADOS CENARIOS'!$C$2:$S$9,13,0)</f>
        <v>4</v>
      </c>
      <c r="S87">
        <f>VLOOKUP($C87&amp;"-"&amp;$G87,'DADOS CENARIOS'!$C$2:$S$9,14,0)</f>
        <v>3000</v>
      </c>
      <c r="T87">
        <f>VLOOKUP($C87&amp;"-"&amp;$G87,'DADOS CENARIOS'!$C$2:$S$9,15,0)</f>
        <v>800</v>
      </c>
      <c r="U87">
        <f>VLOOKUP($C87&amp;"-"&amp;$G87,'DADOS CENARIOS'!$C$2:$S$9,16,0)</f>
        <v>500</v>
      </c>
      <c r="V87">
        <f>VLOOKUP($C87&amp;"-"&amp;$G87,'DADOS CENARIOS'!$C$2:$S$9,17,0)</f>
        <v>155</v>
      </c>
    </row>
    <row r="88" spans="1:22" x14ac:dyDescent="0.25">
      <c r="A88" t="str">
        <f t="shared" si="1"/>
        <v>Route_MP_SBCB_FPAR</v>
      </c>
      <c r="B88" t="s">
        <v>236</v>
      </c>
      <c r="C88" s="31" t="s">
        <v>220</v>
      </c>
      <c r="D88">
        <f>VLOOKUP($C88&amp;"-"&amp;$G88,'DADOS CENARIOS'!$C$2:$S$9,2,0)</f>
        <v>5000</v>
      </c>
      <c r="E88">
        <f>VLOOKUP($C88&amp;"-"&amp;$G88,'DADOS CENARIOS'!$C$2:$S$9,3,0)</f>
        <v>4.5</v>
      </c>
      <c r="F88">
        <f>IF(AND(VLOOKUP(H88,vertices!$A:$D,4,0)="SIM",C88="GP"),1,VLOOKUP(C88,'DADOS CENARIOS'!$A$2:F95,6,0))</f>
        <v>12</v>
      </c>
      <c r="G88" s="31" t="s">
        <v>1</v>
      </c>
      <c r="H88" s="31" t="s">
        <v>242</v>
      </c>
      <c r="I88" s="31" t="s">
        <v>1</v>
      </c>
      <c r="J88">
        <f>VLOOKUP($C88&amp;"-"&amp;$G88,'DADOS CENARIOS'!$C$2:$S$9,5,0)</f>
        <v>107</v>
      </c>
      <c r="K88">
        <f>VLOOKUP($C88&amp;"-"&amp;$G88,'DADOS CENARIOS'!$C$2:$S$9,6,0)</f>
        <v>6800</v>
      </c>
      <c r="L88">
        <f>VLOOKUP($C88&amp;"-"&amp;$G88,'DADOS CENARIOS'!$C$2:$S$9,7,0)</f>
        <v>4680</v>
      </c>
      <c r="M88">
        <f>VLOOKUP($C88&amp;"-"&amp;$G88,'DADOS CENARIOS'!$C$2:$S$9,8,0)</f>
        <v>400</v>
      </c>
      <c r="N88">
        <f>VLOOKUP($C88&amp;"-"&amp;$G88,'DADOS CENARIOS'!$C$2:$S$9,9,0)</f>
        <v>320</v>
      </c>
      <c r="O88">
        <f>VLOOKUP($C88&amp;"-"&amp;$G88,'DADOS CENARIOS'!$C$2:$S$9,10,0)</f>
        <v>11</v>
      </c>
      <c r="P88">
        <f>VLOOKUP($C88&amp;"-"&amp;$G88,'DADOS CENARIOS'!$C$2:$S$9,11,0)</f>
        <v>8</v>
      </c>
      <c r="Q88">
        <f>VLOOKUP($C88&amp;"-"&amp;$G88,'DADOS CENARIOS'!$C$2:$S$9,12,0)</f>
        <v>6</v>
      </c>
      <c r="R88">
        <f>VLOOKUP($C88&amp;"-"&amp;$G88,'DADOS CENARIOS'!$C$2:$S$9,13,0)</f>
        <v>4</v>
      </c>
      <c r="S88">
        <f>VLOOKUP($C88&amp;"-"&amp;$G88,'DADOS CENARIOS'!$C$2:$S$9,14,0)</f>
        <v>3000</v>
      </c>
      <c r="T88">
        <f>VLOOKUP($C88&amp;"-"&amp;$G88,'DADOS CENARIOS'!$C$2:$S$9,15,0)</f>
        <v>800</v>
      </c>
      <c r="U88">
        <f>VLOOKUP($C88&amp;"-"&amp;$G88,'DADOS CENARIOS'!$C$2:$S$9,16,0)</f>
        <v>500</v>
      </c>
      <c r="V88">
        <f>VLOOKUP($C88&amp;"-"&amp;$G88,'DADOS CENARIOS'!$C$2:$S$9,17,0)</f>
        <v>155</v>
      </c>
    </row>
    <row r="89" spans="1:22" x14ac:dyDescent="0.25">
      <c r="A89" t="str">
        <f t="shared" si="1"/>
        <v>Route_MP_SBCB_FPIB</v>
      </c>
      <c r="B89" t="s">
        <v>236</v>
      </c>
      <c r="C89" s="31" t="s">
        <v>220</v>
      </c>
      <c r="D89">
        <f>VLOOKUP($C89&amp;"-"&amp;$G89,'DADOS CENARIOS'!$C$2:$S$9,2,0)</f>
        <v>5000</v>
      </c>
      <c r="E89">
        <f>VLOOKUP($C89&amp;"-"&amp;$G89,'DADOS CENARIOS'!$C$2:$S$9,3,0)</f>
        <v>4.5</v>
      </c>
      <c r="F89">
        <f>IF(AND(VLOOKUP(H89,vertices!$A:$D,4,0)="SIM",C89="GP"),1,VLOOKUP(C89,'DADOS CENARIOS'!$A$2:F96,6,0))</f>
        <v>12</v>
      </c>
      <c r="G89" s="31" t="s">
        <v>1</v>
      </c>
      <c r="H89" s="31" t="s">
        <v>243</v>
      </c>
      <c r="I89" s="31" t="s">
        <v>1</v>
      </c>
      <c r="J89">
        <f>VLOOKUP($C89&amp;"-"&amp;$G89,'DADOS CENARIOS'!$C$2:$S$9,5,0)</f>
        <v>107</v>
      </c>
      <c r="K89">
        <f>VLOOKUP($C89&amp;"-"&amp;$G89,'DADOS CENARIOS'!$C$2:$S$9,6,0)</f>
        <v>6800</v>
      </c>
      <c r="L89">
        <f>VLOOKUP($C89&amp;"-"&amp;$G89,'DADOS CENARIOS'!$C$2:$S$9,7,0)</f>
        <v>4680</v>
      </c>
      <c r="M89">
        <f>VLOOKUP($C89&amp;"-"&amp;$G89,'DADOS CENARIOS'!$C$2:$S$9,8,0)</f>
        <v>400</v>
      </c>
      <c r="N89">
        <f>VLOOKUP($C89&amp;"-"&amp;$G89,'DADOS CENARIOS'!$C$2:$S$9,9,0)</f>
        <v>320</v>
      </c>
      <c r="O89">
        <f>VLOOKUP($C89&amp;"-"&amp;$G89,'DADOS CENARIOS'!$C$2:$S$9,10,0)</f>
        <v>11</v>
      </c>
      <c r="P89">
        <f>VLOOKUP($C89&amp;"-"&amp;$G89,'DADOS CENARIOS'!$C$2:$S$9,11,0)</f>
        <v>8</v>
      </c>
      <c r="Q89">
        <f>VLOOKUP($C89&amp;"-"&amp;$G89,'DADOS CENARIOS'!$C$2:$S$9,12,0)</f>
        <v>6</v>
      </c>
      <c r="R89">
        <f>VLOOKUP($C89&amp;"-"&amp;$G89,'DADOS CENARIOS'!$C$2:$S$9,13,0)</f>
        <v>4</v>
      </c>
      <c r="S89">
        <f>VLOOKUP($C89&amp;"-"&amp;$G89,'DADOS CENARIOS'!$C$2:$S$9,14,0)</f>
        <v>3000</v>
      </c>
      <c r="T89">
        <f>VLOOKUP($C89&amp;"-"&amp;$G89,'DADOS CENARIOS'!$C$2:$S$9,15,0)</f>
        <v>800</v>
      </c>
      <c r="U89">
        <f>VLOOKUP($C89&amp;"-"&amp;$G89,'DADOS CENARIOS'!$C$2:$S$9,16,0)</f>
        <v>500</v>
      </c>
      <c r="V89">
        <f>VLOOKUP($C89&amp;"-"&amp;$G89,'DADOS CENARIOS'!$C$2:$S$9,17,0)</f>
        <v>155</v>
      </c>
    </row>
    <row r="90" spans="1:22" x14ac:dyDescent="0.25">
      <c r="A90" t="str">
        <f t="shared" si="1"/>
        <v>Route_MP_SBCB_FPIT</v>
      </c>
      <c r="B90" t="s">
        <v>236</v>
      </c>
      <c r="C90" s="31" t="s">
        <v>220</v>
      </c>
      <c r="D90">
        <f>VLOOKUP($C90&amp;"-"&amp;$G90,'DADOS CENARIOS'!$C$2:$S$9,2,0)</f>
        <v>5000</v>
      </c>
      <c r="E90">
        <f>VLOOKUP($C90&amp;"-"&amp;$G90,'DADOS CENARIOS'!$C$2:$S$9,3,0)</f>
        <v>4.5</v>
      </c>
      <c r="F90">
        <f>IF(AND(VLOOKUP(H90,vertices!$A:$D,4,0)="SIM",C90="GP"),1,VLOOKUP(C90,'DADOS CENARIOS'!$A$2:F97,6,0))</f>
        <v>12</v>
      </c>
      <c r="G90" s="31" t="s">
        <v>1</v>
      </c>
      <c r="H90" s="31" t="s">
        <v>244</v>
      </c>
      <c r="I90" s="31" t="s">
        <v>1</v>
      </c>
      <c r="J90">
        <f>VLOOKUP($C90&amp;"-"&amp;$G90,'DADOS CENARIOS'!$C$2:$S$9,5,0)</f>
        <v>107</v>
      </c>
      <c r="K90">
        <f>VLOOKUP($C90&amp;"-"&amp;$G90,'DADOS CENARIOS'!$C$2:$S$9,6,0)</f>
        <v>6800</v>
      </c>
      <c r="L90">
        <f>VLOOKUP($C90&amp;"-"&amp;$G90,'DADOS CENARIOS'!$C$2:$S$9,7,0)</f>
        <v>4680</v>
      </c>
      <c r="M90">
        <f>VLOOKUP($C90&amp;"-"&amp;$G90,'DADOS CENARIOS'!$C$2:$S$9,8,0)</f>
        <v>400</v>
      </c>
      <c r="N90">
        <f>VLOOKUP($C90&amp;"-"&amp;$G90,'DADOS CENARIOS'!$C$2:$S$9,9,0)</f>
        <v>320</v>
      </c>
      <c r="O90">
        <f>VLOOKUP($C90&amp;"-"&amp;$G90,'DADOS CENARIOS'!$C$2:$S$9,10,0)</f>
        <v>11</v>
      </c>
      <c r="P90">
        <f>VLOOKUP($C90&amp;"-"&amp;$G90,'DADOS CENARIOS'!$C$2:$S$9,11,0)</f>
        <v>8</v>
      </c>
      <c r="Q90">
        <f>VLOOKUP($C90&amp;"-"&amp;$G90,'DADOS CENARIOS'!$C$2:$S$9,12,0)</f>
        <v>6</v>
      </c>
      <c r="R90">
        <f>VLOOKUP($C90&amp;"-"&amp;$G90,'DADOS CENARIOS'!$C$2:$S$9,13,0)</f>
        <v>4</v>
      </c>
      <c r="S90">
        <f>VLOOKUP($C90&amp;"-"&amp;$G90,'DADOS CENARIOS'!$C$2:$S$9,14,0)</f>
        <v>3000</v>
      </c>
      <c r="T90">
        <f>VLOOKUP($C90&amp;"-"&amp;$G90,'DADOS CENARIOS'!$C$2:$S$9,15,0)</f>
        <v>800</v>
      </c>
      <c r="U90">
        <f>VLOOKUP($C90&amp;"-"&amp;$G90,'DADOS CENARIOS'!$C$2:$S$9,16,0)</f>
        <v>500</v>
      </c>
      <c r="V90">
        <f>VLOOKUP($C90&amp;"-"&amp;$G90,'DADOS CENARIOS'!$C$2:$S$9,17,0)</f>
        <v>155</v>
      </c>
    </row>
    <row r="91" spans="1:22" x14ac:dyDescent="0.25">
      <c r="A91" t="str">
        <f t="shared" si="1"/>
        <v>Route_MP_SBCB_FPMA</v>
      </c>
      <c r="B91" t="s">
        <v>236</v>
      </c>
      <c r="C91" s="31" t="s">
        <v>220</v>
      </c>
      <c r="D91">
        <f>VLOOKUP($C91&amp;"-"&amp;$G91,'DADOS CENARIOS'!$C$2:$S$9,2,0)</f>
        <v>5000</v>
      </c>
      <c r="E91">
        <f>VLOOKUP($C91&amp;"-"&amp;$G91,'DADOS CENARIOS'!$C$2:$S$9,3,0)</f>
        <v>4.5</v>
      </c>
      <c r="F91">
        <f>IF(AND(VLOOKUP(H91,vertices!$A:$D,4,0)="SIM",C91="GP"),1,VLOOKUP(C91,'DADOS CENARIOS'!$A$2:F98,6,0))</f>
        <v>12</v>
      </c>
      <c r="G91" s="31" t="s">
        <v>1</v>
      </c>
      <c r="H91" s="31" t="s">
        <v>245</v>
      </c>
      <c r="I91" s="31" t="s">
        <v>1</v>
      </c>
      <c r="J91">
        <f>VLOOKUP($C91&amp;"-"&amp;$G91,'DADOS CENARIOS'!$C$2:$S$9,5,0)</f>
        <v>107</v>
      </c>
      <c r="K91">
        <f>VLOOKUP($C91&amp;"-"&amp;$G91,'DADOS CENARIOS'!$C$2:$S$9,6,0)</f>
        <v>6800</v>
      </c>
      <c r="L91">
        <f>VLOOKUP($C91&amp;"-"&amp;$G91,'DADOS CENARIOS'!$C$2:$S$9,7,0)</f>
        <v>4680</v>
      </c>
      <c r="M91">
        <f>VLOOKUP($C91&amp;"-"&amp;$G91,'DADOS CENARIOS'!$C$2:$S$9,8,0)</f>
        <v>400</v>
      </c>
      <c r="N91">
        <f>VLOOKUP($C91&amp;"-"&amp;$G91,'DADOS CENARIOS'!$C$2:$S$9,9,0)</f>
        <v>320</v>
      </c>
      <c r="O91">
        <f>VLOOKUP($C91&amp;"-"&amp;$G91,'DADOS CENARIOS'!$C$2:$S$9,10,0)</f>
        <v>11</v>
      </c>
      <c r="P91">
        <f>VLOOKUP($C91&amp;"-"&amp;$G91,'DADOS CENARIOS'!$C$2:$S$9,11,0)</f>
        <v>8</v>
      </c>
      <c r="Q91">
        <f>VLOOKUP($C91&amp;"-"&amp;$G91,'DADOS CENARIOS'!$C$2:$S$9,12,0)</f>
        <v>6</v>
      </c>
      <c r="R91">
        <f>VLOOKUP($C91&amp;"-"&amp;$G91,'DADOS CENARIOS'!$C$2:$S$9,13,0)</f>
        <v>4</v>
      </c>
      <c r="S91">
        <f>VLOOKUP($C91&amp;"-"&amp;$G91,'DADOS CENARIOS'!$C$2:$S$9,14,0)</f>
        <v>3000</v>
      </c>
      <c r="T91">
        <f>VLOOKUP($C91&amp;"-"&amp;$G91,'DADOS CENARIOS'!$C$2:$S$9,15,0)</f>
        <v>800</v>
      </c>
      <c r="U91">
        <f>VLOOKUP($C91&amp;"-"&amp;$G91,'DADOS CENARIOS'!$C$2:$S$9,16,0)</f>
        <v>500</v>
      </c>
      <c r="V91">
        <f>VLOOKUP($C91&amp;"-"&amp;$G91,'DADOS CENARIOS'!$C$2:$S$9,17,0)</f>
        <v>155</v>
      </c>
    </row>
    <row r="92" spans="1:22" x14ac:dyDescent="0.25">
      <c r="A92" t="str">
        <f t="shared" si="1"/>
        <v>Route_MP_SBCB_FPMR</v>
      </c>
      <c r="B92" t="s">
        <v>236</v>
      </c>
      <c r="C92" s="31" t="s">
        <v>220</v>
      </c>
      <c r="D92">
        <f>VLOOKUP($C92&amp;"-"&amp;$G92,'DADOS CENARIOS'!$C$2:$S$9,2,0)</f>
        <v>5000</v>
      </c>
      <c r="E92">
        <f>VLOOKUP($C92&amp;"-"&amp;$G92,'DADOS CENARIOS'!$C$2:$S$9,3,0)</f>
        <v>4.5</v>
      </c>
      <c r="F92">
        <f>IF(AND(VLOOKUP(H92,vertices!$A:$D,4,0)="SIM",C92="GP"),1,VLOOKUP(C92,'DADOS CENARIOS'!$A$2:F99,6,0))</f>
        <v>12</v>
      </c>
      <c r="G92" s="31" t="s">
        <v>1</v>
      </c>
      <c r="H92" s="31" t="s">
        <v>246</v>
      </c>
      <c r="I92" s="31" t="s">
        <v>1</v>
      </c>
      <c r="J92">
        <f>VLOOKUP($C92&amp;"-"&amp;$G92,'DADOS CENARIOS'!$C$2:$S$9,5,0)</f>
        <v>107</v>
      </c>
      <c r="K92">
        <f>VLOOKUP($C92&amp;"-"&amp;$G92,'DADOS CENARIOS'!$C$2:$S$9,6,0)</f>
        <v>6800</v>
      </c>
      <c r="L92">
        <f>VLOOKUP($C92&amp;"-"&amp;$G92,'DADOS CENARIOS'!$C$2:$S$9,7,0)</f>
        <v>4680</v>
      </c>
      <c r="M92">
        <f>VLOOKUP($C92&amp;"-"&amp;$G92,'DADOS CENARIOS'!$C$2:$S$9,8,0)</f>
        <v>400</v>
      </c>
      <c r="N92">
        <f>VLOOKUP($C92&amp;"-"&amp;$G92,'DADOS CENARIOS'!$C$2:$S$9,9,0)</f>
        <v>320</v>
      </c>
      <c r="O92">
        <f>VLOOKUP($C92&amp;"-"&amp;$G92,'DADOS CENARIOS'!$C$2:$S$9,10,0)</f>
        <v>11</v>
      </c>
      <c r="P92">
        <f>VLOOKUP($C92&amp;"-"&amp;$G92,'DADOS CENARIOS'!$C$2:$S$9,11,0)</f>
        <v>8</v>
      </c>
      <c r="Q92">
        <f>VLOOKUP($C92&amp;"-"&amp;$G92,'DADOS CENARIOS'!$C$2:$S$9,12,0)</f>
        <v>6</v>
      </c>
      <c r="R92">
        <f>VLOOKUP($C92&amp;"-"&amp;$G92,'DADOS CENARIOS'!$C$2:$S$9,13,0)</f>
        <v>4</v>
      </c>
      <c r="S92">
        <f>VLOOKUP($C92&amp;"-"&amp;$G92,'DADOS CENARIOS'!$C$2:$S$9,14,0)</f>
        <v>3000</v>
      </c>
      <c r="T92">
        <f>VLOOKUP($C92&amp;"-"&amp;$G92,'DADOS CENARIOS'!$C$2:$S$9,15,0)</f>
        <v>800</v>
      </c>
      <c r="U92">
        <f>VLOOKUP($C92&amp;"-"&amp;$G92,'DADOS CENARIOS'!$C$2:$S$9,16,0)</f>
        <v>500</v>
      </c>
      <c r="V92">
        <f>VLOOKUP($C92&amp;"-"&amp;$G92,'DADOS CENARIOS'!$C$2:$S$9,17,0)</f>
        <v>155</v>
      </c>
    </row>
    <row r="93" spans="1:22" x14ac:dyDescent="0.25">
      <c r="A93" t="str">
        <f t="shared" si="1"/>
        <v>Route_MP_SBCB_FPPA</v>
      </c>
      <c r="B93" t="s">
        <v>236</v>
      </c>
      <c r="C93" s="31" t="s">
        <v>220</v>
      </c>
      <c r="D93">
        <f>VLOOKUP($C93&amp;"-"&amp;$G93,'DADOS CENARIOS'!$C$2:$S$9,2,0)</f>
        <v>5000</v>
      </c>
      <c r="E93">
        <f>VLOOKUP($C93&amp;"-"&amp;$G93,'DADOS CENARIOS'!$C$2:$S$9,3,0)</f>
        <v>4.5</v>
      </c>
      <c r="F93">
        <f>IF(AND(VLOOKUP(H93,vertices!$A:$D,4,0)="SIM",C93="GP"),1,VLOOKUP(C93,'DADOS CENARIOS'!$A$2:F100,6,0))</f>
        <v>12</v>
      </c>
      <c r="G93" s="31" t="s">
        <v>1</v>
      </c>
      <c r="H93" s="31" t="s">
        <v>247</v>
      </c>
      <c r="I93" s="31" t="s">
        <v>1</v>
      </c>
      <c r="J93">
        <f>VLOOKUP($C93&amp;"-"&amp;$G93,'DADOS CENARIOS'!$C$2:$S$9,5,0)</f>
        <v>107</v>
      </c>
      <c r="K93">
        <f>VLOOKUP($C93&amp;"-"&amp;$G93,'DADOS CENARIOS'!$C$2:$S$9,6,0)</f>
        <v>6800</v>
      </c>
      <c r="L93">
        <f>VLOOKUP($C93&amp;"-"&amp;$G93,'DADOS CENARIOS'!$C$2:$S$9,7,0)</f>
        <v>4680</v>
      </c>
      <c r="M93">
        <f>VLOOKUP($C93&amp;"-"&amp;$G93,'DADOS CENARIOS'!$C$2:$S$9,8,0)</f>
        <v>400</v>
      </c>
      <c r="N93">
        <f>VLOOKUP($C93&amp;"-"&amp;$G93,'DADOS CENARIOS'!$C$2:$S$9,9,0)</f>
        <v>320</v>
      </c>
      <c r="O93">
        <f>VLOOKUP($C93&amp;"-"&amp;$G93,'DADOS CENARIOS'!$C$2:$S$9,10,0)</f>
        <v>11</v>
      </c>
      <c r="P93">
        <f>VLOOKUP($C93&amp;"-"&amp;$G93,'DADOS CENARIOS'!$C$2:$S$9,11,0)</f>
        <v>8</v>
      </c>
      <c r="Q93">
        <f>VLOOKUP($C93&amp;"-"&amp;$G93,'DADOS CENARIOS'!$C$2:$S$9,12,0)</f>
        <v>6</v>
      </c>
      <c r="R93">
        <f>VLOOKUP($C93&amp;"-"&amp;$G93,'DADOS CENARIOS'!$C$2:$S$9,13,0)</f>
        <v>4</v>
      </c>
      <c r="S93">
        <f>VLOOKUP($C93&amp;"-"&amp;$G93,'DADOS CENARIOS'!$C$2:$S$9,14,0)</f>
        <v>3000</v>
      </c>
      <c r="T93">
        <f>VLOOKUP($C93&amp;"-"&amp;$G93,'DADOS CENARIOS'!$C$2:$S$9,15,0)</f>
        <v>800</v>
      </c>
      <c r="U93">
        <f>VLOOKUP($C93&amp;"-"&amp;$G93,'DADOS CENARIOS'!$C$2:$S$9,16,0)</f>
        <v>500</v>
      </c>
      <c r="V93">
        <f>VLOOKUP($C93&amp;"-"&amp;$G93,'DADOS CENARIOS'!$C$2:$S$9,17,0)</f>
        <v>155</v>
      </c>
    </row>
    <row r="94" spans="1:22" x14ac:dyDescent="0.25">
      <c r="A94" t="str">
        <f t="shared" si="1"/>
        <v>Route_MP_SBCB_FPPL</v>
      </c>
      <c r="B94" t="s">
        <v>236</v>
      </c>
      <c r="C94" s="31" t="s">
        <v>220</v>
      </c>
      <c r="D94">
        <f>VLOOKUP($C94&amp;"-"&amp;$G94,'DADOS CENARIOS'!$C$2:$S$9,2,0)</f>
        <v>5000</v>
      </c>
      <c r="E94">
        <f>VLOOKUP($C94&amp;"-"&amp;$G94,'DADOS CENARIOS'!$C$2:$S$9,3,0)</f>
        <v>4.5</v>
      </c>
      <c r="F94">
        <f>IF(AND(VLOOKUP(H94,vertices!$A:$D,4,0)="SIM",C94="GP"),1,VLOOKUP(C94,'DADOS CENARIOS'!$A$2:F101,6,0))</f>
        <v>12</v>
      </c>
      <c r="G94" s="31" t="s">
        <v>1</v>
      </c>
      <c r="H94" s="31" t="s">
        <v>248</v>
      </c>
      <c r="I94" s="31" t="s">
        <v>1</v>
      </c>
      <c r="J94">
        <f>VLOOKUP($C94&amp;"-"&amp;$G94,'DADOS CENARIOS'!$C$2:$S$9,5,0)</f>
        <v>107</v>
      </c>
      <c r="K94">
        <f>VLOOKUP($C94&amp;"-"&amp;$G94,'DADOS CENARIOS'!$C$2:$S$9,6,0)</f>
        <v>6800</v>
      </c>
      <c r="L94">
        <f>VLOOKUP($C94&amp;"-"&amp;$G94,'DADOS CENARIOS'!$C$2:$S$9,7,0)</f>
        <v>4680</v>
      </c>
      <c r="M94">
        <f>VLOOKUP($C94&amp;"-"&amp;$G94,'DADOS CENARIOS'!$C$2:$S$9,8,0)</f>
        <v>400</v>
      </c>
      <c r="N94">
        <f>VLOOKUP($C94&amp;"-"&amp;$G94,'DADOS CENARIOS'!$C$2:$S$9,9,0)</f>
        <v>320</v>
      </c>
      <c r="O94">
        <f>VLOOKUP($C94&amp;"-"&amp;$G94,'DADOS CENARIOS'!$C$2:$S$9,10,0)</f>
        <v>11</v>
      </c>
      <c r="P94">
        <f>VLOOKUP($C94&amp;"-"&amp;$G94,'DADOS CENARIOS'!$C$2:$S$9,11,0)</f>
        <v>8</v>
      </c>
      <c r="Q94">
        <f>VLOOKUP($C94&amp;"-"&amp;$G94,'DADOS CENARIOS'!$C$2:$S$9,12,0)</f>
        <v>6</v>
      </c>
      <c r="R94">
        <f>VLOOKUP($C94&amp;"-"&amp;$G94,'DADOS CENARIOS'!$C$2:$S$9,13,0)</f>
        <v>4</v>
      </c>
      <c r="S94">
        <f>VLOOKUP($C94&amp;"-"&amp;$G94,'DADOS CENARIOS'!$C$2:$S$9,14,0)</f>
        <v>3000</v>
      </c>
      <c r="T94">
        <f>VLOOKUP($C94&amp;"-"&amp;$G94,'DADOS CENARIOS'!$C$2:$S$9,15,0)</f>
        <v>800</v>
      </c>
      <c r="U94">
        <f>VLOOKUP($C94&amp;"-"&amp;$G94,'DADOS CENARIOS'!$C$2:$S$9,16,0)</f>
        <v>500</v>
      </c>
      <c r="V94">
        <f>VLOOKUP($C94&amp;"-"&amp;$G94,'DADOS CENARIOS'!$C$2:$S$9,17,0)</f>
        <v>155</v>
      </c>
    </row>
    <row r="95" spans="1:22" x14ac:dyDescent="0.25">
      <c r="A95" t="str">
        <f t="shared" si="1"/>
        <v>Route_MP_SBCB_FPCS</v>
      </c>
      <c r="B95" t="s">
        <v>236</v>
      </c>
      <c r="C95" s="31" t="s">
        <v>220</v>
      </c>
      <c r="D95">
        <f>VLOOKUP($C95&amp;"-"&amp;$G95,'DADOS CENARIOS'!$C$2:$S$9,2,0)</f>
        <v>5000</v>
      </c>
      <c r="E95">
        <f>VLOOKUP($C95&amp;"-"&amp;$G95,'DADOS CENARIOS'!$C$2:$S$9,3,0)</f>
        <v>4.5</v>
      </c>
      <c r="F95">
        <f>IF(AND(VLOOKUP(H95,vertices!$A:$D,4,0)="SIM",C95="GP"),1,VLOOKUP(C95,'DADOS CENARIOS'!$A$2:F102,6,0))</f>
        <v>12</v>
      </c>
      <c r="G95" s="31" t="s">
        <v>1</v>
      </c>
      <c r="H95" s="31" t="s">
        <v>249</v>
      </c>
      <c r="I95" s="31" t="s">
        <v>1</v>
      </c>
      <c r="J95">
        <f>VLOOKUP($C95&amp;"-"&amp;$G95,'DADOS CENARIOS'!$C$2:$S$9,5,0)</f>
        <v>107</v>
      </c>
      <c r="K95">
        <f>VLOOKUP($C95&amp;"-"&amp;$G95,'DADOS CENARIOS'!$C$2:$S$9,6,0)</f>
        <v>6800</v>
      </c>
      <c r="L95">
        <f>VLOOKUP($C95&amp;"-"&amp;$G95,'DADOS CENARIOS'!$C$2:$S$9,7,0)</f>
        <v>4680</v>
      </c>
      <c r="M95">
        <f>VLOOKUP($C95&amp;"-"&amp;$G95,'DADOS CENARIOS'!$C$2:$S$9,8,0)</f>
        <v>400</v>
      </c>
      <c r="N95">
        <f>VLOOKUP($C95&amp;"-"&amp;$G95,'DADOS CENARIOS'!$C$2:$S$9,9,0)</f>
        <v>320</v>
      </c>
      <c r="O95">
        <f>VLOOKUP($C95&amp;"-"&amp;$G95,'DADOS CENARIOS'!$C$2:$S$9,10,0)</f>
        <v>11</v>
      </c>
      <c r="P95">
        <f>VLOOKUP($C95&amp;"-"&amp;$G95,'DADOS CENARIOS'!$C$2:$S$9,11,0)</f>
        <v>8</v>
      </c>
      <c r="Q95">
        <f>VLOOKUP($C95&amp;"-"&amp;$G95,'DADOS CENARIOS'!$C$2:$S$9,12,0)</f>
        <v>6</v>
      </c>
      <c r="R95">
        <f>VLOOKUP($C95&amp;"-"&amp;$G95,'DADOS CENARIOS'!$C$2:$S$9,13,0)</f>
        <v>4</v>
      </c>
      <c r="S95">
        <f>VLOOKUP($C95&amp;"-"&amp;$G95,'DADOS CENARIOS'!$C$2:$S$9,14,0)</f>
        <v>3000</v>
      </c>
      <c r="T95">
        <f>VLOOKUP($C95&amp;"-"&amp;$G95,'DADOS CENARIOS'!$C$2:$S$9,15,0)</f>
        <v>800</v>
      </c>
      <c r="U95">
        <f>VLOOKUP($C95&amp;"-"&amp;$G95,'DADOS CENARIOS'!$C$2:$S$9,16,0)</f>
        <v>500</v>
      </c>
      <c r="V95">
        <f>VLOOKUP($C95&amp;"-"&amp;$G95,'DADOS CENARIOS'!$C$2:$S$9,17,0)</f>
        <v>155</v>
      </c>
    </row>
    <row r="96" spans="1:22" x14ac:dyDescent="0.25">
      <c r="A96" t="str">
        <f t="shared" si="1"/>
        <v>Route_MP_SBCB_FPSP</v>
      </c>
      <c r="B96" t="s">
        <v>236</v>
      </c>
      <c r="C96" s="31" t="s">
        <v>220</v>
      </c>
      <c r="D96">
        <f>VLOOKUP($C96&amp;"-"&amp;$G96,'DADOS CENARIOS'!$C$2:$S$9,2,0)</f>
        <v>5000</v>
      </c>
      <c r="E96">
        <f>VLOOKUP($C96&amp;"-"&amp;$G96,'DADOS CENARIOS'!$C$2:$S$9,3,0)</f>
        <v>4.5</v>
      </c>
      <c r="F96">
        <f>IF(AND(VLOOKUP(H96,vertices!$A:$D,4,0)="SIM",C96="GP"),1,VLOOKUP(C96,'DADOS CENARIOS'!$A$2:F103,6,0))</f>
        <v>12</v>
      </c>
      <c r="G96" s="31" t="s">
        <v>1</v>
      </c>
      <c r="H96" s="31" t="s">
        <v>250</v>
      </c>
      <c r="I96" s="31" t="s">
        <v>1</v>
      </c>
      <c r="J96">
        <f>VLOOKUP($C96&amp;"-"&amp;$G96,'DADOS CENARIOS'!$C$2:$S$9,5,0)</f>
        <v>107</v>
      </c>
      <c r="K96">
        <f>VLOOKUP($C96&amp;"-"&amp;$G96,'DADOS CENARIOS'!$C$2:$S$9,6,0)</f>
        <v>6800</v>
      </c>
      <c r="L96">
        <f>VLOOKUP($C96&amp;"-"&amp;$G96,'DADOS CENARIOS'!$C$2:$S$9,7,0)</f>
        <v>4680</v>
      </c>
      <c r="M96">
        <f>VLOOKUP($C96&amp;"-"&amp;$G96,'DADOS CENARIOS'!$C$2:$S$9,8,0)</f>
        <v>400</v>
      </c>
      <c r="N96">
        <f>VLOOKUP($C96&amp;"-"&amp;$G96,'DADOS CENARIOS'!$C$2:$S$9,9,0)</f>
        <v>320</v>
      </c>
      <c r="O96">
        <f>VLOOKUP($C96&amp;"-"&amp;$G96,'DADOS CENARIOS'!$C$2:$S$9,10,0)</f>
        <v>11</v>
      </c>
      <c r="P96">
        <f>VLOOKUP($C96&amp;"-"&amp;$G96,'DADOS CENARIOS'!$C$2:$S$9,11,0)</f>
        <v>8</v>
      </c>
      <c r="Q96">
        <f>VLOOKUP($C96&amp;"-"&amp;$G96,'DADOS CENARIOS'!$C$2:$S$9,12,0)</f>
        <v>6</v>
      </c>
      <c r="R96">
        <f>VLOOKUP($C96&amp;"-"&amp;$G96,'DADOS CENARIOS'!$C$2:$S$9,13,0)</f>
        <v>4</v>
      </c>
      <c r="S96">
        <f>VLOOKUP($C96&amp;"-"&amp;$G96,'DADOS CENARIOS'!$C$2:$S$9,14,0)</f>
        <v>3000</v>
      </c>
      <c r="T96">
        <f>VLOOKUP($C96&amp;"-"&amp;$G96,'DADOS CENARIOS'!$C$2:$S$9,15,0)</f>
        <v>800</v>
      </c>
      <c r="U96">
        <f>VLOOKUP($C96&amp;"-"&amp;$G96,'DADOS CENARIOS'!$C$2:$S$9,16,0)</f>
        <v>500</v>
      </c>
      <c r="V96">
        <f>VLOOKUP($C96&amp;"-"&amp;$G96,'DADOS CENARIOS'!$C$2:$S$9,17,0)</f>
        <v>155</v>
      </c>
    </row>
    <row r="97" spans="1:22" x14ac:dyDescent="0.25">
      <c r="A97" t="str">
        <f t="shared" si="1"/>
        <v>Route_MP_SBCB_FPSA</v>
      </c>
      <c r="B97" t="s">
        <v>236</v>
      </c>
      <c r="C97" s="31" t="s">
        <v>220</v>
      </c>
      <c r="D97">
        <f>VLOOKUP($C97&amp;"-"&amp;$G97,'DADOS CENARIOS'!$C$2:$S$9,2,0)</f>
        <v>5000</v>
      </c>
      <c r="E97">
        <f>VLOOKUP($C97&amp;"-"&amp;$G97,'DADOS CENARIOS'!$C$2:$S$9,3,0)</f>
        <v>4.5</v>
      </c>
      <c r="F97">
        <f>IF(AND(VLOOKUP(H97,vertices!$A:$D,4,0)="SIM",C97="GP"),1,VLOOKUP(C97,'DADOS CENARIOS'!$A$2:F104,6,0))</f>
        <v>12</v>
      </c>
      <c r="G97" s="31" t="s">
        <v>1</v>
      </c>
      <c r="H97" s="31" t="s">
        <v>251</v>
      </c>
      <c r="I97" s="31" t="s">
        <v>1</v>
      </c>
      <c r="J97">
        <f>VLOOKUP($C97&amp;"-"&amp;$G97,'DADOS CENARIOS'!$C$2:$S$9,5,0)</f>
        <v>107</v>
      </c>
      <c r="K97">
        <f>VLOOKUP($C97&amp;"-"&amp;$G97,'DADOS CENARIOS'!$C$2:$S$9,6,0)</f>
        <v>6800</v>
      </c>
      <c r="L97">
        <f>VLOOKUP($C97&amp;"-"&amp;$G97,'DADOS CENARIOS'!$C$2:$S$9,7,0)</f>
        <v>4680</v>
      </c>
      <c r="M97">
        <f>VLOOKUP($C97&amp;"-"&amp;$G97,'DADOS CENARIOS'!$C$2:$S$9,8,0)</f>
        <v>400</v>
      </c>
      <c r="N97">
        <f>VLOOKUP($C97&amp;"-"&amp;$G97,'DADOS CENARIOS'!$C$2:$S$9,9,0)</f>
        <v>320</v>
      </c>
      <c r="O97">
        <f>VLOOKUP($C97&amp;"-"&amp;$G97,'DADOS CENARIOS'!$C$2:$S$9,10,0)</f>
        <v>11</v>
      </c>
      <c r="P97">
        <f>VLOOKUP($C97&amp;"-"&amp;$G97,'DADOS CENARIOS'!$C$2:$S$9,11,0)</f>
        <v>8</v>
      </c>
      <c r="Q97">
        <f>VLOOKUP($C97&amp;"-"&amp;$G97,'DADOS CENARIOS'!$C$2:$S$9,12,0)</f>
        <v>6</v>
      </c>
      <c r="R97">
        <f>VLOOKUP($C97&amp;"-"&amp;$G97,'DADOS CENARIOS'!$C$2:$S$9,13,0)</f>
        <v>4</v>
      </c>
      <c r="S97">
        <f>VLOOKUP($C97&amp;"-"&amp;$G97,'DADOS CENARIOS'!$C$2:$S$9,14,0)</f>
        <v>3000</v>
      </c>
      <c r="T97">
        <f>VLOOKUP($C97&amp;"-"&amp;$G97,'DADOS CENARIOS'!$C$2:$S$9,15,0)</f>
        <v>800</v>
      </c>
      <c r="U97">
        <f>VLOOKUP($C97&amp;"-"&amp;$G97,'DADOS CENARIOS'!$C$2:$S$9,16,0)</f>
        <v>500</v>
      </c>
      <c r="V97">
        <f>VLOOKUP($C97&amp;"-"&amp;$G97,'DADOS CENARIOS'!$C$2:$S$9,17,0)</f>
        <v>155</v>
      </c>
    </row>
    <row r="98" spans="1:22" x14ac:dyDescent="0.25">
      <c r="A98" t="str">
        <f t="shared" si="1"/>
        <v>Route_MP_SBCB_NS31</v>
      </c>
      <c r="B98" t="s">
        <v>236</v>
      </c>
      <c r="C98" s="31" t="s">
        <v>220</v>
      </c>
      <c r="D98">
        <f>VLOOKUP($C98&amp;"-"&amp;$G98,'DADOS CENARIOS'!$C$2:$S$9,2,0)</f>
        <v>5000</v>
      </c>
      <c r="E98">
        <f>VLOOKUP($C98&amp;"-"&amp;$G98,'DADOS CENARIOS'!$C$2:$S$9,3,0)</f>
        <v>4.5</v>
      </c>
      <c r="F98">
        <f>IF(AND(VLOOKUP(H98,vertices!$A:$D,4,0)="SIM",C98="GP"),1,VLOOKUP(C98,'DADOS CENARIOS'!$A$2:F105,6,0))</f>
        <v>12</v>
      </c>
      <c r="G98" s="31" t="s">
        <v>1</v>
      </c>
      <c r="H98" s="31" t="s">
        <v>252</v>
      </c>
      <c r="I98" s="31" t="s">
        <v>1</v>
      </c>
      <c r="J98">
        <f>VLOOKUP($C98&amp;"-"&amp;$G98,'DADOS CENARIOS'!$C$2:$S$9,5,0)</f>
        <v>107</v>
      </c>
      <c r="K98">
        <f>VLOOKUP($C98&amp;"-"&amp;$G98,'DADOS CENARIOS'!$C$2:$S$9,6,0)</f>
        <v>6800</v>
      </c>
      <c r="L98">
        <f>VLOOKUP($C98&amp;"-"&amp;$G98,'DADOS CENARIOS'!$C$2:$S$9,7,0)</f>
        <v>4680</v>
      </c>
      <c r="M98">
        <f>VLOOKUP($C98&amp;"-"&amp;$G98,'DADOS CENARIOS'!$C$2:$S$9,8,0)</f>
        <v>400</v>
      </c>
      <c r="N98">
        <f>VLOOKUP($C98&amp;"-"&amp;$G98,'DADOS CENARIOS'!$C$2:$S$9,9,0)</f>
        <v>320</v>
      </c>
      <c r="O98">
        <f>VLOOKUP($C98&amp;"-"&amp;$G98,'DADOS CENARIOS'!$C$2:$S$9,10,0)</f>
        <v>11</v>
      </c>
      <c r="P98">
        <f>VLOOKUP($C98&amp;"-"&amp;$G98,'DADOS CENARIOS'!$C$2:$S$9,11,0)</f>
        <v>8</v>
      </c>
      <c r="Q98">
        <f>VLOOKUP($C98&amp;"-"&amp;$G98,'DADOS CENARIOS'!$C$2:$S$9,12,0)</f>
        <v>6</v>
      </c>
      <c r="R98">
        <f>VLOOKUP($C98&amp;"-"&amp;$G98,'DADOS CENARIOS'!$C$2:$S$9,13,0)</f>
        <v>4</v>
      </c>
      <c r="S98">
        <f>VLOOKUP($C98&amp;"-"&amp;$G98,'DADOS CENARIOS'!$C$2:$S$9,14,0)</f>
        <v>3000</v>
      </c>
      <c r="T98">
        <f>VLOOKUP($C98&amp;"-"&amp;$G98,'DADOS CENARIOS'!$C$2:$S$9,15,0)</f>
        <v>800</v>
      </c>
      <c r="U98">
        <f>VLOOKUP($C98&amp;"-"&amp;$G98,'DADOS CENARIOS'!$C$2:$S$9,16,0)</f>
        <v>500</v>
      </c>
      <c r="V98">
        <f>VLOOKUP($C98&amp;"-"&amp;$G98,'DADOS CENARIOS'!$C$2:$S$9,17,0)</f>
        <v>155</v>
      </c>
    </row>
    <row r="99" spans="1:22" x14ac:dyDescent="0.25">
      <c r="A99" t="str">
        <f t="shared" si="1"/>
        <v>Route_MP_SBCB_NS33</v>
      </c>
      <c r="B99" t="s">
        <v>236</v>
      </c>
      <c r="C99" s="31" t="s">
        <v>220</v>
      </c>
      <c r="D99">
        <f>VLOOKUP($C99&amp;"-"&amp;$G99,'DADOS CENARIOS'!$C$2:$S$9,2,0)</f>
        <v>5000</v>
      </c>
      <c r="E99">
        <f>VLOOKUP($C99&amp;"-"&amp;$G99,'DADOS CENARIOS'!$C$2:$S$9,3,0)</f>
        <v>4.5</v>
      </c>
      <c r="F99">
        <f>IF(AND(VLOOKUP(H99,vertices!$A:$D,4,0)="SIM",C99="GP"),1,VLOOKUP(C99,'DADOS CENARIOS'!$A$2:F106,6,0))</f>
        <v>12</v>
      </c>
      <c r="G99" s="31" t="s">
        <v>1</v>
      </c>
      <c r="H99" s="31" t="s">
        <v>253</v>
      </c>
      <c r="I99" s="31" t="s">
        <v>1</v>
      </c>
      <c r="J99">
        <f>VLOOKUP($C99&amp;"-"&amp;$G99,'DADOS CENARIOS'!$C$2:$S$9,5,0)</f>
        <v>107</v>
      </c>
      <c r="K99">
        <f>VLOOKUP($C99&amp;"-"&amp;$G99,'DADOS CENARIOS'!$C$2:$S$9,6,0)</f>
        <v>6800</v>
      </c>
      <c r="L99">
        <f>VLOOKUP($C99&amp;"-"&amp;$G99,'DADOS CENARIOS'!$C$2:$S$9,7,0)</f>
        <v>4680</v>
      </c>
      <c r="M99">
        <f>VLOOKUP($C99&amp;"-"&amp;$G99,'DADOS CENARIOS'!$C$2:$S$9,8,0)</f>
        <v>400</v>
      </c>
      <c r="N99">
        <f>VLOOKUP($C99&amp;"-"&amp;$G99,'DADOS CENARIOS'!$C$2:$S$9,9,0)</f>
        <v>320</v>
      </c>
      <c r="O99">
        <f>VLOOKUP($C99&amp;"-"&amp;$G99,'DADOS CENARIOS'!$C$2:$S$9,10,0)</f>
        <v>11</v>
      </c>
      <c r="P99">
        <f>VLOOKUP($C99&amp;"-"&amp;$G99,'DADOS CENARIOS'!$C$2:$S$9,11,0)</f>
        <v>8</v>
      </c>
      <c r="Q99">
        <f>VLOOKUP($C99&amp;"-"&amp;$G99,'DADOS CENARIOS'!$C$2:$S$9,12,0)</f>
        <v>6</v>
      </c>
      <c r="R99">
        <f>VLOOKUP($C99&amp;"-"&amp;$G99,'DADOS CENARIOS'!$C$2:$S$9,13,0)</f>
        <v>4</v>
      </c>
      <c r="S99">
        <f>VLOOKUP($C99&amp;"-"&amp;$G99,'DADOS CENARIOS'!$C$2:$S$9,14,0)</f>
        <v>3000</v>
      </c>
      <c r="T99">
        <f>VLOOKUP($C99&amp;"-"&amp;$G99,'DADOS CENARIOS'!$C$2:$S$9,15,0)</f>
        <v>800</v>
      </c>
      <c r="U99">
        <f>VLOOKUP($C99&amp;"-"&amp;$G99,'DADOS CENARIOS'!$C$2:$S$9,16,0)</f>
        <v>500</v>
      </c>
      <c r="V99">
        <f>VLOOKUP($C99&amp;"-"&amp;$G99,'DADOS CENARIOS'!$C$2:$S$9,17,0)</f>
        <v>155</v>
      </c>
    </row>
    <row r="100" spans="1:22" x14ac:dyDescent="0.25">
      <c r="A100" t="str">
        <f t="shared" si="1"/>
        <v>Route_MP_SBCB_NS38</v>
      </c>
      <c r="B100" t="s">
        <v>236</v>
      </c>
      <c r="C100" s="31" t="s">
        <v>220</v>
      </c>
      <c r="D100">
        <f>VLOOKUP($C100&amp;"-"&amp;$G100,'DADOS CENARIOS'!$C$2:$S$9,2,0)</f>
        <v>5000</v>
      </c>
      <c r="E100">
        <f>VLOOKUP($C100&amp;"-"&amp;$G100,'DADOS CENARIOS'!$C$2:$S$9,3,0)</f>
        <v>4.5</v>
      </c>
      <c r="F100">
        <f>IF(AND(VLOOKUP(H100,vertices!$A:$D,4,0)="SIM",C100="GP"),1,VLOOKUP(C100,'DADOS CENARIOS'!$A$2:F107,6,0))</f>
        <v>12</v>
      </c>
      <c r="G100" s="31" t="s">
        <v>1</v>
      </c>
      <c r="H100" s="31" t="s">
        <v>254</v>
      </c>
      <c r="I100" s="31" t="s">
        <v>1</v>
      </c>
      <c r="J100">
        <f>VLOOKUP($C100&amp;"-"&amp;$G100,'DADOS CENARIOS'!$C$2:$S$9,5,0)</f>
        <v>107</v>
      </c>
      <c r="K100">
        <f>VLOOKUP($C100&amp;"-"&amp;$G100,'DADOS CENARIOS'!$C$2:$S$9,6,0)</f>
        <v>6800</v>
      </c>
      <c r="L100">
        <f>VLOOKUP($C100&amp;"-"&amp;$G100,'DADOS CENARIOS'!$C$2:$S$9,7,0)</f>
        <v>4680</v>
      </c>
      <c r="M100">
        <f>VLOOKUP($C100&amp;"-"&amp;$G100,'DADOS CENARIOS'!$C$2:$S$9,8,0)</f>
        <v>400</v>
      </c>
      <c r="N100">
        <f>VLOOKUP($C100&amp;"-"&amp;$G100,'DADOS CENARIOS'!$C$2:$S$9,9,0)</f>
        <v>320</v>
      </c>
      <c r="O100">
        <f>VLOOKUP($C100&amp;"-"&amp;$G100,'DADOS CENARIOS'!$C$2:$S$9,10,0)</f>
        <v>11</v>
      </c>
      <c r="P100">
        <f>VLOOKUP($C100&amp;"-"&amp;$G100,'DADOS CENARIOS'!$C$2:$S$9,11,0)</f>
        <v>8</v>
      </c>
      <c r="Q100">
        <f>VLOOKUP($C100&amp;"-"&amp;$G100,'DADOS CENARIOS'!$C$2:$S$9,12,0)</f>
        <v>6</v>
      </c>
      <c r="R100">
        <f>VLOOKUP($C100&amp;"-"&amp;$G100,'DADOS CENARIOS'!$C$2:$S$9,13,0)</f>
        <v>4</v>
      </c>
      <c r="S100">
        <f>VLOOKUP($C100&amp;"-"&amp;$G100,'DADOS CENARIOS'!$C$2:$S$9,14,0)</f>
        <v>3000</v>
      </c>
      <c r="T100">
        <f>VLOOKUP($C100&amp;"-"&amp;$G100,'DADOS CENARIOS'!$C$2:$S$9,15,0)</f>
        <v>800</v>
      </c>
      <c r="U100">
        <f>VLOOKUP($C100&amp;"-"&amp;$G100,'DADOS CENARIOS'!$C$2:$S$9,16,0)</f>
        <v>500</v>
      </c>
      <c r="V100">
        <f>VLOOKUP($C100&amp;"-"&amp;$G100,'DADOS CENARIOS'!$C$2:$S$9,17,0)</f>
        <v>155</v>
      </c>
    </row>
    <row r="101" spans="1:22" x14ac:dyDescent="0.25">
      <c r="A101" t="str">
        <f t="shared" si="1"/>
        <v>Route_MP_SBCB_NS39</v>
      </c>
      <c r="B101" t="s">
        <v>236</v>
      </c>
      <c r="C101" s="31" t="s">
        <v>220</v>
      </c>
      <c r="D101">
        <f>VLOOKUP($C101&amp;"-"&amp;$G101,'DADOS CENARIOS'!$C$2:$S$9,2,0)</f>
        <v>5000</v>
      </c>
      <c r="E101">
        <f>VLOOKUP($C101&amp;"-"&amp;$G101,'DADOS CENARIOS'!$C$2:$S$9,3,0)</f>
        <v>4.5</v>
      </c>
      <c r="F101">
        <f>IF(AND(VLOOKUP(H101,vertices!$A:$D,4,0)="SIM",C101="GP"),1,VLOOKUP(C101,'DADOS CENARIOS'!$A$2:F108,6,0))</f>
        <v>12</v>
      </c>
      <c r="G101" s="31" t="s">
        <v>1</v>
      </c>
      <c r="H101" s="31" t="s">
        <v>255</v>
      </c>
      <c r="I101" s="31" t="s">
        <v>1</v>
      </c>
      <c r="J101">
        <f>VLOOKUP($C101&amp;"-"&amp;$G101,'DADOS CENARIOS'!$C$2:$S$9,5,0)</f>
        <v>107</v>
      </c>
      <c r="K101">
        <f>VLOOKUP($C101&amp;"-"&amp;$G101,'DADOS CENARIOS'!$C$2:$S$9,6,0)</f>
        <v>6800</v>
      </c>
      <c r="L101">
        <f>VLOOKUP($C101&amp;"-"&amp;$G101,'DADOS CENARIOS'!$C$2:$S$9,7,0)</f>
        <v>4680</v>
      </c>
      <c r="M101">
        <f>VLOOKUP($C101&amp;"-"&amp;$G101,'DADOS CENARIOS'!$C$2:$S$9,8,0)</f>
        <v>400</v>
      </c>
      <c r="N101">
        <f>VLOOKUP($C101&amp;"-"&amp;$G101,'DADOS CENARIOS'!$C$2:$S$9,9,0)</f>
        <v>320</v>
      </c>
      <c r="O101">
        <f>VLOOKUP($C101&amp;"-"&amp;$G101,'DADOS CENARIOS'!$C$2:$S$9,10,0)</f>
        <v>11</v>
      </c>
      <c r="P101">
        <f>VLOOKUP($C101&amp;"-"&amp;$G101,'DADOS CENARIOS'!$C$2:$S$9,11,0)</f>
        <v>8</v>
      </c>
      <c r="Q101">
        <f>VLOOKUP($C101&amp;"-"&amp;$G101,'DADOS CENARIOS'!$C$2:$S$9,12,0)</f>
        <v>6</v>
      </c>
      <c r="R101">
        <f>VLOOKUP($C101&amp;"-"&amp;$G101,'DADOS CENARIOS'!$C$2:$S$9,13,0)</f>
        <v>4</v>
      </c>
      <c r="S101">
        <f>VLOOKUP($C101&amp;"-"&amp;$G101,'DADOS CENARIOS'!$C$2:$S$9,14,0)</f>
        <v>3000</v>
      </c>
      <c r="T101">
        <f>VLOOKUP($C101&amp;"-"&amp;$G101,'DADOS CENARIOS'!$C$2:$S$9,15,0)</f>
        <v>800</v>
      </c>
      <c r="U101">
        <f>VLOOKUP($C101&amp;"-"&amp;$G101,'DADOS CENARIOS'!$C$2:$S$9,16,0)</f>
        <v>500</v>
      </c>
      <c r="V101">
        <f>VLOOKUP($C101&amp;"-"&amp;$G101,'DADOS CENARIOS'!$C$2:$S$9,17,0)</f>
        <v>155</v>
      </c>
    </row>
    <row r="102" spans="1:22" x14ac:dyDescent="0.25">
      <c r="A102" t="str">
        <f t="shared" si="1"/>
        <v>Route_MP_SBCB_NS40</v>
      </c>
      <c r="B102" t="s">
        <v>236</v>
      </c>
      <c r="C102" s="31" t="s">
        <v>220</v>
      </c>
      <c r="D102">
        <f>VLOOKUP($C102&amp;"-"&amp;$G102,'DADOS CENARIOS'!$C$2:$S$9,2,0)</f>
        <v>5000</v>
      </c>
      <c r="E102">
        <f>VLOOKUP($C102&amp;"-"&amp;$G102,'DADOS CENARIOS'!$C$2:$S$9,3,0)</f>
        <v>4.5</v>
      </c>
      <c r="F102">
        <f>IF(AND(VLOOKUP(H102,vertices!$A:$D,4,0)="SIM",C102="GP"),1,VLOOKUP(C102,'DADOS CENARIOS'!$A$2:F109,6,0))</f>
        <v>12</v>
      </c>
      <c r="G102" s="31" t="s">
        <v>1</v>
      </c>
      <c r="H102" s="31" t="s">
        <v>256</v>
      </c>
      <c r="I102" s="31" t="s">
        <v>1</v>
      </c>
      <c r="J102">
        <f>VLOOKUP($C102&amp;"-"&amp;$G102,'DADOS CENARIOS'!$C$2:$S$9,5,0)</f>
        <v>107</v>
      </c>
      <c r="K102">
        <f>VLOOKUP($C102&amp;"-"&amp;$G102,'DADOS CENARIOS'!$C$2:$S$9,6,0)</f>
        <v>6800</v>
      </c>
      <c r="L102">
        <f>VLOOKUP($C102&amp;"-"&amp;$G102,'DADOS CENARIOS'!$C$2:$S$9,7,0)</f>
        <v>4680</v>
      </c>
      <c r="M102">
        <f>VLOOKUP($C102&amp;"-"&amp;$G102,'DADOS CENARIOS'!$C$2:$S$9,8,0)</f>
        <v>400</v>
      </c>
      <c r="N102">
        <f>VLOOKUP($C102&amp;"-"&amp;$G102,'DADOS CENARIOS'!$C$2:$S$9,9,0)</f>
        <v>320</v>
      </c>
      <c r="O102">
        <f>VLOOKUP($C102&amp;"-"&amp;$G102,'DADOS CENARIOS'!$C$2:$S$9,10,0)</f>
        <v>11</v>
      </c>
      <c r="P102">
        <f>VLOOKUP($C102&amp;"-"&amp;$G102,'DADOS CENARIOS'!$C$2:$S$9,11,0)</f>
        <v>8</v>
      </c>
      <c r="Q102">
        <f>VLOOKUP($C102&amp;"-"&amp;$G102,'DADOS CENARIOS'!$C$2:$S$9,12,0)</f>
        <v>6</v>
      </c>
      <c r="R102">
        <f>VLOOKUP($C102&amp;"-"&amp;$G102,'DADOS CENARIOS'!$C$2:$S$9,13,0)</f>
        <v>4</v>
      </c>
      <c r="S102">
        <f>VLOOKUP($C102&amp;"-"&amp;$G102,'DADOS CENARIOS'!$C$2:$S$9,14,0)</f>
        <v>3000</v>
      </c>
      <c r="T102">
        <f>VLOOKUP($C102&amp;"-"&amp;$G102,'DADOS CENARIOS'!$C$2:$S$9,15,0)</f>
        <v>800</v>
      </c>
      <c r="U102">
        <f>VLOOKUP($C102&amp;"-"&amp;$G102,'DADOS CENARIOS'!$C$2:$S$9,16,0)</f>
        <v>500</v>
      </c>
      <c r="V102">
        <f>VLOOKUP($C102&amp;"-"&amp;$G102,'DADOS CENARIOS'!$C$2:$S$9,17,0)</f>
        <v>155</v>
      </c>
    </row>
    <row r="103" spans="1:22" x14ac:dyDescent="0.25">
      <c r="A103" t="str">
        <f t="shared" si="1"/>
        <v>Route_MP_SBCB_NS42</v>
      </c>
      <c r="B103" t="s">
        <v>236</v>
      </c>
      <c r="C103" s="31" t="s">
        <v>220</v>
      </c>
      <c r="D103">
        <f>VLOOKUP($C103&amp;"-"&amp;$G103,'DADOS CENARIOS'!$C$2:$S$9,2,0)</f>
        <v>5000</v>
      </c>
      <c r="E103">
        <f>VLOOKUP($C103&amp;"-"&amp;$G103,'DADOS CENARIOS'!$C$2:$S$9,3,0)</f>
        <v>4.5</v>
      </c>
      <c r="F103">
        <f>IF(AND(VLOOKUP(H103,vertices!$A:$D,4,0)="SIM",C103="GP"),1,VLOOKUP(C103,'DADOS CENARIOS'!$A$2:F110,6,0))</f>
        <v>12</v>
      </c>
      <c r="G103" s="31" t="s">
        <v>1</v>
      </c>
      <c r="H103" s="31" t="s">
        <v>257</v>
      </c>
      <c r="I103" s="31" t="s">
        <v>1</v>
      </c>
      <c r="J103">
        <f>VLOOKUP($C103&amp;"-"&amp;$G103,'DADOS CENARIOS'!$C$2:$S$9,5,0)</f>
        <v>107</v>
      </c>
      <c r="K103">
        <f>VLOOKUP($C103&amp;"-"&amp;$G103,'DADOS CENARIOS'!$C$2:$S$9,6,0)</f>
        <v>6800</v>
      </c>
      <c r="L103">
        <f>VLOOKUP($C103&amp;"-"&amp;$G103,'DADOS CENARIOS'!$C$2:$S$9,7,0)</f>
        <v>4680</v>
      </c>
      <c r="M103">
        <f>VLOOKUP($C103&amp;"-"&amp;$G103,'DADOS CENARIOS'!$C$2:$S$9,8,0)</f>
        <v>400</v>
      </c>
      <c r="N103">
        <f>VLOOKUP($C103&amp;"-"&amp;$G103,'DADOS CENARIOS'!$C$2:$S$9,9,0)</f>
        <v>320</v>
      </c>
      <c r="O103">
        <f>VLOOKUP($C103&amp;"-"&amp;$G103,'DADOS CENARIOS'!$C$2:$S$9,10,0)</f>
        <v>11</v>
      </c>
      <c r="P103">
        <f>VLOOKUP($C103&amp;"-"&amp;$G103,'DADOS CENARIOS'!$C$2:$S$9,11,0)</f>
        <v>8</v>
      </c>
      <c r="Q103">
        <f>VLOOKUP($C103&amp;"-"&amp;$G103,'DADOS CENARIOS'!$C$2:$S$9,12,0)</f>
        <v>6</v>
      </c>
      <c r="R103">
        <f>VLOOKUP($C103&amp;"-"&amp;$G103,'DADOS CENARIOS'!$C$2:$S$9,13,0)</f>
        <v>4</v>
      </c>
      <c r="S103">
        <f>VLOOKUP($C103&amp;"-"&amp;$G103,'DADOS CENARIOS'!$C$2:$S$9,14,0)</f>
        <v>3000</v>
      </c>
      <c r="T103">
        <f>VLOOKUP($C103&amp;"-"&amp;$G103,'DADOS CENARIOS'!$C$2:$S$9,15,0)</f>
        <v>800</v>
      </c>
      <c r="U103">
        <f>VLOOKUP($C103&amp;"-"&amp;$G103,'DADOS CENARIOS'!$C$2:$S$9,16,0)</f>
        <v>500</v>
      </c>
      <c r="V103">
        <f>VLOOKUP($C103&amp;"-"&amp;$G103,'DADOS CENARIOS'!$C$2:$S$9,17,0)</f>
        <v>155</v>
      </c>
    </row>
    <row r="104" spans="1:22" x14ac:dyDescent="0.25">
      <c r="A104" t="str">
        <f t="shared" si="1"/>
        <v>Route_MP_SBCB_NS43</v>
      </c>
      <c r="B104" t="s">
        <v>236</v>
      </c>
      <c r="C104" s="31" t="s">
        <v>220</v>
      </c>
      <c r="D104">
        <f>VLOOKUP($C104&amp;"-"&amp;$G104,'DADOS CENARIOS'!$C$2:$S$9,2,0)</f>
        <v>5000</v>
      </c>
      <c r="E104">
        <f>VLOOKUP($C104&amp;"-"&amp;$G104,'DADOS CENARIOS'!$C$2:$S$9,3,0)</f>
        <v>4.5</v>
      </c>
      <c r="F104">
        <f>IF(AND(VLOOKUP(H104,vertices!$A:$D,4,0)="SIM",C104="GP"),1,VLOOKUP(C104,'DADOS CENARIOS'!$A$2:F111,6,0))</f>
        <v>12</v>
      </c>
      <c r="G104" s="31" t="s">
        <v>1</v>
      </c>
      <c r="H104" s="31" t="s">
        <v>258</v>
      </c>
      <c r="I104" s="31" t="s">
        <v>1</v>
      </c>
      <c r="J104">
        <f>VLOOKUP($C104&amp;"-"&amp;$G104,'DADOS CENARIOS'!$C$2:$S$9,5,0)</f>
        <v>107</v>
      </c>
      <c r="K104">
        <f>VLOOKUP($C104&amp;"-"&amp;$G104,'DADOS CENARIOS'!$C$2:$S$9,6,0)</f>
        <v>6800</v>
      </c>
      <c r="L104">
        <f>VLOOKUP($C104&amp;"-"&amp;$G104,'DADOS CENARIOS'!$C$2:$S$9,7,0)</f>
        <v>4680</v>
      </c>
      <c r="M104">
        <f>VLOOKUP($C104&amp;"-"&amp;$G104,'DADOS CENARIOS'!$C$2:$S$9,8,0)</f>
        <v>400</v>
      </c>
      <c r="N104">
        <f>VLOOKUP($C104&amp;"-"&amp;$G104,'DADOS CENARIOS'!$C$2:$S$9,9,0)</f>
        <v>320</v>
      </c>
      <c r="O104">
        <f>VLOOKUP($C104&amp;"-"&amp;$G104,'DADOS CENARIOS'!$C$2:$S$9,10,0)</f>
        <v>11</v>
      </c>
      <c r="P104">
        <f>VLOOKUP($C104&amp;"-"&amp;$G104,'DADOS CENARIOS'!$C$2:$S$9,11,0)</f>
        <v>8</v>
      </c>
      <c r="Q104">
        <f>VLOOKUP($C104&amp;"-"&amp;$G104,'DADOS CENARIOS'!$C$2:$S$9,12,0)</f>
        <v>6</v>
      </c>
      <c r="R104">
        <f>VLOOKUP($C104&amp;"-"&amp;$G104,'DADOS CENARIOS'!$C$2:$S$9,13,0)</f>
        <v>4</v>
      </c>
      <c r="S104">
        <f>VLOOKUP($C104&amp;"-"&amp;$G104,'DADOS CENARIOS'!$C$2:$S$9,14,0)</f>
        <v>3000</v>
      </c>
      <c r="T104">
        <f>VLOOKUP($C104&amp;"-"&amp;$G104,'DADOS CENARIOS'!$C$2:$S$9,15,0)</f>
        <v>800</v>
      </c>
      <c r="U104">
        <f>VLOOKUP($C104&amp;"-"&amp;$G104,'DADOS CENARIOS'!$C$2:$S$9,16,0)</f>
        <v>500</v>
      </c>
      <c r="V104">
        <f>VLOOKUP($C104&amp;"-"&amp;$G104,'DADOS CENARIOS'!$C$2:$S$9,17,0)</f>
        <v>155</v>
      </c>
    </row>
    <row r="105" spans="1:22" x14ac:dyDescent="0.25">
      <c r="A105" t="str">
        <f t="shared" si="1"/>
        <v>Route_MP_SBCB_NS44</v>
      </c>
      <c r="B105" t="s">
        <v>236</v>
      </c>
      <c r="C105" s="31" t="s">
        <v>220</v>
      </c>
      <c r="D105">
        <f>VLOOKUP($C105&amp;"-"&amp;$G105,'DADOS CENARIOS'!$C$2:$S$9,2,0)</f>
        <v>5000</v>
      </c>
      <c r="E105">
        <f>VLOOKUP($C105&amp;"-"&amp;$G105,'DADOS CENARIOS'!$C$2:$S$9,3,0)</f>
        <v>4.5</v>
      </c>
      <c r="F105">
        <f>IF(AND(VLOOKUP(H105,vertices!$A:$D,4,0)="SIM",C105="GP"),1,VLOOKUP(C105,'DADOS CENARIOS'!$A$2:F112,6,0))</f>
        <v>12</v>
      </c>
      <c r="G105" s="31" t="s">
        <v>1</v>
      </c>
      <c r="H105" s="31" t="s">
        <v>259</v>
      </c>
      <c r="I105" s="31" t="s">
        <v>1</v>
      </c>
      <c r="J105">
        <f>VLOOKUP($C105&amp;"-"&amp;$G105,'DADOS CENARIOS'!$C$2:$S$9,5,0)</f>
        <v>107</v>
      </c>
      <c r="K105">
        <f>VLOOKUP($C105&amp;"-"&amp;$G105,'DADOS CENARIOS'!$C$2:$S$9,6,0)</f>
        <v>6800</v>
      </c>
      <c r="L105">
        <f>VLOOKUP($C105&amp;"-"&amp;$G105,'DADOS CENARIOS'!$C$2:$S$9,7,0)</f>
        <v>4680</v>
      </c>
      <c r="M105">
        <f>VLOOKUP($C105&amp;"-"&amp;$G105,'DADOS CENARIOS'!$C$2:$S$9,8,0)</f>
        <v>400</v>
      </c>
      <c r="N105">
        <f>VLOOKUP($C105&amp;"-"&amp;$G105,'DADOS CENARIOS'!$C$2:$S$9,9,0)</f>
        <v>320</v>
      </c>
      <c r="O105">
        <f>VLOOKUP($C105&amp;"-"&amp;$G105,'DADOS CENARIOS'!$C$2:$S$9,10,0)</f>
        <v>11</v>
      </c>
      <c r="P105">
        <f>VLOOKUP($C105&amp;"-"&amp;$G105,'DADOS CENARIOS'!$C$2:$S$9,11,0)</f>
        <v>8</v>
      </c>
      <c r="Q105">
        <f>VLOOKUP($C105&amp;"-"&amp;$G105,'DADOS CENARIOS'!$C$2:$S$9,12,0)</f>
        <v>6</v>
      </c>
      <c r="R105">
        <f>VLOOKUP($C105&amp;"-"&amp;$G105,'DADOS CENARIOS'!$C$2:$S$9,13,0)</f>
        <v>4</v>
      </c>
      <c r="S105">
        <f>VLOOKUP($C105&amp;"-"&amp;$G105,'DADOS CENARIOS'!$C$2:$S$9,14,0)</f>
        <v>3000</v>
      </c>
      <c r="T105">
        <f>VLOOKUP($C105&amp;"-"&amp;$G105,'DADOS CENARIOS'!$C$2:$S$9,15,0)</f>
        <v>800</v>
      </c>
      <c r="U105">
        <f>VLOOKUP($C105&amp;"-"&amp;$G105,'DADOS CENARIOS'!$C$2:$S$9,16,0)</f>
        <v>500</v>
      </c>
      <c r="V105">
        <f>VLOOKUP($C105&amp;"-"&amp;$G105,'DADOS CENARIOS'!$C$2:$S$9,17,0)</f>
        <v>155</v>
      </c>
    </row>
    <row r="106" spans="1:22" x14ac:dyDescent="0.25">
      <c r="A106" t="str">
        <f t="shared" si="1"/>
        <v>Route_MP_SBCB_P_66</v>
      </c>
      <c r="B106" t="s">
        <v>236</v>
      </c>
      <c r="C106" s="31" t="s">
        <v>220</v>
      </c>
      <c r="D106">
        <f>VLOOKUP($C106&amp;"-"&amp;$G106,'DADOS CENARIOS'!$C$2:$S$9,2,0)</f>
        <v>5000</v>
      </c>
      <c r="E106">
        <f>VLOOKUP($C106&amp;"-"&amp;$G106,'DADOS CENARIOS'!$C$2:$S$9,3,0)</f>
        <v>4.5</v>
      </c>
      <c r="F106">
        <f>IF(AND(VLOOKUP(H106,vertices!$A:$D,4,0)="SIM",C106="GP"),1,VLOOKUP(C106,'DADOS CENARIOS'!$A$2:F113,6,0))</f>
        <v>12</v>
      </c>
      <c r="G106" s="31" t="s">
        <v>1</v>
      </c>
      <c r="H106" s="31" t="s">
        <v>5</v>
      </c>
      <c r="I106" s="31" t="s">
        <v>1</v>
      </c>
      <c r="J106">
        <f>VLOOKUP($C106&amp;"-"&amp;$G106,'DADOS CENARIOS'!$C$2:$S$9,5,0)</f>
        <v>107</v>
      </c>
      <c r="K106">
        <f>VLOOKUP($C106&amp;"-"&amp;$G106,'DADOS CENARIOS'!$C$2:$S$9,6,0)</f>
        <v>6800</v>
      </c>
      <c r="L106">
        <f>VLOOKUP($C106&amp;"-"&amp;$G106,'DADOS CENARIOS'!$C$2:$S$9,7,0)</f>
        <v>4680</v>
      </c>
      <c r="M106">
        <f>VLOOKUP($C106&amp;"-"&amp;$G106,'DADOS CENARIOS'!$C$2:$S$9,8,0)</f>
        <v>400</v>
      </c>
      <c r="N106">
        <f>VLOOKUP($C106&amp;"-"&amp;$G106,'DADOS CENARIOS'!$C$2:$S$9,9,0)</f>
        <v>320</v>
      </c>
      <c r="O106">
        <f>VLOOKUP($C106&amp;"-"&amp;$G106,'DADOS CENARIOS'!$C$2:$S$9,10,0)</f>
        <v>11</v>
      </c>
      <c r="P106">
        <f>VLOOKUP($C106&amp;"-"&amp;$G106,'DADOS CENARIOS'!$C$2:$S$9,11,0)</f>
        <v>8</v>
      </c>
      <c r="Q106">
        <f>VLOOKUP($C106&amp;"-"&amp;$G106,'DADOS CENARIOS'!$C$2:$S$9,12,0)</f>
        <v>6</v>
      </c>
      <c r="R106">
        <f>VLOOKUP($C106&amp;"-"&amp;$G106,'DADOS CENARIOS'!$C$2:$S$9,13,0)</f>
        <v>4</v>
      </c>
      <c r="S106">
        <f>VLOOKUP($C106&amp;"-"&amp;$G106,'DADOS CENARIOS'!$C$2:$S$9,14,0)</f>
        <v>3000</v>
      </c>
      <c r="T106">
        <f>VLOOKUP($C106&amp;"-"&amp;$G106,'DADOS CENARIOS'!$C$2:$S$9,15,0)</f>
        <v>800</v>
      </c>
      <c r="U106">
        <f>VLOOKUP($C106&amp;"-"&amp;$G106,'DADOS CENARIOS'!$C$2:$S$9,16,0)</f>
        <v>500</v>
      </c>
      <c r="V106">
        <f>VLOOKUP($C106&amp;"-"&amp;$G106,'DADOS CENARIOS'!$C$2:$S$9,17,0)</f>
        <v>155</v>
      </c>
    </row>
    <row r="107" spans="1:22" x14ac:dyDescent="0.25">
      <c r="A107" t="str">
        <f t="shared" si="1"/>
        <v>Route_MP_SBCB_P_67</v>
      </c>
      <c r="B107" t="s">
        <v>236</v>
      </c>
      <c r="C107" s="31" t="s">
        <v>220</v>
      </c>
      <c r="D107">
        <f>VLOOKUP($C107&amp;"-"&amp;$G107,'DADOS CENARIOS'!$C$2:$S$9,2,0)</f>
        <v>5000</v>
      </c>
      <c r="E107">
        <f>VLOOKUP($C107&amp;"-"&amp;$G107,'DADOS CENARIOS'!$C$2:$S$9,3,0)</f>
        <v>4.5</v>
      </c>
      <c r="F107">
        <f>IF(AND(VLOOKUP(H107,vertices!$A:$D,4,0)="SIM",C107="GP"),1,VLOOKUP(C107,'DADOS CENARIOS'!$A$2:F114,6,0))</f>
        <v>12</v>
      </c>
      <c r="G107" s="31" t="s">
        <v>1</v>
      </c>
      <c r="H107" s="31" t="s">
        <v>6</v>
      </c>
      <c r="I107" s="31" t="s">
        <v>1</v>
      </c>
      <c r="J107">
        <f>VLOOKUP($C107&amp;"-"&amp;$G107,'DADOS CENARIOS'!$C$2:$S$9,5,0)</f>
        <v>107</v>
      </c>
      <c r="K107">
        <f>VLOOKUP($C107&amp;"-"&amp;$G107,'DADOS CENARIOS'!$C$2:$S$9,6,0)</f>
        <v>6800</v>
      </c>
      <c r="L107">
        <f>VLOOKUP($C107&amp;"-"&amp;$G107,'DADOS CENARIOS'!$C$2:$S$9,7,0)</f>
        <v>4680</v>
      </c>
      <c r="M107">
        <f>VLOOKUP($C107&amp;"-"&amp;$G107,'DADOS CENARIOS'!$C$2:$S$9,8,0)</f>
        <v>400</v>
      </c>
      <c r="N107">
        <f>VLOOKUP($C107&amp;"-"&amp;$G107,'DADOS CENARIOS'!$C$2:$S$9,9,0)</f>
        <v>320</v>
      </c>
      <c r="O107">
        <f>VLOOKUP($C107&amp;"-"&amp;$G107,'DADOS CENARIOS'!$C$2:$S$9,10,0)</f>
        <v>11</v>
      </c>
      <c r="P107">
        <f>VLOOKUP($C107&amp;"-"&amp;$G107,'DADOS CENARIOS'!$C$2:$S$9,11,0)</f>
        <v>8</v>
      </c>
      <c r="Q107">
        <f>VLOOKUP($C107&amp;"-"&amp;$G107,'DADOS CENARIOS'!$C$2:$S$9,12,0)</f>
        <v>6</v>
      </c>
      <c r="R107">
        <f>VLOOKUP($C107&amp;"-"&amp;$G107,'DADOS CENARIOS'!$C$2:$S$9,13,0)</f>
        <v>4</v>
      </c>
      <c r="S107">
        <f>VLOOKUP($C107&amp;"-"&amp;$G107,'DADOS CENARIOS'!$C$2:$S$9,14,0)</f>
        <v>3000</v>
      </c>
      <c r="T107">
        <f>VLOOKUP($C107&amp;"-"&amp;$G107,'DADOS CENARIOS'!$C$2:$S$9,15,0)</f>
        <v>800</v>
      </c>
      <c r="U107">
        <f>VLOOKUP($C107&amp;"-"&amp;$G107,'DADOS CENARIOS'!$C$2:$S$9,16,0)</f>
        <v>500</v>
      </c>
      <c r="V107">
        <f>VLOOKUP($C107&amp;"-"&amp;$G107,'DADOS CENARIOS'!$C$2:$S$9,17,0)</f>
        <v>155</v>
      </c>
    </row>
    <row r="108" spans="1:22" x14ac:dyDescent="0.25">
      <c r="A108" t="str">
        <f t="shared" si="1"/>
        <v>Route_MP_SBCB_P_68</v>
      </c>
      <c r="B108" t="s">
        <v>236</v>
      </c>
      <c r="C108" s="31" t="s">
        <v>220</v>
      </c>
      <c r="D108">
        <f>VLOOKUP($C108&amp;"-"&amp;$G108,'DADOS CENARIOS'!$C$2:$S$9,2,0)</f>
        <v>5000</v>
      </c>
      <c r="E108">
        <f>VLOOKUP($C108&amp;"-"&amp;$G108,'DADOS CENARIOS'!$C$2:$S$9,3,0)</f>
        <v>4.5</v>
      </c>
      <c r="F108">
        <f>IF(AND(VLOOKUP(H108,vertices!$A:$D,4,0)="SIM",C108="GP"),1,VLOOKUP(C108,'DADOS CENARIOS'!$A$2:F115,6,0))</f>
        <v>12</v>
      </c>
      <c r="G108" s="31" t="s">
        <v>1</v>
      </c>
      <c r="H108" s="31" t="s">
        <v>7</v>
      </c>
      <c r="I108" s="31" t="s">
        <v>1</v>
      </c>
      <c r="J108">
        <f>VLOOKUP($C108&amp;"-"&amp;$G108,'DADOS CENARIOS'!$C$2:$S$9,5,0)</f>
        <v>107</v>
      </c>
      <c r="K108">
        <f>VLOOKUP($C108&amp;"-"&amp;$G108,'DADOS CENARIOS'!$C$2:$S$9,6,0)</f>
        <v>6800</v>
      </c>
      <c r="L108">
        <f>VLOOKUP($C108&amp;"-"&amp;$G108,'DADOS CENARIOS'!$C$2:$S$9,7,0)</f>
        <v>4680</v>
      </c>
      <c r="M108">
        <f>VLOOKUP($C108&amp;"-"&amp;$G108,'DADOS CENARIOS'!$C$2:$S$9,8,0)</f>
        <v>400</v>
      </c>
      <c r="N108">
        <f>VLOOKUP($C108&amp;"-"&amp;$G108,'DADOS CENARIOS'!$C$2:$S$9,9,0)</f>
        <v>320</v>
      </c>
      <c r="O108">
        <f>VLOOKUP($C108&amp;"-"&amp;$G108,'DADOS CENARIOS'!$C$2:$S$9,10,0)</f>
        <v>11</v>
      </c>
      <c r="P108">
        <f>VLOOKUP($C108&amp;"-"&amp;$G108,'DADOS CENARIOS'!$C$2:$S$9,11,0)</f>
        <v>8</v>
      </c>
      <c r="Q108">
        <f>VLOOKUP($C108&amp;"-"&amp;$G108,'DADOS CENARIOS'!$C$2:$S$9,12,0)</f>
        <v>6</v>
      </c>
      <c r="R108">
        <f>VLOOKUP($C108&amp;"-"&amp;$G108,'DADOS CENARIOS'!$C$2:$S$9,13,0)</f>
        <v>4</v>
      </c>
      <c r="S108">
        <f>VLOOKUP($C108&amp;"-"&amp;$G108,'DADOS CENARIOS'!$C$2:$S$9,14,0)</f>
        <v>3000</v>
      </c>
      <c r="T108">
        <f>VLOOKUP($C108&amp;"-"&amp;$G108,'DADOS CENARIOS'!$C$2:$S$9,15,0)</f>
        <v>800</v>
      </c>
      <c r="U108">
        <f>VLOOKUP($C108&amp;"-"&amp;$G108,'DADOS CENARIOS'!$C$2:$S$9,16,0)</f>
        <v>500</v>
      </c>
      <c r="V108">
        <f>VLOOKUP($C108&amp;"-"&amp;$G108,'DADOS CENARIOS'!$C$2:$S$9,17,0)</f>
        <v>155</v>
      </c>
    </row>
    <row r="109" spans="1:22" x14ac:dyDescent="0.25">
      <c r="A109" t="str">
        <f t="shared" si="1"/>
        <v>Route_MP_SBCB_P_69</v>
      </c>
      <c r="B109" t="s">
        <v>236</v>
      </c>
      <c r="C109" s="31" t="s">
        <v>220</v>
      </c>
      <c r="D109">
        <f>VLOOKUP($C109&amp;"-"&amp;$G109,'DADOS CENARIOS'!$C$2:$S$9,2,0)</f>
        <v>5000</v>
      </c>
      <c r="E109">
        <f>VLOOKUP($C109&amp;"-"&amp;$G109,'DADOS CENARIOS'!$C$2:$S$9,3,0)</f>
        <v>4.5</v>
      </c>
      <c r="F109">
        <f>IF(AND(VLOOKUP(H109,vertices!$A:$D,4,0)="SIM",C109="GP"),1,VLOOKUP(C109,'DADOS CENARIOS'!$A$2:F116,6,0))</f>
        <v>12</v>
      </c>
      <c r="G109" s="31" t="s">
        <v>1</v>
      </c>
      <c r="H109" s="31" t="s">
        <v>41</v>
      </c>
      <c r="I109" s="31" t="s">
        <v>1</v>
      </c>
      <c r="J109">
        <f>VLOOKUP($C109&amp;"-"&amp;$G109,'DADOS CENARIOS'!$C$2:$S$9,5,0)</f>
        <v>107</v>
      </c>
      <c r="K109">
        <f>VLOOKUP($C109&amp;"-"&amp;$G109,'DADOS CENARIOS'!$C$2:$S$9,6,0)</f>
        <v>6800</v>
      </c>
      <c r="L109">
        <f>VLOOKUP($C109&amp;"-"&amp;$G109,'DADOS CENARIOS'!$C$2:$S$9,7,0)</f>
        <v>4680</v>
      </c>
      <c r="M109">
        <f>VLOOKUP($C109&amp;"-"&amp;$G109,'DADOS CENARIOS'!$C$2:$S$9,8,0)</f>
        <v>400</v>
      </c>
      <c r="N109">
        <f>VLOOKUP($C109&amp;"-"&amp;$G109,'DADOS CENARIOS'!$C$2:$S$9,9,0)</f>
        <v>320</v>
      </c>
      <c r="O109">
        <f>VLOOKUP($C109&amp;"-"&amp;$G109,'DADOS CENARIOS'!$C$2:$S$9,10,0)</f>
        <v>11</v>
      </c>
      <c r="P109">
        <f>VLOOKUP($C109&amp;"-"&amp;$G109,'DADOS CENARIOS'!$C$2:$S$9,11,0)</f>
        <v>8</v>
      </c>
      <c r="Q109">
        <f>VLOOKUP($C109&amp;"-"&amp;$G109,'DADOS CENARIOS'!$C$2:$S$9,12,0)</f>
        <v>6</v>
      </c>
      <c r="R109">
        <f>VLOOKUP($C109&amp;"-"&amp;$G109,'DADOS CENARIOS'!$C$2:$S$9,13,0)</f>
        <v>4</v>
      </c>
      <c r="S109">
        <f>VLOOKUP($C109&amp;"-"&amp;$G109,'DADOS CENARIOS'!$C$2:$S$9,14,0)</f>
        <v>3000</v>
      </c>
      <c r="T109">
        <f>VLOOKUP($C109&amp;"-"&amp;$G109,'DADOS CENARIOS'!$C$2:$S$9,15,0)</f>
        <v>800</v>
      </c>
      <c r="U109">
        <f>VLOOKUP($C109&amp;"-"&amp;$G109,'DADOS CENARIOS'!$C$2:$S$9,16,0)</f>
        <v>500</v>
      </c>
      <c r="V109">
        <f>VLOOKUP($C109&amp;"-"&amp;$G109,'DADOS CENARIOS'!$C$2:$S$9,17,0)</f>
        <v>155</v>
      </c>
    </row>
    <row r="110" spans="1:22" x14ac:dyDescent="0.25">
      <c r="A110" t="str">
        <f t="shared" si="1"/>
        <v>Route_MP_SBCB_P_70</v>
      </c>
      <c r="B110" t="s">
        <v>236</v>
      </c>
      <c r="C110" s="31" t="s">
        <v>220</v>
      </c>
      <c r="D110">
        <f>VLOOKUP($C110&amp;"-"&amp;$G110,'DADOS CENARIOS'!$C$2:$S$9,2,0)</f>
        <v>5000</v>
      </c>
      <c r="E110">
        <f>VLOOKUP($C110&amp;"-"&amp;$G110,'DADOS CENARIOS'!$C$2:$S$9,3,0)</f>
        <v>4.5</v>
      </c>
      <c r="F110">
        <f>IF(AND(VLOOKUP(H110,vertices!$A:$D,4,0)="SIM",C110="GP"),1,VLOOKUP(C110,'DADOS CENARIOS'!$A$2:F117,6,0))</f>
        <v>12</v>
      </c>
      <c r="G110" s="31" t="s">
        <v>1</v>
      </c>
      <c r="H110" s="31" t="s">
        <v>42</v>
      </c>
      <c r="I110" s="31" t="s">
        <v>1</v>
      </c>
      <c r="J110">
        <f>VLOOKUP($C110&amp;"-"&amp;$G110,'DADOS CENARIOS'!$C$2:$S$9,5,0)</f>
        <v>107</v>
      </c>
      <c r="K110">
        <f>VLOOKUP($C110&amp;"-"&amp;$G110,'DADOS CENARIOS'!$C$2:$S$9,6,0)</f>
        <v>6800</v>
      </c>
      <c r="L110">
        <f>VLOOKUP($C110&amp;"-"&amp;$G110,'DADOS CENARIOS'!$C$2:$S$9,7,0)</f>
        <v>4680</v>
      </c>
      <c r="M110">
        <f>VLOOKUP($C110&amp;"-"&amp;$G110,'DADOS CENARIOS'!$C$2:$S$9,8,0)</f>
        <v>400</v>
      </c>
      <c r="N110">
        <f>VLOOKUP($C110&amp;"-"&amp;$G110,'DADOS CENARIOS'!$C$2:$S$9,9,0)</f>
        <v>320</v>
      </c>
      <c r="O110">
        <f>VLOOKUP($C110&amp;"-"&amp;$G110,'DADOS CENARIOS'!$C$2:$S$9,10,0)</f>
        <v>11</v>
      </c>
      <c r="P110">
        <f>VLOOKUP($C110&amp;"-"&amp;$G110,'DADOS CENARIOS'!$C$2:$S$9,11,0)</f>
        <v>8</v>
      </c>
      <c r="Q110">
        <f>VLOOKUP($C110&amp;"-"&amp;$G110,'DADOS CENARIOS'!$C$2:$S$9,12,0)</f>
        <v>6</v>
      </c>
      <c r="R110">
        <f>VLOOKUP($C110&amp;"-"&amp;$G110,'DADOS CENARIOS'!$C$2:$S$9,13,0)</f>
        <v>4</v>
      </c>
      <c r="S110">
        <f>VLOOKUP($C110&amp;"-"&amp;$G110,'DADOS CENARIOS'!$C$2:$S$9,14,0)</f>
        <v>3000</v>
      </c>
      <c r="T110">
        <f>VLOOKUP($C110&amp;"-"&amp;$G110,'DADOS CENARIOS'!$C$2:$S$9,15,0)</f>
        <v>800</v>
      </c>
      <c r="U110">
        <f>VLOOKUP($C110&amp;"-"&amp;$G110,'DADOS CENARIOS'!$C$2:$S$9,16,0)</f>
        <v>500</v>
      </c>
      <c r="V110">
        <f>VLOOKUP($C110&amp;"-"&amp;$G110,'DADOS CENARIOS'!$C$2:$S$9,17,0)</f>
        <v>155</v>
      </c>
    </row>
    <row r="111" spans="1:22" x14ac:dyDescent="0.25">
      <c r="A111" t="str">
        <f t="shared" si="1"/>
        <v>Route_MP_SBCB_P_74</v>
      </c>
      <c r="B111" t="s">
        <v>236</v>
      </c>
      <c r="C111" s="31" t="s">
        <v>220</v>
      </c>
      <c r="D111">
        <f>VLOOKUP($C111&amp;"-"&amp;$G111,'DADOS CENARIOS'!$C$2:$S$9,2,0)</f>
        <v>5000</v>
      </c>
      <c r="E111">
        <f>VLOOKUP($C111&amp;"-"&amp;$G111,'DADOS CENARIOS'!$C$2:$S$9,3,0)</f>
        <v>4.5</v>
      </c>
      <c r="F111">
        <f>IF(AND(VLOOKUP(H111,vertices!$A:$D,4,0)="SIM",C111="GP"),1,VLOOKUP(C111,'DADOS CENARIOS'!$A$2:F118,6,0))</f>
        <v>12</v>
      </c>
      <c r="G111" s="31" t="s">
        <v>1</v>
      </c>
      <c r="H111" s="31" t="s">
        <v>43</v>
      </c>
      <c r="I111" s="31" t="s">
        <v>1</v>
      </c>
      <c r="J111">
        <f>VLOOKUP($C111&amp;"-"&amp;$G111,'DADOS CENARIOS'!$C$2:$S$9,5,0)</f>
        <v>107</v>
      </c>
      <c r="K111">
        <f>VLOOKUP($C111&amp;"-"&amp;$G111,'DADOS CENARIOS'!$C$2:$S$9,6,0)</f>
        <v>6800</v>
      </c>
      <c r="L111">
        <f>VLOOKUP($C111&amp;"-"&amp;$G111,'DADOS CENARIOS'!$C$2:$S$9,7,0)</f>
        <v>4680</v>
      </c>
      <c r="M111">
        <f>VLOOKUP($C111&amp;"-"&amp;$G111,'DADOS CENARIOS'!$C$2:$S$9,8,0)</f>
        <v>400</v>
      </c>
      <c r="N111">
        <f>VLOOKUP($C111&amp;"-"&amp;$G111,'DADOS CENARIOS'!$C$2:$S$9,9,0)</f>
        <v>320</v>
      </c>
      <c r="O111">
        <f>VLOOKUP($C111&amp;"-"&amp;$G111,'DADOS CENARIOS'!$C$2:$S$9,10,0)</f>
        <v>11</v>
      </c>
      <c r="P111">
        <f>VLOOKUP($C111&amp;"-"&amp;$G111,'DADOS CENARIOS'!$C$2:$S$9,11,0)</f>
        <v>8</v>
      </c>
      <c r="Q111">
        <f>VLOOKUP($C111&amp;"-"&amp;$G111,'DADOS CENARIOS'!$C$2:$S$9,12,0)</f>
        <v>6</v>
      </c>
      <c r="R111">
        <f>VLOOKUP($C111&amp;"-"&amp;$G111,'DADOS CENARIOS'!$C$2:$S$9,13,0)</f>
        <v>4</v>
      </c>
      <c r="S111">
        <f>VLOOKUP($C111&amp;"-"&amp;$G111,'DADOS CENARIOS'!$C$2:$S$9,14,0)</f>
        <v>3000</v>
      </c>
      <c r="T111">
        <f>VLOOKUP($C111&amp;"-"&amp;$G111,'DADOS CENARIOS'!$C$2:$S$9,15,0)</f>
        <v>800</v>
      </c>
      <c r="U111">
        <f>VLOOKUP($C111&amp;"-"&amp;$G111,'DADOS CENARIOS'!$C$2:$S$9,16,0)</f>
        <v>500</v>
      </c>
      <c r="V111">
        <f>VLOOKUP($C111&amp;"-"&amp;$G111,'DADOS CENARIOS'!$C$2:$S$9,17,0)</f>
        <v>155</v>
      </c>
    </row>
    <row r="112" spans="1:22" x14ac:dyDescent="0.25">
      <c r="A112" t="str">
        <f t="shared" si="1"/>
        <v>Route_MP_SBCB_P_75</v>
      </c>
      <c r="B112" t="s">
        <v>236</v>
      </c>
      <c r="C112" s="31" t="s">
        <v>220</v>
      </c>
      <c r="D112">
        <f>VLOOKUP($C112&amp;"-"&amp;$G112,'DADOS CENARIOS'!$C$2:$S$9,2,0)</f>
        <v>5000</v>
      </c>
      <c r="E112">
        <f>VLOOKUP($C112&amp;"-"&amp;$G112,'DADOS CENARIOS'!$C$2:$S$9,3,0)</f>
        <v>4.5</v>
      </c>
      <c r="F112">
        <f>IF(AND(VLOOKUP(H112,vertices!$A:$D,4,0)="SIM",C112="GP"),1,VLOOKUP(C112,'DADOS CENARIOS'!$A$2:F119,6,0))</f>
        <v>12</v>
      </c>
      <c r="G112" s="31" t="s">
        <v>1</v>
      </c>
      <c r="H112" s="31" t="s">
        <v>44</v>
      </c>
      <c r="I112" s="31" t="s">
        <v>1</v>
      </c>
      <c r="J112">
        <f>VLOOKUP($C112&amp;"-"&amp;$G112,'DADOS CENARIOS'!$C$2:$S$9,5,0)</f>
        <v>107</v>
      </c>
      <c r="K112">
        <f>VLOOKUP($C112&amp;"-"&amp;$G112,'DADOS CENARIOS'!$C$2:$S$9,6,0)</f>
        <v>6800</v>
      </c>
      <c r="L112">
        <f>VLOOKUP($C112&amp;"-"&amp;$G112,'DADOS CENARIOS'!$C$2:$S$9,7,0)</f>
        <v>4680</v>
      </c>
      <c r="M112">
        <f>VLOOKUP($C112&amp;"-"&amp;$G112,'DADOS CENARIOS'!$C$2:$S$9,8,0)</f>
        <v>400</v>
      </c>
      <c r="N112">
        <f>VLOOKUP($C112&amp;"-"&amp;$G112,'DADOS CENARIOS'!$C$2:$S$9,9,0)</f>
        <v>320</v>
      </c>
      <c r="O112">
        <f>VLOOKUP($C112&amp;"-"&amp;$G112,'DADOS CENARIOS'!$C$2:$S$9,10,0)</f>
        <v>11</v>
      </c>
      <c r="P112">
        <f>VLOOKUP($C112&amp;"-"&amp;$G112,'DADOS CENARIOS'!$C$2:$S$9,11,0)</f>
        <v>8</v>
      </c>
      <c r="Q112">
        <f>VLOOKUP($C112&amp;"-"&amp;$G112,'DADOS CENARIOS'!$C$2:$S$9,12,0)</f>
        <v>6</v>
      </c>
      <c r="R112">
        <f>VLOOKUP($C112&amp;"-"&amp;$G112,'DADOS CENARIOS'!$C$2:$S$9,13,0)</f>
        <v>4</v>
      </c>
      <c r="S112">
        <f>VLOOKUP($C112&amp;"-"&amp;$G112,'DADOS CENARIOS'!$C$2:$S$9,14,0)</f>
        <v>3000</v>
      </c>
      <c r="T112">
        <f>VLOOKUP($C112&amp;"-"&amp;$G112,'DADOS CENARIOS'!$C$2:$S$9,15,0)</f>
        <v>800</v>
      </c>
      <c r="U112">
        <f>VLOOKUP($C112&amp;"-"&amp;$G112,'DADOS CENARIOS'!$C$2:$S$9,16,0)</f>
        <v>500</v>
      </c>
      <c r="V112">
        <f>VLOOKUP($C112&amp;"-"&amp;$G112,'DADOS CENARIOS'!$C$2:$S$9,17,0)</f>
        <v>155</v>
      </c>
    </row>
    <row r="113" spans="1:22" x14ac:dyDescent="0.25">
      <c r="A113" t="str">
        <f t="shared" si="1"/>
        <v>Route_MP_SBCB_P_76</v>
      </c>
      <c r="B113" t="s">
        <v>236</v>
      </c>
      <c r="C113" s="31" t="s">
        <v>220</v>
      </c>
      <c r="D113">
        <f>VLOOKUP($C113&amp;"-"&amp;$G113,'DADOS CENARIOS'!$C$2:$S$9,2,0)</f>
        <v>5000</v>
      </c>
      <c r="E113">
        <f>VLOOKUP($C113&amp;"-"&amp;$G113,'DADOS CENARIOS'!$C$2:$S$9,3,0)</f>
        <v>4.5</v>
      </c>
      <c r="F113">
        <f>IF(AND(VLOOKUP(H113,vertices!$A:$D,4,0)="SIM",C113="GP"),1,VLOOKUP(C113,'DADOS CENARIOS'!$A$2:F120,6,0))</f>
        <v>12</v>
      </c>
      <c r="G113" s="31" t="s">
        <v>1</v>
      </c>
      <c r="H113" s="31" t="s">
        <v>45</v>
      </c>
      <c r="I113" s="31" t="s">
        <v>1</v>
      </c>
      <c r="J113">
        <f>VLOOKUP($C113&amp;"-"&amp;$G113,'DADOS CENARIOS'!$C$2:$S$9,5,0)</f>
        <v>107</v>
      </c>
      <c r="K113">
        <f>VLOOKUP($C113&amp;"-"&amp;$G113,'DADOS CENARIOS'!$C$2:$S$9,6,0)</f>
        <v>6800</v>
      </c>
      <c r="L113">
        <f>VLOOKUP($C113&amp;"-"&amp;$G113,'DADOS CENARIOS'!$C$2:$S$9,7,0)</f>
        <v>4680</v>
      </c>
      <c r="M113">
        <f>VLOOKUP($C113&amp;"-"&amp;$G113,'DADOS CENARIOS'!$C$2:$S$9,8,0)</f>
        <v>400</v>
      </c>
      <c r="N113">
        <f>VLOOKUP($C113&amp;"-"&amp;$G113,'DADOS CENARIOS'!$C$2:$S$9,9,0)</f>
        <v>320</v>
      </c>
      <c r="O113">
        <f>VLOOKUP($C113&amp;"-"&amp;$G113,'DADOS CENARIOS'!$C$2:$S$9,10,0)</f>
        <v>11</v>
      </c>
      <c r="P113">
        <f>VLOOKUP($C113&amp;"-"&amp;$G113,'DADOS CENARIOS'!$C$2:$S$9,11,0)</f>
        <v>8</v>
      </c>
      <c r="Q113">
        <f>VLOOKUP($C113&amp;"-"&amp;$G113,'DADOS CENARIOS'!$C$2:$S$9,12,0)</f>
        <v>6</v>
      </c>
      <c r="R113">
        <f>VLOOKUP($C113&amp;"-"&amp;$G113,'DADOS CENARIOS'!$C$2:$S$9,13,0)</f>
        <v>4</v>
      </c>
      <c r="S113">
        <f>VLOOKUP($C113&amp;"-"&amp;$G113,'DADOS CENARIOS'!$C$2:$S$9,14,0)</f>
        <v>3000</v>
      </c>
      <c r="T113">
        <f>VLOOKUP($C113&amp;"-"&amp;$G113,'DADOS CENARIOS'!$C$2:$S$9,15,0)</f>
        <v>800</v>
      </c>
      <c r="U113">
        <f>VLOOKUP($C113&amp;"-"&amp;$G113,'DADOS CENARIOS'!$C$2:$S$9,16,0)</f>
        <v>500</v>
      </c>
      <c r="V113">
        <f>VLOOKUP($C113&amp;"-"&amp;$G113,'DADOS CENARIOS'!$C$2:$S$9,17,0)</f>
        <v>155</v>
      </c>
    </row>
    <row r="114" spans="1:22" x14ac:dyDescent="0.25">
      <c r="A114" t="str">
        <f t="shared" si="1"/>
        <v>Route_MP_SBCB_P_77</v>
      </c>
      <c r="B114" t="s">
        <v>236</v>
      </c>
      <c r="C114" s="31" t="s">
        <v>220</v>
      </c>
      <c r="D114">
        <f>VLOOKUP($C114&amp;"-"&amp;$G114,'DADOS CENARIOS'!$C$2:$S$9,2,0)</f>
        <v>5000</v>
      </c>
      <c r="E114">
        <f>VLOOKUP($C114&amp;"-"&amp;$G114,'DADOS CENARIOS'!$C$2:$S$9,3,0)</f>
        <v>4.5</v>
      </c>
      <c r="F114">
        <f>IF(AND(VLOOKUP(H114,vertices!$A:$D,4,0)="SIM",C114="GP"),1,VLOOKUP(C114,'DADOS CENARIOS'!$A$2:F121,6,0))</f>
        <v>12</v>
      </c>
      <c r="G114" s="31" t="s">
        <v>1</v>
      </c>
      <c r="H114" s="31" t="s">
        <v>46</v>
      </c>
      <c r="I114" s="31" t="s">
        <v>1</v>
      </c>
      <c r="J114">
        <f>VLOOKUP($C114&amp;"-"&amp;$G114,'DADOS CENARIOS'!$C$2:$S$9,5,0)</f>
        <v>107</v>
      </c>
      <c r="K114">
        <f>VLOOKUP($C114&amp;"-"&amp;$G114,'DADOS CENARIOS'!$C$2:$S$9,6,0)</f>
        <v>6800</v>
      </c>
      <c r="L114">
        <f>VLOOKUP($C114&amp;"-"&amp;$G114,'DADOS CENARIOS'!$C$2:$S$9,7,0)</f>
        <v>4680</v>
      </c>
      <c r="M114">
        <f>VLOOKUP($C114&amp;"-"&amp;$G114,'DADOS CENARIOS'!$C$2:$S$9,8,0)</f>
        <v>400</v>
      </c>
      <c r="N114">
        <f>VLOOKUP($C114&amp;"-"&amp;$G114,'DADOS CENARIOS'!$C$2:$S$9,9,0)</f>
        <v>320</v>
      </c>
      <c r="O114">
        <f>VLOOKUP($C114&amp;"-"&amp;$G114,'DADOS CENARIOS'!$C$2:$S$9,10,0)</f>
        <v>11</v>
      </c>
      <c r="P114">
        <f>VLOOKUP($C114&amp;"-"&amp;$G114,'DADOS CENARIOS'!$C$2:$S$9,11,0)</f>
        <v>8</v>
      </c>
      <c r="Q114">
        <f>VLOOKUP($C114&amp;"-"&amp;$G114,'DADOS CENARIOS'!$C$2:$S$9,12,0)</f>
        <v>6</v>
      </c>
      <c r="R114">
        <f>VLOOKUP($C114&amp;"-"&amp;$G114,'DADOS CENARIOS'!$C$2:$S$9,13,0)</f>
        <v>4</v>
      </c>
      <c r="S114">
        <f>VLOOKUP($C114&amp;"-"&amp;$G114,'DADOS CENARIOS'!$C$2:$S$9,14,0)</f>
        <v>3000</v>
      </c>
      <c r="T114">
        <f>VLOOKUP($C114&amp;"-"&amp;$G114,'DADOS CENARIOS'!$C$2:$S$9,15,0)</f>
        <v>800</v>
      </c>
      <c r="U114">
        <f>VLOOKUP($C114&amp;"-"&amp;$G114,'DADOS CENARIOS'!$C$2:$S$9,16,0)</f>
        <v>500</v>
      </c>
      <c r="V114">
        <f>VLOOKUP($C114&amp;"-"&amp;$G114,'DADOS CENARIOS'!$C$2:$S$9,17,0)</f>
        <v>155</v>
      </c>
    </row>
    <row r="115" spans="1:22" x14ac:dyDescent="0.25">
      <c r="A115" t="str">
        <f t="shared" si="1"/>
        <v>Route_MP_SBCB_SS75</v>
      </c>
      <c r="B115" t="s">
        <v>236</v>
      </c>
      <c r="C115" s="31" t="s">
        <v>220</v>
      </c>
      <c r="D115">
        <f>VLOOKUP($C115&amp;"-"&amp;$G115,'DADOS CENARIOS'!$C$2:$S$9,2,0)</f>
        <v>5000</v>
      </c>
      <c r="E115">
        <f>VLOOKUP($C115&amp;"-"&amp;$G115,'DADOS CENARIOS'!$C$2:$S$9,3,0)</f>
        <v>4.5</v>
      </c>
      <c r="F115">
        <f>IF(AND(VLOOKUP(H115,vertices!$A:$D,4,0)="SIM",C115="GP"),1,VLOOKUP(C115,'DADOS CENARIOS'!$A$2:F122,6,0))</f>
        <v>12</v>
      </c>
      <c r="G115" s="31" t="s">
        <v>1</v>
      </c>
      <c r="H115" s="31" t="s">
        <v>260</v>
      </c>
      <c r="I115" s="31" t="s">
        <v>1</v>
      </c>
      <c r="J115">
        <f>VLOOKUP($C115&amp;"-"&amp;$G115,'DADOS CENARIOS'!$C$2:$S$9,5,0)</f>
        <v>107</v>
      </c>
      <c r="K115">
        <f>VLOOKUP($C115&amp;"-"&amp;$G115,'DADOS CENARIOS'!$C$2:$S$9,6,0)</f>
        <v>6800</v>
      </c>
      <c r="L115">
        <f>VLOOKUP($C115&amp;"-"&amp;$G115,'DADOS CENARIOS'!$C$2:$S$9,7,0)</f>
        <v>4680</v>
      </c>
      <c r="M115">
        <f>VLOOKUP($C115&amp;"-"&amp;$G115,'DADOS CENARIOS'!$C$2:$S$9,8,0)</f>
        <v>400</v>
      </c>
      <c r="N115">
        <f>VLOOKUP($C115&amp;"-"&amp;$G115,'DADOS CENARIOS'!$C$2:$S$9,9,0)</f>
        <v>320</v>
      </c>
      <c r="O115">
        <f>VLOOKUP($C115&amp;"-"&amp;$G115,'DADOS CENARIOS'!$C$2:$S$9,10,0)</f>
        <v>11</v>
      </c>
      <c r="P115">
        <f>VLOOKUP($C115&amp;"-"&amp;$G115,'DADOS CENARIOS'!$C$2:$S$9,11,0)</f>
        <v>8</v>
      </c>
      <c r="Q115">
        <f>VLOOKUP($C115&amp;"-"&amp;$G115,'DADOS CENARIOS'!$C$2:$S$9,12,0)</f>
        <v>6</v>
      </c>
      <c r="R115">
        <f>VLOOKUP($C115&amp;"-"&amp;$G115,'DADOS CENARIOS'!$C$2:$S$9,13,0)</f>
        <v>4</v>
      </c>
      <c r="S115">
        <f>VLOOKUP($C115&amp;"-"&amp;$G115,'DADOS CENARIOS'!$C$2:$S$9,14,0)</f>
        <v>3000</v>
      </c>
      <c r="T115">
        <f>VLOOKUP($C115&amp;"-"&amp;$G115,'DADOS CENARIOS'!$C$2:$S$9,15,0)</f>
        <v>800</v>
      </c>
      <c r="U115">
        <f>VLOOKUP($C115&amp;"-"&amp;$G115,'DADOS CENARIOS'!$C$2:$S$9,16,0)</f>
        <v>500</v>
      </c>
      <c r="V115">
        <f>VLOOKUP($C115&amp;"-"&amp;$G115,'DADOS CENARIOS'!$C$2:$S$9,17,0)</f>
        <v>155</v>
      </c>
    </row>
    <row r="116" spans="1:22" x14ac:dyDescent="0.25">
      <c r="A116" t="str">
        <f t="shared" si="1"/>
        <v>Route_MP_SBCB_UMMA</v>
      </c>
      <c r="B116" t="s">
        <v>236</v>
      </c>
      <c r="C116" s="31" t="s">
        <v>220</v>
      </c>
      <c r="D116">
        <f>VLOOKUP($C116&amp;"-"&amp;$G116,'DADOS CENARIOS'!$C$2:$S$9,2,0)</f>
        <v>5000</v>
      </c>
      <c r="E116">
        <f>VLOOKUP($C116&amp;"-"&amp;$G116,'DADOS CENARIOS'!$C$2:$S$9,3,0)</f>
        <v>4.5</v>
      </c>
      <c r="F116">
        <f>IF(AND(VLOOKUP(H116,vertices!$A:$D,4,0)="SIM",C116="GP"),1,VLOOKUP(C116,'DADOS CENARIOS'!$A$2:F123,6,0))</f>
        <v>12</v>
      </c>
      <c r="G116" s="31" t="s">
        <v>1</v>
      </c>
      <c r="H116" s="31" t="s">
        <v>47</v>
      </c>
      <c r="I116" s="31" t="s">
        <v>1</v>
      </c>
      <c r="J116">
        <f>VLOOKUP($C116&amp;"-"&amp;$G116,'DADOS CENARIOS'!$C$2:$S$9,5,0)</f>
        <v>107</v>
      </c>
      <c r="K116">
        <f>VLOOKUP($C116&amp;"-"&amp;$G116,'DADOS CENARIOS'!$C$2:$S$9,6,0)</f>
        <v>6800</v>
      </c>
      <c r="L116">
        <f>VLOOKUP($C116&amp;"-"&amp;$G116,'DADOS CENARIOS'!$C$2:$S$9,7,0)</f>
        <v>4680</v>
      </c>
      <c r="M116">
        <f>VLOOKUP($C116&amp;"-"&amp;$G116,'DADOS CENARIOS'!$C$2:$S$9,8,0)</f>
        <v>400</v>
      </c>
      <c r="N116">
        <f>VLOOKUP($C116&amp;"-"&amp;$G116,'DADOS CENARIOS'!$C$2:$S$9,9,0)</f>
        <v>320</v>
      </c>
      <c r="O116">
        <f>VLOOKUP($C116&amp;"-"&amp;$G116,'DADOS CENARIOS'!$C$2:$S$9,10,0)</f>
        <v>11</v>
      </c>
      <c r="P116">
        <f>VLOOKUP($C116&amp;"-"&amp;$G116,'DADOS CENARIOS'!$C$2:$S$9,11,0)</f>
        <v>8</v>
      </c>
      <c r="Q116">
        <f>VLOOKUP($C116&amp;"-"&amp;$G116,'DADOS CENARIOS'!$C$2:$S$9,12,0)</f>
        <v>6</v>
      </c>
      <c r="R116">
        <f>VLOOKUP($C116&amp;"-"&amp;$G116,'DADOS CENARIOS'!$C$2:$S$9,13,0)</f>
        <v>4</v>
      </c>
      <c r="S116">
        <f>VLOOKUP($C116&amp;"-"&amp;$G116,'DADOS CENARIOS'!$C$2:$S$9,14,0)</f>
        <v>3000</v>
      </c>
      <c r="T116">
        <f>VLOOKUP($C116&amp;"-"&amp;$G116,'DADOS CENARIOS'!$C$2:$S$9,15,0)</f>
        <v>800</v>
      </c>
      <c r="U116">
        <f>VLOOKUP($C116&amp;"-"&amp;$G116,'DADOS CENARIOS'!$C$2:$S$9,16,0)</f>
        <v>500</v>
      </c>
      <c r="V116">
        <f>VLOOKUP($C116&amp;"-"&amp;$G116,'DADOS CENARIOS'!$C$2:$S$9,17,0)</f>
        <v>155</v>
      </c>
    </row>
    <row r="117" spans="1:22" x14ac:dyDescent="0.25">
      <c r="A117" t="str">
        <f t="shared" si="1"/>
        <v>Route_MP_SBCB_UMPA</v>
      </c>
      <c r="B117" t="s">
        <v>236</v>
      </c>
      <c r="C117" s="31" t="s">
        <v>220</v>
      </c>
      <c r="D117">
        <f>VLOOKUP($C117&amp;"-"&amp;$G117,'DADOS CENARIOS'!$C$2:$S$9,2,0)</f>
        <v>5000</v>
      </c>
      <c r="E117">
        <f>VLOOKUP($C117&amp;"-"&amp;$G117,'DADOS CENARIOS'!$C$2:$S$9,3,0)</f>
        <v>4.5</v>
      </c>
      <c r="F117">
        <f>IF(AND(VLOOKUP(H117,vertices!$A:$D,4,0)="SIM",C117="GP"),1,VLOOKUP(C117,'DADOS CENARIOS'!$A$2:F124,6,0))</f>
        <v>12</v>
      </c>
      <c r="G117" s="31" t="s">
        <v>1</v>
      </c>
      <c r="H117" s="31" t="s">
        <v>48</v>
      </c>
      <c r="I117" s="31" t="s">
        <v>1</v>
      </c>
      <c r="J117">
        <f>VLOOKUP($C117&amp;"-"&amp;$G117,'DADOS CENARIOS'!$C$2:$S$9,5,0)</f>
        <v>107</v>
      </c>
      <c r="K117">
        <f>VLOOKUP($C117&amp;"-"&amp;$G117,'DADOS CENARIOS'!$C$2:$S$9,6,0)</f>
        <v>6800</v>
      </c>
      <c r="L117">
        <f>VLOOKUP($C117&amp;"-"&amp;$G117,'DADOS CENARIOS'!$C$2:$S$9,7,0)</f>
        <v>4680</v>
      </c>
      <c r="M117">
        <f>VLOOKUP($C117&amp;"-"&amp;$G117,'DADOS CENARIOS'!$C$2:$S$9,8,0)</f>
        <v>400</v>
      </c>
      <c r="N117">
        <f>VLOOKUP($C117&amp;"-"&amp;$G117,'DADOS CENARIOS'!$C$2:$S$9,9,0)</f>
        <v>320</v>
      </c>
      <c r="O117">
        <f>VLOOKUP($C117&amp;"-"&amp;$G117,'DADOS CENARIOS'!$C$2:$S$9,10,0)</f>
        <v>11</v>
      </c>
      <c r="P117">
        <f>VLOOKUP($C117&amp;"-"&amp;$G117,'DADOS CENARIOS'!$C$2:$S$9,11,0)</f>
        <v>8</v>
      </c>
      <c r="Q117">
        <f>VLOOKUP($C117&amp;"-"&amp;$G117,'DADOS CENARIOS'!$C$2:$S$9,12,0)</f>
        <v>6</v>
      </c>
      <c r="R117">
        <f>VLOOKUP($C117&amp;"-"&amp;$G117,'DADOS CENARIOS'!$C$2:$S$9,13,0)</f>
        <v>4</v>
      </c>
      <c r="S117">
        <f>VLOOKUP($C117&amp;"-"&amp;$G117,'DADOS CENARIOS'!$C$2:$S$9,14,0)</f>
        <v>3000</v>
      </c>
      <c r="T117">
        <f>VLOOKUP($C117&amp;"-"&amp;$G117,'DADOS CENARIOS'!$C$2:$S$9,15,0)</f>
        <v>800</v>
      </c>
      <c r="U117">
        <f>VLOOKUP($C117&amp;"-"&amp;$G117,'DADOS CENARIOS'!$C$2:$S$9,16,0)</f>
        <v>500</v>
      </c>
      <c r="V117">
        <f>VLOOKUP($C117&amp;"-"&amp;$G117,'DADOS CENARIOS'!$C$2:$S$9,17,0)</f>
        <v>155</v>
      </c>
    </row>
    <row r="118" spans="1:22" x14ac:dyDescent="0.25">
      <c r="A118" t="str">
        <f t="shared" si="1"/>
        <v>Route_MP_SBCB_UMTJ</v>
      </c>
      <c r="B118" t="s">
        <v>236</v>
      </c>
      <c r="C118" s="31" t="s">
        <v>220</v>
      </c>
      <c r="D118">
        <f>VLOOKUP($C118&amp;"-"&amp;$G118,'DADOS CENARIOS'!$C$2:$S$9,2,0)</f>
        <v>5000</v>
      </c>
      <c r="E118">
        <f>VLOOKUP($C118&amp;"-"&amp;$G118,'DADOS CENARIOS'!$C$2:$S$9,3,0)</f>
        <v>4.5</v>
      </c>
      <c r="F118">
        <f>IF(AND(VLOOKUP(H118,vertices!$A:$D,4,0)="SIM",C118="GP"),1,VLOOKUP(C118,'DADOS CENARIOS'!$A$2:F125,6,0))</f>
        <v>12</v>
      </c>
      <c r="G118" s="31" t="s">
        <v>1</v>
      </c>
      <c r="H118" s="31" t="s">
        <v>49</v>
      </c>
      <c r="I118" s="31" t="s">
        <v>1</v>
      </c>
      <c r="J118">
        <f>VLOOKUP($C118&amp;"-"&amp;$G118,'DADOS CENARIOS'!$C$2:$S$9,5,0)</f>
        <v>107</v>
      </c>
      <c r="K118">
        <f>VLOOKUP($C118&amp;"-"&amp;$G118,'DADOS CENARIOS'!$C$2:$S$9,6,0)</f>
        <v>6800</v>
      </c>
      <c r="L118">
        <f>VLOOKUP($C118&amp;"-"&amp;$G118,'DADOS CENARIOS'!$C$2:$S$9,7,0)</f>
        <v>4680</v>
      </c>
      <c r="M118">
        <f>VLOOKUP($C118&amp;"-"&amp;$G118,'DADOS CENARIOS'!$C$2:$S$9,8,0)</f>
        <v>400</v>
      </c>
      <c r="N118">
        <f>VLOOKUP($C118&amp;"-"&amp;$G118,'DADOS CENARIOS'!$C$2:$S$9,9,0)</f>
        <v>320</v>
      </c>
      <c r="O118">
        <f>VLOOKUP($C118&amp;"-"&amp;$G118,'DADOS CENARIOS'!$C$2:$S$9,10,0)</f>
        <v>11</v>
      </c>
      <c r="P118">
        <f>VLOOKUP($C118&amp;"-"&amp;$G118,'DADOS CENARIOS'!$C$2:$S$9,11,0)</f>
        <v>8</v>
      </c>
      <c r="Q118">
        <f>VLOOKUP($C118&amp;"-"&amp;$G118,'DADOS CENARIOS'!$C$2:$S$9,12,0)</f>
        <v>6</v>
      </c>
      <c r="R118">
        <f>VLOOKUP($C118&amp;"-"&amp;$G118,'DADOS CENARIOS'!$C$2:$S$9,13,0)</f>
        <v>4</v>
      </c>
      <c r="S118">
        <f>VLOOKUP($C118&amp;"-"&amp;$G118,'DADOS CENARIOS'!$C$2:$S$9,14,0)</f>
        <v>3000</v>
      </c>
      <c r="T118">
        <f>VLOOKUP($C118&amp;"-"&amp;$G118,'DADOS CENARIOS'!$C$2:$S$9,15,0)</f>
        <v>800</v>
      </c>
      <c r="U118">
        <f>VLOOKUP($C118&amp;"-"&amp;$G118,'DADOS CENARIOS'!$C$2:$S$9,16,0)</f>
        <v>500</v>
      </c>
      <c r="V118">
        <f>VLOOKUP($C118&amp;"-"&amp;$G118,'DADOS CENARIOS'!$C$2:$S$9,17,0)</f>
        <v>155</v>
      </c>
    </row>
    <row r="119" spans="1:22" x14ac:dyDescent="0.25">
      <c r="A119" t="str">
        <f t="shared" si="1"/>
        <v>Route_MP_SBCB_UMVE</v>
      </c>
      <c r="B119" t="s">
        <v>236</v>
      </c>
      <c r="C119" s="31" t="s">
        <v>220</v>
      </c>
      <c r="D119">
        <f>VLOOKUP($C119&amp;"-"&amp;$G119,'DADOS CENARIOS'!$C$2:$S$9,2,0)</f>
        <v>5000</v>
      </c>
      <c r="E119">
        <f>VLOOKUP($C119&amp;"-"&amp;$G119,'DADOS CENARIOS'!$C$2:$S$9,3,0)</f>
        <v>4.5</v>
      </c>
      <c r="F119">
        <f>IF(AND(VLOOKUP(H119,vertices!$A:$D,4,0)="SIM",C119="GP"),1,VLOOKUP(C119,'DADOS CENARIOS'!$A$2:F126,6,0))</f>
        <v>12</v>
      </c>
      <c r="G119" s="31" t="s">
        <v>1</v>
      </c>
      <c r="H119" s="31" t="s">
        <v>50</v>
      </c>
      <c r="I119" s="31" t="s">
        <v>1</v>
      </c>
      <c r="J119">
        <f>VLOOKUP($C119&amp;"-"&amp;$G119,'DADOS CENARIOS'!$C$2:$S$9,5,0)</f>
        <v>107</v>
      </c>
      <c r="K119">
        <f>VLOOKUP($C119&amp;"-"&amp;$G119,'DADOS CENARIOS'!$C$2:$S$9,6,0)</f>
        <v>6800</v>
      </c>
      <c r="L119">
        <f>VLOOKUP($C119&amp;"-"&amp;$G119,'DADOS CENARIOS'!$C$2:$S$9,7,0)</f>
        <v>4680</v>
      </c>
      <c r="M119">
        <f>VLOOKUP($C119&amp;"-"&amp;$G119,'DADOS CENARIOS'!$C$2:$S$9,8,0)</f>
        <v>400</v>
      </c>
      <c r="N119">
        <f>VLOOKUP($C119&amp;"-"&amp;$G119,'DADOS CENARIOS'!$C$2:$S$9,9,0)</f>
        <v>320</v>
      </c>
      <c r="O119">
        <f>VLOOKUP($C119&amp;"-"&amp;$G119,'DADOS CENARIOS'!$C$2:$S$9,10,0)</f>
        <v>11</v>
      </c>
      <c r="P119">
        <f>VLOOKUP($C119&amp;"-"&amp;$G119,'DADOS CENARIOS'!$C$2:$S$9,11,0)</f>
        <v>8</v>
      </c>
      <c r="Q119">
        <f>VLOOKUP($C119&amp;"-"&amp;$G119,'DADOS CENARIOS'!$C$2:$S$9,12,0)</f>
        <v>6</v>
      </c>
      <c r="R119">
        <f>VLOOKUP($C119&amp;"-"&amp;$G119,'DADOS CENARIOS'!$C$2:$S$9,13,0)</f>
        <v>4</v>
      </c>
      <c r="S119">
        <f>VLOOKUP($C119&amp;"-"&amp;$G119,'DADOS CENARIOS'!$C$2:$S$9,14,0)</f>
        <v>3000</v>
      </c>
      <c r="T119">
        <f>VLOOKUP($C119&amp;"-"&amp;$G119,'DADOS CENARIOS'!$C$2:$S$9,15,0)</f>
        <v>800</v>
      </c>
      <c r="U119">
        <f>VLOOKUP($C119&amp;"-"&amp;$G119,'DADOS CENARIOS'!$C$2:$S$9,16,0)</f>
        <v>500</v>
      </c>
      <c r="V119">
        <f>VLOOKUP($C119&amp;"-"&amp;$G119,'DADOS CENARIOS'!$C$2:$S$9,17,0)</f>
        <v>155</v>
      </c>
    </row>
    <row r="120" spans="1:22" x14ac:dyDescent="0.25">
      <c r="A120" t="str">
        <f t="shared" si="1"/>
        <v>Route_MP_SBCB_SRIO</v>
      </c>
      <c r="B120" t="s">
        <v>236</v>
      </c>
      <c r="C120" s="31" t="s">
        <v>220</v>
      </c>
      <c r="D120">
        <f>VLOOKUP($C120&amp;"-"&amp;$G120,'DADOS CENARIOS'!$C$2:$S$9,2,0)</f>
        <v>5000</v>
      </c>
      <c r="E120">
        <f>VLOOKUP($C120&amp;"-"&amp;$G120,'DADOS CENARIOS'!$C$2:$S$9,3,0)</f>
        <v>4.5</v>
      </c>
      <c r="F120">
        <f>IF(AND(VLOOKUP(H120,vertices!$A:$D,4,0)="SIM",C120="GP"),1,VLOOKUP(C120,'DADOS CENARIOS'!$A$2:F127,6,0))</f>
        <v>12</v>
      </c>
      <c r="G120" s="31" t="s">
        <v>1</v>
      </c>
      <c r="H120" s="31" t="s">
        <v>212</v>
      </c>
      <c r="I120" s="31" t="s">
        <v>1</v>
      </c>
      <c r="J120">
        <f>VLOOKUP($C120&amp;"-"&amp;$G120,'DADOS CENARIOS'!$C$2:$S$9,5,0)</f>
        <v>107</v>
      </c>
      <c r="K120">
        <f>VLOOKUP($C120&amp;"-"&amp;$G120,'DADOS CENARIOS'!$C$2:$S$9,6,0)</f>
        <v>6800</v>
      </c>
      <c r="L120">
        <f>VLOOKUP($C120&amp;"-"&amp;$G120,'DADOS CENARIOS'!$C$2:$S$9,7,0)</f>
        <v>4680</v>
      </c>
      <c r="M120">
        <f>VLOOKUP($C120&amp;"-"&amp;$G120,'DADOS CENARIOS'!$C$2:$S$9,8,0)</f>
        <v>400</v>
      </c>
      <c r="N120">
        <f>VLOOKUP($C120&amp;"-"&amp;$G120,'DADOS CENARIOS'!$C$2:$S$9,9,0)</f>
        <v>320</v>
      </c>
      <c r="O120">
        <f>VLOOKUP($C120&amp;"-"&amp;$G120,'DADOS CENARIOS'!$C$2:$S$9,10,0)</f>
        <v>11</v>
      </c>
      <c r="P120">
        <f>VLOOKUP($C120&amp;"-"&amp;$G120,'DADOS CENARIOS'!$C$2:$S$9,11,0)</f>
        <v>8</v>
      </c>
      <c r="Q120">
        <f>VLOOKUP($C120&amp;"-"&amp;$G120,'DADOS CENARIOS'!$C$2:$S$9,12,0)</f>
        <v>6</v>
      </c>
      <c r="R120">
        <f>VLOOKUP($C120&amp;"-"&amp;$G120,'DADOS CENARIOS'!$C$2:$S$9,13,0)</f>
        <v>4</v>
      </c>
      <c r="S120">
        <f>VLOOKUP($C120&amp;"-"&amp;$G120,'DADOS CENARIOS'!$C$2:$S$9,14,0)</f>
        <v>3000</v>
      </c>
      <c r="T120">
        <f>VLOOKUP($C120&amp;"-"&amp;$G120,'DADOS CENARIOS'!$C$2:$S$9,15,0)</f>
        <v>800</v>
      </c>
      <c r="U120">
        <f>VLOOKUP($C120&amp;"-"&amp;$G120,'DADOS CENARIOS'!$C$2:$S$9,16,0)</f>
        <v>500</v>
      </c>
      <c r="V120">
        <f>VLOOKUP($C120&amp;"-"&amp;$G120,'DADOS CENARIOS'!$C$2:$S$9,17,0)</f>
        <v>155</v>
      </c>
    </row>
    <row r="121" spans="1:22" x14ac:dyDescent="0.25">
      <c r="A121" t="str">
        <f t="shared" si="1"/>
        <v>Route_MP_SBCB_SARU</v>
      </c>
      <c r="B121" t="s">
        <v>236</v>
      </c>
      <c r="C121" s="31" t="s">
        <v>220</v>
      </c>
      <c r="D121">
        <f>VLOOKUP($C121&amp;"-"&amp;$G121,'DADOS CENARIOS'!$C$2:$S$9,2,0)</f>
        <v>5000</v>
      </c>
      <c r="E121">
        <f>VLOOKUP($C121&amp;"-"&amp;$G121,'DADOS CENARIOS'!$C$2:$S$9,3,0)</f>
        <v>4.5</v>
      </c>
      <c r="F121">
        <f>IF(AND(VLOOKUP(H121,vertices!$A:$D,4,0)="SIM",C121="GP"),1,VLOOKUP(C121,'DADOS CENARIOS'!$A$2:F128,6,0))</f>
        <v>12</v>
      </c>
      <c r="G121" s="31" t="s">
        <v>1</v>
      </c>
      <c r="H121" s="31" t="s">
        <v>213</v>
      </c>
      <c r="I121" s="31" t="s">
        <v>1</v>
      </c>
      <c r="J121">
        <f>VLOOKUP($C121&amp;"-"&amp;$G121,'DADOS CENARIOS'!$C$2:$S$9,5,0)</f>
        <v>107</v>
      </c>
      <c r="K121">
        <f>VLOOKUP($C121&amp;"-"&amp;$G121,'DADOS CENARIOS'!$C$2:$S$9,6,0)</f>
        <v>6800</v>
      </c>
      <c r="L121">
        <f>VLOOKUP($C121&amp;"-"&amp;$G121,'DADOS CENARIOS'!$C$2:$S$9,7,0)</f>
        <v>4680</v>
      </c>
      <c r="M121">
        <f>VLOOKUP($C121&amp;"-"&amp;$G121,'DADOS CENARIOS'!$C$2:$S$9,8,0)</f>
        <v>400</v>
      </c>
      <c r="N121">
        <f>VLOOKUP($C121&amp;"-"&amp;$G121,'DADOS CENARIOS'!$C$2:$S$9,9,0)</f>
        <v>320</v>
      </c>
      <c r="O121">
        <f>VLOOKUP($C121&amp;"-"&amp;$G121,'DADOS CENARIOS'!$C$2:$S$9,10,0)</f>
        <v>11</v>
      </c>
      <c r="P121">
        <f>VLOOKUP($C121&amp;"-"&amp;$G121,'DADOS CENARIOS'!$C$2:$S$9,11,0)</f>
        <v>8</v>
      </c>
      <c r="Q121">
        <f>VLOOKUP($C121&amp;"-"&amp;$G121,'DADOS CENARIOS'!$C$2:$S$9,12,0)</f>
        <v>6</v>
      </c>
      <c r="R121">
        <f>VLOOKUP($C121&amp;"-"&amp;$G121,'DADOS CENARIOS'!$C$2:$S$9,13,0)</f>
        <v>4</v>
      </c>
      <c r="S121">
        <f>VLOOKUP($C121&amp;"-"&amp;$G121,'DADOS CENARIOS'!$C$2:$S$9,14,0)</f>
        <v>3000</v>
      </c>
      <c r="T121">
        <f>VLOOKUP($C121&amp;"-"&amp;$G121,'DADOS CENARIOS'!$C$2:$S$9,15,0)</f>
        <v>800</v>
      </c>
      <c r="U121">
        <f>VLOOKUP($C121&amp;"-"&amp;$G121,'DADOS CENARIOS'!$C$2:$S$9,16,0)</f>
        <v>500</v>
      </c>
      <c r="V121">
        <f>VLOOKUP($C121&amp;"-"&amp;$G121,'DADOS CENARIOS'!$C$2:$S$9,17,0)</f>
        <v>155</v>
      </c>
    </row>
    <row r="122" spans="1:22" x14ac:dyDescent="0.25">
      <c r="A122" t="str">
        <f t="shared" si="1"/>
        <v>Route_MP_SBCB_SAJA</v>
      </c>
      <c r="B122" t="s">
        <v>236</v>
      </c>
      <c r="C122" s="31" t="s">
        <v>220</v>
      </c>
      <c r="D122">
        <f>VLOOKUP($C122&amp;"-"&amp;$G122,'DADOS CENARIOS'!$C$2:$S$9,2,0)</f>
        <v>5000</v>
      </c>
      <c r="E122">
        <f>VLOOKUP($C122&amp;"-"&amp;$G122,'DADOS CENARIOS'!$C$2:$S$9,3,0)</f>
        <v>4.5</v>
      </c>
      <c r="F122">
        <f>IF(AND(VLOOKUP(H122,vertices!$A:$D,4,0)="SIM",C122="GP"),1,VLOOKUP(C122,'DADOS CENARIOS'!$A$2:F129,6,0))</f>
        <v>12</v>
      </c>
      <c r="G122" s="31" t="s">
        <v>1</v>
      </c>
      <c r="H122" s="31" t="s">
        <v>214</v>
      </c>
      <c r="I122" s="31" t="s">
        <v>1</v>
      </c>
      <c r="J122">
        <f>VLOOKUP($C122&amp;"-"&amp;$G122,'DADOS CENARIOS'!$C$2:$S$9,5,0)</f>
        <v>107</v>
      </c>
      <c r="K122">
        <f>VLOOKUP($C122&amp;"-"&amp;$G122,'DADOS CENARIOS'!$C$2:$S$9,6,0)</f>
        <v>6800</v>
      </c>
      <c r="L122">
        <f>VLOOKUP($C122&amp;"-"&amp;$G122,'DADOS CENARIOS'!$C$2:$S$9,7,0)</f>
        <v>4680</v>
      </c>
      <c r="M122">
        <f>VLOOKUP($C122&amp;"-"&amp;$G122,'DADOS CENARIOS'!$C$2:$S$9,8,0)</f>
        <v>400</v>
      </c>
      <c r="N122">
        <f>VLOOKUP($C122&amp;"-"&amp;$G122,'DADOS CENARIOS'!$C$2:$S$9,9,0)</f>
        <v>320</v>
      </c>
      <c r="O122">
        <f>VLOOKUP($C122&amp;"-"&amp;$G122,'DADOS CENARIOS'!$C$2:$S$9,10,0)</f>
        <v>11</v>
      </c>
      <c r="P122">
        <f>VLOOKUP($C122&amp;"-"&amp;$G122,'DADOS CENARIOS'!$C$2:$S$9,11,0)</f>
        <v>8</v>
      </c>
      <c r="Q122">
        <f>VLOOKUP($C122&amp;"-"&amp;$G122,'DADOS CENARIOS'!$C$2:$S$9,12,0)</f>
        <v>6</v>
      </c>
      <c r="R122">
        <f>VLOOKUP($C122&amp;"-"&amp;$G122,'DADOS CENARIOS'!$C$2:$S$9,13,0)</f>
        <v>4</v>
      </c>
      <c r="S122">
        <f>VLOOKUP($C122&amp;"-"&amp;$G122,'DADOS CENARIOS'!$C$2:$S$9,14,0)</f>
        <v>3000</v>
      </c>
      <c r="T122">
        <f>VLOOKUP($C122&amp;"-"&amp;$G122,'DADOS CENARIOS'!$C$2:$S$9,15,0)</f>
        <v>800</v>
      </c>
      <c r="U122">
        <f>VLOOKUP($C122&amp;"-"&amp;$G122,'DADOS CENARIOS'!$C$2:$S$9,16,0)</f>
        <v>500</v>
      </c>
      <c r="V122">
        <f>VLOOKUP($C122&amp;"-"&amp;$G122,'DADOS CENARIOS'!$C$2:$S$9,17,0)</f>
        <v>155</v>
      </c>
    </row>
    <row r="123" spans="1:22" x14ac:dyDescent="0.25">
      <c r="A123" t="str">
        <f t="shared" si="1"/>
        <v>Route_MP_SBCB_FASA</v>
      </c>
      <c r="B123" t="s">
        <v>236</v>
      </c>
      <c r="C123" s="31" t="s">
        <v>220</v>
      </c>
      <c r="D123">
        <f>VLOOKUP($C123&amp;"-"&amp;$G123,'DADOS CENARIOS'!$C$2:$S$9,2,0)</f>
        <v>5000</v>
      </c>
      <c r="E123">
        <f>VLOOKUP($C123&amp;"-"&amp;$G123,'DADOS CENARIOS'!$C$2:$S$9,3,0)</f>
        <v>4.5</v>
      </c>
      <c r="F123">
        <f>IF(AND(VLOOKUP(H123,vertices!$A:$D,4,0)="SIM",C123="GP"),1,VLOOKUP(C123,'DADOS CENARIOS'!$A$2:F130,6,0))</f>
        <v>12</v>
      </c>
      <c r="G123" s="31" t="s">
        <v>1</v>
      </c>
      <c r="H123" s="31" t="s">
        <v>215</v>
      </c>
      <c r="I123" s="31" t="s">
        <v>1</v>
      </c>
      <c r="J123">
        <f>VLOOKUP($C123&amp;"-"&amp;$G123,'DADOS CENARIOS'!$C$2:$S$9,5,0)</f>
        <v>107</v>
      </c>
      <c r="K123">
        <f>VLOOKUP($C123&amp;"-"&amp;$G123,'DADOS CENARIOS'!$C$2:$S$9,6,0)</f>
        <v>6800</v>
      </c>
      <c r="L123">
        <f>VLOOKUP($C123&amp;"-"&amp;$G123,'DADOS CENARIOS'!$C$2:$S$9,7,0)</f>
        <v>4680</v>
      </c>
      <c r="M123">
        <f>VLOOKUP($C123&amp;"-"&amp;$G123,'DADOS CENARIOS'!$C$2:$S$9,8,0)</f>
        <v>400</v>
      </c>
      <c r="N123">
        <f>VLOOKUP($C123&amp;"-"&amp;$G123,'DADOS CENARIOS'!$C$2:$S$9,9,0)</f>
        <v>320</v>
      </c>
      <c r="O123">
        <f>VLOOKUP($C123&amp;"-"&amp;$G123,'DADOS CENARIOS'!$C$2:$S$9,10,0)</f>
        <v>11</v>
      </c>
      <c r="P123">
        <f>VLOOKUP($C123&amp;"-"&amp;$G123,'DADOS CENARIOS'!$C$2:$S$9,11,0)</f>
        <v>8</v>
      </c>
      <c r="Q123">
        <f>VLOOKUP($C123&amp;"-"&amp;$G123,'DADOS CENARIOS'!$C$2:$S$9,12,0)</f>
        <v>6</v>
      </c>
      <c r="R123">
        <f>VLOOKUP($C123&amp;"-"&amp;$G123,'DADOS CENARIOS'!$C$2:$S$9,13,0)</f>
        <v>4</v>
      </c>
      <c r="S123">
        <f>VLOOKUP($C123&amp;"-"&amp;$G123,'DADOS CENARIOS'!$C$2:$S$9,14,0)</f>
        <v>3000</v>
      </c>
      <c r="T123">
        <f>VLOOKUP($C123&amp;"-"&amp;$G123,'DADOS CENARIOS'!$C$2:$S$9,15,0)</f>
        <v>800</v>
      </c>
      <c r="U123">
        <f>VLOOKUP($C123&amp;"-"&amp;$G123,'DADOS CENARIOS'!$C$2:$S$9,16,0)</f>
        <v>500</v>
      </c>
      <c r="V123">
        <f>VLOOKUP($C123&amp;"-"&amp;$G123,'DADOS CENARIOS'!$C$2:$S$9,17,0)</f>
        <v>155</v>
      </c>
    </row>
    <row r="124" spans="1:22" x14ac:dyDescent="0.25">
      <c r="A124" t="str">
        <f t="shared" si="1"/>
        <v>Route_MP_SBCB_SECR</v>
      </c>
      <c r="B124" t="s">
        <v>236</v>
      </c>
      <c r="C124" s="31" t="s">
        <v>220</v>
      </c>
      <c r="D124">
        <f>VLOOKUP($C124&amp;"-"&amp;$G124,'DADOS CENARIOS'!$C$2:$S$9,2,0)</f>
        <v>5000</v>
      </c>
      <c r="E124">
        <f>VLOOKUP($C124&amp;"-"&amp;$G124,'DADOS CENARIOS'!$C$2:$S$9,3,0)</f>
        <v>4.5</v>
      </c>
      <c r="F124">
        <f>IF(AND(VLOOKUP(H124,vertices!$A:$D,4,0)="SIM",C124="GP"),1,VLOOKUP(C124,'DADOS CENARIOS'!$A$2:F131,6,0))</f>
        <v>12</v>
      </c>
      <c r="G124" s="31" t="s">
        <v>1</v>
      </c>
      <c r="H124" s="31" t="s">
        <v>216</v>
      </c>
      <c r="I124" s="31" t="s">
        <v>1</v>
      </c>
      <c r="J124">
        <f>VLOOKUP($C124&amp;"-"&amp;$G124,'DADOS CENARIOS'!$C$2:$S$9,5,0)</f>
        <v>107</v>
      </c>
      <c r="K124">
        <f>VLOOKUP($C124&amp;"-"&amp;$G124,'DADOS CENARIOS'!$C$2:$S$9,6,0)</f>
        <v>6800</v>
      </c>
      <c r="L124">
        <f>VLOOKUP($C124&amp;"-"&amp;$G124,'DADOS CENARIOS'!$C$2:$S$9,7,0)</f>
        <v>4680</v>
      </c>
      <c r="M124">
        <f>VLOOKUP($C124&amp;"-"&amp;$G124,'DADOS CENARIOS'!$C$2:$S$9,8,0)</f>
        <v>400</v>
      </c>
      <c r="N124">
        <f>VLOOKUP($C124&amp;"-"&amp;$G124,'DADOS CENARIOS'!$C$2:$S$9,9,0)</f>
        <v>320</v>
      </c>
      <c r="O124">
        <f>VLOOKUP($C124&amp;"-"&amp;$G124,'DADOS CENARIOS'!$C$2:$S$9,10,0)</f>
        <v>11</v>
      </c>
      <c r="P124">
        <f>VLOOKUP($C124&amp;"-"&amp;$G124,'DADOS CENARIOS'!$C$2:$S$9,11,0)</f>
        <v>8</v>
      </c>
      <c r="Q124">
        <f>VLOOKUP($C124&amp;"-"&amp;$G124,'DADOS CENARIOS'!$C$2:$S$9,12,0)</f>
        <v>6</v>
      </c>
      <c r="R124">
        <f>VLOOKUP($C124&amp;"-"&amp;$G124,'DADOS CENARIOS'!$C$2:$S$9,13,0)</f>
        <v>4</v>
      </c>
      <c r="S124">
        <f>VLOOKUP($C124&amp;"-"&amp;$G124,'DADOS CENARIOS'!$C$2:$S$9,14,0)</f>
        <v>3000</v>
      </c>
      <c r="T124">
        <f>VLOOKUP($C124&amp;"-"&amp;$G124,'DADOS CENARIOS'!$C$2:$S$9,15,0)</f>
        <v>800</v>
      </c>
      <c r="U124">
        <f>VLOOKUP($C124&amp;"-"&amp;$G124,'DADOS CENARIOS'!$C$2:$S$9,16,0)</f>
        <v>500</v>
      </c>
      <c r="V124">
        <f>VLOOKUP($C124&amp;"-"&amp;$G124,'DADOS CENARIOS'!$C$2:$S$9,17,0)</f>
        <v>155</v>
      </c>
    </row>
    <row r="125" spans="1:22" x14ac:dyDescent="0.25">
      <c r="A125" t="str">
        <f t="shared" si="1"/>
        <v>Route_MP_SBCB_SAON</v>
      </c>
      <c r="B125" t="s">
        <v>236</v>
      </c>
      <c r="C125" s="31" t="s">
        <v>220</v>
      </c>
      <c r="D125">
        <f>VLOOKUP($C125&amp;"-"&amp;$G125,'DADOS CENARIOS'!$C$2:$S$9,2,0)</f>
        <v>5000</v>
      </c>
      <c r="E125">
        <f>VLOOKUP($C125&amp;"-"&amp;$G125,'DADOS CENARIOS'!$C$2:$S$9,3,0)</f>
        <v>4.5</v>
      </c>
      <c r="F125">
        <f>IF(AND(VLOOKUP(H125,vertices!$A:$D,4,0)="SIM",C125="GP"),1,VLOOKUP(C125,'DADOS CENARIOS'!$A$2:F132,6,0))</f>
        <v>12</v>
      </c>
      <c r="G125" s="31" t="s">
        <v>1</v>
      </c>
      <c r="H125" s="31" t="s">
        <v>217</v>
      </c>
      <c r="I125" s="31" t="s">
        <v>1</v>
      </c>
      <c r="J125">
        <f>VLOOKUP($C125&amp;"-"&amp;$G125,'DADOS CENARIOS'!$C$2:$S$9,5,0)</f>
        <v>107</v>
      </c>
      <c r="K125">
        <f>VLOOKUP($C125&amp;"-"&amp;$G125,'DADOS CENARIOS'!$C$2:$S$9,6,0)</f>
        <v>6800</v>
      </c>
      <c r="L125">
        <f>VLOOKUP($C125&amp;"-"&amp;$G125,'DADOS CENARIOS'!$C$2:$S$9,7,0)</f>
        <v>4680</v>
      </c>
      <c r="M125">
        <f>VLOOKUP($C125&amp;"-"&amp;$G125,'DADOS CENARIOS'!$C$2:$S$9,8,0)</f>
        <v>400</v>
      </c>
      <c r="N125">
        <f>VLOOKUP($C125&amp;"-"&amp;$G125,'DADOS CENARIOS'!$C$2:$S$9,9,0)</f>
        <v>320</v>
      </c>
      <c r="O125">
        <f>VLOOKUP($C125&amp;"-"&amp;$G125,'DADOS CENARIOS'!$C$2:$S$9,10,0)</f>
        <v>11</v>
      </c>
      <c r="P125">
        <f>VLOOKUP($C125&amp;"-"&amp;$G125,'DADOS CENARIOS'!$C$2:$S$9,11,0)</f>
        <v>8</v>
      </c>
      <c r="Q125">
        <f>VLOOKUP($C125&amp;"-"&amp;$G125,'DADOS CENARIOS'!$C$2:$S$9,12,0)</f>
        <v>6</v>
      </c>
      <c r="R125">
        <f>VLOOKUP($C125&amp;"-"&amp;$G125,'DADOS CENARIOS'!$C$2:$S$9,13,0)</f>
        <v>4</v>
      </c>
      <c r="S125">
        <f>VLOOKUP($C125&amp;"-"&amp;$G125,'DADOS CENARIOS'!$C$2:$S$9,14,0)</f>
        <v>3000</v>
      </c>
      <c r="T125">
        <f>VLOOKUP($C125&amp;"-"&amp;$G125,'DADOS CENARIOS'!$C$2:$S$9,15,0)</f>
        <v>800</v>
      </c>
      <c r="U125">
        <f>VLOOKUP($C125&amp;"-"&amp;$G125,'DADOS CENARIOS'!$C$2:$S$9,16,0)</f>
        <v>500</v>
      </c>
      <c r="V125">
        <f>VLOOKUP($C125&amp;"-"&amp;$G125,'DADOS CENARIOS'!$C$2:$S$9,17,0)</f>
        <v>155</v>
      </c>
    </row>
    <row r="126" spans="1:22" x14ac:dyDescent="0.25">
      <c r="A126" t="str">
        <f t="shared" si="1"/>
        <v>Route_MP_SBCB_SKST</v>
      </c>
      <c r="B126" t="s">
        <v>236</v>
      </c>
      <c r="C126" s="31" t="s">
        <v>220</v>
      </c>
      <c r="D126">
        <f>VLOOKUP($C126&amp;"-"&amp;$G126,'DADOS CENARIOS'!$C$2:$S$9,2,0)</f>
        <v>5000</v>
      </c>
      <c r="E126">
        <f>VLOOKUP($C126&amp;"-"&amp;$G126,'DADOS CENARIOS'!$C$2:$S$9,3,0)</f>
        <v>4.5</v>
      </c>
      <c r="F126">
        <f>IF(AND(VLOOKUP(H126,vertices!$A:$D,4,0)="SIM",C126="GP"),1,VLOOKUP(C126,'DADOS CENARIOS'!$A$2:F133,6,0))</f>
        <v>12</v>
      </c>
      <c r="G126" s="31" t="s">
        <v>1</v>
      </c>
      <c r="H126" s="31" t="s">
        <v>218</v>
      </c>
      <c r="I126" s="31" t="s">
        <v>1</v>
      </c>
      <c r="J126">
        <f>VLOOKUP($C126&amp;"-"&amp;$G126,'DADOS CENARIOS'!$C$2:$S$9,5,0)</f>
        <v>107</v>
      </c>
      <c r="K126">
        <f>VLOOKUP($C126&amp;"-"&amp;$G126,'DADOS CENARIOS'!$C$2:$S$9,6,0)</f>
        <v>6800</v>
      </c>
      <c r="L126">
        <f>VLOOKUP($C126&amp;"-"&amp;$G126,'DADOS CENARIOS'!$C$2:$S$9,7,0)</f>
        <v>4680</v>
      </c>
      <c r="M126">
        <f>VLOOKUP($C126&amp;"-"&amp;$G126,'DADOS CENARIOS'!$C$2:$S$9,8,0)</f>
        <v>400</v>
      </c>
      <c r="N126">
        <f>VLOOKUP($C126&amp;"-"&amp;$G126,'DADOS CENARIOS'!$C$2:$S$9,9,0)</f>
        <v>320</v>
      </c>
      <c r="O126">
        <f>VLOOKUP($C126&amp;"-"&amp;$G126,'DADOS CENARIOS'!$C$2:$S$9,10,0)</f>
        <v>11</v>
      </c>
      <c r="P126">
        <f>VLOOKUP($C126&amp;"-"&amp;$G126,'DADOS CENARIOS'!$C$2:$S$9,11,0)</f>
        <v>8</v>
      </c>
      <c r="Q126">
        <f>VLOOKUP($C126&amp;"-"&amp;$G126,'DADOS CENARIOS'!$C$2:$S$9,12,0)</f>
        <v>6</v>
      </c>
      <c r="R126">
        <f>VLOOKUP($C126&amp;"-"&amp;$G126,'DADOS CENARIOS'!$C$2:$S$9,13,0)</f>
        <v>4</v>
      </c>
      <c r="S126">
        <f>VLOOKUP($C126&amp;"-"&amp;$G126,'DADOS CENARIOS'!$C$2:$S$9,14,0)</f>
        <v>3000</v>
      </c>
      <c r="T126">
        <f>VLOOKUP($C126&amp;"-"&amp;$G126,'DADOS CENARIOS'!$C$2:$S$9,15,0)</f>
        <v>800</v>
      </c>
      <c r="U126">
        <f>VLOOKUP($C126&amp;"-"&amp;$G126,'DADOS CENARIOS'!$C$2:$S$9,16,0)</f>
        <v>500</v>
      </c>
      <c r="V126">
        <f>VLOOKUP($C126&amp;"-"&amp;$G126,'DADOS CENARIOS'!$C$2:$S$9,17,0)</f>
        <v>155</v>
      </c>
    </row>
    <row r="127" spans="1:22" x14ac:dyDescent="0.25">
      <c r="A127" t="str">
        <f t="shared" si="1"/>
        <v>Route_MP_SBCB_SKAU</v>
      </c>
      <c r="B127" t="s">
        <v>236</v>
      </c>
      <c r="C127" s="31" t="s">
        <v>220</v>
      </c>
      <c r="D127">
        <f>VLOOKUP($C127&amp;"-"&amp;$G127,'DADOS CENARIOS'!$C$2:$S$9,2,0)</f>
        <v>5000</v>
      </c>
      <c r="E127">
        <f>VLOOKUP($C127&amp;"-"&amp;$G127,'DADOS CENARIOS'!$C$2:$S$9,3,0)</f>
        <v>4.5</v>
      </c>
      <c r="F127">
        <f>IF(AND(VLOOKUP(H127,vertices!$A:$D,4,0)="SIM",C127="GP"),1,VLOOKUP(C127,'DADOS CENARIOS'!$A$2:F134,6,0))</f>
        <v>12</v>
      </c>
      <c r="G127" s="31" t="s">
        <v>1</v>
      </c>
      <c r="H127" s="31" t="s">
        <v>219</v>
      </c>
      <c r="I127" s="31" t="s">
        <v>1</v>
      </c>
      <c r="J127">
        <f>VLOOKUP($C127&amp;"-"&amp;$G127,'DADOS CENARIOS'!$C$2:$S$9,5,0)</f>
        <v>107</v>
      </c>
      <c r="K127">
        <f>VLOOKUP($C127&amp;"-"&amp;$G127,'DADOS CENARIOS'!$C$2:$S$9,6,0)</f>
        <v>6800</v>
      </c>
      <c r="L127">
        <f>VLOOKUP($C127&amp;"-"&amp;$G127,'DADOS CENARIOS'!$C$2:$S$9,7,0)</f>
        <v>4680</v>
      </c>
      <c r="M127">
        <f>VLOOKUP($C127&amp;"-"&amp;$G127,'DADOS CENARIOS'!$C$2:$S$9,8,0)</f>
        <v>400</v>
      </c>
      <c r="N127">
        <f>VLOOKUP($C127&amp;"-"&amp;$G127,'DADOS CENARIOS'!$C$2:$S$9,9,0)</f>
        <v>320</v>
      </c>
      <c r="O127">
        <f>VLOOKUP($C127&amp;"-"&amp;$G127,'DADOS CENARIOS'!$C$2:$S$9,10,0)</f>
        <v>11</v>
      </c>
      <c r="P127">
        <f>VLOOKUP($C127&amp;"-"&amp;$G127,'DADOS CENARIOS'!$C$2:$S$9,11,0)</f>
        <v>8</v>
      </c>
      <c r="Q127">
        <f>VLOOKUP($C127&amp;"-"&amp;$G127,'DADOS CENARIOS'!$C$2:$S$9,12,0)</f>
        <v>6</v>
      </c>
      <c r="R127">
        <f>VLOOKUP($C127&amp;"-"&amp;$G127,'DADOS CENARIOS'!$C$2:$S$9,13,0)</f>
        <v>4</v>
      </c>
      <c r="S127">
        <f>VLOOKUP($C127&amp;"-"&amp;$G127,'DADOS CENARIOS'!$C$2:$S$9,14,0)</f>
        <v>3000</v>
      </c>
      <c r="T127">
        <f>VLOOKUP($C127&amp;"-"&amp;$G127,'DADOS CENARIOS'!$C$2:$S$9,15,0)</f>
        <v>800</v>
      </c>
      <c r="U127">
        <f>VLOOKUP($C127&amp;"-"&amp;$G127,'DADOS CENARIOS'!$C$2:$S$9,16,0)</f>
        <v>500</v>
      </c>
      <c r="V127">
        <f>VLOOKUP($C127&amp;"-"&amp;$G127,'DADOS CENARIOS'!$C$2:$S$9,17,0)</f>
        <v>155</v>
      </c>
    </row>
    <row r="128" spans="1:22" x14ac:dyDescent="0.25">
      <c r="A128" t="str">
        <f t="shared" si="1"/>
        <v>Route_MP_SBME_PMLZ</v>
      </c>
      <c r="B128" t="s">
        <v>237</v>
      </c>
      <c r="C128" s="31" t="s">
        <v>220</v>
      </c>
      <c r="D128">
        <f>VLOOKUP($C128&amp;"-"&amp;$G128,'DADOS CENARIOS'!$C$2:$S$9,2,0)</f>
        <v>5000</v>
      </c>
      <c r="E128">
        <f>VLOOKUP($C128&amp;"-"&amp;$G128,'DADOS CENARIOS'!$C$2:$S$9,3,0)</f>
        <v>5</v>
      </c>
      <c r="F128">
        <f>IF(AND(VLOOKUP(H128,vertices!$A:$D,4,0)="SIM",C128="GP"),1,VLOOKUP(C128,'DADOS CENARIOS'!$A$2:F135,6,0))</f>
        <v>12</v>
      </c>
      <c r="G128" s="31" t="s">
        <v>221</v>
      </c>
      <c r="H128" s="31" t="s">
        <v>240</v>
      </c>
      <c r="I128" s="31" t="s">
        <v>221</v>
      </c>
      <c r="J128">
        <f>VLOOKUP($C128&amp;"-"&amp;$G128,'DADOS CENARIOS'!$C$2:$S$9,5,0)</f>
        <v>107</v>
      </c>
      <c r="K128">
        <f>VLOOKUP($C128&amp;"-"&amp;$G128,'DADOS CENARIOS'!$C$2:$S$9,6,0)</f>
        <v>6800</v>
      </c>
      <c r="L128">
        <f>VLOOKUP($C128&amp;"-"&amp;$G128,'DADOS CENARIOS'!$C$2:$S$9,7,0)</f>
        <v>4680</v>
      </c>
      <c r="M128">
        <f>VLOOKUP($C128&amp;"-"&amp;$G128,'DADOS CENARIOS'!$C$2:$S$9,8,0)</f>
        <v>400</v>
      </c>
      <c r="N128">
        <f>VLOOKUP($C128&amp;"-"&amp;$G128,'DADOS CENARIOS'!$C$2:$S$9,9,0)</f>
        <v>320</v>
      </c>
      <c r="O128">
        <f>VLOOKUP($C128&amp;"-"&amp;$G128,'DADOS CENARIOS'!$C$2:$S$9,10,0)</f>
        <v>11</v>
      </c>
      <c r="P128">
        <f>VLOOKUP($C128&amp;"-"&amp;$G128,'DADOS CENARIOS'!$C$2:$S$9,11,0)</f>
        <v>8</v>
      </c>
      <c r="Q128">
        <f>VLOOKUP($C128&amp;"-"&amp;$G128,'DADOS CENARIOS'!$C$2:$S$9,12,0)</f>
        <v>6</v>
      </c>
      <c r="R128">
        <f>VLOOKUP($C128&amp;"-"&amp;$G128,'DADOS CENARIOS'!$C$2:$S$9,13,0)</f>
        <v>4</v>
      </c>
      <c r="S128">
        <f>VLOOKUP($C128&amp;"-"&amp;$G128,'DADOS CENARIOS'!$C$2:$S$9,14,0)</f>
        <v>3000</v>
      </c>
      <c r="T128">
        <f>VLOOKUP($C128&amp;"-"&amp;$G128,'DADOS CENARIOS'!$C$2:$S$9,15,0)</f>
        <v>800</v>
      </c>
      <c r="U128">
        <f>VLOOKUP($C128&amp;"-"&amp;$G128,'DADOS CENARIOS'!$C$2:$S$9,16,0)</f>
        <v>500</v>
      </c>
      <c r="V128">
        <f>VLOOKUP($C128&amp;"-"&amp;$G128,'DADOS CENARIOS'!$C$2:$S$9,17,0)</f>
        <v>155</v>
      </c>
    </row>
    <row r="129" spans="1:22" x14ac:dyDescent="0.25">
      <c r="A129" t="str">
        <f t="shared" si="1"/>
        <v>Route_MP_SBME_PMXL</v>
      </c>
      <c r="B129" t="s">
        <v>237</v>
      </c>
      <c r="C129" s="31" t="s">
        <v>220</v>
      </c>
      <c r="D129">
        <f>VLOOKUP($C129&amp;"-"&amp;$G129,'DADOS CENARIOS'!$C$2:$S$9,2,0)</f>
        <v>5000</v>
      </c>
      <c r="E129">
        <f>VLOOKUP($C129&amp;"-"&amp;$G129,'DADOS CENARIOS'!$C$2:$S$9,3,0)</f>
        <v>5</v>
      </c>
      <c r="F129">
        <f>IF(AND(VLOOKUP(H129,vertices!$A:$D,4,0)="SIM",C129="GP"),1,VLOOKUP(C129,'DADOS CENARIOS'!$A$2:F136,6,0))</f>
        <v>12</v>
      </c>
      <c r="G129" s="31" t="s">
        <v>221</v>
      </c>
      <c r="H129" s="31" t="s">
        <v>241</v>
      </c>
      <c r="I129" s="31" t="s">
        <v>221</v>
      </c>
      <c r="J129">
        <f>VLOOKUP($C129&amp;"-"&amp;$G129,'DADOS CENARIOS'!$C$2:$S$9,5,0)</f>
        <v>107</v>
      </c>
      <c r="K129">
        <f>VLOOKUP($C129&amp;"-"&amp;$G129,'DADOS CENARIOS'!$C$2:$S$9,6,0)</f>
        <v>6800</v>
      </c>
      <c r="L129">
        <f>VLOOKUP($C129&amp;"-"&amp;$G129,'DADOS CENARIOS'!$C$2:$S$9,7,0)</f>
        <v>4680</v>
      </c>
      <c r="M129">
        <f>VLOOKUP($C129&amp;"-"&amp;$G129,'DADOS CENARIOS'!$C$2:$S$9,8,0)</f>
        <v>400</v>
      </c>
      <c r="N129">
        <f>VLOOKUP($C129&amp;"-"&amp;$G129,'DADOS CENARIOS'!$C$2:$S$9,9,0)</f>
        <v>320</v>
      </c>
      <c r="O129">
        <f>VLOOKUP($C129&amp;"-"&amp;$G129,'DADOS CENARIOS'!$C$2:$S$9,10,0)</f>
        <v>11</v>
      </c>
      <c r="P129">
        <f>VLOOKUP($C129&amp;"-"&amp;$G129,'DADOS CENARIOS'!$C$2:$S$9,11,0)</f>
        <v>8</v>
      </c>
      <c r="Q129">
        <f>VLOOKUP($C129&amp;"-"&amp;$G129,'DADOS CENARIOS'!$C$2:$S$9,12,0)</f>
        <v>6</v>
      </c>
      <c r="R129">
        <f>VLOOKUP($C129&amp;"-"&amp;$G129,'DADOS CENARIOS'!$C$2:$S$9,13,0)</f>
        <v>4</v>
      </c>
      <c r="S129">
        <f>VLOOKUP($C129&amp;"-"&amp;$G129,'DADOS CENARIOS'!$C$2:$S$9,14,0)</f>
        <v>3000</v>
      </c>
      <c r="T129">
        <f>VLOOKUP($C129&amp;"-"&amp;$G129,'DADOS CENARIOS'!$C$2:$S$9,15,0)</f>
        <v>800</v>
      </c>
      <c r="U129">
        <f>VLOOKUP($C129&amp;"-"&amp;$G129,'DADOS CENARIOS'!$C$2:$S$9,16,0)</f>
        <v>500</v>
      </c>
      <c r="V129">
        <f>VLOOKUP($C129&amp;"-"&amp;$G129,'DADOS CENARIOS'!$C$2:$S$9,17,0)</f>
        <v>155</v>
      </c>
    </row>
    <row r="130" spans="1:22" x14ac:dyDescent="0.25">
      <c r="A130" t="str">
        <f t="shared" ref="A130:A193" si="2">"Route_"&amp;C130&amp;"_"&amp;G130&amp;"_"&amp;H130</f>
        <v>Route_MP_SBME_FPAR</v>
      </c>
      <c r="B130" t="s">
        <v>237</v>
      </c>
      <c r="C130" s="31" t="s">
        <v>220</v>
      </c>
      <c r="D130">
        <f>VLOOKUP($C130&amp;"-"&amp;$G130,'DADOS CENARIOS'!$C$2:$S$9,2,0)</f>
        <v>5000</v>
      </c>
      <c r="E130">
        <f>VLOOKUP($C130&amp;"-"&amp;$G130,'DADOS CENARIOS'!$C$2:$S$9,3,0)</f>
        <v>5</v>
      </c>
      <c r="F130">
        <f>IF(AND(VLOOKUP(H130,vertices!$A:$D,4,0)="SIM",C130="GP"),1,VLOOKUP(C130,'DADOS CENARIOS'!$A$2:F137,6,0))</f>
        <v>12</v>
      </c>
      <c r="G130" s="31" t="s">
        <v>221</v>
      </c>
      <c r="H130" s="31" t="s">
        <v>242</v>
      </c>
      <c r="I130" s="31" t="s">
        <v>221</v>
      </c>
      <c r="J130">
        <f>VLOOKUP($C130&amp;"-"&amp;$G130,'DADOS CENARIOS'!$C$2:$S$9,5,0)</f>
        <v>107</v>
      </c>
      <c r="K130">
        <f>VLOOKUP($C130&amp;"-"&amp;$G130,'DADOS CENARIOS'!$C$2:$S$9,6,0)</f>
        <v>6800</v>
      </c>
      <c r="L130">
        <f>VLOOKUP($C130&amp;"-"&amp;$G130,'DADOS CENARIOS'!$C$2:$S$9,7,0)</f>
        <v>4680</v>
      </c>
      <c r="M130">
        <f>VLOOKUP($C130&amp;"-"&amp;$G130,'DADOS CENARIOS'!$C$2:$S$9,8,0)</f>
        <v>400</v>
      </c>
      <c r="N130">
        <f>VLOOKUP($C130&amp;"-"&amp;$G130,'DADOS CENARIOS'!$C$2:$S$9,9,0)</f>
        <v>320</v>
      </c>
      <c r="O130">
        <f>VLOOKUP($C130&amp;"-"&amp;$G130,'DADOS CENARIOS'!$C$2:$S$9,10,0)</f>
        <v>11</v>
      </c>
      <c r="P130">
        <f>VLOOKUP($C130&amp;"-"&amp;$G130,'DADOS CENARIOS'!$C$2:$S$9,11,0)</f>
        <v>8</v>
      </c>
      <c r="Q130">
        <f>VLOOKUP($C130&amp;"-"&amp;$G130,'DADOS CENARIOS'!$C$2:$S$9,12,0)</f>
        <v>6</v>
      </c>
      <c r="R130">
        <f>VLOOKUP($C130&amp;"-"&amp;$G130,'DADOS CENARIOS'!$C$2:$S$9,13,0)</f>
        <v>4</v>
      </c>
      <c r="S130">
        <f>VLOOKUP($C130&amp;"-"&amp;$G130,'DADOS CENARIOS'!$C$2:$S$9,14,0)</f>
        <v>3000</v>
      </c>
      <c r="T130">
        <f>VLOOKUP($C130&amp;"-"&amp;$G130,'DADOS CENARIOS'!$C$2:$S$9,15,0)</f>
        <v>800</v>
      </c>
      <c r="U130">
        <f>VLOOKUP($C130&amp;"-"&amp;$G130,'DADOS CENARIOS'!$C$2:$S$9,16,0)</f>
        <v>500</v>
      </c>
      <c r="V130">
        <f>VLOOKUP($C130&amp;"-"&amp;$G130,'DADOS CENARIOS'!$C$2:$S$9,17,0)</f>
        <v>155</v>
      </c>
    </row>
    <row r="131" spans="1:22" x14ac:dyDescent="0.25">
      <c r="A131" t="str">
        <f t="shared" si="2"/>
        <v>Route_MP_SBME_FPIB</v>
      </c>
      <c r="B131" t="s">
        <v>237</v>
      </c>
      <c r="C131" s="31" t="s">
        <v>220</v>
      </c>
      <c r="D131">
        <f>VLOOKUP($C131&amp;"-"&amp;$G131,'DADOS CENARIOS'!$C$2:$S$9,2,0)</f>
        <v>5000</v>
      </c>
      <c r="E131">
        <f>VLOOKUP($C131&amp;"-"&amp;$G131,'DADOS CENARIOS'!$C$2:$S$9,3,0)</f>
        <v>5</v>
      </c>
      <c r="F131">
        <f>IF(AND(VLOOKUP(H131,vertices!$A:$D,4,0)="SIM",C131="GP"),1,VLOOKUP(C131,'DADOS CENARIOS'!$A$2:F138,6,0))</f>
        <v>12</v>
      </c>
      <c r="G131" s="31" t="s">
        <v>221</v>
      </c>
      <c r="H131" s="31" t="s">
        <v>243</v>
      </c>
      <c r="I131" s="31" t="s">
        <v>221</v>
      </c>
      <c r="J131">
        <f>VLOOKUP($C131&amp;"-"&amp;$G131,'DADOS CENARIOS'!$C$2:$S$9,5,0)</f>
        <v>107</v>
      </c>
      <c r="K131">
        <f>VLOOKUP($C131&amp;"-"&amp;$G131,'DADOS CENARIOS'!$C$2:$S$9,6,0)</f>
        <v>6800</v>
      </c>
      <c r="L131">
        <f>VLOOKUP($C131&amp;"-"&amp;$G131,'DADOS CENARIOS'!$C$2:$S$9,7,0)</f>
        <v>4680</v>
      </c>
      <c r="M131">
        <f>VLOOKUP($C131&amp;"-"&amp;$G131,'DADOS CENARIOS'!$C$2:$S$9,8,0)</f>
        <v>400</v>
      </c>
      <c r="N131">
        <f>VLOOKUP($C131&amp;"-"&amp;$G131,'DADOS CENARIOS'!$C$2:$S$9,9,0)</f>
        <v>320</v>
      </c>
      <c r="O131">
        <f>VLOOKUP($C131&amp;"-"&amp;$G131,'DADOS CENARIOS'!$C$2:$S$9,10,0)</f>
        <v>11</v>
      </c>
      <c r="P131">
        <f>VLOOKUP($C131&amp;"-"&amp;$G131,'DADOS CENARIOS'!$C$2:$S$9,11,0)</f>
        <v>8</v>
      </c>
      <c r="Q131">
        <f>VLOOKUP($C131&amp;"-"&amp;$G131,'DADOS CENARIOS'!$C$2:$S$9,12,0)</f>
        <v>6</v>
      </c>
      <c r="R131">
        <f>VLOOKUP($C131&amp;"-"&amp;$G131,'DADOS CENARIOS'!$C$2:$S$9,13,0)</f>
        <v>4</v>
      </c>
      <c r="S131">
        <f>VLOOKUP($C131&amp;"-"&amp;$G131,'DADOS CENARIOS'!$C$2:$S$9,14,0)</f>
        <v>3000</v>
      </c>
      <c r="T131">
        <f>VLOOKUP($C131&amp;"-"&amp;$G131,'DADOS CENARIOS'!$C$2:$S$9,15,0)</f>
        <v>800</v>
      </c>
      <c r="U131">
        <f>VLOOKUP($C131&amp;"-"&amp;$G131,'DADOS CENARIOS'!$C$2:$S$9,16,0)</f>
        <v>500</v>
      </c>
      <c r="V131">
        <f>VLOOKUP($C131&amp;"-"&amp;$G131,'DADOS CENARIOS'!$C$2:$S$9,17,0)</f>
        <v>155</v>
      </c>
    </row>
    <row r="132" spans="1:22" x14ac:dyDescent="0.25">
      <c r="A132" t="str">
        <f t="shared" si="2"/>
        <v>Route_MP_SBME_FPIT</v>
      </c>
      <c r="B132" t="s">
        <v>237</v>
      </c>
      <c r="C132" s="31" t="s">
        <v>220</v>
      </c>
      <c r="D132">
        <f>VLOOKUP($C132&amp;"-"&amp;$G132,'DADOS CENARIOS'!$C$2:$S$9,2,0)</f>
        <v>5000</v>
      </c>
      <c r="E132">
        <f>VLOOKUP($C132&amp;"-"&amp;$G132,'DADOS CENARIOS'!$C$2:$S$9,3,0)</f>
        <v>5</v>
      </c>
      <c r="F132">
        <f>IF(AND(VLOOKUP(H132,vertices!$A:$D,4,0)="SIM",C132="GP"),1,VLOOKUP(C132,'DADOS CENARIOS'!$A$2:F139,6,0))</f>
        <v>12</v>
      </c>
      <c r="G132" s="31" t="s">
        <v>221</v>
      </c>
      <c r="H132" s="31" t="s">
        <v>244</v>
      </c>
      <c r="I132" s="31" t="s">
        <v>221</v>
      </c>
      <c r="J132">
        <f>VLOOKUP($C132&amp;"-"&amp;$G132,'DADOS CENARIOS'!$C$2:$S$9,5,0)</f>
        <v>107</v>
      </c>
      <c r="K132">
        <f>VLOOKUP($C132&amp;"-"&amp;$G132,'DADOS CENARIOS'!$C$2:$S$9,6,0)</f>
        <v>6800</v>
      </c>
      <c r="L132">
        <f>VLOOKUP($C132&amp;"-"&amp;$G132,'DADOS CENARIOS'!$C$2:$S$9,7,0)</f>
        <v>4680</v>
      </c>
      <c r="M132">
        <f>VLOOKUP($C132&amp;"-"&amp;$G132,'DADOS CENARIOS'!$C$2:$S$9,8,0)</f>
        <v>400</v>
      </c>
      <c r="N132">
        <f>VLOOKUP($C132&amp;"-"&amp;$G132,'DADOS CENARIOS'!$C$2:$S$9,9,0)</f>
        <v>320</v>
      </c>
      <c r="O132">
        <f>VLOOKUP($C132&amp;"-"&amp;$G132,'DADOS CENARIOS'!$C$2:$S$9,10,0)</f>
        <v>11</v>
      </c>
      <c r="P132">
        <f>VLOOKUP($C132&amp;"-"&amp;$G132,'DADOS CENARIOS'!$C$2:$S$9,11,0)</f>
        <v>8</v>
      </c>
      <c r="Q132">
        <f>VLOOKUP($C132&amp;"-"&amp;$G132,'DADOS CENARIOS'!$C$2:$S$9,12,0)</f>
        <v>6</v>
      </c>
      <c r="R132">
        <f>VLOOKUP($C132&amp;"-"&amp;$G132,'DADOS CENARIOS'!$C$2:$S$9,13,0)</f>
        <v>4</v>
      </c>
      <c r="S132">
        <f>VLOOKUP($C132&amp;"-"&amp;$G132,'DADOS CENARIOS'!$C$2:$S$9,14,0)</f>
        <v>3000</v>
      </c>
      <c r="T132">
        <f>VLOOKUP($C132&amp;"-"&amp;$G132,'DADOS CENARIOS'!$C$2:$S$9,15,0)</f>
        <v>800</v>
      </c>
      <c r="U132">
        <f>VLOOKUP($C132&amp;"-"&amp;$G132,'DADOS CENARIOS'!$C$2:$S$9,16,0)</f>
        <v>500</v>
      </c>
      <c r="V132">
        <f>VLOOKUP($C132&amp;"-"&amp;$G132,'DADOS CENARIOS'!$C$2:$S$9,17,0)</f>
        <v>155</v>
      </c>
    </row>
    <row r="133" spans="1:22" x14ac:dyDescent="0.25">
      <c r="A133" t="str">
        <f t="shared" si="2"/>
        <v>Route_MP_SBME_FPMA</v>
      </c>
      <c r="B133" t="s">
        <v>237</v>
      </c>
      <c r="C133" s="31" t="s">
        <v>220</v>
      </c>
      <c r="D133">
        <f>VLOOKUP($C133&amp;"-"&amp;$G133,'DADOS CENARIOS'!$C$2:$S$9,2,0)</f>
        <v>5000</v>
      </c>
      <c r="E133">
        <f>VLOOKUP($C133&amp;"-"&amp;$G133,'DADOS CENARIOS'!$C$2:$S$9,3,0)</f>
        <v>5</v>
      </c>
      <c r="F133">
        <f>IF(AND(VLOOKUP(H133,vertices!$A:$D,4,0)="SIM",C133="GP"),1,VLOOKUP(C133,'DADOS CENARIOS'!$A$2:F140,6,0))</f>
        <v>12</v>
      </c>
      <c r="G133" s="31" t="s">
        <v>221</v>
      </c>
      <c r="H133" s="31" t="s">
        <v>245</v>
      </c>
      <c r="I133" s="31" t="s">
        <v>221</v>
      </c>
      <c r="J133">
        <f>VLOOKUP($C133&amp;"-"&amp;$G133,'DADOS CENARIOS'!$C$2:$S$9,5,0)</f>
        <v>107</v>
      </c>
      <c r="K133">
        <f>VLOOKUP($C133&amp;"-"&amp;$G133,'DADOS CENARIOS'!$C$2:$S$9,6,0)</f>
        <v>6800</v>
      </c>
      <c r="L133">
        <f>VLOOKUP($C133&amp;"-"&amp;$G133,'DADOS CENARIOS'!$C$2:$S$9,7,0)</f>
        <v>4680</v>
      </c>
      <c r="M133">
        <f>VLOOKUP($C133&amp;"-"&amp;$G133,'DADOS CENARIOS'!$C$2:$S$9,8,0)</f>
        <v>400</v>
      </c>
      <c r="N133">
        <f>VLOOKUP($C133&amp;"-"&amp;$G133,'DADOS CENARIOS'!$C$2:$S$9,9,0)</f>
        <v>320</v>
      </c>
      <c r="O133">
        <f>VLOOKUP($C133&amp;"-"&amp;$G133,'DADOS CENARIOS'!$C$2:$S$9,10,0)</f>
        <v>11</v>
      </c>
      <c r="P133">
        <f>VLOOKUP($C133&amp;"-"&amp;$G133,'DADOS CENARIOS'!$C$2:$S$9,11,0)</f>
        <v>8</v>
      </c>
      <c r="Q133">
        <f>VLOOKUP($C133&amp;"-"&amp;$G133,'DADOS CENARIOS'!$C$2:$S$9,12,0)</f>
        <v>6</v>
      </c>
      <c r="R133">
        <f>VLOOKUP($C133&amp;"-"&amp;$G133,'DADOS CENARIOS'!$C$2:$S$9,13,0)</f>
        <v>4</v>
      </c>
      <c r="S133">
        <f>VLOOKUP($C133&amp;"-"&amp;$G133,'DADOS CENARIOS'!$C$2:$S$9,14,0)</f>
        <v>3000</v>
      </c>
      <c r="T133">
        <f>VLOOKUP($C133&amp;"-"&amp;$G133,'DADOS CENARIOS'!$C$2:$S$9,15,0)</f>
        <v>800</v>
      </c>
      <c r="U133">
        <f>VLOOKUP($C133&amp;"-"&amp;$G133,'DADOS CENARIOS'!$C$2:$S$9,16,0)</f>
        <v>500</v>
      </c>
      <c r="V133">
        <f>VLOOKUP($C133&amp;"-"&amp;$G133,'DADOS CENARIOS'!$C$2:$S$9,17,0)</f>
        <v>155</v>
      </c>
    </row>
    <row r="134" spans="1:22" x14ac:dyDescent="0.25">
      <c r="A134" t="str">
        <f t="shared" si="2"/>
        <v>Route_MP_SBME_FPMR</v>
      </c>
      <c r="B134" t="s">
        <v>237</v>
      </c>
      <c r="C134" s="31" t="s">
        <v>220</v>
      </c>
      <c r="D134">
        <f>VLOOKUP($C134&amp;"-"&amp;$G134,'DADOS CENARIOS'!$C$2:$S$9,2,0)</f>
        <v>5000</v>
      </c>
      <c r="E134">
        <f>VLOOKUP($C134&amp;"-"&amp;$G134,'DADOS CENARIOS'!$C$2:$S$9,3,0)</f>
        <v>5</v>
      </c>
      <c r="F134">
        <f>IF(AND(VLOOKUP(H134,vertices!$A:$D,4,0)="SIM",C134="GP"),1,VLOOKUP(C134,'DADOS CENARIOS'!$A$2:F141,6,0))</f>
        <v>12</v>
      </c>
      <c r="G134" s="31" t="s">
        <v>221</v>
      </c>
      <c r="H134" s="31" t="s">
        <v>246</v>
      </c>
      <c r="I134" s="31" t="s">
        <v>221</v>
      </c>
      <c r="J134">
        <f>VLOOKUP($C134&amp;"-"&amp;$G134,'DADOS CENARIOS'!$C$2:$S$9,5,0)</f>
        <v>107</v>
      </c>
      <c r="K134">
        <f>VLOOKUP($C134&amp;"-"&amp;$G134,'DADOS CENARIOS'!$C$2:$S$9,6,0)</f>
        <v>6800</v>
      </c>
      <c r="L134">
        <f>VLOOKUP($C134&amp;"-"&amp;$G134,'DADOS CENARIOS'!$C$2:$S$9,7,0)</f>
        <v>4680</v>
      </c>
      <c r="M134">
        <f>VLOOKUP($C134&amp;"-"&amp;$G134,'DADOS CENARIOS'!$C$2:$S$9,8,0)</f>
        <v>400</v>
      </c>
      <c r="N134">
        <f>VLOOKUP($C134&amp;"-"&amp;$G134,'DADOS CENARIOS'!$C$2:$S$9,9,0)</f>
        <v>320</v>
      </c>
      <c r="O134">
        <f>VLOOKUP($C134&amp;"-"&amp;$G134,'DADOS CENARIOS'!$C$2:$S$9,10,0)</f>
        <v>11</v>
      </c>
      <c r="P134">
        <f>VLOOKUP($C134&amp;"-"&amp;$G134,'DADOS CENARIOS'!$C$2:$S$9,11,0)</f>
        <v>8</v>
      </c>
      <c r="Q134">
        <f>VLOOKUP($C134&amp;"-"&amp;$G134,'DADOS CENARIOS'!$C$2:$S$9,12,0)</f>
        <v>6</v>
      </c>
      <c r="R134">
        <f>VLOOKUP($C134&amp;"-"&amp;$G134,'DADOS CENARIOS'!$C$2:$S$9,13,0)</f>
        <v>4</v>
      </c>
      <c r="S134">
        <f>VLOOKUP($C134&amp;"-"&amp;$G134,'DADOS CENARIOS'!$C$2:$S$9,14,0)</f>
        <v>3000</v>
      </c>
      <c r="T134">
        <f>VLOOKUP($C134&amp;"-"&amp;$G134,'DADOS CENARIOS'!$C$2:$S$9,15,0)</f>
        <v>800</v>
      </c>
      <c r="U134">
        <f>VLOOKUP($C134&amp;"-"&amp;$G134,'DADOS CENARIOS'!$C$2:$S$9,16,0)</f>
        <v>500</v>
      </c>
      <c r="V134">
        <f>VLOOKUP($C134&amp;"-"&amp;$G134,'DADOS CENARIOS'!$C$2:$S$9,17,0)</f>
        <v>155</v>
      </c>
    </row>
    <row r="135" spans="1:22" x14ac:dyDescent="0.25">
      <c r="A135" t="str">
        <f t="shared" si="2"/>
        <v>Route_MP_SBME_FPPA</v>
      </c>
      <c r="B135" t="s">
        <v>237</v>
      </c>
      <c r="C135" s="31" t="s">
        <v>220</v>
      </c>
      <c r="D135">
        <f>VLOOKUP($C135&amp;"-"&amp;$G135,'DADOS CENARIOS'!$C$2:$S$9,2,0)</f>
        <v>5000</v>
      </c>
      <c r="E135">
        <f>VLOOKUP($C135&amp;"-"&amp;$G135,'DADOS CENARIOS'!$C$2:$S$9,3,0)</f>
        <v>5</v>
      </c>
      <c r="F135">
        <f>IF(AND(VLOOKUP(H135,vertices!$A:$D,4,0)="SIM",C135="GP"),1,VLOOKUP(C135,'DADOS CENARIOS'!$A$2:F142,6,0))</f>
        <v>12</v>
      </c>
      <c r="G135" s="31" t="s">
        <v>221</v>
      </c>
      <c r="H135" s="31" t="s">
        <v>247</v>
      </c>
      <c r="I135" s="31" t="s">
        <v>221</v>
      </c>
      <c r="J135">
        <f>VLOOKUP($C135&amp;"-"&amp;$G135,'DADOS CENARIOS'!$C$2:$S$9,5,0)</f>
        <v>107</v>
      </c>
      <c r="K135">
        <f>VLOOKUP($C135&amp;"-"&amp;$G135,'DADOS CENARIOS'!$C$2:$S$9,6,0)</f>
        <v>6800</v>
      </c>
      <c r="L135">
        <f>VLOOKUP($C135&amp;"-"&amp;$G135,'DADOS CENARIOS'!$C$2:$S$9,7,0)</f>
        <v>4680</v>
      </c>
      <c r="M135">
        <f>VLOOKUP($C135&amp;"-"&amp;$G135,'DADOS CENARIOS'!$C$2:$S$9,8,0)</f>
        <v>400</v>
      </c>
      <c r="N135">
        <f>VLOOKUP($C135&amp;"-"&amp;$G135,'DADOS CENARIOS'!$C$2:$S$9,9,0)</f>
        <v>320</v>
      </c>
      <c r="O135">
        <f>VLOOKUP($C135&amp;"-"&amp;$G135,'DADOS CENARIOS'!$C$2:$S$9,10,0)</f>
        <v>11</v>
      </c>
      <c r="P135">
        <f>VLOOKUP($C135&amp;"-"&amp;$G135,'DADOS CENARIOS'!$C$2:$S$9,11,0)</f>
        <v>8</v>
      </c>
      <c r="Q135">
        <f>VLOOKUP($C135&amp;"-"&amp;$G135,'DADOS CENARIOS'!$C$2:$S$9,12,0)</f>
        <v>6</v>
      </c>
      <c r="R135">
        <f>VLOOKUP($C135&amp;"-"&amp;$G135,'DADOS CENARIOS'!$C$2:$S$9,13,0)</f>
        <v>4</v>
      </c>
      <c r="S135">
        <f>VLOOKUP($C135&amp;"-"&amp;$G135,'DADOS CENARIOS'!$C$2:$S$9,14,0)</f>
        <v>3000</v>
      </c>
      <c r="T135">
        <f>VLOOKUP($C135&amp;"-"&amp;$G135,'DADOS CENARIOS'!$C$2:$S$9,15,0)</f>
        <v>800</v>
      </c>
      <c r="U135">
        <f>VLOOKUP($C135&amp;"-"&amp;$G135,'DADOS CENARIOS'!$C$2:$S$9,16,0)</f>
        <v>500</v>
      </c>
      <c r="V135">
        <f>VLOOKUP($C135&amp;"-"&amp;$G135,'DADOS CENARIOS'!$C$2:$S$9,17,0)</f>
        <v>155</v>
      </c>
    </row>
    <row r="136" spans="1:22" x14ac:dyDescent="0.25">
      <c r="A136" t="str">
        <f t="shared" si="2"/>
        <v>Route_MP_SBME_FPPL</v>
      </c>
      <c r="B136" t="s">
        <v>237</v>
      </c>
      <c r="C136" s="31" t="s">
        <v>220</v>
      </c>
      <c r="D136">
        <f>VLOOKUP($C136&amp;"-"&amp;$G136,'DADOS CENARIOS'!$C$2:$S$9,2,0)</f>
        <v>5000</v>
      </c>
      <c r="E136">
        <f>VLOOKUP($C136&amp;"-"&amp;$G136,'DADOS CENARIOS'!$C$2:$S$9,3,0)</f>
        <v>5</v>
      </c>
      <c r="F136">
        <f>IF(AND(VLOOKUP(H136,vertices!$A:$D,4,0)="SIM",C136="GP"),1,VLOOKUP(C136,'DADOS CENARIOS'!$A$2:F143,6,0))</f>
        <v>12</v>
      </c>
      <c r="G136" s="31" t="s">
        <v>221</v>
      </c>
      <c r="H136" s="31" t="s">
        <v>248</v>
      </c>
      <c r="I136" s="31" t="s">
        <v>221</v>
      </c>
      <c r="J136">
        <f>VLOOKUP($C136&amp;"-"&amp;$G136,'DADOS CENARIOS'!$C$2:$S$9,5,0)</f>
        <v>107</v>
      </c>
      <c r="K136">
        <f>VLOOKUP($C136&amp;"-"&amp;$G136,'DADOS CENARIOS'!$C$2:$S$9,6,0)</f>
        <v>6800</v>
      </c>
      <c r="L136">
        <f>VLOOKUP($C136&amp;"-"&amp;$G136,'DADOS CENARIOS'!$C$2:$S$9,7,0)</f>
        <v>4680</v>
      </c>
      <c r="M136">
        <f>VLOOKUP($C136&amp;"-"&amp;$G136,'DADOS CENARIOS'!$C$2:$S$9,8,0)</f>
        <v>400</v>
      </c>
      <c r="N136">
        <f>VLOOKUP($C136&amp;"-"&amp;$G136,'DADOS CENARIOS'!$C$2:$S$9,9,0)</f>
        <v>320</v>
      </c>
      <c r="O136">
        <f>VLOOKUP($C136&amp;"-"&amp;$G136,'DADOS CENARIOS'!$C$2:$S$9,10,0)</f>
        <v>11</v>
      </c>
      <c r="P136">
        <f>VLOOKUP($C136&amp;"-"&amp;$G136,'DADOS CENARIOS'!$C$2:$S$9,11,0)</f>
        <v>8</v>
      </c>
      <c r="Q136">
        <f>VLOOKUP($C136&amp;"-"&amp;$G136,'DADOS CENARIOS'!$C$2:$S$9,12,0)</f>
        <v>6</v>
      </c>
      <c r="R136">
        <f>VLOOKUP($C136&amp;"-"&amp;$G136,'DADOS CENARIOS'!$C$2:$S$9,13,0)</f>
        <v>4</v>
      </c>
      <c r="S136">
        <f>VLOOKUP($C136&amp;"-"&amp;$G136,'DADOS CENARIOS'!$C$2:$S$9,14,0)</f>
        <v>3000</v>
      </c>
      <c r="T136">
        <f>VLOOKUP($C136&amp;"-"&amp;$G136,'DADOS CENARIOS'!$C$2:$S$9,15,0)</f>
        <v>800</v>
      </c>
      <c r="U136">
        <f>VLOOKUP($C136&amp;"-"&amp;$G136,'DADOS CENARIOS'!$C$2:$S$9,16,0)</f>
        <v>500</v>
      </c>
      <c r="V136">
        <f>VLOOKUP($C136&amp;"-"&amp;$G136,'DADOS CENARIOS'!$C$2:$S$9,17,0)</f>
        <v>155</v>
      </c>
    </row>
    <row r="137" spans="1:22" x14ac:dyDescent="0.25">
      <c r="A137" t="str">
        <f t="shared" si="2"/>
        <v>Route_MP_SBME_FPCS</v>
      </c>
      <c r="B137" t="s">
        <v>237</v>
      </c>
      <c r="C137" s="31" t="s">
        <v>220</v>
      </c>
      <c r="D137">
        <f>VLOOKUP($C137&amp;"-"&amp;$G137,'DADOS CENARIOS'!$C$2:$S$9,2,0)</f>
        <v>5000</v>
      </c>
      <c r="E137">
        <f>VLOOKUP($C137&amp;"-"&amp;$G137,'DADOS CENARIOS'!$C$2:$S$9,3,0)</f>
        <v>5</v>
      </c>
      <c r="F137">
        <f>IF(AND(VLOOKUP(H137,vertices!$A:$D,4,0)="SIM",C137="GP"),1,VLOOKUP(C137,'DADOS CENARIOS'!$A$2:F144,6,0))</f>
        <v>12</v>
      </c>
      <c r="G137" s="31" t="s">
        <v>221</v>
      </c>
      <c r="H137" s="31" t="s">
        <v>249</v>
      </c>
      <c r="I137" s="31" t="s">
        <v>221</v>
      </c>
      <c r="J137">
        <f>VLOOKUP($C137&amp;"-"&amp;$G137,'DADOS CENARIOS'!$C$2:$S$9,5,0)</f>
        <v>107</v>
      </c>
      <c r="K137">
        <f>VLOOKUP($C137&amp;"-"&amp;$G137,'DADOS CENARIOS'!$C$2:$S$9,6,0)</f>
        <v>6800</v>
      </c>
      <c r="L137">
        <f>VLOOKUP($C137&amp;"-"&amp;$G137,'DADOS CENARIOS'!$C$2:$S$9,7,0)</f>
        <v>4680</v>
      </c>
      <c r="M137">
        <f>VLOOKUP($C137&amp;"-"&amp;$G137,'DADOS CENARIOS'!$C$2:$S$9,8,0)</f>
        <v>400</v>
      </c>
      <c r="N137">
        <f>VLOOKUP($C137&amp;"-"&amp;$G137,'DADOS CENARIOS'!$C$2:$S$9,9,0)</f>
        <v>320</v>
      </c>
      <c r="O137">
        <f>VLOOKUP($C137&amp;"-"&amp;$G137,'DADOS CENARIOS'!$C$2:$S$9,10,0)</f>
        <v>11</v>
      </c>
      <c r="P137">
        <f>VLOOKUP($C137&amp;"-"&amp;$G137,'DADOS CENARIOS'!$C$2:$S$9,11,0)</f>
        <v>8</v>
      </c>
      <c r="Q137">
        <f>VLOOKUP($C137&amp;"-"&amp;$G137,'DADOS CENARIOS'!$C$2:$S$9,12,0)</f>
        <v>6</v>
      </c>
      <c r="R137">
        <f>VLOOKUP($C137&amp;"-"&amp;$G137,'DADOS CENARIOS'!$C$2:$S$9,13,0)</f>
        <v>4</v>
      </c>
      <c r="S137">
        <f>VLOOKUP($C137&amp;"-"&amp;$G137,'DADOS CENARIOS'!$C$2:$S$9,14,0)</f>
        <v>3000</v>
      </c>
      <c r="T137">
        <f>VLOOKUP($C137&amp;"-"&amp;$G137,'DADOS CENARIOS'!$C$2:$S$9,15,0)</f>
        <v>800</v>
      </c>
      <c r="U137">
        <f>VLOOKUP($C137&amp;"-"&amp;$G137,'DADOS CENARIOS'!$C$2:$S$9,16,0)</f>
        <v>500</v>
      </c>
      <c r="V137">
        <f>VLOOKUP($C137&amp;"-"&amp;$G137,'DADOS CENARIOS'!$C$2:$S$9,17,0)</f>
        <v>155</v>
      </c>
    </row>
    <row r="138" spans="1:22" x14ac:dyDescent="0.25">
      <c r="A138" t="str">
        <f t="shared" si="2"/>
        <v>Route_MP_SBME_FPSP</v>
      </c>
      <c r="B138" t="s">
        <v>237</v>
      </c>
      <c r="C138" s="31" t="s">
        <v>220</v>
      </c>
      <c r="D138">
        <f>VLOOKUP($C138&amp;"-"&amp;$G138,'DADOS CENARIOS'!$C$2:$S$9,2,0)</f>
        <v>5000</v>
      </c>
      <c r="E138">
        <f>VLOOKUP($C138&amp;"-"&amp;$G138,'DADOS CENARIOS'!$C$2:$S$9,3,0)</f>
        <v>5</v>
      </c>
      <c r="F138">
        <f>IF(AND(VLOOKUP(H138,vertices!$A:$D,4,0)="SIM",C138="GP"),1,VLOOKUP(C138,'DADOS CENARIOS'!$A$2:F145,6,0))</f>
        <v>12</v>
      </c>
      <c r="G138" s="31" t="s">
        <v>221</v>
      </c>
      <c r="H138" s="31" t="s">
        <v>250</v>
      </c>
      <c r="I138" s="31" t="s">
        <v>221</v>
      </c>
      <c r="J138">
        <f>VLOOKUP($C138&amp;"-"&amp;$G138,'DADOS CENARIOS'!$C$2:$S$9,5,0)</f>
        <v>107</v>
      </c>
      <c r="K138">
        <f>VLOOKUP($C138&amp;"-"&amp;$G138,'DADOS CENARIOS'!$C$2:$S$9,6,0)</f>
        <v>6800</v>
      </c>
      <c r="L138">
        <f>VLOOKUP($C138&amp;"-"&amp;$G138,'DADOS CENARIOS'!$C$2:$S$9,7,0)</f>
        <v>4680</v>
      </c>
      <c r="M138">
        <f>VLOOKUP($C138&amp;"-"&amp;$G138,'DADOS CENARIOS'!$C$2:$S$9,8,0)</f>
        <v>400</v>
      </c>
      <c r="N138">
        <f>VLOOKUP($C138&amp;"-"&amp;$G138,'DADOS CENARIOS'!$C$2:$S$9,9,0)</f>
        <v>320</v>
      </c>
      <c r="O138">
        <f>VLOOKUP($C138&amp;"-"&amp;$G138,'DADOS CENARIOS'!$C$2:$S$9,10,0)</f>
        <v>11</v>
      </c>
      <c r="P138">
        <f>VLOOKUP($C138&amp;"-"&amp;$G138,'DADOS CENARIOS'!$C$2:$S$9,11,0)</f>
        <v>8</v>
      </c>
      <c r="Q138">
        <f>VLOOKUP($C138&amp;"-"&amp;$G138,'DADOS CENARIOS'!$C$2:$S$9,12,0)</f>
        <v>6</v>
      </c>
      <c r="R138">
        <f>VLOOKUP($C138&amp;"-"&amp;$G138,'DADOS CENARIOS'!$C$2:$S$9,13,0)</f>
        <v>4</v>
      </c>
      <c r="S138">
        <f>VLOOKUP($C138&amp;"-"&amp;$G138,'DADOS CENARIOS'!$C$2:$S$9,14,0)</f>
        <v>3000</v>
      </c>
      <c r="T138">
        <f>VLOOKUP($C138&amp;"-"&amp;$G138,'DADOS CENARIOS'!$C$2:$S$9,15,0)</f>
        <v>800</v>
      </c>
      <c r="U138">
        <f>VLOOKUP($C138&amp;"-"&amp;$G138,'DADOS CENARIOS'!$C$2:$S$9,16,0)</f>
        <v>500</v>
      </c>
      <c r="V138">
        <f>VLOOKUP($C138&amp;"-"&amp;$G138,'DADOS CENARIOS'!$C$2:$S$9,17,0)</f>
        <v>155</v>
      </c>
    </row>
    <row r="139" spans="1:22" x14ac:dyDescent="0.25">
      <c r="A139" t="str">
        <f t="shared" si="2"/>
        <v>Route_MP_SBME_FPSA</v>
      </c>
      <c r="B139" t="s">
        <v>237</v>
      </c>
      <c r="C139" s="31" t="s">
        <v>220</v>
      </c>
      <c r="D139">
        <f>VLOOKUP($C139&amp;"-"&amp;$G139,'DADOS CENARIOS'!$C$2:$S$9,2,0)</f>
        <v>5000</v>
      </c>
      <c r="E139">
        <f>VLOOKUP($C139&amp;"-"&amp;$G139,'DADOS CENARIOS'!$C$2:$S$9,3,0)</f>
        <v>5</v>
      </c>
      <c r="F139">
        <f>IF(AND(VLOOKUP(H139,vertices!$A:$D,4,0)="SIM",C139="GP"),1,VLOOKUP(C139,'DADOS CENARIOS'!$A$2:F146,6,0))</f>
        <v>12</v>
      </c>
      <c r="G139" s="31" t="s">
        <v>221</v>
      </c>
      <c r="H139" s="31" t="s">
        <v>251</v>
      </c>
      <c r="I139" s="31" t="s">
        <v>221</v>
      </c>
      <c r="J139">
        <f>VLOOKUP($C139&amp;"-"&amp;$G139,'DADOS CENARIOS'!$C$2:$S$9,5,0)</f>
        <v>107</v>
      </c>
      <c r="K139">
        <f>VLOOKUP($C139&amp;"-"&amp;$G139,'DADOS CENARIOS'!$C$2:$S$9,6,0)</f>
        <v>6800</v>
      </c>
      <c r="L139">
        <f>VLOOKUP($C139&amp;"-"&amp;$G139,'DADOS CENARIOS'!$C$2:$S$9,7,0)</f>
        <v>4680</v>
      </c>
      <c r="M139">
        <f>VLOOKUP($C139&amp;"-"&amp;$G139,'DADOS CENARIOS'!$C$2:$S$9,8,0)</f>
        <v>400</v>
      </c>
      <c r="N139">
        <f>VLOOKUP($C139&amp;"-"&amp;$G139,'DADOS CENARIOS'!$C$2:$S$9,9,0)</f>
        <v>320</v>
      </c>
      <c r="O139">
        <f>VLOOKUP($C139&amp;"-"&amp;$G139,'DADOS CENARIOS'!$C$2:$S$9,10,0)</f>
        <v>11</v>
      </c>
      <c r="P139">
        <f>VLOOKUP($C139&amp;"-"&amp;$G139,'DADOS CENARIOS'!$C$2:$S$9,11,0)</f>
        <v>8</v>
      </c>
      <c r="Q139">
        <f>VLOOKUP($C139&amp;"-"&amp;$G139,'DADOS CENARIOS'!$C$2:$S$9,12,0)</f>
        <v>6</v>
      </c>
      <c r="R139">
        <f>VLOOKUP($C139&amp;"-"&amp;$G139,'DADOS CENARIOS'!$C$2:$S$9,13,0)</f>
        <v>4</v>
      </c>
      <c r="S139">
        <f>VLOOKUP($C139&amp;"-"&amp;$G139,'DADOS CENARIOS'!$C$2:$S$9,14,0)</f>
        <v>3000</v>
      </c>
      <c r="T139">
        <f>VLOOKUP($C139&amp;"-"&amp;$G139,'DADOS CENARIOS'!$C$2:$S$9,15,0)</f>
        <v>800</v>
      </c>
      <c r="U139">
        <f>VLOOKUP($C139&amp;"-"&amp;$G139,'DADOS CENARIOS'!$C$2:$S$9,16,0)</f>
        <v>500</v>
      </c>
      <c r="V139">
        <f>VLOOKUP($C139&amp;"-"&amp;$G139,'DADOS CENARIOS'!$C$2:$S$9,17,0)</f>
        <v>155</v>
      </c>
    </row>
    <row r="140" spans="1:22" x14ac:dyDescent="0.25">
      <c r="A140" t="str">
        <f t="shared" si="2"/>
        <v>Route_MP_SBME_NS31</v>
      </c>
      <c r="B140" t="s">
        <v>237</v>
      </c>
      <c r="C140" s="31" t="s">
        <v>220</v>
      </c>
      <c r="D140">
        <f>VLOOKUP($C140&amp;"-"&amp;$G140,'DADOS CENARIOS'!$C$2:$S$9,2,0)</f>
        <v>5000</v>
      </c>
      <c r="E140">
        <f>VLOOKUP($C140&amp;"-"&amp;$G140,'DADOS CENARIOS'!$C$2:$S$9,3,0)</f>
        <v>5</v>
      </c>
      <c r="F140">
        <f>IF(AND(VLOOKUP(H140,vertices!$A:$D,4,0)="SIM",C140="GP"),1,VLOOKUP(C140,'DADOS CENARIOS'!$A$2:F147,6,0))</f>
        <v>12</v>
      </c>
      <c r="G140" s="31" t="s">
        <v>221</v>
      </c>
      <c r="H140" s="31" t="s">
        <v>252</v>
      </c>
      <c r="I140" s="31" t="s">
        <v>221</v>
      </c>
      <c r="J140">
        <f>VLOOKUP($C140&amp;"-"&amp;$G140,'DADOS CENARIOS'!$C$2:$S$9,5,0)</f>
        <v>107</v>
      </c>
      <c r="K140">
        <f>VLOOKUP($C140&amp;"-"&amp;$G140,'DADOS CENARIOS'!$C$2:$S$9,6,0)</f>
        <v>6800</v>
      </c>
      <c r="L140">
        <f>VLOOKUP($C140&amp;"-"&amp;$G140,'DADOS CENARIOS'!$C$2:$S$9,7,0)</f>
        <v>4680</v>
      </c>
      <c r="M140">
        <f>VLOOKUP($C140&amp;"-"&amp;$G140,'DADOS CENARIOS'!$C$2:$S$9,8,0)</f>
        <v>400</v>
      </c>
      <c r="N140">
        <f>VLOOKUP($C140&amp;"-"&amp;$G140,'DADOS CENARIOS'!$C$2:$S$9,9,0)</f>
        <v>320</v>
      </c>
      <c r="O140">
        <f>VLOOKUP($C140&amp;"-"&amp;$G140,'DADOS CENARIOS'!$C$2:$S$9,10,0)</f>
        <v>11</v>
      </c>
      <c r="P140">
        <f>VLOOKUP($C140&amp;"-"&amp;$G140,'DADOS CENARIOS'!$C$2:$S$9,11,0)</f>
        <v>8</v>
      </c>
      <c r="Q140">
        <f>VLOOKUP($C140&amp;"-"&amp;$G140,'DADOS CENARIOS'!$C$2:$S$9,12,0)</f>
        <v>6</v>
      </c>
      <c r="R140">
        <f>VLOOKUP($C140&amp;"-"&amp;$G140,'DADOS CENARIOS'!$C$2:$S$9,13,0)</f>
        <v>4</v>
      </c>
      <c r="S140">
        <f>VLOOKUP($C140&amp;"-"&amp;$G140,'DADOS CENARIOS'!$C$2:$S$9,14,0)</f>
        <v>3000</v>
      </c>
      <c r="T140">
        <f>VLOOKUP($C140&amp;"-"&amp;$G140,'DADOS CENARIOS'!$C$2:$S$9,15,0)</f>
        <v>800</v>
      </c>
      <c r="U140">
        <f>VLOOKUP($C140&amp;"-"&amp;$G140,'DADOS CENARIOS'!$C$2:$S$9,16,0)</f>
        <v>500</v>
      </c>
      <c r="V140">
        <f>VLOOKUP($C140&amp;"-"&amp;$G140,'DADOS CENARIOS'!$C$2:$S$9,17,0)</f>
        <v>155</v>
      </c>
    </row>
    <row r="141" spans="1:22" x14ac:dyDescent="0.25">
      <c r="A141" t="str">
        <f t="shared" si="2"/>
        <v>Route_MP_SBME_NS33</v>
      </c>
      <c r="B141" t="s">
        <v>237</v>
      </c>
      <c r="C141" s="31" t="s">
        <v>220</v>
      </c>
      <c r="D141">
        <f>VLOOKUP($C141&amp;"-"&amp;$G141,'DADOS CENARIOS'!$C$2:$S$9,2,0)</f>
        <v>5000</v>
      </c>
      <c r="E141">
        <f>VLOOKUP($C141&amp;"-"&amp;$G141,'DADOS CENARIOS'!$C$2:$S$9,3,0)</f>
        <v>5</v>
      </c>
      <c r="F141">
        <f>IF(AND(VLOOKUP(H141,vertices!$A:$D,4,0)="SIM",C141="GP"),1,VLOOKUP(C141,'DADOS CENARIOS'!$A$2:F148,6,0))</f>
        <v>12</v>
      </c>
      <c r="G141" s="31" t="s">
        <v>221</v>
      </c>
      <c r="H141" s="31" t="s">
        <v>253</v>
      </c>
      <c r="I141" s="31" t="s">
        <v>221</v>
      </c>
      <c r="J141">
        <f>VLOOKUP($C141&amp;"-"&amp;$G141,'DADOS CENARIOS'!$C$2:$S$9,5,0)</f>
        <v>107</v>
      </c>
      <c r="K141">
        <f>VLOOKUP($C141&amp;"-"&amp;$G141,'DADOS CENARIOS'!$C$2:$S$9,6,0)</f>
        <v>6800</v>
      </c>
      <c r="L141">
        <f>VLOOKUP($C141&amp;"-"&amp;$G141,'DADOS CENARIOS'!$C$2:$S$9,7,0)</f>
        <v>4680</v>
      </c>
      <c r="M141">
        <f>VLOOKUP($C141&amp;"-"&amp;$G141,'DADOS CENARIOS'!$C$2:$S$9,8,0)</f>
        <v>400</v>
      </c>
      <c r="N141">
        <f>VLOOKUP($C141&amp;"-"&amp;$G141,'DADOS CENARIOS'!$C$2:$S$9,9,0)</f>
        <v>320</v>
      </c>
      <c r="O141">
        <f>VLOOKUP($C141&amp;"-"&amp;$G141,'DADOS CENARIOS'!$C$2:$S$9,10,0)</f>
        <v>11</v>
      </c>
      <c r="P141">
        <f>VLOOKUP($C141&amp;"-"&amp;$G141,'DADOS CENARIOS'!$C$2:$S$9,11,0)</f>
        <v>8</v>
      </c>
      <c r="Q141">
        <f>VLOOKUP($C141&amp;"-"&amp;$G141,'DADOS CENARIOS'!$C$2:$S$9,12,0)</f>
        <v>6</v>
      </c>
      <c r="R141">
        <f>VLOOKUP($C141&amp;"-"&amp;$G141,'DADOS CENARIOS'!$C$2:$S$9,13,0)</f>
        <v>4</v>
      </c>
      <c r="S141">
        <f>VLOOKUP($C141&amp;"-"&amp;$G141,'DADOS CENARIOS'!$C$2:$S$9,14,0)</f>
        <v>3000</v>
      </c>
      <c r="T141">
        <f>VLOOKUP($C141&amp;"-"&amp;$G141,'DADOS CENARIOS'!$C$2:$S$9,15,0)</f>
        <v>800</v>
      </c>
      <c r="U141">
        <f>VLOOKUP($C141&amp;"-"&amp;$G141,'DADOS CENARIOS'!$C$2:$S$9,16,0)</f>
        <v>500</v>
      </c>
      <c r="V141">
        <f>VLOOKUP($C141&amp;"-"&amp;$G141,'DADOS CENARIOS'!$C$2:$S$9,17,0)</f>
        <v>155</v>
      </c>
    </row>
    <row r="142" spans="1:22" x14ac:dyDescent="0.25">
      <c r="A142" t="str">
        <f t="shared" si="2"/>
        <v>Route_MP_SBME_NS38</v>
      </c>
      <c r="B142" t="s">
        <v>237</v>
      </c>
      <c r="C142" s="31" t="s">
        <v>220</v>
      </c>
      <c r="D142">
        <f>VLOOKUP($C142&amp;"-"&amp;$G142,'DADOS CENARIOS'!$C$2:$S$9,2,0)</f>
        <v>5000</v>
      </c>
      <c r="E142">
        <f>VLOOKUP($C142&amp;"-"&amp;$G142,'DADOS CENARIOS'!$C$2:$S$9,3,0)</f>
        <v>5</v>
      </c>
      <c r="F142">
        <f>IF(AND(VLOOKUP(H142,vertices!$A:$D,4,0)="SIM",C142="GP"),1,VLOOKUP(C142,'DADOS CENARIOS'!$A$2:F149,6,0))</f>
        <v>12</v>
      </c>
      <c r="G142" s="31" t="s">
        <v>221</v>
      </c>
      <c r="H142" s="31" t="s">
        <v>254</v>
      </c>
      <c r="I142" s="31" t="s">
        <v>221</v>
      </c>
      <c r="J142">
        <f>VLOOKUP($C142&amp;"-"&amp;$G142,'DADOS CENARIOS'!$C$2:$S$9,5,0)</f>
        <v>107</v>
      </c>
      <c r="K142">
        <f>VLOOKUP($C142&amp;"-"&amp;$G142,'DADOS CENARIOS'!$C$2:$S$9,6,0)</f>
        <v>6800</v>
      </c>
      <c r="L142">
        <f>VLOOKUP($C142&amp;"-"&amp;$G142,'DADOS CENARIOS'!$C$2:$S$9,7,0)</f>
        <v>4680</v>
      </c>
      <c r="M142">
        <f>VLOOKUP($C142&amp;"-"&amp;$G142,'DADOS CENARIOS'!$C$2:$S$9,8,0)</f>
        <v>400</v>
      </c>
      <c r="N142">
        <f>VLOOKUP($C142&amp;"-"&amp;$G142,'DADOS CENARIOS'!$C$2:$S$9,9,0)</f>
        <v>320</v>
      </c>
      <c r="O142">
        <f>VLOOKUP($C142&amp;"-"&amp;$G142,'DADOS CENARIOS'!$C$2:$S$9,10,0)</f>
        <v>11</v>
      </c>
      <c r="P142">
        <f>VLOOKUP($C142&amp;"-"&amp;$G142,'DADOS CENARIOS'!$C$2:$S$9,11,0)</f>
        <v>8</v>
      </c>
      <c r="Q142">
        <f>VLOOKUP($C142&amp;"-"&amp;$G142,'DADOS CENARIOS'!$C$2:$S$9,12,0)</f>
        <v>6</v>
      </c>
      <c r="R142">
        <f>VLOOKUP($C142&amp;"-"&amp;$G142,'DADOS CENARIOS'!$C$2:$S$9,13,0)</f>
        <v>4</v>
      </c>
      <c r="S142">
        <f>VLOOKUP($C142&amp;"-"&amp;$G142,'DADOS CENARIOS'!$C$2:$S$9,14,0)</f>
        <v>3000</v>
      </c>
      <c r="T142">
        <f>VLOOKUP($C142&amp;"-"&amp;$G142,'DADOS CENARIOS'!$C$2:$S$9,15,0)</f>
        <v>800</v>
      </c>
      <c r="U142">
        <f>VLOOKUP($C142&amp;"-"&amp;$G142,'DADOS CENARIOS'!$C$2:$S$9,16,0)</f>
        <v>500</v>
      </c>
      <c r="V142">
        <f>VLOOKUP($C142&amp;"-"&amp;$G142,'DADOS CENARIOS'!$C$2:$S$9,17,0)</f>
        <v>155</v>
      </c>
    </row>
    <row r="143" spans="1:22" x14ac:dyDescent="0.25">
      <c r="A143" t="str">
        <f t="shared" si="2"/>
        <v>Route_MP_SBME_NS39</v>
      </c>
      <c r="B143" t="s">
        <v>237</v>
      </c>
      <c r="C143" s="31" t="s">
        <v>220</v>
      </c>
      <c r="D143">
        <f>VLOOKUP($C143&amp;"-"&amp;$G143,'DADOS CENARIOS'!$C$2:$S$9,2,0)</f>
        <v>5000</v>
      </c>
      <c r="E143">
        <f>VLOOKUP($C143&amp;"-"&amp;$G143,'DADOS CENARIOS'!$C$2:$S$9,3,0)</f>
        <v>5</v>
      </c>
      <c r="F143">
        <f>IF(AND(VLOOKUP(H143,vertices!$A:$D,4,0)="SIM",C143="GP"),1,VLOOKUP(C143,'DADOS CENARIOS'!$A$2:F150,6,0))</f>
        <v>12</v>
      </c>
      <c r="G143" s="31" t="s">
        <v>221</v>
      </c>
      <c r="H143" s="31" t="s">
        <v>255</v>
      </c>
      <c r="I143" s="31" t="s">
        <v>221</v>
      </c>
      <c r="J143">
        <f>VLOOKUP($C143&amp;"-"&amp;$G143,'DADOS CENARIOS'!$C$2:$S$9,5,0)</f>
        <v>107</v>
      </c>
      <c r="K143">
        <f>VLOOKUP($C143&amp;"-"&amp;$G143,'DADOS CENARIOS'!$C$2:$S$9,6,0)</f>
        <v>6800</v>
      </c>
      <c r="L143">
        <f>VLOOKUP($C143&amp;"-"&amp;$G143,'DADOS CENARIOS'!$C$2:$S$9,7,0)</f>
        <v>4680</v>
      </c>
      <c r="M143">
        <f>VLOOKUP($C143&amp;"-"&amp;$G143,'DADOS CENARIOS'!$C$2:$S$9,8,0)</f>
        <v>400</v>
      </c>
      <c r="N143">
        <f>VLOOKUP($C143&amp;"-"&amp;$G143,'DADOS CENARIOS'!$C$2:$S$9,9,0)</f>
        <v>320</v>
      </c>
      <c r="O143">
        <f>VLOOKUP($C143&amp;"-"&amp;$G143,'DADOS CENARIOS'!$C$2:$S$9,10,0)</f>
        <v>11</v>
      </c>
      <c r="P143">
        <f>VLOOKUP($C143&amp;"-"&amp;$G143,'DADOS CENARIOS'!$C$2:$S$9,11,0)</f>
        <v>8</v>
      </c>
      <c r="Q143">
        <f>VLOOKUP($C143&amp;"-"&amp;$G143,'DADOS CENARIOS'!$C$2:$S$9,12,0)</f>
        <v>6</v>
      </c>
      <c r="R143">
        <f>VLOOKUP($C143&amp;"-"&amp;$G143,'DADOS CENARIOS'!$C$2:$S$9,13,0)</f>
        <v>4</v>
      </c>
      <c r="S143">
        <f>VLOOKUP($C143&amp;"-"&amp;$G143,'DADOS CENARIOS'!$C$2:$S$9,14,0)</f>
        <v>3000</v>
      </c>
      <c r="T143">
        <f>VLOOKUP($C143&amp;"-"&amp;$G143,'DADOS CENARIOS'!$C$2:$S$9,15,0)</f>
        <v>800</v>
      </c>
      <c r="U143">
        <f>VLOOKUP($C143&amp;"-"&amp;$G143,'DADOS CENARIOS'!$C$2:$S$9,16,0)</f>
        <v>500</v>
      </c>
      <c r="V143">
        <f>VLOOKUP($C143&amp;"-"&amp;$G143,'DADOS CENARIOS'!$C$2:$S$9,17,0)</f>
        <v>155</v>
      </c>
    </row>
    <row r="144" spans="1:22" x14ac:dyDescent="0.25">
      <c r="A144" t="str">
        <f t="shared" si="2"/>
        <v>Route_MP_SBME_NS40</v>
      </c>
      <c r="B144" t="s">
        <v>237</v>
      </c>
      <c r="C144" s="31" t="s">
        <v>220</v>
      </c>
      <c r="D144">
        <f>VLOOKUP($C144&amp;"-"&amp;$G144,'DADOS CENARIOS'!$C$2:$S$9,2,0)</f>
        <v>5000</v>
      </c>
      <c r="E144">
        <f>VLOOKUP($C144&amp;"-"&amp;$G144,'DADOS CENARIOS'!$C$2:$S$9,3,0)</f>
        <v>5</v>
      </c>
      <c r="F144">
        <f>IF(AND(VLOOKUP(H144,vertices!$A:$D,4,0)="SIM",C144="GP"),1,VLOOKUP(C144,'DADOS CENARIOS'!$A$2:F151,6,0))</f>
        <v>12</v>
      </c>
      <c r="G144" s="31" t="s">
        <v>221</v>
      </c>
      <c r="H144" s="31" t="s">
        <v>256</v>
      </c>
      <c r="I144" s="31" t="s">
        <v>221</v>
      </c>
      <c r="J144">
        <f>VLOOKUP($C144&amp;"-"&amp;$G144,'DADOS CENARIOS'!$C$2:$S$9,5,0)</f>
        <v>107</v>
      </c>
      <c r="K144">
        <f>VLOOKUP($C144&amp;"-"&amp;$G144,'DADOS CENARIOS'!$C$2:$S$9,6,0)</f>
        <v>6800</v>
      </c>
      <c r="L144">
        <f>VLOOKUP($C144&amp;"-"&amp;$G144,'DADOS CENARIOS'!$C$2:$S$9,7,0)</f>
        <v>4680</v>
      </c>
      <c r="M144">
        <f>VLOOKUP($C144&amp;"-"&amp;$G144,'DADOS CENARIOS'!$C$2:$S$9,8,0)</f>
        <v>400</v>
      </c>
      <c r="N144">
        <f>VLOOKUP($C144&amp;"-"&amp;$G144,'DADOS CENARIOS'!$C$2:$S$9,9,0)</f>
        <v>320</v>
      </c>
      <c r="O144">
        <f>VLOOKUP($C144&amp;"-"&amp;$G144,'DADOS CENARIOS'!$C$2:$S$9,10,0)</f>
        <v>11</v>
      </c>
      <c r="P144">
        <f>VLOOKUP($C144&amp;"-"&amp;$G144,'DADOS CENARIOS'!$C$2:$S$9,11,0)</f>
        <v>8</v>
      </c>
      <c r="Q144">
        <f>VLOOKUP($C144&amp;"-"&amp;$G144,'DADOS CENARIOS'!$C$2:$S$9,12,0)</f>
        <v>6</v>
      </c>
      <c r="R144">
        <f>VLOOKUP($C144&amp;"-"&amp;$G144,'DADOS CENARIOS'!$C$2:$S$9,13,0)</f>
        <v>4</v>
      </c>
      <c r="S144">
        <f>VLOOKUP($C144&amp;"-"&amp;$G144,'DADOS CENARIOS'!$C$2:$S$9,14,0)</f>
        <v>3000</v>
      </c>
      <c r="T144">
        <f>VLOOKUP($C144&amp;"-"&amp;$G144,'DADOS CENARIOS'!$C$2:$S$9,15,0)</f>
        <v>800</v>
      </c>
      <c r="U144">
        <f>VLOOKUP($C144&amp;"-"&amp;$G144,'DADOS CENARIOS'!$C$2:$S$9,16,0)</f>
        <v>500</v>
      </c>
      <c r="V144">
        <f>VLOOKUP($C144&amp;"-"&amp;$G144,'DADOS CENARIOS'!$C$2:$S$9,17,0)</f>
        <v>155</v>
      </c>
    </row>
    <row r="145" spans="1:22" x14ac:dyDescent="0.25">
      <c r="A145" t="str">
        <f t="shared" si="2"/>
        <v>Route_MP_SBME_NS42</v>
      </c>
      <c r="B145" t="s">
        <v>237</v>
      </c>
      <c r="C145" s="31" t="s">
        <v>220</v>
      </c>
      <c r="D145">
        <f>VLOOKUP($C145&amp;"-"&amp;$G145,'DADOS CENARIOS'!$C$2:$S$9,2,0)</f>
        <v>5000</v>
      </c>
      <c r="E145">
        <f>VLOOKUP($C145&amp;"-"&amp;$G145,'DADOS CENARIOS'!$C$2:$S$9,3,0)</f>
        <v>5</v>
      </c>
      <c r="F145">
        <f>IF(AND(VLOOKUP(H145,vertices!$A:$D,4,0)="SIM",C145="GP"),1,VLOOKUP(C145,'DADOS CENARIOS'!$A$2:F152,6,0))</f>
        <v>12</v>
      </c>
      <c r="G145" s="31" t="s">
        <v>221</v>
      </c>
      <c r="H145" s="31" t="s">
        <v>257</v>
      </c>
      <c r="I145" s="31" t="s">
        <v>221</v>
      </c>
      <c r="J145">
        <f>VLOOKUP($C145&amp;"-"&amp;$G145,'DADOS CENARIOS'!$C$2:$S$9,5,0)</f>
        <v>107</v>
      </c>
      <c r="K145">
        <f>VLOOKUP($C145&amp;"-"&amp;$G145,'DADOS CENARIOS'!$C$2:$S$9,6,0)</f>
        <v>6800</v>
      </c>
      <c r="L145">
        <f>VLOOKUP($C145&amp;"-"&amp;$G145,'DADOS CENARIOS'!$C$2:$S$9,7,0)</f>
        <v>4680</v>
      </c>
      <c r="M145">
        <f>VLOOKUP($C145&amp;"-"&amp;$G145,'DADOS CENARIOS'!$C$2:$S$9,8,0)</f>
        <v>400</v>
      </c>
      <c r="N145">
        <f>VLOOKUP($C145&amp;"-"&amp;$G145,'DADOS CENARIOS'!$C$2:$S$9,9,0)</f>
        <v>320</v>
      </c>
      <c r="O145">
        <f>VLOOKUP($C145&amp;"-"&amp;$G145,'DADOS CENARIOS'!$C$2:$S$9,10,0)</f>
        <v>11</v>
      </c>
      <c r="P145">
        <f>VLOOKUP($C145&amp;"-"&amp;$G145,'DADOS CENARIOS'!$C$2:$S$9,11,0)</f>
        <v>8</v>
      </c>
      <c r="Q145">
        <f>VLOOKUP($C145&amp;"-"&amp;$G145,'DADOS CENARIOS'!$C$2:$S$9,12,0)</f>
        <v>6</v>
      </c>
      <c r="R145">
        <f>VLOOKUP($C145&amp;"-"&amp;$G145,'DADOS CENARIOS'!$C$2:$S$9,13,0)</f>
        <v>4</v>
      </c>
      <c r="S145">
        <f>VLOOKUP($C145&amp;"-"&amp;$G145,'DADOS CENARIOS'!$C$2:$S$9,14,0)</f>
        <v>3000</v>
      </c>
      <c r="T145">
        <f>VLOOKUP($C145&amp;"-"&amp;$G145,'DADOS CENARIOS'!$C$2:$S$9,15,0)</f>
        <v>800</v>
      </c>
      <c r="U145">
        <f>VLOOKUP($C145&amp;"-"&amp;$G145,'DADOS CENARIOS'!$C$2:$S$9,16,0)</f>
        <v>500</v>
      </c>
      <c r="V145">
        <f>VLOOKUP($C145&amp;"-"&amp;$G145,'DADOS CENARIOS'!$C$2:$S$9,17,0)</f>
        <v>155</v>
      </c>
    </row>
    <row r="146" spans="1:22" x14ac:dyDescent="0.25">
      <c r="A146" t="str">
        <f t="shared" si="2"/>
        <v>Route_MP_SBME_NS43</v>
      </c>
      <c r="B146" t="s">
        <v>237</v>
      </c>
      <c r="C146" s="31" t="s">
        <v>220</v>
      </c>
      <c r="D146">
        <f>VLOOKUP($C146&amp;"-"&amp;$G146,'DADOS CENARIOS'!$C$2:$S$9,2,0)</f>
        <v>5000</v>
      </c>
      <c r="E146">
        <f>VLOOKUP($C146&amp;"-"&amp;$G146,'DADOS CENARIOS'!$C$2:$S$9,3,0)</f>
        <v>5</v>
      </c>
      <c r="F146">
        <f>IF(AND(VLOOKUP(H146,vertices!$A:$D,4,0)="SIM",C146="GP"),1,VLOOKUP(C146,'DADOS CENARIOS'!$A$2:F153,6,0))</f>
        <v>12</v>
      </c>
      <c r="G146" s="31" t="s">
        <v>221</v>
      </c>
      <c r="H146" s="31" t="s">
        <v>258</v>
      </c>
      <c r="I146" s="31" t="s">
        <v>221</v>
      </c>
      <c r="J146">
        <f>VLOOKUP($C146&amp;"-"&amp;$G146,'DADOS CENARIOS'!$C$2:$S$9,5,0)</f>
        <v>107</v>
      </c>
      <c r="K146">
        <f>VLOOKUP($C146&amp;"-"&amp;$G146,'DADOS CENARIOS'!$C$2:$S$9,6,0)</f>
        <v>6800</v>
      </c>
      <c r="L146">
        <f>VLOOKUP($C146&amp;"-"&amp;$G146,'DADOS CENARIOS'!$C$2:$S$9,7,0)</f>
        <v>4680</v>
      </c>
      <c r="M146">
        <f>VLOOKUP($C146&amp;"-"&amp;$G146,'DADOS CENARIOS'!$C$2:$S$9,8,0)</f>
        <v>400</v>
      </c>
      <c r="N146">
        <f>VLOOKUP($C146&amp;"-"&amp;$G146,'DADOS CENARIOS'!$C$2:$S$9,9,0)</f>
        <v>320</v>
      </c>
      <c r="O146">
        <f>VLOOKUP($C146&amp;"-"&amp;$G146,'DADOS CENARIOS'!$C$2:$S$9,10,0)</f>
        <v>11</v>
      </c>
      <c r="P146">
        <f>VLOOKUP($C146&amp;"-"&amp;$G146,'DADOS CENARIOS'!$C$2:$S$9,11,0)</f>
        <v>8</v>
      </c>
      <c r="Q146">
        <f>VLOOKUP($C146&amp;"-"&amp;$G146,'DADOS CENARIOS'!$C$2:$S$9,12,0)</f>
        <v>6</v>
      </c>
      <c r="R146">
        <f>VLOOKUP($C146&amp;"-"&amp;$G146,'DADOS CENARIOS'!$C$2:$S$9,13,0)</f>
        <v>4</v>
      </c>
      <c r="S146">
        <f>VLOOKUP($C146&amp;"-"&amp;$G146,'DADOS CENARIOS'!$C$2:$S$9,14,0)</f>
        <v>3000</v>
      </c>
      <c r="T146">
        <f>VLOOKUP($C146&amp;"-"&amp;$G146,'DADOS CENARIOS'!$C$2:$S$9,15,0)</f>
        <v>800</v>
      </c>
      <c r="U146">
        <f>VLOOKUP($C146&amp;"-"&amp;$G146,'DADOS CENARIOS'!$C$2:$S$9,16,0)</f>
        <v>500</v>
      </c>
      <c r="V146">
        <f>VLOOKUP($C146&amp;"-"&amp;$G146,'DADOS CENARIOS'!$C$2:$S$9,17,0)</f>
        <v>155</v>
      </c>
    </row>
    <row r="147" spans="1:22" x14ac:dyDescent="0.25">
      <c r="A147" t="str">
        <f t="shared" si="2"/>
        <v>Route_MP_SBME_NS44</v>
      </c>
      <c r="B147" t="s">
        <v>237</v>
      </c>
      <c r="C147" s="31" t="s">
        <v>220</v>
      </c>
      <c r="D147">
        <f>VLOOKUP($C147&amp;"-"&amp;$G147,'DADOS CENARIOS'!$C$2:$S$9,2,0)</f>
        <v>5000</v>
      </c>
      <c r="E147">
        <f>VLOOKUP($C147&amp;"-"&amp;$G147,'DADOS CENARIOS'!$C$2:$S$9,3,0)</f>
        <v>5</v>
      </c>
      <c r="F147">
        <f>IF(AND(VLOOKUP(H147,vertices!$A:$D,4,0)="SIM",C147="GP"),1,VLOOKUP(C147,'DADOS CENARIOS'!$A$2:F154,6,0))</f>
        <v>12</v>
      </c>
      <c r="G147" s="31" t="s">
        <v>221</v>
      </c>
      <c r="H147" s="31" t="s">
        <v>259</v>
      </c>
      <c r="I147" s="31" t="s">
        <v>221</v>
      </c>
      <c r="J147">
        <f>VLOOKUP($C147&amp;"-"&amp;$G147,'DADOS CENARIOS'!$C$2:$S$9,5,0)</f>
        <v>107</v>
      </c>
      <c r="K147">
        <f>VLOOKUP($C147&amp;"-"&amp;$G147,'DADOS CENARIOS'!$C$2:$S$9,6,0)</f>
        <v>6800</v>
      </c>
      <c r="L147">
        <f>VLOOKUP($C147&amp;"-"&amp;$G147,'DADOS CENARIOS'!$C$2:$S$9,7,0)</f>
        <v>4680</v>
      </c>
      <c r="M147">
        <f>VLOOKUP($C147&amp;"-"&amp;$G147,'DADOS CENARIOS'!$C$2:$S$9,8,0)</f>
        <v>400</v>
      </c>
      <c r="N147">
        <f>VLOOKUP($C147&amp;"-"&amp;$G147,'DADOS CENARIOS'!$C$2:$S$9,9,0)</f>
        <v>320</v>
      </c>
      <c r="O147">
        <f>VLOOKUP($C147&amp;"-"&amp;$G147,'DADOS CENARIOS'!$C$2:$S$9,10,0)</f>
        <v>11</v>
      </c>
      <c r="P147">
        <f>VLOOKUP($C147&amp;"-"&amp;$G147,'DADOS CENARIOS'!$C$2:$S$9,11,0)</f>
        <v>8</v>
      </c>
      <c r="Q147">
        <f>VLOOKUP($C147&amp;"-"&amp;$G147,'DADOS CENARIOS'!$C$2:$S$9,12,0)</f>
        <v>6</v>
      </c>
      <c r="R147">
        <f>VLOOKUP($C147&amp;"-"&amp;$G147,'DADOS CENARIOS'!$C$2:$S$9,13,0)</f>
        <v>4</v>
      </c>
      <c r="S147">
        <f>VLOOKUP($C147&amp;"-"&amp;$G147,'DADOS CENARIOS'!$C$2:$S$9,14,0)</f>
        <v>3000</v>
      </c>
      <c r="T147">
        <f>VLOOKUP($C147&amp;"-"&amp;$G147,'DADOS CENARIOS'!$C$2:$S$9,15,0)</f>
        <v>800</v>
      </c>
      <c r="U147">
        <f>VLOOKUP($C147&amp;"-"&amp;$G147,'DADOS CENARIOS'!$C$2:$S$9,16,0)</f>
        <v>500</v>
      </c>
      <c r="V147">
        <f>VLOOKUP($C147&amp;"-"&amp;$G147,'DADOS CENARIOS'!$C$2:$S$9,17,0)</f>
        <v>155</v>
      </c>
    </row>
    <row r="148" spans="1:22" x14ac:dyDescent="0.25">
      <c r="A148" t="str">
        <f t="shared" si="2"/>
        <v>Route_MP_SBME_P_66</v>
      </c>
      <c r="B148" t="s">
        <v>237</v>
      </c>
      <c r="C148" s="31" t="s">
        <v>220</v>
      </c>
      <c r="D148">
        <f>VLOOKUP($C148&amp;"-"&amp;$G148,'DADOS CENARIOS'!$C$2:$S$9,2,0)</f>
        <v>5000</v>
      </c>
      <c r="E148">
        <f>VLOOKUP($C148&amp;"-"&amp;$G148,'DADOS CENARIOS'!$C$2:$S$9,3,0)</f>
        <v>5</v>
      </c>
      <c r="F148">
        <f>IF(AND(VLOOKUP(H148,vertices!$A:$D,4,0)="SIM",C148="GP"),1,VLOOKUP(C148,'DADOS CENARIOS'!$A$2:F155,6,0))</f>
        <v>12</v>
      </c>
      <c r="G148" s="31" t="s">
        <v>221</v>
      </c>
      <c r="H148" s="31" t="s">
        <v>5</v>
      </c>
      <c r="I148" s="31" t="s">
        <v>221</v>
      </c>
      <c r="J148">
        <f>VLOOKUP($C148&amp;"-"&amp;$G148,'DADOS CENARIOS'!$C$2:$S$9,5,0)</f>
        <v>107</v>
      </c>
      <c r="K148">
        <f>VLOOKUP($C148&amp;"-"&amp;$G148,'DADOS CENARIOS'!$C$2:$S$9,6,0)</f>
        <v>6800</v>
      </c>
      <c r="L148">
        <f>VLOOKUP($C148&amp;"-"&amp;$G148,'DADOS CENARIOS'!$C$2:$S$9,7,0)</f>
        <v>4680</v>
      </c>
      <c r="M148">
        <f>VLOOKUP($C148&amp;"-"&amp;$G148,'DADOS CENARIOS'!$C$2:$S$9,8,0)</f>
        <v>400</v>
      </c>
      <c r="N148">
        <f>VLOOKUP($C148&amp;"-"&amp;$G148,'DADOS CENARIOS'!$C$2:$S$9,9,0)</f>
        <v>320</v>
      </c>
      <c r="O148">
        <f>VLOOKUP($C148&amp;"-"&amp;$G148,'DADOS CENARIOS'!$C$2:$S$9,10,0)</f>
        <v>11</v>
      </c>
      <c r="P148">
        <f>VLOOKUP($C148&amp;"-"&amp;$G148,'DADOS CENARIOS'!$C$2:$S$9,11,0)</f>
        <v>8</v>
      </c>
      <c r="Q148">
        <f>VLOOKUP($C148&amp;"-"&amp;$G148,'DADOS CENARIOS'!$C$2:$S$9,12,0)</f>
        <v>6</v>
      </c>
      <c r="R148">
        <f>VLOOKUP($C148&amp;"-"&amp;$G148,'DADOS CENARIOS'!$C$2:$S$9,13,0)</f>
        <v>4</v>
      </c>
      <c r="S148">
        <f>VLOOKUP($C148&amp;"-"&amp;$G148,'DADOS CENARIOS'!$C$2:$S$9,14,0)</f>
        <v>3000</v>
      </c>
      <c r="T148">
        <f>VLOOKUP($C148&amp;"-"&amp;$G148,'DADOS CENARIOS'!$C$2:$S$9,15,0)</f>
        <v>800</v>
      </c>
      <c r="U148">
        <f>VLOOKUP($C148&amp;"-"&amp;$G148,'DADOS CENARIOS'!$C$2:$S$9,16,0)</f>
        <v>500</v>
      </c>
      <c r="V148">
        <f>VLOOKUP($C148&amp;"-"&amp;$G148,'DADOS CENARIOS'!$C$2:$S$9,17,0)</f>
        <v>155</v>
      </c>
    </row>
    <row r="149" spans="1:22" x14ac:dyDescent="0.25">
      <c r="A149" t="str">
        <f t="shared" si="2"/>
        <v>Route_MP_SBME_P_67</v>
      </c>
      <c r="B149" t="s">
        <v>237</v>
      </c>
      <c r="C149" s="31" t="s">
        <v>220</v>
      </c>
      <c r="D149">
        <f>VLOOKUP($C149&amp;"-"&amp;$G149,'DADOS CENARIOS'!$C$2:$S$9,2,0)</f>
        <v>5000</v>
      </c>
      <c r="E149">
        <f>VLOOKUP($C149&amp;"-"&amp;$G149,'DADOS CENARIOS'!$C$2:$S$9,3,0)</f>
        <v>5</v>
      </c>
      <c r="F149">
        <f>IF(AND(VLOOKUP(H149,vertices!$A:$D,4,0)="SIM",C149="GP"),1,VLOOKUP(C149,'DADOS CENARIOS'!$A$2:F156,6,0))</f>
        <v>12</v>
      </c>
      <c r="G149" s="31" t="s">
        <v>221</v>
      </c>
      <c r="H149" s="31" t="s">
        <v>6</v>
      </c>
      <c r="I149" s="31" t="s">
        <v>221</v>
      </c>
      <c r="J149">
        <f>VLOOKUP($C149&amp;"-"&amp;$G149,'DADOS CENARIOS'!$C$2:$S$9,5,0)</f>
        <v>107</v>
      </c>
      <c r="K149">
        <f>VLOOKUP($C149&amp;"-"&amp;$G149,'DADOS CENARIOS'!$C$2:$S$9,6,0)</f>
        <v>6800</v>
      </c>
      <c r="L149">
        <f>VLOOKUP($C149&amp;"-"&amp;$G149,'DADOS CENARIOS'!$C$2:$S$9,7,0)</f>
        <v>4680</v>
      </c>
      <c r="M149">
        <f>VLOOKUP($C149&amp;"-"&amp;$G149,'DADOS CENARIOS'!$C$2:$S$9,8,0)</f>
        <v>400</v>
      </c>
      <c r="N149">
        <f>VLOOKUP($C149&amp;"-"&amp;$G149,'DADOS CENARIOS'!$C$2:$S$9,9,0)</f>
        <v>320</v>
      </c>
      <c r="O149">
        <f>VLOOKUP($C149&amp;"-"&amp;$G149,'DADOS CENARIOS'!$C$2:$S$9,10,0)</f>
        <v>11</v>
      </c>
      <c r="P149">
        <f>VLOOKUP($C149&amp;"-"&amp;$G149,'DADOS CENARIOS'!$C$2:$S$9,11,0)</f>
        <v>8</v>
      </c>
      <c r="Q149">
        <f>VLOOKUP($C149&amp;"-"&amp;$G149,'DADOS CENARIOS'!$C$2:$S$9,12,0)</f>
        <v>6</v>
      </c>
      <c r="R149">
        <f>VLOOKUP($C149&amp;"-"&amp;$G149,'DADOS CENARIOS'!$C$2:$S$9,13,0)</f>
        <v>4</v>
      </c>
      <c r="S149">
        <f>VLOOKUP($C149&amp;"-"&amp;$G149,'DADOS CENARIOS'!$C$2:$S$9,14,0)</f>
        <v>3000</v>
      </c>
      <c r="T149">
        <f>VLOOKUP($C149&amp;"-"&amp;$G149,'DADOS CENARIOS'!$C$2:$S$9,15,0)</f>
        <v>800</v>
      </c>
      <c r="U149">
        <f>VLOOKUP($C149&amp;"-"&amp;$G149,'DADOS CENARIOS'!$C$2:$S$9,16,0)</f>
        <v>500</v>
      </c>
      <c r="V149">
        <f>VLOOKUP($C149&amp;"-"&amp;$G149,'DADOS CENARIOS'!$C$2:$S$9,17,0)</f>
        <v>155</v>
      </c>
    </row>
    <row r="150" spans="1:22" x14ac:dyDescent="0.25">
      <c r="A150" t="str">
        <f t="shared" si="2"/>
        <v>Route_MP_SBME_P_68</v>
      </c>
      <c r="B150" t="s">
        <v>237</v>
      </c>
      <c r="C150" s="31" t="s">
        <v>220</v>
      </c>
      <c r="D150">
        <f>VLOOKUP($C150&amp;"-"&amp;$G150,'DADOS CENARIOS'!$C$2:$S$9,2,0)</f>
        <v>5000</v>
      </c>
      <c r="E150">
        <f>VLOOKUP($C150&amp;"-"&amp;$G150,'DADOS CENARIOS'!$C$2:$S$9,3,0)</f>
        <v>5</v>
      </c>
      <c r="F150">
        <f>IF(AND(VLOOKUP(H150,vertices!$A:$D,4,0)="SIM",C150="GP"),1,VLOOKUP(C150,'DADOS CENARIOS'!$A$2:F157,6,0))</f>
        <v>12</v>
      </c>
      <c r="G150" s="31" t="s">
        <v>221</v>
      </c>
      <c r="H150" s="31" t="s">
        <v>7</v>
      </c>
      <c r="I150" s="31" t="s">
        <v>221</v>
      </c>
      <c r="J150">
        <f>VLOOKUP($C150&amp;"-"&amp;$G150,'DADOS CENARIOS'!$C$2:$S$9,5,0)</f>
        <v>107</v>
      </c>
      <c r="K150">
        <f>VLOOKUP($C150&amp;"-"&amp;$G150,'DADOS CENARIOS'!$C$2:$S$9,6,0)</f>
        <v>6800</v>
      </c>
      <c r="L150">
        <f>VLOOKUP($C150&amp;"-"&amp;$G150,'DADOS CENARIOS'!$C$2:$S$9,7,0)</f>
        <v>4680</v>
      </c>
      <c r="M150">
        <f>VLOOKUP($C150&amp;"-"&amp;$G150,'DADOS CENARIOS'!$C$2:$S$9,8,0)</f>
        <v>400</v>
      </c>
      <c r="N150">
        <f>VLOOKUP($C150&amp;"-"&amp;$G150,'DADOS CENARIOS'!$C$2:$S$9,9,0)</f>
        <v>320</v>
      </c>
      <c r="O150">
        <f>VLOOKUP($C150&amp;"-"&amp;$G150,'DADOS CENARIOS'!$C$2:$S$9,10,0)</f>
        <v>11</v>
      </c>
      <c r="P150">
        <f>VLOOKUP($C150&amp;"-"&amp;$G150,'DADOS CENARIOS'!$C$2:$S$9,11,0)</f>
        <v>8</v>
      </c>
      <c r="Q150">
        <f>VLOOKUP($C150&amp;"-"&amp;$G150,'DADOS CENARIOS'!$C$2:$S$9,12,0)</f>
        <v>6</v>
      </c>
      <c r="R150">
        <f>VLOOKUP($C150&amp;"-"&amp;$G150,'DADOS CENARIOS'!$C$2:$S$9,13,0)</f>
        <v>4</v>
      </c>
      <c r="S150">
        <f>VLOOKUP($C150&amp;"-"&amp;$G150,'DADOS CENARIOS'!$C$2:$S$9,14,0)</f>
        <v>3000</v>
      </c>
      <c r="T150">
        <f>VLOOKUP($C150&amp;"-"&amp;$G150,'DADOS CENARIOS'!$C$2:$S$9,15,0)</f>
        <v>800</v>
      </c>
      <c r="U150">
        <f>VLOOKUP($C150&amp;"-"&amp;$G150,'DADOS CENARIOS'!$C$2:$S$9,16,0)</f>
        <v>500</v>
      </c>
      <c r="V150">
        <f>VLOOKUP($C150&amp;"-"&amp;$G150,'DADOS CENARIOS'!$C$2:$S$9,17,0)</f>
        <v>155</v>
      </c>
    </row>
    <row r="151" spans="1:22" x14ac:dyDescent="0.25">
      <c r="A151" t="str">
        <f t="shared" si="2"/>
        <v>Route_MP_SBME_P_69</v>
      </c>
      <c r="B151" t="s">
        <v>237</v>
      </c>
      <c r="C151" s="31" t="s">
        <v>220</v>
      </c>
      <c r="D151">
        <f>VLOOKUP($C151&amp;"-"&amp;$G151,'DADOS CENARIOS'!$C$2:$S$9,2,0)</f>
        <v>5000</v>
      </c>
      <c r="E151">
        <f>VLOOKUP($C151&amp;"-"&amp;$G151,'DADOS CENARIOS'!$C$2:$S$9,3,0)</f>
        <v>5</v>
      </c>
      <c r="F151">
        <f>IF(AND(VLOOKUP(H151,vertices!$A:$D,4,0)="SIM",C151="GP"),1,VLOOKUP(C151,'DADOS CENARIOS'!$A$2:F158,6,0))</f>
        <v>12</v>
      </c>
      <c r="G151" s="31" t="s">
        <v>221</v>
      </c>
      <c r="H151" s="31" t="s">
        <v>41</v>
      </c>
      <c r="I151" s="31" t="s">
        <v>221</v>
      </c>
      <c r="J151">
        <f>VLOOKUP($C151&amp;"-"&amp;$G151,'DADOS CENARIOS'!$C$2:$S$9,5,0)</f>
        <v>107</v>
      </c>
      <c r="K151">
        <f>VLOOKUP($C151&amp;"-"&amp;$G151,'DADOS CENARIOS'!$C$2:$S$9,6,0)</f>
        <v>6800</v>
      </c>
      <c r="L151">
        <f>VLOOKUP($C151&amp;"-"&amp;$G151,'DADOS CENARIOS'!$C$2:$S$9,7,0)</f>
        <v>4680</v>
      </c>
      <c r="M151">
        <f>VLOOKUP($C151&amp;"-"&amp;$G151,'DADOS CENARIOS'!$C$2:$S$9,8,0)</f>
        <v>400</v>
      </c>
      <c r="N151">
        <f>VLOOKUP($C151&amp;"-"&amp;$G151,'DADOS CENARIOS'!$C$2:$S$9,9,0)</f>
        <v>320</v>
      </c>
      <c r="O151">
        <f>VLOOKUP($C151&amp;"-"&amp;$G151,'DADOS CENARIOS'!$C$2:$S$9,10,0)</f>
        <v>11</v>
      </c>
      <c r="P151">
        <f>VLOOKUP($C151&amp;"-"&amp;$G151,'DADOS CENARIOS'!$C$2:$S$9,11,0)</f>
        <v>8</v>
      </c>
      <c r="Q151">
        <f>VLOOKUP($C151&amp;"-"&amp;$G151,'DADOS CENARIOS'!$C$2:$S$9,12,0)</f>
        <v>6</v>
      </c>
      <c r="R151">
        <f>VLOOKUP($C151&amp;"-"&amp;$G151,'DADOS CENARIOS'!$C$2:$S$9,13,0)</f>
        <v>4</v>
      </c>
      <c r="S151">
        <f>VLOOKUP($C151&amp;"-"&amp;$G151,'DADOS CENARIOS'!$C$2:$S$9,14,0)</f>
        <v>3000</v>
      </c>
      <c r="T151">
        <f>VLOOKUP($C151&amp;"-"&amp;$G151,'DADOS CENARIOS'!$C$2:$S$9,15,0)</f>
        <v>800</v>
      </c>
      <c r="U151">
        <f>VLOOKUP($C151&amp;"-"&amp;$G151,'DADOS CENARIOS'!$C$2:$S$9,16,0)</f>
        <v>500</v>
      </c>
      <c r="V151">
        <f>VLOOKUP($C151&amp;"-"&amp;$G151,'DADOS CENARIOS'!$C$2:$S$9,17,0)</f>
        <v>155</v>
      </c>
    </row>
    <row r="152" spans="1:22" x14ac:dyDescent="0.25">
      <c r="A152" t="str">
        <f t="shared" si="2"/>
        <v>Route_MP_SBME_P_70</v>
      </c>
      <c r="B152" t="s">
        <v>237</v>
      </c>
      <c r="C152" s="31" t="s">
        <v>220</v>
      </c>
      <c r="D152">
        <f>VLOOKUP($C152&amp;"-"&amp;$G152,'DADOS CENARIOS'!$C$2:$S$9,2,0)</f>
        <v>5000</v>
      </c>
      <c r="E152">
        <f>VLOOKUP($C152&amp;"-"&amp;$G152,'DADOS CENARIOS'!$C$2:$S$9,3,0)</f>
        <v>5</v>
      </c>
      <c r="F152">
        <f>IF(AND(VLOOKUP(H152,vertices!$A:$D,4,0)="SIM",C152="GP"),1,VLOOKUP(C152,'DADOS CENARIOS'!$A$2:F159,6,0))</f>
        <v>12</v>
      </c>
      <c r="G152" s="31" t="s">
        <v>221</v>
      </c>
      <c r="H152" s="31" t="s">
        <v>42</v>
      </c>
      <c r="I152" s="31" t="s">
        <v>221</v>
      </c>
      <c r="J152">
        <f>VLOOKUP($C152&amp;"-"&amp;$G152,'DADOS CENARIOS'!$C$2:$S$9,5,0)</f>
        <v>107</v>
      </c>
      <c r="K152">
        <f>VLOOKUP($C152&amp;"-"&amp;$G152,'DADOS CENARIOS'!$C$2:$S$9,6,0)</f>
        <v>6800</v>
      </c>
      <c r="L152">
        <f>VLOOKUP($C152&amp;"-"&amp;$G152,'DADOS CENARIOS'!$C$2:$S$9,7,0)</f>
        <v>4680</v>
      </c>
      <c r="M152">
        <f>VLOOKUP($C152&amp;"-"&amp;$G152,'DADOS CENARIOS'!$C$2:$S$9,8,0)</f>
        <v>400</v>
      </c>
      <c r="N152">
        <f>VLOOKUP($C152&amp;"-"&amp;$G152,'DADOS CENARIOS'!$C$2:$S$9,9,0)</f>
        <v>320</v>
      </c>
      <c r="O152">
        <f>VLOOKUP($C152&amp;"-"&amp;$G152,'DADOS CENARIOS'!$C$2:$S$9,10,0)</f>
        <v>11</v>
      </c>
      <c r="P152">
        <f>VLOOKUP($C152&amp;"-"&amp;$G152,'DADOS CENARIOS'!$C$2:$S$9,11,0)</f>
        <v>8</v>
      </c>
      <c r="Q152">
        <f>VLOOKUP($C152&amp;"-"&amp;$G152,'DADOS CENARIOS'!$C$2:$S$9,12,0)</f>
        <v>6</v>
      </c>
      <c r="R152">
        <f>VLOOKUP($C152&amp;"-"&amp;$G152,'DADOS CENARIOS'!$C$2:$S$9,13,0)</f>
        <v>4</v>
      </c>
      <c r="S152">
        <f>VLOOKUP($C152&amp;"-"&amp;$G152,'DADOS CENARIOS'!$C$2:$S$9,14,0)</f>
        <v>3000</v>
      </c>
      <c r="T152">
        <f>VLOOKUP($C152&amp;"-"&amp;$G152,'DADOS CENARIOS'!$C$2:$S$9,15,0)</f>
        <v>800</v>
      </c>
      <c r="U152">
        <f>VLOOKUP($C152&amp;"-"&amp;$G152,'DADOS CENARIOS'!$C$2:$S$9,16,0)</f>
        <v>500</v>
      </c>
      <c r="V152">
        <f>VLOOKUP($C152&amp;"-"&amp;$G152,'DADOS CENARIOS'!$C$2:$S$9,17,0)</f>
        <v>155</v>
      </c>
    </row>
    <row r="153" spans="1:22" x14ac:dyDescent="0.25">
      <c r="A153" t="str">
        <f t="shared" si="2"/>
        <v>Route_MP_SBME_P_74</v>
      </c>
      <c r="B153" t="s">
        <v>237</v>
      </c>
      <c r="C153" s="31" t="s">
        <v>220</v>
      </c>
      <c r="D153">
        <f>VLOOKUP($C153&amp;"-"&amp;$G153,'DADOS CENARIOS'!$C$2:$S$9,2,0)</f>
        <v>5000</v>
      </c>
      <c r="E153">
        <f>VLOOKUP($C153&amp;"-"&amp;$G153,'DADOS CENARIOS'!$C$2:$S$9,3,0)</f>
        <v>5</v>
      </c>
      <c r="F153">
        <f>IF(AND(VLOOKUP(H153,vertices!$A:$D,4,0)="SIM",C153="GP"),1,VLOOKUP(C153,'DADOS CENARIOS'!$A$2:F160,6,0))</f>
        <v>12</v>
      </c>
      <c r="G153" s="31" t="s">
        <v>221</v>
      </c>
      <c r="H153" s="31" t="s">
        <v>43</v>
      </c>
      <c r="I153" s="31" t="s">
        <v>221</v>
      </c>
      <c r="J153">
        <f>VLOOKUP($C153&amp;"-"&amp;$G153,'DADOS CENARIOS'!$C$2:$S$9,5,0)</f>
        <v>107</v>
      </c>
      <c r="K153">
        <f>VLOOKUP($C153&amp;"-"&amp;$G153,'DADOS CENARIOS'!$C$2:$S$9,6,0)</f>
        <v>6800</v>
      </c>
      <c r="L153">
        <f>VLOOKUP($C153&amp;"-"&amp;$G153,'DADOS CENARIOS'!$C$2:$S$9,7,0)</f>
        <v>4680</v>
      </c>
      <c r="M153">
        <f>VLOOKUP($C153&amp;"-"&amp;$G153,'DADOS CENARIOS'!$C$2:$S$9,8,0)</f>
        <v>400</v>
      </c>
      <c r="N153">
        <f>VLOOKUP($C153&amp;"-"&amp;$G153,'DADOS CENARIOS'!$C$2:$S$9,9,0)</f>
        <v>320</v>
      </c>
      <c r="O153">
        <f>VLOOKUP($C153&amp;"-"&amp;$G153,'DADOS CENARIOS'!$C$2:$S$9,10,0)</f>
        <v>11</v>
      </c>
      <c r="P153">
        <f>VLOOKUP($C153&amp;"-"&amp;$G153,'DADOS CENARIOS'!$C$2:$S$9,11,0)</f>
        <v>8</v>
      </c>
      <c r="Q153">
        <f>VLOOKUP($C153&amp;"-"&amp;$G153,'DADOS CENARIOS'!$C$2:$S$9,12,0)</f>
        <v>6</v>
      </c>
      <c r="R153">
        <f>VLOOKUP($C153&amp;"-"&amp;$G153,'DADOS CENARIOS'!$C$2:$S$9,13,0)</f>
        <v>4</v>
      </c>
      <c r="S153">
        <f>VLOOKUP($C153&amp;"-"&amp;$G153,'DADOS CENARIOS'!$C$2:$S$9,14,0)</f>
        <v>3000</v>
      </c>
      <c r="T153">
        <f>VLOOKUP($C153&amp;"-"&amp;$G153,'DADOS CENARIOS'!$C$2:$S$9,15,0)</f>
        <v>800</v>
      </c>
      <c r="U153">
        <f>VLOOKUP($C153&amp;"-"&amp;$G153,'DADOS CENARIOS'!$C$2:$S$9,16,0)</f>
        <v>500</v>
      </c>
      <c r="V153">
        <f>VLOOKUP($C153&amp;"-"&amp;$G153,'DADOS CENARIOS'!$C$2:$S$9,17,0)</f>
        <v>155</v>
      </c>
    </row>
    <row r="154" spans="1:22" x14ac:dyDescent="0.25">
      <c r="A154" t="str">
        <f t="shared" si="2"/>
        <v>Route_MP_SBME_P_75</v>
      </c>
      <c r="B154" t="s">
        <v>237</v>
      </c>
      <c r="C154" s="31" t="s">
        <v>220</v>
      </c>
      <c r="D154">
        <f>VLOOKUP($C154&amp;"-"&amp;$G154,'DADOS CENARIOS'!$C$2:$S$9,2,0)</f>
        <v>5000</v>
      </c>
      <c r="E154">
        <f>VLOOKUP($C154&amp;"-"&amp;$G154,'DADOS CENARIOS'!$C$2:$S$9,3,0)</f>
        <v>5</v>
      </c>
      <c r="F154">
        <f>IF(AND(VLOOKUP(H154,vertices!$A:$D,4,0)="SIM",C154="GP"),1,VLOOKUP(C154,'DADOS CENARIOS'!$A$2:F161,6,0))</f>
        <v>12</v>
      </c>
      <c r="G154" s="31" t="s">
        <v>221</v>
      </c>
      <c r="H154" s="31" t="s">
        <v>44</v>
      </c>
      <c r="I154" s="31" t="s">
        <v>221</v>
      </c>
      <c r="J154">
        <f>VLOOKUP($C154&amp;"-"&amp;$G154,'DADOS CENARIOS'!$C$2:$S$9,5,0)</f>
        <v>107</v>
      </c>
      <c r="K154">
        <f>VLOOKUP($C154&amp;"-"&amp;$G154,'DADOS CENARIOS'!$C$2:$S$9,6,0)</f>
        <v>6800</v>
      </c>
      <c r="L154">
        <f>VLOOKUP($C154&amp;"-"&amp;$G154,'DADOS CENARIOS'!$C$2:$S$9,7,0)</f>
        <v>4680</v>
      </c>
      <c r="M154">
        <f>VLOOKUP($C154&amp;"-"&amp;$G154,'DADOS CENARIOS'!$C$2:$S$9,8,0)</f>
        <v>400</v>
      </c>
      <c r="N154">
        <f>VLOOKUP($C154&amp;"-"&amp;$G154,'DADOS CENARIOS'!$C$2:$S$9,9,0)</f>
        <v>320</v>
      </c>
      <c r="O154">
        <f>VLOOKUP($C154&amp;"-"&amp;$G154,'DADOS CENARIOS'!$C$2:$S$9,10,0)</f>
        <v>11</v>
      </c>
      <c r="P154">
        <f>VLOOKUP($C154&amp;"-"&amp;$G154,'DADOS CENARIOS'!$C$2:$S$9,11,0)</f>
        <v>8</v>
      </c>
      <c r="Q154">
        <f>VLOOKUP($C154&amp;"-"&amp;$G154,'DADOS CENARIOS'!$C$2:$S$9,12,0)</f>
        <v>6</v>
      </c>
      <c r="R154">
        <f>VLOOKUP($C154&amp;"-"&amp;$G154,'DADOS CENARIOS'!$C$2:$S$9,13,0)</f>
        <v>4</v>
      </c>
      <c r="S154">
        <f>VLOOKUP($C154&amp;"-"&amp;$G154,'DADOS CENARIOS'!$C$2:$S$9,14,0)</f>
        <v>3000</v>
      </c>
      <c r="T154">
        <f>VLOOKUP($C154&amp;"-"&amp;$G154,'DADOS CENARIOS'!$C$2:$S$9,15,0)</f>
        <v>800</v>
      </c>
      <c r="U154">
        <f>VLOOKUP($C154&amp;"-"&amp;$G154,'DADOS CENARIOS'!$C$2:$S$9,16,0)</f>
        <v>500</v>
      </c>
      <c r="V154">
        <f>VLOOKUP($C154&amp;"-"&amp;$G154,'DADOS CENARIOS'!$C$2:$S$9,17,0)</f>
        <v>155</v>
      </c>
    </row>
    <row r="155" spans="1:22" x14ac:dyDescent="0.25">
      <c r="A155" t="str">
        <f t="shared" si="2"/>
        <v>Route_MP_SBME_P_76</v>
      </c>
      <c r="B155" t="s">
        <v>237</v>
      </c>
      <c r="C155" s="31" t="s">
        <v>220</v>
      </c>
      <c r="D155">
        <f>VLOOKUP($C155&amp;"-"&amp;$G155,'DADOS CENARIOS'!$C$2:$S$9,2,0)</f>
        <v>5000</v>
      </c>
      <c r="E155">
        <f>VLOOKUP($C155&amp;"-"&amp;$G155,'DADOS CENARIOS'!$C$2:$S$9,3,0)</f>
        <v>5</v>
      </c>
      <c r="F155">
        <f>IF(AND(VLOOKUP(H155,vertices!$A:$D,4,0)="SIM",C155="GP"),1,VLOOKUP(C155,'DADOS CENARIOS'!$A$2:F162,6,0))</f>
        <v>12</v>
      </c>
      <c r="G155" s="31" t="s">
        <v>221</v>
      </c>
      <c r="H155" s="31" t="s">
        <v>45</v>
      </c>
      <c r="I155" s="31" t="s">
        <v>221</v>
      </c>
      <c r="J155">
        <f>VLOOKUP($C155&amp;"-"&amp;$G155,'DADOS CENARIOS'!$C$2:$S$9,5,0)</f>
        <v>107</v>
      </c>
      <c r="K155">
        <f>VLOOKUP($C155&amp;"-"&amp;$G155,'DADOS CENARIOS'!$C$2:$S$9,6,0)</f>
        <v>6800</v>
      </c>
      <c r="L155">
        <f>VLOOKUP($C155&amp;"-"&amp;$G155,'DADOS CENARIOS'!$C$2:$S$9,7,0)</f>
        <v>4680</v>
      </c>
      <c r="M155">
        <f>VLOOKUP($C155&amp;"-"&amp;$G155,'DADOS CENARIOS'!$C$2:$S$9,8,0)</f>
        <v>400</v>
      </c>
      <c r="N155">
        <f>VLOOKUP($C155&amp;"-"&amp;$G155,'DADOS CENARIOS'!$C$2:$S$9,9,0)</f>
        <v>320</v>
      </c>
      <c r="O155">
        <f>VLOOKUP($C155&amp;"-"&amp;$G155,'DADOS CENARIOS'!$C$2:$S$9,10,0)</f>
        <v>11</v>
      </c>
      <c r="P155">
        <f>VLOOKUP($C155&amp;"-"&amp;$G155,'DADOS CENARIOS'!$C$2:$S$9,11,0)</f>
        <v>8</v>
      </c>
      <c r="Q155">
        <f>VLOOKUP($C155&amp;"-"&amp;$G155,'DADOS CENARIOS'!$C$2:$S$9,12,0)</f>
        <v>6</v>
      </c>
      <c r="R155">
        <f>VLOOKUP($C155&amp;"-"&amp;$G155,'DADOS CENARIOS'!$C$2:$S$9,13,0)</f>
        <v>4</v>
      </c>
      <c r="S155">
        <f>VLOOKUP($C155&amp;"-"&amp;$G155,'DADOS CENARIOS'!$C$2:$S$9,14,0)</f>
        <v>3000</v>
      </c>
      <c r="T155">
        <f>VLOOKUP($C155&amp;"-"&amp;$G155,'DADOS CENARIOS'!$C$2:$S$9,15,0)</f>
        <v>800</v>
      </c>
      <c r="U155">
        <f>VLOOKUP($C155&amp;"-"&amp;$G155,'DADOS CENARIOS'!$C$2:$S$9,16,0)</f>
        <v>500</v>
      </c>
      <c r="V155">
        <f>VLOOKUP($C155&amp;"-"&amp;$G155,'DADOS CENARIOS'!$C$2:$S$9,17,0)</f>
        <v>155</v>
      </c>
    </row>
    <row r="156" spans="1:22" x14ac:dyDescent="0.25">
      <c r="A156" t="str">
        <f t="shared" si="2"/>
        <v>Route_MP_SBME_P_77</v>
      </c>
      <c r="B156" t="s">
        <v>237</v>
      </c>
      <c r="C156" s="31" t="s">
        <v>220</v>
      </c>
      <c r="D156">
        <f>VLOOKUP($C156&amp;"-"&amp;$G156,'DADOS CENARIOS'!$C$2:$S$9,2,0)</f>
        <v>5000</v>
      </c>
      <c r="E156">
        <f>VLOOKUP($C156&amp;"-"&amp;$G156,'DADOS CENARIOS'!$C$2:$S$9,3,0)</f>
        <v>5</v>
      </c>
      <c r="F156">
        <f>IF(AND(VLOOKUP(H156,vertices!$A:$D,4,0)="SIM",C156="GP"),1,VLOOKUP(C156,'DADOS CENARIOS'!$A$2:F163,6,0))</f>
        <v>12</v>
      </c>
      <c r="G156" s="31" t="s">
        <v>221</v>
      </c>
      <c r="H156" s="31" t="s">
        <v>46</v>
      </c>
      <c r="I156" s="31" t="s">
        <v>221</v>
      </c>
      <c r="J156">
        <f>VLOOKUP($C156&amp;"-"&amp;$G156,'DADOS CENARIOS'!$C$2:$S$9,5,0)</f>
        <v>107</v>
      </c>
      <c r="K156">
        <f>VLOOKUP($C156&amp;"-"&amp;$G156,'DADOS CENARIOS'!$C$2:$S$9,6,0)</f>
        <v>6800</v>
      </c>
      <c r="L156">
        <f>VLOOKUP($C156&amp;"-"&amp;$G156,'DADOS CENARIOS'!$C$2:$S$9,7,0)</f>
        <v>4680</v>
      </c>
      <c r="M156">
        <f>VLOOKUP($C156&amp;"-"&amp;$G156,'DADOS CENARIOS'!$C$2:$S$9,8,0)</f>
        <v>400</v>
      </c>
      <c r="N156">
        <f>VLOOKUP($C156&amp;"-"&amp;$G156,'DADOS CENARIOS'!$C$2:$S$9,9,0)</f>
        <v>320</v>
      </c>
      <c r="O156">
        <f>VLOOKUP($C156&amp;"-"&amp;$G156,'DADOS CENARIOS'!$C$2:$S$9,10,0)</f>
        <v>11</v>
      </c>
      <c r="P156">
        <f>VLOOKUP($C156&amp;"-"&amp;$G156,'DADOS CENARIOS'!$C$2:$S$9,11,0)</f>
        <v>8</v>
      </c>
      <c r="Q156">
        <f>VLOOKUP($C156&amp;"-"&amp;$G156,'DADOS CENARIOS'!$C$2:$S$9,12,0)</f>
        <v>6</v>
      </c>
      <c r="R156">
        <f>VLOOKUP($C156&amp;"-"&amp;$G156,'DADOS CENARIOS'!$C$2:$S$9,13,0)</f>
        <v>4</v>
      </c>
      <c r="S156">
        <f>VLOOKUP($C156&amp;"-"&amp;$G156,'DADOS CENARIOS'!$C$2:$S$9,14,0)</f>
        <v>3000</v>
      </c>
      <c r="T156">
        <f>VLOOKUP($C156&amp;"-"&amp;$G156,'DADOS CENARIOS'!$C$2:$S$9,15,0)</f>
        <v>800</v>
      </c>
      <c r="U156">
        <f>VLOOKUP($C156&amp;"-"&amp;$G156,'DADOS CENARIOS'!$C$2:$S$9,16,0)</f>
        <v>500</v>
      </c>
      <c r="V156">
        <f>VLOOKUP($C156&amp;"-"&amp;$G156,'DADOS CENARIOS'!$C$2:$S$9,17,0)</f>
        <v>155</v>
      </c>
    </row>
    <row r="157" spans="1:22" x14ac:dyDescent="0.25">
      <c r="A157" t="str">
        <f t="shared" si="2"/>
        <v>Route_MP_SBME_SS75</v>
      </c>
      <c r="B157" t="s">
        <v>237</v>
      </c>
      <c r="C157" s="31" t="s">
        <v>220</v>
      </c>
      <c r="D157">
        <f>VLOOKUP($C157&amp;"-"&amp;$G157,'DADOS CENARIOS'!$C$2:$S$9,2,0)</f>
        <v>5000</v>
      </c>
      <c r="E157">
        <f>VLOOKUP($C157&amp;"-"&amp;$G157,'DADOS CENARIOS'!$C$2:$S$9,3,0)</f>
        <v>5</v>
      </c>
      <c r="F157">
        <f>IF(AND(VLOOKUP(H157,vertices!$A:$D,4,0)="SIM",C157="GP"),1,VLOOKUP(C157,'DADOS CENARIOS'!$A$2:F164,6,0))</f>
        <v>12</v>
      </c>
      <c r="G157" s="31" t="s">
        <v>221</v>
      </c>
      <c r="H157" s="31" t="s">
        <v>260</v>
      </c>
      <c r="I157" s="31" t="s">
        <v>221</v>
      </c>
      <c r="J157">
        <f>VLOOKUP($C157&amp;"-"&amp;$G157,'DADOS CENARIOS'!$C$2:$S$9,5,0)</f>
        <v>107</v>
      </c>
      <c r="K157">
        <f>VLOOKUP($C157&amp;"-"&amp;$G157,'DADOS CENARIOS'!$C$2:$S$9,6,0)</f>
        <v>6800</v>
      </c>
      <c r="L157">
        <f>VLOOKUP($C157&amp;"-"&amp;$G157,'DADOS CENARIOS'!$C$2:$S$9,7,0)</f>
        <v>4680</v>
      </c>
      <c r="M157">
        <f>VLOOKUP($C157&amp;"-"&amp;$G157,'DADOS CENARIOS'!$C$2:$S$9,8,0)</f>
        <v>400</v>
      </c>
      <c r="N157">
        <f>VLOOKUP($C157&amp;"-"&amp;$G157,'DADOS CENARIOS'!$C$2:$S$9,9,0)</f>
        <v>320</v>
      </c>
      <c r="O157">
        <f>VLOOKUP($C157&amp;"-"&amp;$G157,'DADOS CENARIOS'!$C$2:$S$9,10,0)</f>
        <v>11</v>
      </c>
      <c r="P157">
        <f>VLOOKUP($C157&amp;"-"&amp;$G157,'DADOS CENARIOS'!$C$2:$S$9,11,0)</f>
        <v>8</v>
      </c>
      <c r="Q157">
        <f>VLOOKUP($C157&amp;"-"&amp;$G157,'DADOS CENARIOS'!$C$2:$S$9,12,0)</f>
        <v>6</v>
      </c>
      <c r="R157">
        <f>VLOOKUP($C157&amp;"-"&amp;$G157,'DADOS CENARIOS'!$C$2:$S$9,13,0)</f>
        <v>4</v>
      </c>
      <c r="S157">
        <f>VLOOKUP($C157&amp;"-"&amp;$G157,'DADOS CENARIOS'!$C$2:$S$9,14,0)</f>
        <v>3000</v>
      </c>
      <c r="T157">
        <f>VLOOKUP($C157&amp;"-"&amp;$G157,'DADOS CENARIOS'!$C$2:$S$9,15,0)</f>
        <v>800</v>
      </c>
      <c r="U157">
        <f>VLOOKUP($C157&amp;"-"&amp;$G157,'DADOS CENARIOS'!$C$2:$S$9,16,0)</f>
        <v>500</v>
      </c>
      <c r="V157">
        <f>VLOOKUP($C157&amp;"-"&amp;$G157,'DADOS CENARIOS'!$C$2:$S$9,17,0)</f>
        <v>155</v>
      </c>
    </row>
    <row r="158" spans="1:22" x14ac:dyDescent="0.25">
      <c r="A158" t="str">
        <f t="shared" si="2"/>
        <v>Route_MP_SBME_UMMA</v>
      </c>
      <c r="B158" t="s">
        <v>237</v>
      </c>
      <c r="C158" s="31" t="s">
        <v>220</v>
      </c>
      <c r="D158">
        <f>VLOOKUP($C158&amp;"-"&amp;$G158,'DADOS CENARIOS'!$C$2:$S$9,2,0)</f>
        <v>5000</v>
      </c>
      <c r="E158">
        <f>VLOOKUP($C158&amp;"-"&amp;$G158,'DADOS CENARIOS'!$C$2:$S$9,3,0)</f>
        <v>5</v>
      </c>
      <c r="F158">
        <f>IF(AND(VLOOKUP(H158,vertices!$A:$D,4,0)="SIM",C158="GP"),1,VLOOKUP(C158,'DADOS CENARIOS'!$A$2:F165,6,0))</f>
        <v>12</v>
      </c>
      <c r="G158" s="31" t="s">
        <v>221</v>
      </c>
      <c r="H158" s="31" t="s">
        <v>47</v>
      </c>
      <c r="I158" s="31" t="s">
        <v>221</v>
      </c>
      <c r="J158">
        <f>VLOOKUP($C158&amp;"-"&amp;$G158,'DADOS CENARIOS'!$C$2:$S$9,5,0)</f>
        <v>107</v>
      </c>
      <c r="K158">
        <f>VLOOKUP($C158&amp;"-"&amp;$G158,'DADOS CENARIOS'!$C$2:$S$9,6,0)</f>
        <v>6800</v>
      </c>
      <c r="L158">
        <f>VLOOKUP($C158&amp;"-"&amp;$G158,'DADOS CENARIOS'!$C$2:$S$9,7,0)</f>
        <v>4680</v>
      </c>
      <c r="M158">
        <f>VLOOKUP($C158&amp;"-"&amp;$G158,'DADOS CENARIOS'!$C$2:$S$9,8,0)</f>
        <v>400</v>
      </c>
      <c r="N158">
        <f>VLOOKUP($C158&amp;"-"&amp;$G158,'DADOS CENARIOS'!$C$2:$S$9,9,0)</f>
        <v>320</v>
      </c>
      <c r="O158">
        <f>VLOOKUP($C158&amp;"-"&amp;$G158,'DADOS CENARIOS'!$C$2:$S$9,10,0)</f>
        <v>11</v>
      </c>
      <c r="P158">
        <f>VLOOKUP($C158&amp;"-"&amp;$G158,'DADOS CENARIOS'!$C$2:$S$9,11,0)</f>
        <v>8</v>
      </c>
      <c r="Q158">
        <f>VLOOKUP($C158&amp;"-"&amp;$G158,'DADOS CENARIOS'!$C$2:$S$9,12,0)</f>
        <v>6</v>
      </c>
      <c r="R158">
        <f>VLOOKUP($C158&amp;"-"&amp;$G158,'DADOS CENARIOS'!$C$2:$S$9,13,0)</f>
        <v>4</v>
      </c>
      <c r="S158">
        <f>VLOOKUP($C158&amp;"-"&amp;$G158,'DADOS CENARIOS'!$C$2:$S$9,14,0)</f>
        <v>3000</v>
      </c>
      <c r="T158">
        <f>VLOOKUP($C158&amp;"-"&amp;$G158,'DADOS CENARIOS'!$C$2:$S$9,15,0)</f>
        <v>800</v>
      </c>
      <c r="U158">
        <f>VLOOKUP($C158&amp;"-"&amp;$G158,'DADOS CENARIOS'!$C$2:$S$9,16,0)</f>
        <v>500</v>
      </c>
      <c r="V158">
        <f>VLOOKUP($C158&amp;"-"&amp;$G158,'DADOS CENARIOS'!$C$2:$S$9,17,0)</f>
        <v>155</v>
      </c>
    </row>
    <row r="159" spans="1:22" x14ac:dyDescent="0.25">
      <c r="A159" t="str">
        <f t="shared" si="2"/>
        <v>Route_MP_SBME_UMPA</v>
      </c>
      <c r="B159" t="s">
        <v>237</v>
      </c>
      <c r="C159" s="31" t="s">
        <v>220</v>
      </c>
      <c r="D159">
        <f>VLOOKUP($C159&amp;"-"&amp;$G159,'DADOS CENARIOS'!$C$2:$S$9,2,0)</f>
        <v>5000</v>
      </c>
      <c r="E159">
        <f>VLOOKUP($C159&amp;"-"&amp;$G159,'DADOS CENARIOS'!$C$2:$S$9,3,0)</f>
        <v>5</v>
      </c>
      <c r="F159">
        <f>IF(AND(VLOOKUP(H159,vertices!$A:$D,4,0)="SIM",C159="GP"),1,VLOOKUP(C159,'DADOS CENARIOS'!$A$2:F166,6,0))</f>
        <v>12</v>
      </c>
      <c r="G159" s="31" t="s">
        <v>221</v>
      </c>
      <c r="H159" s="31" t="s">
        <v>48</v>
      </c>
      <c r="I159" s="31" t="s">
        <v>221</v>
      </c>
      <c r="J159">
        <f>VLOOKUP($C159&amp;"-"&amp;$G159,'DADOS CENARIOS'!$C$2:$S$9,5,0)</f>
        <v>107</v>
      </c>
      <c r="K159">
        <f>VLOOKUP($C159&amp;"-"&amp;$G159,'DADOS CENARIOS'!$C$2:$S$9,6,0)</f>
        <v>6800</v>
      </c>
      <c r="L159">
        <f>VLOOKUP($C159&amp;"-"&amp;$G159,'DADOS CENARIOS'!$C$2:$S$9,7,0)</f>
        <v>4680</v>
      </c>
      <c r="M159">
        <f>VLOOKUP($C159&amp;"-"&amp;$G159,'DADOS CENARIOS'!$C$2:$S$9,8,0)</f>
        <v>400</v>
      </c>
      <c r="N159">
        <f>VLOOKUP($C159&amp;"-"&amp;$G159,'DADOS CENARIOS'!$C$2:$S$9,9,0)</f>
        <v>320</v>
      </c>
      <c r="O159">
        <f>VLOOKUP($C159&amp;"-"&amp;$G159,'DADOS CENARIOS'!$C$2:$S$9,10,0)</f>
        <v>11</v>
      </c>
      <c r="P159">
        <f>VLOOKUP($C159&amp;"-"&amp;$G159,'DADOS CENARIOS'!$C$2:$S$9,11,0)</f>
        <v>8</v>
      </c>
      <c r="Q159">
        <f>VLOOKUP($C159&amp;"-"&amp;$G159,'DADOS CENARIOS'!$C$2:$S$9,12,0)</f>
        <v>6</v>
      </c>
      <c r="R159">
        <f>VLOOKUP($C159&amp;"-"&amp;$G159,'DADOS CENARIOS'!$C$2:$S$9,13,0)</f>
        <v>4</v>
      </c>
      <c r="S159">
        <f>VLOOKUP($C159&amp;"-"&amp;$G159,'DADOS CENARIOS'!$C$2:$S$9,14,0)</f>
        <v>3000</v>
      </c>
      <c r="T159">
        <f>VLOOKUP($C159&amp;"-"&amp;$G159,'DADOS CENARIOS'!$C$2:$S$9,15,0)</f>
        <v>800</v>
      </c>
      <c r="U159">
        <f>VLOOKUP($C159&amp;"-"&amp;$G159,'DADOS CENARIOS'!$C$2:$S$9,16,0)</f>
        <v>500</v>
      </c>
      <c r="V159">
        <f>VLOOKUP($C159&amp;"-"&amp;$G159,'DADOS CENARIOS'!$C$2:$S$9,17,0)</f>
        <v>155</v>
      </c>
    </row>
    <row r="160" spans="1:22" x14ac:dyDescent="0.25">
      <c r="A160" t="str">
        <f t="shared" si="2"/>
        <v>Route_MP_SBME_UMTJ</v>
      </c>
      <c r="B160" t="s">
        <v>237</v>
      </c>
      <c r="C160" s="31" t="s">
        <v>220</v>
      </c>
      <c r="D160">
        <f>VLOOKUP($C160&amp;"-"&amp;$G160,'DADOS CENARIOS'!$C$2:$S$9,2,0)</f>
        <v>5000</v>
      </c>
      <c r="E160">
        <f>VLOOKUP($C160&amp;"-"&amp;$G160,'DADOS CENARIOS'!$C$2:$S$9,3,0)</f>
        <v>5</v>
      </c>
      <c r="F160">
        <f>IF(AND(VLOOKUP(H160,vertices!$A:$D,4,0)="SIM",C160="GP"),1,VLOOKUP(C160,'DADOS CENARIOS'!$A$2:F167,6,0))</f>
        <v>12</v>
      </c>
      <c r="G160" s="31" t="s">
        <v>221</v>
      </c>
      <c r="H160" s="31" t="s">
        <v>49</v>
      </c>
      <c r="I160" s="31" t="s">
        <v>221</v>
      </c>
      <c r="J160">
        <f>VLOOKUP($C160&amp;"-"&amp;$G160,'DADOS CENARIOS'!$C$2:$S$9,5,0)</f>
        <v>107</v>
      </c>
      <c r="K160">
        <f>VLOOKUP($C160&amp;"-"&amp;$G160,'DADOS CENARIOS'!$C$2:$S$9,6,0)</f>
        <v>6800</v>
      </c>
      <c r="L160">
        <f>VLOOKUP($C160&amp;"-"&amp;$G160,'DADOS CENARIOS'!$C$2:$S$9,7,0)</f>
        <v>4680</v>
      </c>
      <c r="M160">
        <f>VLOOKUP($C160&amp;"-"&amp;$G160,'DADOS CENARIOS'!$C$2:$S$9,8,0)</f>
        <v>400</v>
      </c>
      <c r="N160">
        <f>VLOOKUP($C160&amp;"-"&amp;$G160,'DADOS CENARIOS'!$C$2:$S$9,9,0)</f>
        <v>320</v>
      </c>
      <c r="O160">
        <f>VLOOKUP($C160&amp;"-"&amp;$G160,'DADOS CENARIOS'!$C$2:$S$9,10,0)</f>
        <v>11</v>
      </c>
      <c r="P160">
        <f>VLOOKUP($C160&amp;"-"&amp;$G160,'DADOS CENARIOS'!$C$2:$S$9,11,0)</f>
        <v>8</v>
      </c>
      <c r="Q160">
        <f>VLOOKUP($C160&amp;"-"&amp;$G160,'DADOS CENARIOS'!$C$2:$S$9,12,0)</f>
        <v>6</v>
      </c>
      <c r="R160">
        <f>VLOOKUP($C160&amp;"-"&amp;$G160,'DADOS CENARIOS'!$C$2:$S$9,13,0)</f>
        <v>4</v>
      </c>
      <c r="S160">
        <f>VLOOKUP($C160&amp;"-"&amp;$G160,'DADOS CENARIOS'!$C$2:$S$9,14,0)</f>
        <v>3000</v>
      </c>
      <c r="T160">
        <f>VLOOKUP($C160&amp;"-"&amp;$G160,'DADOS CENARIOS'!$C$2:$S$9,15,0)</f>
        <v>800</v>
      </c>
      <c r="U160">
        <f>VLOOKUP($C160&amp;"-"&amp;$G160,'DADOS CENARIOS'!$C$2:$S$9,16,0)</f>
        <v>500</v>
      </c>
      <c r="V160">
        <f>VLOOKUP($C160&amp;"-"&amp;$G160,'DADOS CENARIOS'!$C$2:$S$9,17,0)</f>
        <v>155</v>
      </c>
    </row>
    <row r="161" spans="1:22" x14ac:dyDescent="0.25">
      <c r="A161" t="str">
        <f t="shared" si="2"/>
        <v>Route_MP_SBME_UMVE</v>
      </c>
      <c r="B161" t="s">
        <v>237</v>
      </c>
      <c r="C161" s="31" t="s">
        <v>220</v>
      </c>
      <c r="D161">
        <f>VLOOKUP($C161&amp;"-"&amp;$G161,'DADOS CENARIOS'!$C$2:$S$9,2,0)</f>
        <v>5000</v>
      </c>
      <c r="E161">
        <f>VLOOKUP($C161&amp;"-"&amp;$G161,'DADOS CENARIOS'!$C$2:$S$9,3,0)</f>
        <v>5</v>
      </c>
      <c r="F161">
        <f>IF(AND(VLOOKUP(H161,vertices!$A:$D,4,0)="SIM",C161="GP"),1,VLOOKUP(C161,'DADOS CENARIOS'!$A$2:F168,6,0))</f>
        <v>12</v>
      </c>
      <c r="G161" s="31" t="s">
        <v>221</v>
      </c>
      <c r="H161" s="31" t="s">
        <v>50</v>
      </c>
      <c r="I161" s="31" t="s">
        <v>221</v>
      </c>
      <c r="J161">
        <f>VLOOKUP($C161&amp;"-"&amp;$G161,'DADOS CENARIOS'!$C$2:$S$9,5,0)</f>
        <v>107</v>
      </c>
      <c r="K161">
        <f>VLOOKUP($C161&amp;"-"&amp;$G161,'DADOS CENARIOS'!$C$2:$S$9,6,0)</f>
        <v>6800</v>
      </c>
      <c r="L161">
        <f>VLOOKUP($C161&amp;"-"&amp;$G161,'DADOS CENARIOS'!$C$2:$S$9,7,0)</f>
        <v>4680</v>
      </c>
      <c r="M161">
        <f>VLOOKUP($C161&amp;"-"&amp;$G161,'DADOS CENARIOS'!$C$2:$S$9,8,0)</f>
        <v>400</v>
      </c>
      <c r="N161">
        <f>VLOOKUP($C161&amp;"-"&amp;$G161,'DADOS CENARIOS'!$C$2:$S$9,9,0)</f>
        <v>320</v>
      </c>
      <c r="O161">
        <f>VLOOKUP($C161&amp;"-"&amp;$G161,'DADOS CENARIOS'!$C$2:$S$9,10,0)</f>
        <v>11</v>
      </c>
      <c r="P161">
        <f>VLOOKUP($C161&amp;"-"&amp;$G161,'DADOS CENARIOS'!$C$2:$S$9,11,0)</f>
        <v>8</v>
      </c>
      <c r="Q161">
        <f>VLOOKUP($C161&amp;"-"&amp;$G161,'DADOS CENARIOS'!$C$2:$S$9,12,0)</f>
        <v>6</v>
      </c>
      <c r="R161">
        <f>VLOOKUP($C161&amp;"-"&amp;$G161,'DADOS CENARIOS'!$C$2:$S$9,13,0)</f>
        <v>4</v>
      </c>
      <c r="S161">
        <f>VLOOKUP($C161&amp;"-"&amp;$G161,'DADOS CENARIOS'!$C$2:$S$9,14,0)</f>
        <v>3000</v>
      </c>
      <c r="T161">
        <f>VLOOKUP($C161&amp;"-"&amp;$G161,'DADOS CENARIOS'!$C$2:$S$9,15,0)</f>
        <v>800</v>
      </c>
      <c r="U161">
        <f>VLOOKUP($C161&amp;"-"&amp;$G161,'DADOS CENARIOS'!$C$2:$S$9,16,0)</f>
        <v>500</v>
      </c>
      <c r="V161">
        <f>VLOOKUP($C161&amp;"-"&amp;$G161,'DADOS CENARIOS'!$C$2:$S$9,17,0)</f>
        <v>155</v>
      </c>
    </row>
    <row r="162" spans="1:22" x14ac:dyDescent="0.25">
      <c r="A162" t="str">
        <f t="shared" si="2"/>
        <v>Route_MP_SBME_SRIO</v>
      </c>
      <c r="B162" t="s">
        <v>237</v>
      </c>
      <c r="C162" s="31" t="s">
        <v>220</v>
      </c>
      <c r="D162">
        <f>VLOOKUP($C162&amp;"-"&amp;$G162,'DADOS CENARIOS'!$C$2:$S$9,2,0)</f>
        <v>5000</v>
      </c>
      <c r="E162">
        <f>VLOOKUP($C162&amp;"-"&amp;$G162,'DADOS CENARIOS'!$C$2:$S$9,3,0)</f>
        <v>5</v>
      </c>
      <c r="F162">
        <f>IF(AND(VLOOKUP(H162,vertices!$A:$D,4,0)="SIM",C162="GP"),1,VLOOKUP(C162,'DADOS CENARIOS'!$A$2:F169,6,0))</f>
        <v>12</v>
      </c>
      <c r="G162" s="31" t="s">
        <v>221</v>
      </c>
      <c r="H162" s="31" t="s">
        <v>212</v>
      </c>
      <c r="I162" s="31" t="s">
        <v>221</v>
      </c>
      <c r="J162">
        <f>VLOOKUP($C162&amp;"-"&amp;$G162,'DADOS CENARIOS'!$C$2:$S$9,5,0)</f>
        <v>107</v>
      </c>
      <c r="K162">
        <f>VLOOKUP($C162&amp;"-"&amp;$G162,'DADOS CENARIOS'!$C$2:$S$9,6,0)</f>
        <v>6800</v>
      </c>
      <c r="L162">
        <f>VLOOKUP($C162&amp;"-"&amp;$G162,'DADOS CENARIOS'!$C$2:$S$9,7,0)</f>
        <v>4680</v>
      </c>
      <c r="M162">
        <f>VLOOKUP($C162&amp;"-"&amp;$G162,'DADOS CENARIOS'!$C$2:$S$9,8,0)</f>
        <v>400</v>
      </c>
      <c r="N162">
        <f>VLOOKUP($C162&amp;"-"&amp;$G162,'DADOS CENARIOS'!$C$2:$S$9,9,0)</f>
        <v>320</v>
      </c>
      <c r="O162">
        <f>VLOOKUP($C162&amp;"-"&amp;$G162,'DADOS CENARIOS'!$C$2:$S$9,10,0)</f>
        <v>11</v>
      </c>
      <c r="P162">
        <f>VLOOKUP($C162&amp;"-"&amp;$G162,'DADOS CENARIOS'!$C$2:$S$9,11,0)</f>
        <v>8</v>
      </c>
      <c r="Q162">
        <f>VLOOKUP($C162&amp;"-"&amp;$G162,'DADOS CENARIOS'!$C$2:$S$9,12,0)</f>
        <v>6</v>
      </c>
      <c r="R162">
        <f>VLOOKUP($C162&amp;"-"&amp;$G162,'DADOS CENARIOS'!$C$2:$S$9,13,0)</f>
        <v>4</v>
      </c>
      <c r="S162">
        <f>VLOOKUP($C162&amp;"-"&amp;$G162,'DADOS CENARIOS'!$C$2:$S$9,14,0)</f>
        <v>3000</v>
      </c>
      <c r="T162">
        <f>VLOOKUP($C162&amp;"-"&amp;$G162,'DADOS CENARIOS'!$C$2:$S$9,15,0)</f>
        <v>800</v>
      </c>
      <c r="U162">
        <f>VLOOKUP($C162&amp;"-"&amp;$G162,'DADOS CENARIOS'!$C$2:$S$9,16,0)</f>
        <v>500</v>
      </c>
      <c r="V162">
        <f>VLOOKUP($C162&amp;"-"&amp;$G162,'DADOS CENARIOS'!$C$2:$S$9,17,0)</f>
        <v>155</v>
      </c>
    </row>
    <row r="163" spans="1:22" x14ac:dyDescent="0.25">
      <c r="A163" t="str">
        <f t="shared" si="2"/>
        <v>Route_MP_SBME_SARU</v>
      </c>
      <c r="B163" t="s">
        <v>237</v>
      </c>
      <c r="C163" s="31" t="s">
        <v>220</v>
      </c>
      <c r="D163">
        <f>VLOOKUP($C163&amp;"-"&amp;$G163,'DADOS CENARIOS'!$C$2:$S$9,2,0)</f>
        <v>5000</v>
      </c>
      <c r="E163">
        <f>VLOOKUP($C163&amp;"-"&amp;$G163,'DADOS CENARIOS'!$C$2:$S$9,3,0)</f>
        <v>5</v>
      </c>
      <c r="F163">
        <f>IF(AND(VLOOKUP(H163,vertices!$A:$D,4,0)="SIM",C163="GP"),1,VLOOKUP(C163,'DADOS CENARIOS'!$A$2:F170,6,0))</f>
        <v>12</v>
      </c>
      <c r="G163" s="31" t="s">
        <v>221</v>
      </c>
      <c r="H163" s="31" t="s">
        <v>213</v>
      </c>
      <c r="I163" s="31" t="s">
        <v>221</v>
      </c>
      <c r="J163">
        <f>VLOOKUP($C163&amp;"-"&amp;$G163,'DADOS CENARIOS'!$C$2:$S$9,5,0)</f>
        <v>107</v>
      </c>
      <c r="K163">
        <f>VLOOKUP($C163&amp;"-"&amp;$G163,'DADOS CENARIOS'!$C$2:$S$9,6,0)</f>
        <v>6800</v>
      </c>
      <c r="L163">
        <f>VLOOKUP($C163&amp;"-"&amp;$G163,'DADOS CENARIOS'!$C$2:$S$9,7,0)</f>
        <v>4680</v>
      </c>
      <c r="M163">
        <f>VLOOKUP($C163&amp;"-"&amp;$G163,'DADOS CENARIOS'!$C$2:$S$9,8,0)</f>
        <v>400</v>
      </c>
      <c r="N163">
        <f>VLOOKUP($C163&amp;"-"&amp;$G163,'DADOS CENARIOS'!$C$2:$S$9,9,0)</f>
        <v>320</v>
      </c>
      <c r="O163">
        <f>VLOOKUP($C163&amp;"-"&amp;$G163,'DADOS CENARIOS'!$C$2:$S$9,10,0)</f>
        <v>11</v>
      </c>
      <c r="P163">
        <f>VLOOKUP($C163&amp;"-"&amp;$G163,'DADOS CENARIOS'!$C$2:$S$9,11,0)</f>
        <v>8</v>
      </c>
      <c r="Q163">
        <f>VLOOKUP($C163&amp;"-"&amp;$G163,'DADOS CENARIOS'!$C$2:$S$9,12,0)</f>
        <v>6</v>
      </c>
      <c r="R163">
        <f>VLOOKUP($C163&amp;"-"&amp;$G163,'DADOS CENARIOS'!$C$2:$S$9,13,0)</f>
        <v>4</v>
      </c>
      <c r="S163">
        <f>VLOOKUP($C163&amp;"-"&amp;$G163,'DADOS CENARIOS'!$C$2:$S$9,14,0)</f>
        <v>3000</v>
      </c>
      <c r="T163">
        <f>VLOOKUP($C163&amp;"-"&amp;$G163,'DADOS CENARIOS'!$C$2:$S$9,15,0)</f>
        <v>800</v>
      </c>
      <c r="U163">
        <f>VLOOKUP($C163&amp;"-"&amp;$G163,'DADOS CENARIOS'!$C$2:$S$9,16,0)</f>
        <v>500</v>
      </c>
      <c r="V163">
        <f>VLOOKUP($C163&amp;"-"&amp;$G163,'DADOS CENARIOS'!$C$2:$S$9,17,0)</f>
        <v>155</v>
      </c>
    </row>
    <row r="164" spans="1:22" x14ac:dyDescent="0.25">
      <c r="A164" t="str">
        <f t="shared" si="2"/>
        <v>Route_MP_SBME_SAJA</v>
      </c>
      <c r="B164" t="s">
        <v>237</v>
      </c>
      <c r="C164" s="31" t="s">
        <v>220</v>
      </c>
      <c r="D164">
        <f>VLOOKUP($C164&amp;"-"&amp;$G164,'DADOS CENARIOS'!$C$2:$S$9,2,0)</f>
        <v>5000</v>
      </c>
      <c r="E164">
        <f>VLOOKUP($C164&amp;"-"&amp;$G164,'DADOS CENARIOS'!$C$2:$S$9,3,0)</f>
        <v>5</v>
      </c>
      <c r="F164">
        <f>IF(AND(VLOOKUP(H164,vertices!$A:$D,4,0)="SIM",C164="GP"),1,VLOOKUP(C164,'DADOS CENARIOS'!$A$2:F171,6,0))</f>
        <v>12</v>
      </c>
      <c r="G164" s="31" t="s">
        <v>221</v>
      </c>
      <c r="H164" s="31" t="s">
        <v>214</v>
      </c>
      <c r="I164" s="31" t="s">
        <v>221</v>
      </c>
      <c r="J164">
        <f>VLOOKUP($C164&amp;"-"&amp;$G164,'DADOS CENARIOS'!$C$2:$S$9,5,0)</f>
        <v>107</v>
      </c>
      <c r="K164">
        <f>VLOOKUP($C164&amp;"-"&amp;$G164,'DADOS CENARIOS'!$C$2:$S$9,6,0)</f>
        <v>6800</v>
      </c>
      <c r="L164">
        <f>VLOOKUP($C164&amp;"-"&amp;$G164,'DADOS CENARIOS'!$C$2:$S$9,7,0)</f>
        <v>4680</v>
      </c>
      <c r="M164">
        <f>VLOOKUP($C164&amp;"-"&amp;$G164,'DADOS CENARIOS'!$C$2:$S$9,8,0)</f>
        <v>400</v>
      </c>
      <c r="N164">
        <f>VLOOKUP($C164&amp;"-"&amp;$G164,'DADOS CENARIOS'!$C$2:$S$9,9,0)</f>
        <v>320</v>
      </c>
      <c r="O164">
        <f>VLOOKUP($C164&amp;"-"&amp;$G164,'DADOS CENARIOS'!$C$2:$S$9,10,0)</f>
        <v>11</v>
      </c>
      <c r="P164">
        <f>VLOOKUP($C164&amp;"-"&amp;$G164,'DADOS CENARIOS'!$C$2:$S$9,11,0)</f>
        <v>8</v>
      </c>
      <c r="Q164">
        <f>VLOOKUP($C164&amp;"-"&amp;$G164,'DADOS CENARIOS'!$C$2:$S$9,12,0)</f>
        <v>6</v>
      </c>
      <c r="R164">
        <f>VLOOKUP($C164&amp;"-"&amp;$G164,'DADOS CENARIOS'!$C$2:$S$9,13,0)</f>
        <v>4</v>
      </c>
      <c r="S164">
        <f>VLOOKUP($C164&amp;"-"&amp;$G164,'DADOS CENARIOS'!$C$2:$S$9,14,0)</f>
        <v>3000</v>
      </c>
      <c r="T164">
        <f>VLOOKUP($C164&amp;"-"&amp;$G164,'DADOS CENARIOS'!$C$2:$S$9,15,0)</f>
        <v>800</v>
      </c>
      <c r="U164">
        <f>VLOOKUP($C164&amp;"-"&amp;$G164,'DADOS CENARIOS'!$C$2:$S$9,16,0)</f>
        <v>500</v>
      </c>
      <c r="V164">
        <f>VLOOKUP($C164&amp;"-"&amp;$G164,'DADOS CENARIOS'!$C$2:$S$9,17,0)</f>
        <v>155</v>
      </c>
    </row>
    <row r="165" spans="1:22" x14ac:dyDescent="0.25">
      <c r="A165" t="str">
        <f t="shared" si="2"/>
        <v>Route_MP_SBME_FASA</v>
      </c>
      <c r="B165" t="s">
        <v>237</v>
      </c>
      <c r="C165" s="31" t="s">
        <v>220</v>
      </c>
      <c r="D165">
        <f>VLOOKUP($C165&amp;"-"&amp;$G165,'DADOS CENARIOS'!$C$2:$S$9,2,0)</f>
        <v>5000</v>
      </c>
      <c r="E165">
        <f>VLOOKUP($C165&amp;"-"&amp;$G165,'DADOS CENARIOS'!$C$2:$S$9,3,0)</f>
        <v>5</v>
      </c>
      <c r="F165">
        <f>IF(AND(VLOOKUP(H165,vertices!$A:$D,4,0)="SIM",C165="GP"),1,VLOOKUP(C165,'DADOS CENARIOS'!$A$2:F172,6,0))</f>
        <v>12</v>
      </c>
      <c r="G165" s="31" t="s">
        <v>221</v>
      </c>
      <c r="H165" s="31" t="s">
        <v>215</v>
      </c>
      <c r="I165" s="31" t="s">
        <v>221</v>
      </c>
      <c r="J165">
        <f>VLOOKUP($C165&amp;"-"&amp;$G165,'DADOS CENARIOS'!$C$2:$S$9,5,0)</f>
        <v>107</v>
      </c>
      <c r="K165">
        <f>VLOOKUP($C165&amp;"-"&amp;$G165,'DADOS CENARIOS'!$C$2:$S$9,6,0)</f>
        <v>6800</v>
      </c>
      <c r="L165">
        <f>VLOOKUP($C165&amp;"-"&amp;$G165,'DADOS CENARIOS'!$C$2:$S$9,7,0)</f>
        <v>4680</v>
      </c>
      <c r="M165">
        <f>VLOOKUP($C165&amp;"-"&amp;$G165,'DADOS CENARIOS'!$C$2:$S$9,8,0)</f>
        <v>400</v>
      </c>
      <c r="N165">
        <f>VLOOKUP($C165&amp;"-"&amp;$G165,'DADOS CENARIOS'!$C$2:$S$9,9,0)</f>
        <v>320</v>
      </c>
      <c r="O165">
        <f>VLOOKUP($C165&amp;"-"&amp;$G165,'DADOS CENARIOS'!$C$2:$S$9,10,0)</f>
        <v>11</v>
      </c>
      <c r="P165">
        <f>VLOOKUP($C165&amp;"-"&amp;$G165,'DADOS CENARIOS'!$C$2:$S$9,11,0)</f>
        <v>8</v>
      </c>
      <c r="Q165">
        <f>VLOOKUP($C165&amp;"-"&amp;$G165,'DADOS CENARIOS'!$C$2:$S$9,12,0)</f>
        <v>6</v>
      </c>
      <c r="R165">
        <f>VLOOKUP($C165&amp;"-"&amp;$G165,'DADOS CENARIOS'!$C$2:$S$9,13,0)</f>
        <v>4</v>
      </c>
      <c r="S165">
        <f>VLOOKUP($C165&amp;"-"&amp;$G165,'DADOS CENARIOS'!$C$2:$S$9,14,0)</f>
        <v>3000</v>
      </c>
      <c r="T165">
        <f>VLOOKUP($C165&amp;"-"&amp;$G165,'DADOS CENARIOS'!$C$2:$S$9,15,0)</f>
        <v>800</v>
      </c>
      <c r="U165">
        <f>VLOOKUP($C165&amp;"-"&amp;$G165,'DADOS CENARIOS'!$C$2:$S$9,16,0)</f>
        <v>500</v>
      </c>
      <c r="V165">
        <f>VLOOKUP($C165&amp;"-"&amp;$G165,'DADOS CENARIOS'!$C$2:$S$9,17,0)</f>
        <v>155</v>
      </c>
    </row>
    <row r="166" spans="1:22" x14ac:dyDescent="0.25">
      <c r="A166" t="str">
        <f t="shared" si="2"/>
        <v>Route_MP_SBME_SECR</v>
      </c>
      <c r="B166" t="s">
        <v>237</v>
      </c>
      <c r="C166" s="31" t="s">
        <v>220</v>
      </c>
      <c r="D166">
        <f>VLOOKUP($C166&amp;"-"&amp;$G166,'DADOS CENARIOS'!$C$2:$S$9,2,0)</f>
        <v>5000</v>
      </c>
      <c r="E166">
        <f>VLOOKUP($C166&amp;"-"&amp;$G166,'DADOS CENARIOS'!$C$2:$S$9,3,0)</f>
        <v>5</v>
      </c>
      <c r="F166">
        <f>IF(AND(VLOOKUP(H166,vertices!$A:$D,4,0)="SIM",C166="GP"),1,VLOOKUP(C166,'DADOS CENARIOS'!$A$2:F173,6,0))</f>
        <v>12</v>
      </c>
      <c r="G166" s="31" t="s">
        <v>221</v>
      </c>
      <c r="H166" s="31" t="s">
        <v>216</v>
      </c>
      <c r="I166" s="31" t="s">
        <v>221</v>
      </c>
      <c r="J166">
        <f>VLOOKUP($C166&amp;"-"&amp;$G166,'DADOS CENARIOS'!$C$2:$S$9,5,0)</f>
        <v>107</v>
      </c>
      <c r="K166">
        <f>VLOOKUP($C166&amp;"-"&amp;$G166,'DADOS CENARIOS'!$C$2:$S$9,6,0)</f>
        <v>6800</v>
      </c>
      <c r="L166">
        <f>VLOOKUP($C166&amp;"-"&amp;$G166,'DADOS CENARIOS'!$C$2:$S$9,7,0)</f>
        <v>4680</v>
      </c>
      <c r="M166">
        <f>VLOOKUP($C166&amp;"-"&amp;$G166,'DADOS CENARIOS'!$C$2:$S$9,8,0)</f>
        <v>400</v>
      </c>
      <c r="N166">
        <f>VLOOKUP($C166&amp;"-"&amp;$G166,'DADOS CENARIOS'!$C$2:$S$9,9,0)</f>
        <v>320</v>
      </c>
      <c r="O166">
        <f>VLOOKUP($C166&amp;"-"&amp;$G166,'DADOS CENARIOS'!$C$2:$S$9,10,0)</f>
        <v>11</v>
      </c>
      <c r="P166">
        <f>VLOOKUP($C166&amp;"-"&amp;$G166,'DADOS CENARIOS'!$C$2:$S$9,11,0)</f>
        <v>8</v>
      </c>
      <c r="Q166">
        <f>VLOOKUP($C166&amp;"-"&amp;$G166,'DADOS CENARIOS'!$C$2:$S$9,12,0)</f>
        <v>6</v>
      </c>
      <c r="R166">
        <f>VLOOKUP($C166&amp;"-"&amp;$G166,'DADOS CENARIOS'!$C$2:$S$9,13,0)</f>
        <v>4</v>
      </c>
      <c r="S166">
        <f>VLOOKUP($C166&amp;"-"&amp;$G166,'DADOS CENARIOS'!$C$2:$S$9,14,0)</f>
        <v>3000</v>
      </c>
      <c r="T166">
        <f>VLOOKUP($C166&amp;"-"&amp;$G166,'DADOS CENARIOS'!$C$2:$S$9,15,0)</f>
        <v>800</v>
      </c>
      <c r="U166">
        <f>VLOOKUP($C166&amp;"-"&amp;$G166,'DADOS CENARIOS'!$C$2:$S$9,16,0)</f>
        <v>500</v>
      </c>
      <c r="V166">
        <f>VLOOKUP($C166&amp;"-"&amp;$G166,'DADOS CENARIOS'!$C$2:$S$9,17,0)</f>
        <v>155</v>
      </c>
    </row>
    <row r="167" spans="1:22" x14ac:dyDescent="0.25">
      <c r="A167" t="str">
        <f t="shared" si="2"/>
        <v>Route_MP_SBME_SAON</v>
      </c>
      <c r="B167" t="s">
        <v>237</v>
      </c>
      <c r="C167" s="31" t="s">
        <v>220</v>
      </c>
      <c r="D167">
        <f>VLOOKUP($C167&amp;"-"&amp;$G167,'DADOS CENARIOS'!$C$2:$S$9,2,0)</f>
        <v>5000</v>
      </c>
      <c r="E167">
        <f>VLOOKUP($C167&amp;"-"&amp;$G167,'DADOS CENARIOS'!$C$2:$S$9,3,0)</f>
        <v>5</v>
      </c>
      <c r="F167">
        <f>IF(AND(VLOOKUP(H167,vertices!$A:$D,4,0)="SIM",C167="GP"),1,VLOOKUP(C167,'DADOS CENARIOS'!$A$2:F174,6,0))</f>
        <v>12</v>
      </c>
      <c r="G167" s="31" t="s">
        <v>221</v>
      </c>
      <c r="H167" s="31" t="s">
        <v>217</v>
      </c>
      <c r="I167" s="31" t="s">
        <v>221</v>
      </c>
      <c r="J167">
        <f>VLOOKUP($C167&amp;"-"&amp;$G167,'DADOS CENARIOS'!$C$2:$S$9,5,0)</f>
        <v>107</v>
      </c>
      <c r="K167">
        <f>VLOOKUP($C167&amp;"-"&amp;$G167,'DADOS CENARIOS'!$C$2:$S$9,6,0)</f>
        <v>6800</v>
      </c>
      <c r="L167">
        <f>VLOOKUP($C167&amp;"-"&amp;$G167,'DADOS CENARIOS'!$C$2:$S$9,7,0)</f>
        <v>4680</v>
      </c>
      <c r="M167">
        <f>VLOOKUP($C167&amp;"-"&amp;$G167,'DADOS CENARIOS'!$C$2:$S$9,8,0)</f>
        <v>400</v>
      </c>
      <c r="N167">
        <f>VLOOKUP($C167&amp;"-"&amp;$G167,'DADOS CENARIOS'!$C$2:$S$9,9,0)</f>
        <v>320</v>
      </c>
      <c r="O167">
        <f>VLOOKUP($C167&amp;"-"&amp;$G167,'DADOS CENARIOS'!$C$2:$S$9,10,0)</f>
        <v>11</v>
      </c>
      <c r="P167">
        <f>VLOOKUP($C167&amp;"-"&amp;$G167,'DADOS CENARIOS'!$C$2:$S$9,11,0)</f>
        <v>8</v>
      </c>
      <c r="Q167">
        <f>VLOOKUP($C167&amp;"-"&amp;$G167,'DADOS CENARIOS'!$C$2:$S$9,12,0)</f>
        <v>6</v>
      </c>
      <c r="R167">
        <f>VLOOKUP($C167&amp;"-"&amp;$G167,'DADOS CENARIOS'!$C$2:$S$9,13,0)</f>
        <v>4</v>
      </c>
      <c r="S167">
        <f>VLOOKUP($C167&amp;"-"&amp;$G167,'DADOS CENARIOS'!$C$2:$S$9,14,0)</f>
        <v>3000</v>
      </c>
      <c r="T167">
        <f>VLOOKUP($C167&amp;"-"&amp;$G167,'DADOS CENARIOS'!$C$2:$S$9,15,0)</f>
        <v>800</v>
      </c>
      <c r="U167">
        <f>VLOOKUP($C167&amp;"-"&amp;$G167,'DADOS CENARIOS'!$C$2:$S$9,16,0)</f>
        <v>500</v>
      </c>
      <c r="V167">
        <f>VLOOKUP($C167&amp;"-"&amp;$G167,'DADOS CENARIOS'!$C$2:$S$9,17,0)</f>
        <v>155</v>
      </c>
    </row>
    <row r="168" spans="1:22" x14ac:dyDescent="0.25">
      <c r="A168" t="str">
        <f t="shared" si="2"/>
        <v>Route_MP_SBME_SKST</v>
      </c>
      <c r="B168" t="s">
        <v>237</v>
      </c>
      <c r="C168" s="31" t="s">
        <v>220</v>
      </c>
      <c r="D168">
        <f>VLOOKUP($C168&amp;"-"&amp;$G168,'DADOS CENARIOS'!$C$2:$S$9,2,0)</f>
        <v>5000</v>
      </c>
      <c r="E168">
        <f>VLOOKUP($C168&amp;"-"&amp;$G168,'DADOS CENARIOS'!$C$2:$S$9,3,0)</f>
        <v>5</v>
      </c>
      <c r="F168">
        <f>IF(AND(VLOOKUP(H168,vertices!$A:$D,4,0)="SIM",C168="GP"),1,VLOOKUP(C168,'DADOS CENARIOS'!$A$2:F175,6,0))</f>
        <v>12</v>
      </c>
      <c r="G168" s="31" t="s">
        <v>221</v>
      </c>
      <c r="H168" s="31" t="s">
        <v>218</v>
      </c>
      <c r="I168" s="31" t="s">
        <v>221</v>
      </c>
      <c r="J168">
        <f>VLOOKUP($C168&amp;"-"&amp;$G168,'DADOS CENARIOS'!$C$2:$S$9,5,0)</f>
        <v>107</v>
      </c>
      <c r="K168">
        <f>VLOOKUP($C168&amp;"-"&amp;$G168,'DADOS CENARIOS'!$C$2:$S$9,6,0)</f>
        <v>6800</v>
      </c>
      <c r="L168">
        <f>VLOOKUP($C168&amp;"-"&amp;$G168,'DADOS CENARIOS'!$C$2:$S$9,7,0)</f>
        <v>4680</v>
      </c>
      <c r="M168">
        <f>VLOOKUP($C168&amp;"-"&amp;$G168,'DADOS CENARIOS'!$C$2:$S$9,8,0)</f>
        <v>400</v>
      </c>
      <c r="N168">
        <f>VLOOKUP($C168&amp;"-"&amp;$G168,'DADOS CENARIOS'!$C$2:$S$9,9,0)</f>
        <v>320</v>
      </c>
      <c r="O168">
        <f>VLOOKUP($C168&amp;"-"&amp;$G168,'DADOS CENARIOS'!$C$2:$S$9,10,0)</f>
        <v>11</v>
      </c>
      <c r="P168">
        <f>VLOOKUP($C168&amp;"-"&amp;$G168,'DADOS CENARIOS'!$C$2:$S$9,11,0)</f>
        <v>8</v>
      </c>
      <c r="Q168">
        <f>VLOOKUP($C168&amp;"-"&amp;$G168,'DADOS CENARIOS'!$C$2:$S$9,12,0)</f>
        <v>6</v>
      </c>
      <c r="R168">
        <f>VLOOKUP($C168&amp;"-"&amp;$G168,'DADOS CENARIOS'!$C$2:$S$9,13,0)</f>
        <v>4</v>
      </c>
      <c r="S168">
        <f>VLOOKUP($C168&amp;"-"&amp;$G168,'DADOS CENARIOS'!$C$2:$S$9,14,0)</f>
        <v>3000</v>
      </c>
      <c r="T168">
        <f>VLOOKUP($C168&amp;"-"&amp;$G168,'DADOS CENARIOS'!$C$2:$S$9,15,0)</f>
        <v>800</v>
      </c>
      <c r="U168">
        <f>VLOOKUP($C168&amp;"-"&amp;$G168,'DADOS CENARIOS'!$C$2:$S$9,16,0)</f>
        <v>500</v>
      </c>
      <c r="V168">
        <f>VLOOKUP($C168&amp;"-"&amp;$G168,'DADOS CENARIOS'!$C$2:$S$9,17,0)</f>
        <v>155</v>
      </c>
    </row>
    <row r="169" spans="1:22" x14ac:dyDescent="0.25">
      <c r="A169" t="str">
        <f t="shared" si="2"/>
        <v>Route_MP_SBME_SKAU</v>
      </c>
      <c r="B169" t="s">
        <v>237</v>
      </c>
      <c r="C169" s="31" t="s">
        <v>220</v>
      </c>
      <c r="D169">
        <f>VLOOKUP($C169&amp;"-"&amp;$G169,'DADOS CENARIOS'!$C$2:$S$9,2,0)</f>
        <v>5000</v>
      </c>
      <c r="E169">
        <f>VLOOKUP($C169&amp;"-"&amp;$G169,'DADOS CENARIOS'!$C$2:$S$9,3,0)</f>
        <v>5</v>
      </c>
      <c r="F169">
        <f>IF(AND(VLOOKUP(H169,vertices!$A:$D,4,0)="SIM",C169="GP"),1,VLOOKUP(C169,'DADOS CENARIOS'!$A$2:F176,6,0))</f>
        <v>12</v>
      </c>
      <c r="G169" s="31" t="s">
        <v>221</v>
      </c>
      <c r="H169" s="31" t="s">
        <v>219</v>
      </c>
      <c r="I169" s="31" t="s">
        <v>221</v>
      </c>
      <c r="J169">
        <f>VLOOKUP($C169&amp;"-"&amp;$G169,'DADOS CENARIOS'!$C$2:$S$9,5,0)</f>
        <v>107</v>
      </c>
      <c r="K169">
        <f>VLOOKUP($C169&amp;"-"&amp;$G169,'DADOS CENARIOS'!$C$2:$S$9,6,0)</f>
        <v>6800</v>
      </c>
      <c r="L169">
        <f>VLOOKUP($C169&amp;"-"&amp;$G169,'DADOS CENARIOS'!$C$2:$S$9,7,0)</f>
        <v>4680</v>
      </c>
      <c r="M169">
        <f>VLOOKUP($C169&amp;"-"&amp;$G169,'DADOS CENARIOS'!$C$2:$S$9,8,0)</f>
        <v>400</v>
      </c>
      <c r="N169">
        <f>VLOOKUP($C169&amp;"-"&amp;$G169,'DADOS CENARIOS'!$C$2:$S$9,9,0)</f>
        <v>320</v>
      </c>
      <c r="O169">
        <f>VLOOKUP($C169&amp;"-"&amp;$G169,'DADOS CENARIOS'!$C$2:$S$9,10,0)</f>
        <v>11</v>
      </c>
      <c r="P169">
        <f>VLOOKUP($C169&amp;"-"&amp;$G169,'DADOS CENARIOS'!$C$2:$S$9,11,0)</f>
        <v>8</v>
      </c>
      <c r="Q169">
        <f>VLOOKUP($C169&amp;"-"&amp;$G169,'DADOS CENARIOS'!$C$2:$S$9,12,0)</f>
        <v>6</v>
      </c>
      <c r="R169">
        <f>VLOOKUP($C169&amp;"-"&amp;$G169,'DADOS CENARIOS'!$C$2:$S$9,13,0)</f>
        <v>4</v>
      </c>
      <c r="S169">
        <f>VLOOKUP($C169&amp;"-"&amp;$G169,'DADOS CENARIOS'!$C$2:$S$9,14,0)</f>
        <v>3000</v>
      </c>
      <c r="T169">
        <f>VLOOKUP($C169&amp;"-"&amp;$G169,'DADOS CENARIOS'!$C$2:$S$9,15,0)</f>
        <v>800</v>
      </c>
      <c r="U169">
        <f>VLOOKUP($C169&amp;"-"&amp;$G169,'DADOS CENARIOS'!$C$2:$S$9,16,0)</f>
        <v>500</v>
      </c>
      <c r="V169">
        <f>VLOOKUP($C169&amp;"-"&amp;$G169,'DADOS CENARIOS'!$C$2:$S$9,17,0)</f>
        <v>155</v>
      </c>
    </row>
    <row r="170" spans="1:22" x14ac:dyDescent="0.25">
      <c r="A170" t="str">
        <f t="shared" si="2"/>
        <v>Route_GP_SBJR_PMLZ</v>
      </c>
      <c r="B170" t="s">
        <v>234</v>
      </c>
      <c r="C170" s="31" t="s">
        <v>222</v>
      </c>
      <c r="D170">
        <f>VLOOKUP($C170&amp;"-"&amp;$G170,'DADOS CENARIOS'!$C$2:$S$9,2,0)</f>
        <v>9000</v>
      </c>
      <c r="E170">
        <f>VLOOKUP($C170&amp;"-"&amp;$G170,'DADOS CENARIOS'!$C$2:$S$9,3,0)</f>
        <v>5</v>
      </c>
      <c r="F170">
        <f>IF(AND(VLOOKUP(H170,vertices!$A:$D,4,0)="SIM",C170="GP"),1,VLOOKUP(C170,'DADOS CENARIOS'!$A$2:F177,6,0))</f>
        <v>1</v>
      </c>
      <c r="G170" s="31" t="s">
        <v>0</v>
      </c>
      <c r="H170" s="31" t="s">
        <v>240</v>
      </c>
      <c r="I170" s="31" t="s">
        <v>0</v>
      </c>
      <c r="J170">
        <f>VLOOKUP($C170&amp;"-"&amp;$G170,'DADOS CENARIOS'!$C$2:$S$9,5,0)</f>
        <v>107</v>
      </c>
      <c r="K170">
        <f>VLOOKUP($C170&amp;"-"&amp;$G170,'DADOS CENARIOS'!$C$2:$S$9,6,0)</f>
        <v>12020</v>
      </c>
      <c r="L170">
        <f>VLOOKUP($C170&amp;"-"&amp;$G170,'DADOS CENARIOS'!$C$2:$S$9,7,0)</f>
        <v>8216</v>
      </c>
      <c r="M170">
        <f>VLOOKUP($C170&amp;"-"&amp;$G170,'DADOS CENARIOS'!$C$2:$S$9,8,0)</f>
        <v>612.29999999999995</v>
      </c>
      <c r="N170">
        <f>VLOOKUP($C170&amp;"-"&amp;$G170,'DADOS CENARIOS'!$C$2:$S$9,9,0)</f>
        <v>306.2</v>
      </c>
      <c r="O170">
        <f>VLOOKUP($C170&amp;"-"&amp;$G170,'DADOS CENARIOS'!$C$2:$S$9,10,0)</f>
        <v>11</v>
      </c>
      <c r="P170">
        <f>VLOOKUP($C170&amp;"-"&amp;$G170,'DADOS CENARIOS'!$C$2:$S$9,11,0)</f>
        <v>10</v>
      </c>
      <c r="Q170">
        <f>VLOOKUP($C170&amp;"-"&amp;$G170,'DADOS CENARIOS'!$C$2:$S$9,12,0)</f>
        <v>6</v>
      </c>
      <c r="R170">
        <f>VLOOKUP($C170&amp;"-"&amp;$G170,'DADOS CENARIOS'!$C$2:$S$9,13,0)</f>
        <v>4</v>
      </c>
      <c r="S170">
        <f>VLOOKUP($C170&amp;"-"&amp;$G170,'DADOS CENARIOS'!$C$2:$S$9,14,0)</f>
        <v>3000</v>
      </c>
      <c r="T170">
        <f>VLOOKUP($C170&amp;"-"&amp;$G170,'DADOS CENARIOS'!$C$2:$S$9,15,0)</f>
        <v>800</v>
      </c>
      <c r="U170">
        <f>VLOOKUP($C170&amp;"-"&amp;$G170,'DADOS CENARIOS'!$C$2:$S$9,16,0)</f>
        <v>500</v>
      </c>
      <c r="V170">
        <f>VLOOKUP($C170&amp;"-"&amp;$G170,'DADOS CENARIOS'!$C$2:$S$9,17,0)</f>
        <v>145</v>
      </c>
    </row>
    <row r="171" spans="1:22" x14ac:dyDescent="0.25">
      <c r="A171" t="str">
        <f t="shared" si="2"/>
        <v>Route_GP_SBJR_PMXL</v>
      </c>
      <c r="B171" t="s">
        <v>234</v>
      </c>
      <c r="C171" s="31" t="s">
        <v>222</v>
      </c>
      <c r="D171">
        <f>VLOOKUP($C171&amp;"-"&amp;$G171,'DADOS CENARIOS'!$C$2:$S$9,2,0)</f>
        <v>9000</v>
      </c>
      <c r="E171">
        <f>VLOOKUP($C171&amp;"-"&amp;$G171,'DADOS CENARIOS'!$C$2:$S$9,3,0)</f>
        <v>5</v>
      </c>
      <c r="F171">
        <f>IF(AND(VLOOKUP(H171,vertices!$A:$D,4,0)="SIM",C171="GP"),1,VLOOKUP(C171,'DADOS CENARIOS'!$A$2:F178,6,0))</f>
        <v>1</v>
      </c>
      <c r="G171" s="31" t="s">
        <v>0</v>
      </c>
      <c r="H171" s="31" t="s">
        <v>241</v>
      </c>
      <c r="I171" s="31" t="s">
        <v>0</v>
      </c>
      <c r="J171">
        <f>VLOOKUP($C171&amp;"-"&amp;$G171,'DADOS CENARIOS'!$C$2:$S$9,5,0)</f>
        <v>107</v>
      </c>
      <c r="K171">
        <f>VLOOKUP($C171&amp;"-"&amp;$G171,'DADOS CENARIOS'!$C$2:$S$9,6,0)</f>
        <v>12020</v>
      </c>
      <c r="L171">
        <f>VLOOKUP($C171&amp;"-"&amp;$G171,'DADOS CENARIOS'!$C$2:$S$9,7,0)</f>
        <v>8216</v>
      </c>
      <c r="M171">
        <f>VLOOKUP($C171&amp;"-"&amp;$G171,'DADOS CENARIOS'!$C$2:$S$9,8,0)</f>
        <v>612.29999999999995</v>
      </c>
      <c r="N171">
        <f>VLOOKUP($C171&amp;"-"&amp;$G171,'DADOS CENARIOS'!$C$2:$S$9,9,0)</f>
        <v>306.2</v>
      </c>
      <c r="O171">
        <f>VLOOKUP($C171&amp;"-"&amp;$G171,'DADOS CENARIOS'!$C$2:$S$9,10,0)</f>
        <v>11</v>
      </c>
      <c r="P171">
        <f>VLOOKUP($C171&amp;"-"&amp;$G171,'DADOS CENARIOS'!$C$2:$S$9,11,0)</f>
        <v>10</v>
      </c>
      <c r="Q171">
        <f>VLOOKUP($C171&amp;"-"&amp;$G171,'DADOS CENARIOS'!$C$2:$S$9,12,0)</f>
        <v>6</v>
      </c>
      <c r="R171">
        <f>VLOOKUP($C171&amp;"-"&amp;$G171,'DADOS CENARIOS'!$C$2:$S$9,13,0)</f>
        <v>4</v>
      </c>
      <c r="S171">
        <f>VLOOKUP($C171&amp;"-"&amp;$G171,'DADOS CENARIOS'!$C$2:$S$9,14,0)</f>
        <v>3000</v>
      </c>
      <c r="T171">
        <f>VLOOKUP($C171&amp;"-"&amp;$G171,'DADOS CENARIOS'!$C$2:$S$9,15,0)</f>
        <v>800</v>
      </c>
      <c r="U171">
        <f>VLOOKUP($C171&amp;"-"&amp;$G171,'DADOS CENARIOS'!$C$2:$S$9,16,0)</f>
        <v>500</v>
      </c>
      <c r="V171">
        <f>VLOOKUP($C171&amp;"-"&amp;$G171,'DADOS CENARIOS'!$C$2:$S$9,17,0)</f>
        <v>145</v>
      </c>
    </row>
    <row r="172" spans="1:22" x14ac:dyDescent="0.25">
      <c r="A172" t="str">
        <f t="shared" si="2"/>
        <v>Route_GP_SBJR_FPAR</v>
      </c>
      <c r="B172" t="s">
        <v>234</v>
      </c>
      <c r="C172" s="31" t="s">
        <v>222</v>
      </c>
      <c r="D172">
        <f>VLOOKUP($C172&amp;"-"&amp;$G172,'DADOS CENARIOS'!$C$2:$S$9,2,0)</f>
        <v>9000</v>
      </c>
      <c r="E172">
        <f>VLOOKUP($C172&amp;"-"&amp;$G172,'DADOS CENARIOS'!$C$2:$S$9,3,0)</f>
        <v>5</v>
      </c>
      <c r="F172">
        <f>IF(AND(VLOOKUP(H172,vertices!$A:$D,4,0)="SIM",C172="GP"),1,VLOOKUP(C172,'DADOS CENARIOS'!$A$2:F179,6,0))</f>
        <v>18</v>
      </c>
      <c r="G172" s="31" t="s">
        <v>0</v>
      </c>
      <c r="H172" s="31" t="s">
        <v>242</v>
      </c>
      <c r="I172" s="31" t="s">
        <v>0</v>
      </c>
      <c r="J172">
        <f>VLOOKUP($C172&amp;"-"&amp;$G172,'DADOS CENARIOS'!$C$2:$S$9,5,0)</f>
        <v>107</v>
      </c>
      <c r="K172">
        <f>VLOOKUP($C172&amp;"-"&amp;$G172,'DADOS CENARIOS'!$C$2:$S$9,6,0)</f>
        <v>12020</v>
      </c>
      <c r="L172">
        <f>VLOOKUP($C172&amp;"-"&amp;$G172,'DADOS CENARIOS'!$C$2:$S$9,7,0)</f>
        <v>8216</v>
      </c>
      <c r="M172">
        <f>VLOOKUP($C172&amp;"-"&amp;$G172,'DADOS CENARIOS'!$C$2:$S$9,8,0)</f>
        <v>612.29999999999995</v>
      </c>
      <c r="N172">
        <f>VLOOKUP($C172&amp;"-"&amp;$G172,'DADOS CENARIOS'!$C$2:$S$9,9,0)</f>
        <v>306.2</v>
      </c>
      <c r="O172">
        <f>VLOOKUP($C172&amp;"-"&amp;$G172,'DADOS CENARIOS'!$C$2:$S$9,10,0)</f>
        <v>11</v>
      </c>
      <c r="P172">
        <f>VLOOKUP($C172&amp;"-"&amp;$G172,'DADOS CENARIOS'!$C$2:$S$9,11,0)</f>
        <v>10</v>
      </c>
      <c r="Q172">
        <f>VLOOKUP($C172&amp;"-"&amp;$G172,'DADOS CENARIOS'!$C$2:$S$9,12,0)</f>
        <v>6</v>
      </c>
      <c r="R172">
        <f>VLOOKUP($C172&amp;"-"&amp;$G172,'DADOS CENARIOS'!$C$2:$S$9,13,0)</f>
        <v>4</v>
      </c>
      <c r="S172">
        <f>VLOOKUP($C172&amp;"-"&amp;$G172,'DADOS CENARIOS'!$C$2:$S$9,14,0)</f>
        <v>3000</v>
      </c>
      <c r="T172">
        <f>VLOOKUP($C172&amp;"-"&amp;$G172,'DADOS CENARIOS'!$C$2:$S$9,15,0)</f>
        <v>800</v>
      </c>
      <c r="U172">
        <f>VLOOKUP($C172&amp;"-"&amp;$G172,'DADOS CENARIOS'!$C$2:$S$9,16,0)</f>
        <v>500</v>
      </c>
      <c r="V172">
        <f>VLOOKUP($C172&amp;"-"&amp;$G172,'DADOS CENARIOS'!$C$2:$S$9,17,0)</f>
        <v>145</v>
      </c>
    </row>
    <row r="173" spans="1:22" x14ac:dyDescent="0.25">
      <c r="A173" t="str">
        <f t="shared" si="2"/>
        <v>Route_GP_SBJR_FPIB</v>
      </c>
      <c r="B173" t="s">
        <v>234</v>
      </c>
      <c r="C173" s="31" t="s">
        <v>222</v>
      </c>
      <c r="D173">
        <f>VLOOKUP($C173&amp;"-"&amp;$G173,'DADOS CENARIOS'!$C$2:$S$9,2,0)</f>
        <v>9000</v>
      </c>
      <c r="E173">
        <f>VLOOKUP($C173&amp;"-"&amp;$G173,'DADOS CENARIOS'!$C$2:$S$9,3,0)</f>
        <v>5</v>
      </c>
      <c r="F173">
        <f>IF(AND(VLOOKUP(H173,vertices!$A:$D,4,0)="SIM",C173="GP"),1,VLOOKUP(C173,'DADOS CENARIOS'!$A$2:F180,6,0))</f>
        <v>18</v>
      </c>
      <c r="G173" s="31" t="s">
        <v>0</v>
      </c>
      <c r="H173" s="31" t="s">
        <v>243</v>
      </c>
      <c r="I173" s="31" t="s">
        <v>0</v>
      </c>
      <c r="J173">
        <f>VLOOKUP($C173&amp;"-"&amp;$G173,'DADOS CENARIOS'!$C$2:$S$9,5,0)</f>
        <v>107</v>
      </c>
      <c r="K173">
        <f>VLOOKUP($C173&amp;"-"&amp;$G173,'DADOS CENARIOS'!$C$2:$S$9,6,0)</f>
        <v>12020</v>
      </c>
      <c r="L173">
        <f>VLOOKUP($C173&amp;"-"&amp;$G173,'DADOS CENARIOS'!$C$2:$S$9,7,0)</f>
        <v>8216</v>
      </c>
      <c r="M173">
        <f>VLOOKUP($C173&amp;"-"&amp;$G173,'DADOS CENARIOS'!$C$2:$S$9,8,0)</f>
        <v>612.29999999999995</v>
      </c>
      <c r="N173">
        <f>VLOOKUP($C173&amp;"-"&amp;$G173,'DADOS CENARIOS'!$C$2:$S$9,9,0)</f>
        <v>306.2</v>
      </c>
      <c r="O173">
        <f>VLOOKUP($C173&amp;"-"&amp;$G173,'DADOS CENARIOS'!$C$2:$S$9,10,0)</f>
        <v>11</v>
      </c>
      <c r="P173">
        <f>VLOOKUP($C173&amp;"-"&amp;$G173,'DADOS CENARIOS'!$C$2:$S$9,11,0)</f>
        <v>10</v>
      </c>
      <c r="Q173">
        <f>VLOOKUP($C173&amp;"-"&amp;$G173,'DADOS CENARIOS'!$C$2:$S$9,12,0)</f>
        <v>6</v>
      </c>
      <c r="R173">
        <f>VLOOKUP($C173&amp;"-"&amp;$G173,'DADOS CENARIOS'!$C$2:$S$9,13,0)</f>
        <v>4</v>
      </c>
      <c r="S173">
        <f>VLOOKUP($C173&amp;"-"&amp;$G173,'DADOS CENARIOS'!$C$2:$S$9,14,0)</f>
        <v>3000</v>
      </c>
      <c r="T173">
        <f>VLOOKUP($C173&amp;"-"&amp;$G173,'DADOS CENARIOS'!$C$2:$S$9,15,0)</f>
        <v>800</v>
      </c>
      <c r="U173">
        <f>VLOOKUP($C173&amp;"-"&amp;$G173,'DADOS CENARIOS'!$C$2:$S$9,16,0)</f>
        <v>500</v>
      </c>
      <c r="V173">
        <f>VLOOKUP($C173&amp;"-"&amp;$G173,'DADOS CENARIOS'!$C$2:$S$9,17,0)</f>
        <v>145</v>
      </c>
    </row>
    <row r="174" spans="1:22" x14ac:dyDescent="0.25">
      <c r="A174" t="str">
        <f t="shared" si="2"/>
        <v>Route_GP_SBJR_FPIT</v>
      </c>
      <c r="B174" t="s">
        <v>234</v>
      </c>
      <c r="C174" s="31" t="s">
        <v>222</v>
      </c>
      <c r="D174">
        <f>VLOOKUP($C174&amp;"-"&amp;$G174,'DADOS CENARIOS'!$C$2:$S$9,2,0)</f>
        <v>9000</v>
      </c>
      <c r="E174">
        <f>VLOOKUP($C174&amp;"-"&amp;$G174,'DADOS CENARIOS'!$C$2:$S$9,3,0)</f>
        <v>5</v>
      </c>
      <c r="F174">
        <f>IF(AND(VLOOKUP(H174,vertices!$A:$D,4,0)="SIM",C174="GP"),1,VLOOKUP(C174,'DADOS CENARIOS'!$A$2:F181,6,0))</f>
        <v>18</v>
      </c>
      <c r="G174" s="31" t="s">
        <v>0</v>
      </c>
      <c r="H174" s="31" t="s">
        <v>244</v>
      </c>
      <c r="I174" s="31" t="s">
        <v>0</v>
      </c>
      <c r="J174">
        <f>VLOOKUP($C174&amp;"-"&amp;$G174,'DADOS CENARIOS'!$C$2:$S$9,5,0)</f>
        <v>107</v>
      </c>
      <c r="K174">
        <f>VLOOKUP($C174&amp;"-"&amp;$G174,'DADOS CENARIOS'!$C$2:$S$9,6,0)</f>
        <v>12020</v>
      </c>
      <c r="L174">
        <f>VLOOKUP($C174&amp;"-"&amp;$G174,'DADOS CENARIOS'!$C$2:$S$9,7,0)</f>
        <v>8216</v>
      </c>
      <c r="M174">
        <f>VLOOKUP($C174&amp;"-"&amp;$G174,'DADOS CENARIOS'!$C$2:$S$9,8,0)</f>
        <v>612.29999999999995</v>
      </c>
      <c r="N174">
        <f>VLOOKUP($C174&amp;"-"&amp;$G174,'DADOS CENARIOS'!$C$2:$S$9,9,0)</f>
        <v>306.2</v>
      </c>
      <c r="O174">
        <f>VLOOKUP($C174&amp;"-"&amp;$G174,'DADOS CENARIOS'!$C$2:$S$9,10,0)</f>
        <v>11</v>
      </c>
      <c r="P174">
        <f>VLOOKUP($C174&amp;"-"&amp;$G174,'DADOS CENARIOS'!$C$2:$S$9,11,0)</f>
        <v>10</v>
      </c>
      <c r="Q174">
        <f>VLOOKUP($C174&amp;"-"&amp;$G174,'DADOS CENARIOS'!$C$2:$S$9,12,0)</f>
        <v>6</v>
      </c>
      <c r="R174">
        <f>VLOOKUP($C174&amp;"-"&amp;$G174,'DADOS CENARIOS'!$C$2:$S$9,13,0)</f>
        <v>4</v>
      </c>
      <c r="S174">
        <f>VLOOKUP($C174&amp;"-"&amp;$G174,'DADOS CENARIOS'!$C$2:$S$9,14,0)</f>
        <v>3000</v>
      </c>
      <c r="T174">
        <f>VLOOKUP($C174&amp;"-"&amp;$G174,'DADOS CENARIOS'!$C$2:$S$9,15,0)</f>
        <v>800</v>
      </c>
      <c r="U174">
        <f>VLOOKUP($C174&amp;"-"&amp;$G174,'DADOS CENARIOS'!$C$2:$S$9,16,0)</f>
        <v>500</v>
      </c>
      <c r="V174">
        <f>VLOOKUP($C174&amp;"-"&amp;$G174,'DADOS CENARIOS'!$C$2:$S$9,17,0)</f>
        <v>145</v>
      </c>
    </row>
    <row r="175" spans="1:22" x14ac:dyDescent="0.25">
      <c r="A175" t="str">
        <f t="shared" si="2"/>
        <v>Route_GP_SBJR_FPMA</v>
      </c>
      <c r="B175" t="s">
        <v>234</v>
      </c>
      <c r="C175" s="31" t="s">
        <v>222</v>
      </c>
      <c r="D175">
        <f>VLOOKUP($C175&amp;"-"&amp;$G175,'DADOS CENARIOS'!$C$2:$S$9,2,0)</f>
        <v>9000</v>
      </c>
      <c r="E175">
        <f>VLOOKUP($C175&amp;"-"&amp;$G175,'DADOS CENARIOS'!$C$2:$S$9,3,0)</f>
        <v>5</v>
      </c>
      <c r="F175">
        <f>IF(AND(VLOOKUP(H175,vertices!$A:$D,4,0)="SIM",C175="GP"),1,VLOOKUP(C175,'DADOS CENARIOS'!$A$2:F182,6,0))</f>
        <v>18</v>
      </c>
      <c r="G175" s="31" t="s">
        <v>0</v>
      </c>
      <c r="H175" s="31" t="s">
        <v>245</v>
      </c>
      <c r="I175" s="31" t="s">
        <v>0</v>
      </c>
      <c r="J175">
        <f>VLOOKUP($C175&amp;"-"&amp;$G175,'DADOS CENARIOS'!$C$2:$S$9,5,0)</f>
        <v>107</v>
      </c>
      <c r="K175">
        <f>VLOOKUP($C175&amp;"-"&amp;$G175,'DADOS CENARIOS'!$C$2:$S$9,6,0)</f>
        <v>12020</v>
      </c>
      <c r="L175">
        <f>VLOOKUP($C175&amp;"-"&amp;$G175,'DADOS CENARIOS'!$C$2:$S$9,7,0)</f>
        <v>8216</v>
      </c>
      <c r="M175">
        <f>VLOOKUP($C175&amp;"-"&amp;$G175,'DADOS CENARIOS'!$C$2:$S$9,8,0)</f>
        <v>612.29999999999995</v>
      </c>
      <c r="N175">
        <f>VLOOKUP($C175&amp;"-"&amp;$G175,'DADOS CENARIOS'!$C$2:$S$9,9,0)</f>
        <v>306.2</v>
      </c>
      <c r="O175">
        <f>VLOOKUP($C175&amp;"-"&amp;$G175,'DADOS CENARIOS'!$C$2:$S$9,10,0)</f>
        <v>11</v>
      </c>
      <c r="P175">
        <f>VLOOKUP($C175&amp;"-"&amp;$G175,'DADOS CENARIOS'!$C$2:$S$9,11,0)</f>
        <v>10</v>
      </c>
      <c r="Q175">
        <f>VLOOKUP($C175&amp;"-"&amp;$G175,'DADOS CENARIOS'!$C$2:$S$9,12,0)</f>
        <v>6</v>
      </c>
      <c r="R175">
        <f>VLOOKUP($C175&amp;"-"&amp;$G175,'DADOS CENARIOS'!$C$2:$S$9,13,0)</f>
        <v>4</v>
      </c>
      <c r="S175">
        <f>VLOOKUP($C175&amp;"-"&amp;$G175,'DADOS CENARIOS'!$C$2:$S$9,14,0)</f>
        <v>3000</v>
      </c>
      <c r="T175">
        <f>VLOOKUP($C175&amp;"-"&amp;$G175,'DADOS CENARIOS'!$C$2:$S$9,15,0)</f>
        <v>800</v>
      </c>
      <c r="U175">
        <f>VLOOKUP($C175&amp;"-"&amp;$G175,'DADOS CENARIOS'!$C$2:$S$9,16,0)</f>
        <v>500</v>
      </c>
      <c r="V175">
        <f>VLOOKUP($C175&amp;"-"&amp;$G175,'DADOS CENARIOS'!$C$2:$S$9,17,0)</f>
        <v>145</v>
      </c>
    </row>
    <row r="176" spans="1:22" x14ac:dyDescent="0.25">
      <c r="A176" t="str">
        <f t="shared" si="2"/>
        <v>Route_GP_SBJR_FPMR</v>
      </c>
      <c r="B176" t="s">
        <v>234</v>
      </c>
      <c r="C176" s="31" t="s">
        <v>222</v>
      </c>
      <c r="D176">
        <f>VLOOKUP($C176&amp;"-"&amp;$G176,'DADOS CENARIOS'!$C$2:$S$9,2,0)</f>
        <v>9000</v>
      </c>
      <c r="E176">
        <f>VLOOKUP($C176&amp;"-"&amp;$G176,'DADOS CENARIOS'!$C$2:$S$9,3,0)</f>
        <v>5</v>
      </c>
      <c r="F176">
        <f>IF(AND(VLOOKUP(H176,vertices!$A:$D,4,0)="SIM",C176="GP"),1,VLOOKUP(C176,'DADOS CENARIOS'!$A$2:F183,6,0))</f>
        <v>18</v>
      </c>
      <c r="G176" s="31" t="s">
        <v>0</v>
      </c>
      <c r="H176" s="31" t="s">
        <v>246</v>
      </c>
      <c r="I176" s="31" t="s">
        <v>0</v>
      </c>
      <c r="J176">
        <f>VLOOKUP($C176&amp;"-"&amp;$G176,'DADOS CENARIOS'!$C$2:$S$9,5,0)</f>
        <v>107</v>
      </c>
      <c r="K176">
        <f>VLOOKUP($C176&amp;"-"&amp;$G176,'DADOS CENARIOS'!$C$2:$S$9,6,0)</f>
        <v>12020</v>
      </c>
      <c r="L176">
        <f>VLOOKUP($C176&amp;"-"&amp;$G176,'DADOS CENARIOS'!$C$2:$S$9,7,0)</f>
        <v>8216</v>
      </c>
      <c r="M176">
        <f>VLOOKUP($C176&amp;"-"&amp;$G176,'DADOS CENARIOS'!$C$2:$S$9,8,0)</f>
        <v>612.29999999999995</v>
      </c>
      <c r="N176">
        <f>VLOOKUP($C176&amp;"-"&amp;$G176,'DADOS CENARIOS'!$C$2:$S$9,9,0)</f>
        <v>306.2</v>
      </c>
      <c r="O176">
        <f>VLOOKUP($C176&amp;"-"&amp;$G176,'DADOS CENARIOS'!$C$2:$S$9,10,0)</f>
        <v>11</v>
      </c>
      <c r="P176">
        <f>VLOOKUP($C176&amp;"-"&amp;$G176,'DADOS CENARIOS'!$C$2:$S$9,11,0)</f>
        <v>10</v>
      </c>
      <c r="Q176">
        <f>VLOOKUP($C176&amp;"-"&amp;$G176,'DADOS CENARIOS'!$C$2:$S$9,12,0)</f>
        <v>6</v>
      </c>
      <c r="R176">
        <f>VLOOKUP($C176&amp;"-"&amp;$G176,'DADOS CENARIOS'!$C$2:$S$9,13,0)</f>
        <v>4</v>
      </c>
      <c r="S176">
        <f>VLOOKUP($C176&amp;"-"&amp;$G176,'DADOS CENARIOS'!$C$2:$S$9,14,0)</f>
        <v>3000</v>
      </c>
      <c r="T176">
        <f>VLOOKUP($C176&amp;"-"&amp;$G176,'DADOS CENARIOS'!$C$2:$S$9,15,0)</f>
        <v>800</v>
      </c>
      <c r="U176">
        <f>VLOOKUP($C176&amp;"-"&amp;$G176,'DADOS CENARIOS'!$C$2:$S$9,16,0)</f>
        <v>500</v>
      </c>
      <c r="V176">
        <f>VLOOKUP($C176&amp;"-"&amp;$G176,'DADOS CENARIOS'!$C$2:$S$9,17,0)</f>
        <v>145</v>
      </c>
    </row>
    <row r="177" spans="1:22" x14ac:dyDescent="0.25">
      <c r="A177" t="str">
        <f t="shared" si="2"/>
        <v>Route_GP_SBJR_FPPA</v>
      </c>
      <c r="B177" t="s">
        <v>234</v>
      </c>
      <c r="C177" s="31" t="s">
        <v>222</v>
      </c>
      <c r="D177">
        <f>VLOOKUP($C177&amp;"-"&amp;$G177,'DADOS CENARIOS'!$C$2:$S$9,2,0)</f>
        <v>9000</v>
      </c>
      <c r="E177">
        <f>VLOOKUP($C177&amp;"-"&amp;$G177,'DADOS CENARIOS'!$C$2:$S$9,3,0)</f>
        <v>5</v>
      </c>
      <c r="F177">
        <f>IF(AND(VLOOKUP(H177,vertices!$A:$D,4,0)="SIM",C177="GP"),1,VLOOKUP(C177,'DADOS CENARIOS'!$A$2:F184,6,0))</f>
        <v>18</v>
      </c>
      <c r="G177" s="31" t="s">
        <v>0</v>
      </c>
      <c r="H177" s="31" t="s">
        <v>247</v>
      </c>
      <c r="I177" s="31" t="s">
        <v>0</v>
      </c>
      <c r="J177">
        <f>VLOOKUP($C177&amp;"-"&amp;$G177,'DADOS CENARIOS'!$C$2:$S$9,5,0)</f>
        <v>107</v>
      </c>
      <c r="K177">
        <f>VLOOKUP($C177&amp;"-"&amp;$G177,'DADOS CENARIOS'!$C$2:$S$9,6,0)</f>
        <v>12020</v>
      </c>
      <c r="L177">
        <f>VLOOKUP($C177&amp;"-"&amp;$G177,'DADOS CENARIOS'!$C$2:$S$9,7,0)</f>
        <v>8216</v>
      </c>
      <c r="M177">
        <f>VLOOKUP($C177&amp;"-"&amp;$G177,'DADOS CENARIOS'!$C$2:$S$9,8,0)</f>
        <v>612.29999999999995</v>
      </c>
      <c r="N177">
        <f>VLOOKUP($C177&amp;"-"&amp;$G177,'DADOS CENARIOS'!$C$2:$S$9,9,0)</f>
        <v>306.2</v>
      </c>
      <c r="O177">
        <f>VLOOKUP($C177&amp;"-"&amp;$G177,'DADOS CENARIOS'!$C$2:$S$9,10,0)</f>
        <v>11</v>
      </c>
      <c r="P177">
        <f>VLOOKUP($C177&amp;"-"&amp;$G177,'DADOS CENARIOS'!$C$2:$S$9,11,0)</f>
        <v>10</v>
      </c>
      <c r="Q177">
        <f>VLOOKUP($C177&amp;"-"&amp;$G177,'DADOS CENARIOS'!$C$2:$S$9,12,0)</f>
        <v>6</v>
      </c>
      <c r="R177">
        <f>VLOOKUP($C177&amp;"-"&amp;$G177,'DADOS CENARIOS'!$C$2:$S$9,13,0)</f>
        <v>4</v>
      </c>
      <c r="S177">
        <f>VLOOKUP($C177&amp;"-"&amp;$G177,'DADOS CENARIOS'!$C$2:$S$9,14,0)</f>
        <v>3000</v>
      </c>
      <c r="T177">
        <f>VLOOKUP($C177&amp;"-"&amp;$G177,'DADOS CENARIOS'!$C$2:$S$9,15,0)</f>
        <v>800</v>
      </c>
      <c r="U177">
        <f>VLOOKUP($C177&amp;"-"&amp;$G177,'DADOS CENARIOS'!$C$2:$S$9,16,0)</f>
        <v>500</v>
      </c>
      <c r="V177">
        <f>VLOOKUP($C177&amp;"-"&amp;$G177,'DADOS CENARIOS'!$C$2:$S$9,17,0)</f>
        <v>145</v>
      </c>
    </row>
    <row r="178" spans="1:22" x14ac:dyDescent="0.25">
      <c r="A178" t="str">
        <f t="shared" si="2"/>
        <v>Route_GP_SBJR_FPPL</v>
      </c>
      <c r="B178" t="s">
        <v>234</v>
      </c>
      <c r="C178" s="31" t="s">
        <v>222</v>
      </c>
      <c r="D178">
        <f>VLOOKUP($C178&amp;"-"&amp;$G178,'DADOS CENARIOS'!$C$2:$S$9,2,0)</f>
        <v>9000</v>
      </c>
      <c r="E178">
        <f>VLOOKUP($C178&amp;"-"&amp;$G178,'DADOS CENARIOS'!$C$2:$S$9,3,0)</f>
        <v>5</v>
      </c>
      <c r="F178">
        <f>IF(AND(VLOOKUP(H178,vertices!$A:$D,4,0)="SIM",C178="GP"),1,VLOOKUP(C178,'DADOS CENARIOS'!$A$2:F185,6,0))</f>
        <v>18</v>
      </c>
      <c r="G178" s="31" t="s">
        <v>0</v>
      </c>
      <c r="H178" s="31" t="s">
        <v>248</v>
      </c>
      <c r="I178" s="31" t="s">
        <v>0</v>
      </c>
      <c r="J178">
        <f>VLOOKUP($C178&amp;"-"&amp;$G178,'DADOS CENARIOS'!$C$2:$S$9,5,0)</f>
        <v>107</v>
      </c>
      <c r="K178">
        <f>VLOOKUP($C178&amp;"-"&amp;$G178,'DADOS CENARIOS'!$C$2:$S$9,6,0)</f>
        <v>12020</v>
      </c>
      <c r="L178">
        <f>VLOOKUP($C178&amp;"-"&amp;$G178,'DADOS CENARIOS'!$C$2:$S$9,7,0)</f>
        <v>8216</v>
      </c>
      <c r="M178">
        <f>VLOOKUP($C178&amp;"-"&amp;$G178,'DADOS CENARIOS'!$C$2:$S$9,8,0)</f>
        <v>612.29999999999995</v>
      </c>
      <c r="N178">
        <f>VLOOKUP($C178&amp;"-"&amp;$G178,'DADOS CENARIOS'!$C$2:$S$9,9,0)</f>
        <v>306.2</v>
      </c>
      <c r="O178">
        <f>VLOOKUP($C178&amp;"-"&amp;$G178,'DADOS CENARIOS'!$C$2:$S$9,10,0)</f>
        <v>11</v>
      </c>
      <c r="P178">
        <f>VLOOKUP($C178&amp;"-"&amp;$G178,'DADOS CENARIOS'!$C$2:$S$9,11,0)</f>
        <v>10</v>
      </c>
      <c r="Q178">
        <f>VLOOKUP($C178&amp;"-"&amp;$G178,'DADOS CENARIOS'!$C$2:$S$9,12,0)</f>
        <v>6</v>
      </c>
      <c r="R178">
        <f>VLOOKUP($C178&amp;"-"&amp;$G178,'DADOS CENARIOS'!$C$2:$S$9,13,0)</f>
        <v>4</v>
      </c>
      <c r="S178">
        <f>VLOOKUP($C178&amp;"-"&amp;$G178,'DADOS CENARIOS'!$C$2:$S$9,14,0)</f>
        <v>3000</v>
      </c>
      <c r="T178">
        <f>VLOOKUP($C178&amp;"-"&amp;$G178,'DADOS CENARIOS'!$C$2:$S$9,15,0)</f>
        <v>800</v>
      </c>
      <c r="U178">
        <f>VLOOKUP($C178&amp;"-"&amp;$G178,'DADOS CENARIOS'!$C$2:$S$9,16,0)</f>
        <v>500</v>
      </c>
      <c r="V178">
        <f>VLOOKUP($C178&amp;"-"&amp;$G178,'DADOS CENARIOS'!$C$2:$S$9,17,0)</f>
        <v>145</v>
      </c>
    </row>
    <row r="179" spans="1:22" x14ac:dyDescent="0.25">
      <c r="A179" t="str">
        <f t="shared" si="2"/>
        <v>Route_GP_SBJR_FPCS</v>
      </c>
      <c r="B179" t="s">
        <v>234</v>
      </c>
      <c r="C179" s="31" t="s">
        <v>222</v>
      </c>
      <c r="D179">
        <f>VLOOKUP($C179&amp;"-"&amp;$G179,'DADOS CENARIOS'!$C$2:$S$9,2,0)</f>
        <v>9000</v>
      </c>
      <c r="E179">
        <f>VLOOKUP($C179&amp;"-"&amp;$G179,'DADOS CENARIOS'!$C$2:$S$9,3,0)</f>
        <v>5</v>
      </c>
      <c r="F179">
        <f>IF(AND(VLOOKUP(H179,vertices!$A:$D,4,0)="SIM",C179="GP"),1,VLOOKUP(C179,'DADOS CENARIOS'!$A$2:F186,6,0))</f>
        <v>18</v>
      </c>
      <c r="G179" s="31" t="s">
        <v>0</v>
      </c>
      <c r="H179" s="31" t="s">
        <v>249</v>
      </c>
      <c r="I179" s="31" t="s">
        <v>0</v>
      </c>
      <c r="J179">
        <f>VLOOKUP($C179&amp;"-"&amp;$G179,'DADOS CENARIOS'!$C$2:$S$9,5,0)</f>
        <v>107</v>
      </c>
      <c r="K179">
        <f>VLOOKUP($C179&amp;"-"&amp;$G179,'DADOS CENARIOS'!$C$2:$S$9,6,0)</f>
        <v>12020</v>
      </c>
      <c r="L179">
        <f>VLOOKUP($C179&amp;"-"&amp;$G179,'DADOS CENARIOS'!$C$2:$S$9,7,0)</f>
        <v>8216</v>
      </c>
      <c r="M179">
        <f>VLOOKUP($C179&amp;"-"&amp;$G179,'DADOS CENARIOS'!$C$2:$S$9,8,0)</f>
        <v>612.29999999999995</v>
      </c>
      <c r="N179">
        <f>VLOOKUP($C179&amp;"-"&amp;$G179,'DADOS CENARIOS'!$C$2:$S$9,9,0)</f>
        <v>306.2</v>
      </c>
      <c r="O179">
        <f>VLOOKUP($C179&amp;"-"&amp;$G179,'DADOS CENARIOS'!$C$2:$S$9,10,0)</f>
        <v>11</v>
      </c>
      <c r="P179">
        <f>VLOOKUP($C179&amp;"-"&amp;$G179,'DADOS CENARIOS'!$C$2:$S$9,11,0)</f>
        <v>10</v>
      </c>
      <c r="Q179">
        <f>VLOOKUP($C179&amp;"-"&amp;$G179,'DADOS CENARIOS'!$C$2:$S$9,12,0)</f>
        <v>6</v>
      </c>
      <c r="R179">
        <f>VLOOKUP($C179&amp;"-"&amp;$G179,'DADOS CENARIOS'!$C$2:$S$9,13,0)</f>
        <v>4</v>
      </c>
      <c r="S179">
        <f>VLOOKUP($C179&amp;"-"&amp;$G179,'DADOS CENARIOS'!$C$2:$S$9,14,0)</f>
        <v>3000</v>
      </c>
      <c r="T179">
        <f>VLOOKUP($C179&amp;"-"&amp;$G179,'DADOS CENARIOS'!$C$2:$S$9,15,0)</f>
        <v>800</v>
      </c>
      <c r="U179">
        <f>VLOOKUP($C179&amp;"-"&amp;$G179,'DADOS CENARIOS'!$C$2:$S$9,16,0)</f>
        <v>500</v>
      </c>
      <c r="V179">
        <f>VLOOKUP($C179&amp;"-"&amp;$G179,'DADOS CENARIOS'!$C$2:$S$9,17,0)</f>
        <v>145</v>
      </c>
    </row>
    <row r="180" spans="1:22" x14ac:dyDescent="0.25">
      <c r="A180" t="str">
        <f t="shared" si="2"/>
        <v>Route_GP_SBJR_FPSP</v>
      </c>
      <c r="B180" t="s">
        <v>234</v>
      </c>
      <c r="C180" s="31" t="s">
        <v>222</v>
      </c>
      <c r="D180">
        <f>VLOOKUP($C180&amp;"-"&amp;$G180,'DADOS CENARIOS'!$C$2:$S$9,2,0)</f>
        <v>9000</v>
      </c>
      <c r="E180">
        <f>VLOOKUP($C180&amp;"-"&amp;$G180,'DADOS CENARIOS'!$C$2:$S$9,3,0)</f>
        <v>5</v>
      </c>
      <c r="F180">
        <f>IF(AND(VLOOKUP(H180,vertices!$A:$D,4,0)="SIM",C180="GP"),1,VLOOKUP(C180,'DADOS CENARIOS'!$A$2:F187,6,0))</f>
        <v>18</v>
      </c>
      <c r="G180" s="31" t="s">
        <v>0</v>
      </c>
      <c r="H180" s="31" t="s">
        <v>250</v>
      </c>
      <c r="I180" s="31" t="s">
        <v>0</v>
      </c>
      <c r="J180">
        <f>VLOOKUP($C180&amp;"-"&amp;$G180,'DADOS CENARIOS'!$C$2:$S$9,5,0)</f>
        <v>107</v>
      </c>
      <c r="K180">
        <f>VLOOKUP($C180&amp;"-"&amp;$G180,'DADOS CENARIOS'!$C$2:$S$9,6,0)</f>
        <v>12020</v>
      </c>
      <c r="L180">
        <f>VLOOKUP($C180&amp;"-"&amp;$G180,'DADOS CENARIOS'!$C$2:$S$9,7,0)</f>
        <v>8216</v>
      </c>
      <c r="M180">
        <f>VLOOKUP($C180&amp;"-"&amp;$G180,'DADOS CENARIOS'!$C$2:$S$9,8,0)</f>
        <v>612.29999999999995</v>
      </c>
      <c r="N180">
        <f>VLOOKUP($C180&amp;"-"&amp;$G180,'DADOS CENARIOS'!$C$2:$S$9,9,0)</f>
        <v>306.2</v>
      </c>
      <c r="O180">
        <f>VLOOKUP($C180&amp;"-"&amp;$G180,'DADOS CENARIOS'!$C$2:$S$9,10,0)</f>
        <v>11</v>
      </c>
      <c r="P180">
        <f>VLOOKUP($C180&amp;"-"&amp;$G180,'DADOS CENARIOS'!$C$2:$S$9,11,0)</f>
        <v>10</v>
      </c>
      <c r="Q180">
        <f>VLOOKUP($C180&amp;"-"&amp;$G180,'DADOS CENARIOS'!$C$2:$S$9,12,0)</f>
        <v>6</v>
      </c>
      <c r="R180">
        <f>VLOOKUP($C180&amp;"-"&amp;$G180,'DADOS CENARIOS'!$C$2:$S$9,13,0)</f>
        <v>4</v>
      </c>
      <c r="S180">
        <f>VLOOKUP($C180&amp;"-"&amp;$G180,'DADOS CENARIOS'!$C$2:$S$9,14,0)</f>
        <v>3000</v>
      </c>
      <c r="T180">
        <f>VLOOKUP($C180&amp;"-"&amp;$G180,'DADOS CENARIOS'!$C$2:$S$9,15,0)</f>
        <v>800</v>
      </c>
      <c r="U180">
        <f>VLOOKUP($C180&amp;"-"&amp;$G180,'DADOS CENARIOS'!$C$2:$S$9,16,0)</f>
        <v>500</v>
      </c>
      <c r="V180">
        <f>VLOOKUP($C180&amp;"-"&amp;$G180,'DADOS CENARIOS'!$C$2:$S$9,17,0)</f>
        <v>145</v>
      </c>
    </row>
    <row r="181" spans="1:22" x14ac:dyDescent="0.25">
      <c r="A181" t="str">
        <f t="shared" si="2"/>
        <v>Route_GP_SBJR_FPSA</v>
      </c>
      <c r="B181" t="s">
        <v>234</v>
      </c>
      <c r="C181" s="31" t="s">
        <v>222</v>
      </c>
      <c r="D181">
        <f>VLOOKUP($C181&amp;"-"&amp;$G181,'DADOS CENARIOS'!$C$2:$S$9,2,0)</f>
        <v>9000</v>
      </c>
      <c r="E181">
        <f>VLOOKUP($C181&amp;"-"&amp;$G181,'DADOS CENARIOS'!$C$2:$S$9,3,0)</f>
        <v>5</v>
      </c>
      <c r="F181">
        <f>IF(AND(VLOOKUP(H181,vertices!$A:$D,4,0)="SIM",C181="GP"),1,VLOOKUP(C181,'DADOS CENARIOS'!$A$2:F188,6,0))</f>
        <v>18</v>
      </c>
      <c r="G181" s="31" t="s">
        <v>0</v>
      </c>
      <c r="H181" s="31" t="s">
        <v>251</v>
      </c>
      <c r="I181" s="31" t="s">
        <v>0</v>
      </c>
      <c r="J181">
        <f>VLOOKUP($C181&amp;"-"&amp;$G181,'DADOS CENARIOS'!$C$2:$S$9,5,0)</f>
        <v>107</v>
      </c>
      <c r="K181">
        <f>VLOOKUP($C181&amp;"-"&amp;$G181,'DADOS CENARIOS'!$C$2:$S$9,6,0)</f>
        <v>12020</v>
      </c>
      <c r="L181">
        <f>VLOOKUP($C181&amp;"-"&amp;$G181,'DADOS CENARIOS'!$C$2:$S$9,7,0)</f>
        <v>8216</v>
      </c>
      <c r="M181">
        <f>VLOOKUP($C181&amp;"-"&amp;$G181,'DADOS CENARIOS'!$C$2:$S$9,8,0)</f>
        <v>612.29999999999995</v>
      </c>
      <c r="N181">
        <f>VLOOKUP($C181&amp;"-"&amp;$G181,'DADOS CENARIOS'!$C$2:$S$9,9,0)</f>
        <v>306.2</v>
      </c>
      <c r="O181">
        <f>VLOOKUP($C181&amp;"-"&amp;$G181,'DADOS CENARIOS'!$C$2:$S$9,10,0)</f>
        <v>11</v>
      </c>
      <c r="P181">
        <f>VLOOKUP($C181&amp;"-"&amp;$G181,'DADOS CENARIOS'!$C$2:$S$9,11,0)</f>
        <v>10</v>
      </c>
      <c r="Q181">
        <f>VLOOKUP($C181&amp;"-"&amp;$G181,'DADOS CENARIOS'!$C$2:$S$9,12,0)</f>
        <v>6</v>
      </c>
      <c r="R181">
        <f>VLOOKUP($C181&amp;"-"&amp;$G181,'DADOS CENARIOS'!$C$2:$S$9,13,0)</f>
        <v>4</v>
      </c>
      <c r="S181">
        <f>VLOOKUP($C181&amp;"-"&amp;$G181,'DADOS CENARIOS'!$C$2:$S$9,14,0)</f>
        <v>3000</v>
      </c>
      <c r="T181">
        <f>VLOOKUP($C181&amp;"-"&amp;$G181,'DADOS CENARIOS'!$C$2:$S$9,15,0)</f>
        <v>800</v>
      </c>
      <c r="U181">
        <f>VLOOKUP($C181&amp;"-"&amp;$G181,'DADOS CENARIOS'!$C$2:$S$9,16,0)</f>
        <v>500</v>
      </c>
      <c r="V181">
        <f>VLOOKUP($C181&amp;"-"&amp;$G181,'DADOS CENARIOS'!$C$2:$S$9,17,0)</f>
        <v>145</v>
      </c>
    </row>
    <row r="182" spans="1:22" x14ac:dyDescent="0.25">
      <c r="A182" t="str">
        <f t="shared" si="2"/>
        <v>Route_GP_SBJR_NS31</v>
      </c>
      <c r="B182" t="s">
        <v>234</v>
      </c>
      <c r="C182" s="31" t="s">
        <v>222</v>
      </c>
      <c r="D182">
        <f>VLOOKUP($C182&amp;"-"&amp;$G182,'DADOS CENARIOS'!$C$2:$S$9,2,0)</f>
        <v>9000</v>
      </c>
      <c r="E182">
        <f>VLOOKUP($C182&amp;"-"&amp;$G182,'DADOS CENARIOS'!$C$2:$S$9,3,0)</f>
        <v>5</v>
      </c>
      <c r="F182">
        <f>IF(AND(VLOOKUP(H182,vertices!$A:$D,4,0)="SIM",C182="GP"),1,VLOOKUP(C182,'DADOS CENARIOS'!$A$2:F189,6,0))</f>
        <v>18</v>
      </c>
      <c r="G182" s="31" t="s">
        <v>0</v>
      </c>
      <c r="H182" s="31" t="s">
        <v>252</v>
      </c>
      <c r="I182" s="31" t="s">
        <v>0</v>
      </c>
      <c r="J182">
        <f>VLOOKUP($C182&amp;"-"&amp;$G182,'DADOS CENARIOS'!$C$2:$S$9,5,0)</f>
        <v>107</v>
      </c>
      <c r="K182">
        <f>VLOOKUP($C182&amp;"-"&amp;$G182,'DADOS CENARIOS'!$C$2:$S$9,6,0)</f>
        <v>12020</v>
      </c>
      <c r="L182">
        <f>VLOOKUP($C182&amp;"-"&amp;$G182,'DADOS CENARIOS'!$C$2:$S$9,7,0)</f>
        <v>8216</v>
      </c>
      <c r="M182">
        <f>VLOOKUP($C182&amp;"-"&amp;$G182,'DADOS CENARIOS'!$C$2:$S$9,8,0)</f>
        <v>612.29999999999995</v>
      </c>
      <c r="N182">
        <f>VLOOKUP($C182&amp;"-"&amp;$G182,'DADOS CENARIOS'!$C$2:$S$9,9,0)</f>
        <v>306.2</v>
      </c>
      <c r="O182">
        <f>VLOOKUP($C182&amp;"-"&amp;$G182,'DADOS CENARIOS'!$C$2:$S$9,10,0)</f>
        <v>11</v>
      </c>
      <c r="P182">
        <f>VLOOKUP($C182&amp;"-"&amp;$G182,'DADOS CENARIOS'!$C$2:$S$9,11,0)</f>
        <v>10</v>
      </c>
      <c r="Q182">
        <f>VLOOKUP($C182&amp;"-"&amp;$G182,'DADOS CENARIOS'!$C$2:$S$9,12,0)</f>
        <v>6</v>
      </c>
      <c r="R182">
        <f>VLOOKUP($C182&amp;"-"&amp;$G182,'DADOS CENARIOS'!$C$2:$S$9,13,0)</f>
        <v>4</v>
      </c>
      <c r="S182">
        <f>VLOOKUP($C182&amp;"-"&amp;$G182,'DADOS CENARIOS'!$C$2:$S$9,14,0)</f>
        <v>3000</v>
      </c>
      <c r="T182">
        <f>VLOOKUP($C182&amp;"-"&amp;$G182,'DADOS CENARIOS'!$C$2:$S$9,15,0)</f>
        <v>800</v>
      </c>
      <c r="U182">
        <f>VLOOKUP($C182&amp;"-"&amp;$G182,'DADOS CENARIOS'!$C$2:$S$9,16,0)</f>
        <v>500</v>
      </c>
      <c r="V182">
        <f>VLOOKUP($C182&amp;"-"&amp;$G182,'DADOS CENARIOS'!$C$2:$S$9,17,0)</f>
        <v>145</v>
      </c>
    </row>
    <row r="183" spans="1:22" x14ac:dyDescent="0.25">
      <c r="A183" t="str">
        <f t="shared" si="2"/>
        <v>Route_GP_SBJR_NS33</v>
      </c>
      <c r="B183" t="s">
        <v>234</v>
      </c>
      <c r="C183" s="31" t="s">
        <v>222</v>
      </c>
      <c r="D183">
        <f>VLOOKUP($C183&amp;"-"&amp;$G183,'DADOS CENARIOS'!$C$2:$S$9,2,0)</f>
        <v>9000</v>
      </c>
      <c r="E183">
        <f>VLOOKUP($C183&amp;"-"&amp;$G183,'DADOS CENARIOS'!$C$2:$S$9,3,0)</f>
        <v>5</v>
      </c>
      <c r="F183">
        <f>IF(AND(VLOOKUP(H183,vertices!$A:$D,4,0)="SIM",C183="GP"),1,VLOOKUP(C183,'DADOS CENARIOS'!$A$2:F190,6,0))</f>
        <v>18</v>
      </c>
      <c r="G183" s="31" t="s">
        <v>0</v>
      </c>
      <c r="H183" s="31" t="s">
        <v>253</v>
      </c>
      <c r="I183" s="31" t="s">
        <v>0</v>
      </c>
      <c r="J183">
        <f>VLOOKUP($C183&amp;"-"&amp;$G183,'DADOS CENARIOS'!$C$2:$S$9,5,0)</f>
        <v>107</v>
      </c>
      <c r="K183">
        <f>VLOOKUP($C183&amp;"-"&amp;$G183,'DADOS CENARIOS'!$C$2:$S$9,6,0)</f>
        <v>12020</v>
      </c>
      <c r="L183">
        <f>VLOOKUP($C183&amp;"-"&amp;$G183,'DADOS CENARIOS'!$C$2:$S$9,7,0)</f>
        <v>8216</v>
      </c>
      <c r="M183">
        <f>VLOOKUP($C183&amp;"-"&amp;$G183,'DADOS CENARIOS'!$C$2:$S$9,8,0)</f>
        <v>612.29999999999995</v>
      </c>
      <c r="N183">
        <f>VLOOKUP($C183&amp;"-"&amp;$G183,'DADOS CENARIOS'!$C$2:$S$9,9,0)</f>
        <v>306.2</v>
      </c>
      <c r="O183">
        <f>VLOOKUP($C183&amp;"-"&amp;$G183,'DADOS CENARIOS'!$C$2:$S$9,10,0)</f>
        <v>11</v>
      </c>
      <c r="P183">
        <f>VLOOKUP($C183&amp;"-"&amp;$G183,'DADOS CENARIOS'!$C$2:$S$9,11,0)</f>
        <v>10</v>
      </c>
      <c r="Q183">
        <f>VLOOKUP($C183&amp;"-"&amp;$G183,'DADOS CENARIOS'!$C$2:$S$9,12,0)</f>
        <v>6</v>
      </c>
      <c r="R183">
        <f>VLOOKUP($C183&amp;"-"&amp;$G183,'DADOS CENARIOS'!$C$2:$S$9,13,0)</f>
        <v>4</v>
      </c>
      <c r="S183">
        <f>VLOOKUP($C183&amp;"-"&amp;$G183,'DADOS CENARIOS'!$C$2:$S$9,14,0)</f>
        <v>3000</v>
      </c>
      <c r="T183">
        <f>VLOOKUP($C183&amp;"-"&amp;$G183,'DADOS CENARIOS'!$C$2:$S$9,15,0)</f>
        <v>800</v>
      </c>
      <c r="U183">
        <f>VLOOKUP($C183&amp;"-"&amp;$G183,'DADOS CENARIOS'!$C$2:$S$9,16,0)</f>
        <v>500</v>
      </c>
      <c r="V183">
        <f>VLOOKUP($C183&amp;"-"&amp;$G183,'DADOS CENARIOS'!$C$2:$S$9,17,0)</f>
        <v>145</v>
      </c>
    </row>
    <row r="184" spans="1:22" x14ac:dyDescent="0.25">
      <c r="A184" t="str">
        <f t="shared" si="2"/>
        <v>Route_GP_SBJR_NS38</v>
      </c>
      <c r="B184" t="s">
        <v>234</v>
      </c>
      <c r="C184" s="31" t="s">
        <v>222</v>
      </c>
      <c r="D184">
        <f>VLOOKUP($C184&amp;"-"&amp;$G184,'DADOS CENARIOS'!$C$2:$S$9,2,0)</f>
        <v>9000</v>
      </c>
      <c r="E184">
        <f>VLOOKUP($C184&amp;"-"&amp;$G184,'DADOS CENARIOS'!$C$2:$S$9,3,0)</f>
        <v>5</v>
      </c>
      <c r="F184">
        <f>IF(AND(VLOOKUP(H184,vertices!$A:$D,4,0)="SIM",C184="GP"),1,VLOOKUP(C184,'DADOS CENARIOS'!$A$2:F191,6,0))</f>
        <v>18</v>
      </c>
      <c r="G184" s="31" t="s">
        <v>0</v>
      </c>
      <c r="H184" s="31" t="s">
        <v>254</v>
      </c>
      <c r="I184" s="31" t="s">
        <v>0</v>
      </c>
      <c r="J184">
        <f>VLOOKUP($C184&amp;"-"&amp;$G184,'DADOS CENARIOS'!$C$2:$S$9,5,0)</f>
        <v>107</v>
      </c>
      <c r="K184">
        <f>VLOOKUP($C184&amp;"-"&amp;$G184,'DADOS CENARIOS'!$C$2:$S$9,6,0)</f>
        <v>12020</v>
      </c>
      <c r="L184">
        <f>VLOOKUP($C184&amp;"-"&amp;$G184,'DADOS CENARIOS'!$C$2:$S$9,7,0)</f>
        <v>8216</v>
      </c>
      <c r="M184">
        <f>VLOOKUP($C184&amp;"-"&amp;$G184,'DADOS CENARIOS'!$C$2:$S$9,8,0)</f>
        <v>612.29999999999995</v>
      </c>
      <c r="N184">
        <f>VLOOKUP($C184&amp;"-"&amp;$G184,'DADOS CENARIOS'!$C$2:$S$9,9,0)</f>
        <v>306.2</v>
      </c>
      <c r="O184">
        <f>VLOOKUP($C184&amp;"-"&amp;$G184,'DADOS CENARIOS'!$C$2:$S$9,10,0)</f>
        <v>11</v>
      </c>
      <c r="P184">
        <f>VLOOKUP($C184&amp;"-"&amp;$G184,'DADOS CENARIOS'!$C$2:$S$9,11,0)</f>
        <v>10</v>
      </c>
      <c r="Q184">
        <f>VLOOKUP($C184&amp;"-"&amp;$G184,'DADOS CENARIOS'!$C$2:$S$9,12,0)</f>
        <v>6</v>
      </c>
      <c r="R184">
        <f>VLOOKUP($C184&amp;"-"&amp;$G184,'DADOS CENARIOS'!$C$2:$S$9,13,0)</f>
        <v>4</v>
      </c>
      <c r="S184">
        <f>VLOOKUP($C184&amp;"-"&amp;$G184,'DADOS CENARIOS'!$C$2:$S$9,14,0)</f>
        <v>3000</v>
      </c>
      <c r="T184">
        <f>VLOOKUP($C184&amp;"-"&amp;$G184,'DADOS CENARIOS'!$C$2:$S$9,15,0)</f>
        <v>800</v>
      </c>
      <c r="U184">
        <f>VLOOKUP($C184&amp;"-"&amp;$G184,'DADOS CENARIOS'!$C$2:$S$9,16,0)</f>
        <v>500</v>
      </c>
      <c r="V184">
        <f>VLOOKUP($C184&amp;"-"&amp;$G184,'DADOS CENARIOS'!$C$2:$S$9,17,0)</f>
        <v>145</v>
      </c>
    </row>
    <row r="185" spans="1:22" x14ac:dyDescent="0.25">
      <c r="A185" t="str">
        <f t="shared" si="2"/>
        <v>Route_GP_SBJR_NS39</v>
      </c>
      <c r="B185" t="s">
        <v>234</v>
      </c>
      <c r="C185" s="31" t="s">
        <v>222</v>
      </c>
      <c r="D185">
        <f>VLOOKUP($C185&amp;"-"&amp;$G185,'DADOS CENARIOS'!$C$2:$S$9,2,0)</f>
        <v>9000</v>
      </c>
      <c r="E185">
        <f>VLOOKUP($C185&amp;"-"&amp;$G185,'DADOS CENARIOS'!$C$2:$S$9,3,0)</f>
        <v>5</v>
      </c>
      <c r="F185">
        <f>IF(AND(VLOOKUP(H185,vertices!$A:$D,4,0)="SIM",C185="GP"),1,VLOOKUP(C185,'DADOS CENARIOS'!$A$2:F192,6,0))</f>
        <v>18</v>
      </c>
      <c r="G185" s="31" t="s">
        <v>0</v>
      </c>
      <c r="H185" s="31" t="s">
        <v>255</v>
      </c>
      <c r="I185" s="31" t="s">
        <v>0</v>
      </c>
      <c r="J185">
        <f>VLOOKUP($C185&amp;"-"&amp;$G185,'DADOS CENARIOS'!$C$2:$S$9,5,0)</f>
        <v>107</v>
      </c>
      <c r="K185">
        <f>VLOOKUP($C185&amp;"-"&amp;$G185,'DADOS CENARIOS'!$C$2:$S$9,6,0)</f>
        <v>12020</v>
      </c>
      <c r="L185">
        <f>VLOOKUP($C185&amp;"-"&amp;$G185,'DADOS CENARIOS'!$C$2:$S$9,7,0)</f>
        <v>8216</v>
      </c>
      <c r="M185">
        <f>VLOOKUP($C185&amp;"-"&amp;$G185,'DADOS CENARIOS'!$C$2:$S$9,8,0)</f>
        <v>612.29999999999995</v>
      </c>
      <c r="N185">
        <f>VLOOKUP($C185&amp;"-"&amp;$G185,'DADOS CENARIOS'!$C$2:$S$9,9,0)</f>
        <v>306.2</v>
      </c>
      <c r="O185">
        <f>VLOOKUP($C185&amp;"-"&amp;$G185,'DADOS CENARIOS'!$C$2:$S$9,10,0)</f>
        <v>11</v>
      </c>
      <c r="P185">
        <f>VLOOKUP($C185&amp;"-"&amp;$G185,'DADOS CENARIOS'!$C$2:$S$9,11,0)</f>
        <v>10</v>
      </c>
      <c r="Q185">
        <f>VLOOKUP($C185&amp;"-"&amp;$G185,'DADOS CENARIOS'!$C$2:$S$9,12,0)</f>
        <v>6</v>
      </c>
      <c r="R185">
        <f>VLOOKUP($C185&amp;"-"&amp;$G185,'DADOS CENARIOS'!$C$2:$S$9,13,0)</f>
        <v>4</v>
      </c>
      <c r="S185">
        <f>VLOOKUP($C185&amp;"-"&amp;$G185,'DADOS CENARIOS'!$C$2:$S$9,14,0)</f>
        <v>3000</v>
      </c>
      <c r="T185">
        <f>VLOOKUP($C185&amp;"-"&amp;$G185,'DADOS CENARIOS'!$C$2:$S$9,15,0)</f>
        <v>800</v>
      </c>
      <c r="U185">
        <f>VLOOKUP($C185&amp;"-"&amp;$G185,'DADOS CENARIOS'!$C$2:$S$9,16,0)</f>
        <v>500</v>
      </c>
      <c r="V185">
        <f>VLOOKUP($C185&amp;"-"&amp;$G185,'DADOS CENARIOS'!$C$2:$S$9,17,0)</f>
        <v>145</v>
      </c>
    </row>
    <row r="186" spans="1:22" x14ac:dyDescent="0.25">
      <c r="A186" t="str">
        <f t="shared" si="2"/>
        <v>Route_GP_SBJR_NS40</v>
      </c>
      <c r="B186" t="s">
        <v>234</v>
      </c>
      <c r="C186" s="31" t="s">
        <v>222</v>
      </c>
      <c r="D186">
        <f>VLOOKUP($C186&amp;"-"&amp;$G186,'DADOS CENARIOS'!$C$2:$S$9,2,0)</f>
        <v>9000</v>
      </c>
      <c r="E186">
        <f>VLOOKUP($C186&amp;"-"&amp;$G186,'DADOS CENARIOS'!$C$2:$S$9,3,0)</f>
        <v>5</v>
      </c>
      <c r="F186">
        <f>IF(AND(VLOOKUP(H186,vertices!$A:$D,4,0)="SIM",C186="GP"),1,VLOOKUP(C186,'DADOS CENARIOS'!$A$2:F193,6,0))</f>
        <v>18</v>
      </c>
      <c r="G186" s="31" t="s">
        <v>0</v>
      </c>
      <c r="H186" s="31" t="s">
        <v>256</v>
      </c>
      <c r="I186" s="31" t="s">
        <v>0</v>
      </c>
      <c r="J186">
        <f>VLOOKUP($C186&amp;"-"&amp;$G186,'DADOS CENARIOS'!$C$2:$S$9,5,0)</f>
        <v>107</v>
      </c>
      <c r="K186">
        <f>VLOOKUP($C186&amp;"-"&amp;$G186,'DADOS CENARIOS'!$C$2:$S$9,6,0)</f>
        <v>12020</v>
      </c>
      <c r="L186">
        <f>VLOOKUP($C186&amp;"-"&amp;$G186,'DADOS CENARIOS'!$C$2:$S$9,7,0)</f>
        <v>8216</v>
      </c>
      <c r="M186">
        <f>VLOOKUP($C186&amp;"-"&amp;$G186,'DADOS CENARIOS'!$C$2:$S$9,8,0)</f>
        <v>612.29999999999995</v>
      </c>
      <c r="N186">
        <f>VLOOKUP($C186&amp;"-"&amp;$G186,'DADOS CENARIOS'!$C$2:$S$9,9,0)</f>
        <v>306.2</v>
      </c>
      <c r="O186">
        <f>VLOOKUP($C186&amp;"-"&amp;$G186,'DADOS CENARIOS'!$C$2:$S$9,10,0)</f>
        <v>11</v>
      </c>
      <c r="P186">
        <f>VLOOKUP($C186&amp;"-"&amp;$G186,'DADOS CENARIOS'!$C$2:$S$9,11,0)</f>
        <v>10</v>
      </c>
      <c r="Q186">
        <f>VLOOKUP($C186&amp;"-"&amp;$G186,'DADOS CENARIOS'!$C$2:$S$9,12,0)</f>
        <v>6</v>
      </c>
      <c r="R186">
        <f>VLOOKUP($C186&amp;"-"&amp;$G186,'DADOS CENARIOS'!$C$2:$S$9,13,0)</f>
        <v>4</v>
      </c>
      <c r="S186">
        <f>VLOOKUP($C186&amp;"-"&amp;$G186,'DADOS CENARIOS'!$C$2:$S$9,14,0)</f>
        <v>3000</v>
      </c>
      <c r="T186">
        <f>VLOOKUP($C186&amp;"-"&amp;$G186,'DADOS CENARIOS'!$C$2:$S$9,15,0)</f>
        <v>800</v>
      </c>
      <c r="U186">
        <f>VLOOKUP($C186&amp;"-"&amp;$G186,'DADOS CENARIOS'!$C$2:$S$9,16,0)</f>
        <v>500</v>
      </c>
      <c r="V186">
        <f>VLOOKUP($C186&amp;"-"&amp;$G186,'DADOS CENARIOS'!$C$2:$S$9,17,0)</f>
        <v>145</v>
      </c>
    </row>
    <row r="187" spans="1:22" x14ac:dyDescent="0.25">
      <c r="A187" t="str">
        <f t="shared" si="2"/>
        <v>Route_GP_SBJR_NS42</v>
      </c>
      <c r="B187" t="s">
        <v>234</v>
      </c>
      <c r="C187" s="31" t="s">
        <v>222</v>
      </c>
      <c r="D187">
        <f>VLOOKUP($C187&amp;"-"&amp;$G187,'DADOS CENARIOS'!$C$2:$S$9,2,0)</f>
        <v>9000</v>
      </c>
      <c r="E187">
        <f>VLOOKUP($C187&amp;"-"&amp;$G187,'DADOS CENARIOS'!$C$2:$S$9,3,0)</f>
        <v>5</v>
      </c>
      <c r="F187">
        <f>IF(AND(VLOOKUP(H187,vertices!$A:$D,4,0)="SIM",C187="GP"),1,VLOOKUP(C187,'DADOS CENARIOS'!$A$2:F194,6,0))</f>
        <v>18</v>
      </c>
      <c r="G187" s="31" t="s">
        <v>0</v>
      </c>
      <c r="H187" s="31" t="s">
        <v>257</v>
      </c>
      <c r="I187" s="31" t="s">
        <v>0</v>
      </c>
      <c r="J187">
        <f>VLOOKUP($C187&amp;"-"&amp;$G187,'DADOS CENARIOS'!$C$2:$S$9,5,0)</f>
        <v>107</v>
      </c>
      <c r="K187">
        <f>VLOOKUP($C187&amp;"-"&amp;$G187,'DADOS CENARIOS'!$C$2:$S$9,6,0)</f>
        <v>12020</v>
      </c>
      <c r="L187">
        <f>VLOOKUP($C187&amp;"-"&amp;$G187,'DADOS CENARIOS'!$C$2:$S$9,7,0)</f>
        <v>8216</v>
      </c>
      <c r="M187">
        <f>VLOOKUP($C187&amp;"-"&amp;$G187,'DADOS CENARIOS'!$C$2:$S$9,8,0)</f>
        <v>612.29999999999995</v>
      </c>
      <c r="N187">
        <f>VLOOKUP($C187&amp;"-"&amp;$G187,'DADOS CENARIOS'!$C$2:$S$9,9,0)</f>
        <v>306.2</v>
      </c>
      <c r="O187">
        <f>VLOOKUP($C187&amp;"-"&amp;$G187,'DADOS CENARIOS'!$C$2:$S$9,10,0)</f>
        <v>11</v>
      </c>
      <c r="P187">
        <f>VLOOKUP($C187&amp;"-"&amp;$G187,'DADOS CENARIOS'!$C$2:$S$9,11,0)</f>
        <v>10</v>
      </c>
      <c r="Q187">
        <f>VLOOKUP($C187&amp;"-"&amp;$G187,'DADOS CENARIOS'!$C$2:$S$9,12,0)</f>
        <v>6</v>
      </c>
      <c r="R187">
        <f>VLOOKUP($C187&amp;"-"&amp;$G187,'DADOS CENARIOS'!$C$2:$S$9,13,0)</f>
        <v>4</v>
      </c>
      <c r="S187">
        <f>VLOOKUP($C187&amp;"-"&amp;$G187,'DADOS CENARIOS'!$C$2:$S$9,14,0)</f>
        <v>3000</v>
      </c>
      <c r="T187">
        <f>VLOOKUP($C187&amp;"-"&amp;$G187,'DADOS CENARIOS'!$C$2:$S$9,15,0)</f>
        <v>800</v>
      </c>
      <c r="U187">
        <f>VLOOKUP($C187&amp;"-"&amp;$G187,'DADOS CENARIOS'!$C$2:$S$9,16,0)</f>
        <v>500</v>
      </c>
      <c r="V187">
        <f>VLOOKUP($C187&amp;"-"&amp;$G187,'DADOS CENARIOS'!$C$2:$S$9,17,0)</f>
        <v>145</v>
      </c>
    </row>
    <row r="188" spans="1:22" x14ac:dyDescent="0.25">
      <c r="A188" t="str">
        <f t="shared" si="2"/>
        <v>Route_GP_SBJR_NS43</v>
      </c>
      <c r="B188" t="s">
        <v>234</v>
      </c>
      <c r="C188" s="31" t="s">
        <v>222</v>
      </c>
      <c r="D188">
        <f>VLOOKUP($C188&amp;"-"&amp;$G188,'DADOS CENARIOS'!$C$2:$S$9,2,0)</f>
        <v>9000</v>
      </c>
      <c r="E188">
        <f>VLOOKUP($C188&amp;"-"&amp;$G188,'DADOS CENARIOS'!$C$2:$S$9,3,0)</f>
        <v>5</v>
      </c>
      <c r="F188">
        <f>IF(AND(VLOOKUP(H188,vertices!$A:$D,4,0)="SIM",C188="GP"),1,VLOOKUP(C188,'DADOS CENARIOS'!$A$2:F195,6,0))</f>
        <v>18</v>
      </c>
      <c r="G188" s="31" t="s">
        <v>0</v>
      </c>
      <c r="H188" s="31" t="s">
        <v>258</v>
      </c>
      <c r="I188" s="31" t="s">
        <v>0</v>
      </c>
      <c r="J188">
        <f>VLOOKUP($C188&amp;"-"&amp;$G188,'DADOS CENARIOS'!$C$2:$S$9,5,0)</f>
        <v>107</v>
      </c>
      <c r="K188">
        <f>VLOOKUP($C188&amp;"-"&amp;$G188,'DADOS CENARIOS'!$C$2:$S$9,6,0)</f>
        <v>12020</v>
      </c>
      <c r="L188">
        <f>VLOOKUP($C188&amp;"-"&amp;$G188,'DADOS CENARIOS'!$C$2:$S$9,7,0)</f>
        <v>8216</v>
      </c>
      <c r="M188">
        <f>VLOOKUP($C188&amp;"-"&amp;$G188,'DADOS CENARIOS'!$C$2:$S$9,8,0)</f>
        <v>612.29999999999995</v>
      </c>
      <c r="N188">
        <f>VLOOKUP($C188&amp;"-"&amp;$G188,'DADOS CENARIOS'!$C$2:$S$9,9,0)</f>
        <v>306.2</v>
      </c>
      <c r="O188">
        <f>VLOOKUP($C188&amp;"-"&amp;$G188,'DADOS CENARIOS'!$C$2:$S$9,10,0)</f>
        <v>11</v>
      </c>
      <c r="P188">
        <f>VLOOKUP($C188&amp;"-"&amp;$G188,'DADOS CENARIOS'!$C$2:$S$9,11,0)</f>
        <v>10</v>
      </c>
      <c r="Q188">
        <f>VLOOKUP($C188&amp;"-"&amp;$G188,'DADOS CENARIOS'!$C$2:$S$9,12,0)</f>
        <v>6</v>
      </c>
      <c r="R188">
        <f>VLOOKUP($C188&amp;"-"&amp;$G188,'DADOS CENARIOS'!$C$2:$S$9,13,0)</f>
        <v>4</v>
      </c>
      <c r="S188">
        <f>VLOOKUP($C188&amp;"-"&amp;$G188,'DADOS CENARIOS'!$C$2:$S$9,14,0)</f>
        <v>3000</v>
      </c>
      <c r="T188">
        <f>VLOOKUP($C188&amp;"-"&amp;$G188,'DADOS CENARIOS'!$C$2:$S$9,15,0)</f>
        <v>800</v>
      </c>
      <c r="U188">
        <f>VLOOKUP($C188&amp;"-"&amp;$G188,'DADOS CENARIOS'!$C$2:$S$9,16,0)</f>
        <v>500</v>
      </c>
      <c r="V188">
        <f>VLOOKUP($C188&amp;"-"&amp;$G188,'DADOS CENARIOS'!$C$2:$S$9,17,0)</f>
        <v>145</v>
      </c>
    </row>
    <row r="189" spans="1:22" x14ac:dyDescent="0.25">
      <c r="A189" t="str">
        <f t="shared" si="2"/>
        <v>Route_GP_SBJR_NS44</v>
      </c>
      <c r="B189" t="s">
        <v>234</v>
      </c>
      <c r="C189" s="31" t="s">
        <v>222</v>
      </c>
      <c r="D189">
        <f>VLOOKUP($C189&amp;"-"&amp;$G189,'DADOS CENARIOS'!$C$2:$S$9,2,0)</f>
        <v>9000</v>
      </c>
      <c r="E189">
        <f>VLOOKUP($C189&amp;"-"&amp;$G189,'DADOS CENARIOS'!$C$2:$S$9,3,0)</f>
        <v>5</v>
      </c>
      <c r="F189">
        <f>IF(AND(VLOOKUP(H189,vertices!$A:$D,4,0)="SIM",C189="GP"),1,VLOOKUP(C189,'DADOS CENARIOS'!$A$2:F196,6,0))</f>
        <v>18</v>
      </c>
      <c r="G189" s="31" t="s">
        <v>0</v>
      </c>
      <c r="H189" s="31" t="s">
        <v>259</v>
      </c>
      <c r="I189" s="31" t="s">
        <v>0</v>
      </c>
      <c r="J189">
        <f>VLOOKUP($C189&amp;"-"&amp;$G189,'DADOS CENARIOS'!$C$2:$S$9,5,0)</f>
        <v>107</v>
      </c>
      <c r="K189">
        <f>VLOOKUP($C189&amp;"-"&amp;$G189,'DADOS CENARIOS'!$C$2:$S$9,6,0)</f>
        <v>12020</v>
      </c>
      <c r="L189">
        <f>VLOOKUP($C189&amp;"-"&amp;$G189,'DADOS CENARIOS'!$C$2:$S$9,7,0)</f>
        <v>8216</v>
      </c>
      <c r="M189">
        <f>VLOOKUP($C189&amp;"-"&amp;$G189,'DADOS CENARIOS'!$C$2:$S$9,8,0)</f>
        <v>612.29999999999995</v>
      </c>
      <c r="N189">
        <f>VLOOKUP($C189&amp;"-"&amp;$G189,'DADOS CENARIOS'!$C$2:$S$9,9,0)</f>
        <v>306.2</v>
      </c>
      <c r="O189">
        <f>VLOOKUP($C189&amp;"-"&amp;$G189,'DADOS CENARIOS'!$C$2:$S$9,10,0)</f>
        <v>11</v>
      </c>
      <c r="P189">
        <f>VLOOKUP($C189&amp;"-"&amp;$G189,'DADOS CENARIOS'!$C$2:$S$9,11,0)</f>
        <v>10</v>
      </c>
      <c r="Q189">
        <f>VLOOKUP($C189&amp;"-"&amp;$G189,'DADOS CENARIOS'!$C$2:$S$9,12,0)</f>
        <v>6</v>
      </c>
      <c r="R189">
        <f>VLOOKUP($C189&amp;"-"&amp;$G189,'DADOS CENARIOS'!$C$2:$S$9,13,0)</f>
        <v>4</v>
      </c>
      <c r="S189">
        <f>VLOOKUP($C189&amp;"-"&amp;$G189,'DADOS CENARIOS'!$C$2:$S$9,14,0)</f>
        <v>3000</v>
      </c>
      <c r="T189">
        <f>VLOOKUP($C189&amp;"-"&amp;$G189,'DADOS CENARIOS'!$C$2:$S$9,15,0)</f>
        <v>800</v>
      </c>
      <c r="U189">
        <f>VLOOKUP($C189&amp;"-"&amp;$G189,'DADOS CENARIOS'!$C$2:$S$9,16,0)</f>
        <v>500</v>
      </c>
      <c r="V189">
        <f>VLOOKUP($C189&amp;"-"&amp;$G189,'DADOS CENARIOS'!$C$2:$S$9,17,0)</f>
        <v>145</v>
      </c>
    </row>
    <row r="190" spans="1:22" x14ac:dyDescent="0.25">
      <c r="A190" t="str">
        <f t="shared" si="2"/>
        <v>Route_GP_SBJR_P_66</v>
      </c>
      <c r="B190" t="s">
        <v>234</v>
      </c>
      <c r="C190" s="31" t="s">
        <v>222</v>
      </c>
      <c r="D190">
        <f>VLOOKUP($C190&amp;"-"&amp;$G190,'DADOS CENARIOS'!$C$2:$S$9,2,0)</f>
        <v>9000</v>
      </c>
      <c r="E190">
        <f>VLOOKUP($C190&amp;"-"&amp;$G190,'DADOS CENARIOS'!$C$2:$S$9,3,0)</f>
        <v>5</v>
      </c>
      <c r="F190">
        <f>IF(AND(VLOOKUP(H190,vertices!$A:$D,4,0)="SIM",C190="GP"),1,VLOOKUP(C190,'DADOS CENARIOS'!$A$2:F197,6,0))</f>
        <v>18</v>
      </c>
      <c r="G190" s="31" t="s">
        <v>0</v>
      </c>
      <c r="H190" s="31" t="s">
        <v>5</v>
      </c>
      <c r="I190" s="31" t="s">
        <v>0</v>
      </c>
      <c r="J190">
        <f>VLOOKUP($C190&amp;"-"&amp;$G190,'DADOS CENARIOS'!$C$2:$S$9,5,0)</f>
        <v>107</v>
      </c>
      <c r="K190">
        <f>VLOOKUP($C190&amp;"-"&amp;$G190,'DADOS CENARIOS'!$C$2:$S$9,6,0)</f>
        <v>12020</v>
      </c>
      <c r="L190">
        <f>VLOOKUP($C190&amp;"-"&amp;$G190,'DADOS CENARIOS'!$C$2:$S$9,7,0)</f>
        <v>8216</v>
      </c>
      <c r="M190">
        <f>VLOOKUP($C190&amp;"-"&amp;$G190,'DADOS CENARIOS'!$C$2:$S$9,8,0)</f>
        <v>612.29999999999995</v>
      </c>
      <c r="N190">
        <f>VLOOKUP($C190&amp;"-"&amp;$G190,'DADOS CENARIOS'!$C$2:$S$9,9,0)</f>
        <v>306.2</v>
      </c>
      <c r="O190">
        <f>VLOOKUP($C190&amp;"-"&amp;$G190,'DADOS CENARIOS'!$C$2:$S$9,10,0)</f>
        <v>11</v>
      </c>
      <c r="P190">
        <f>VLOOKUP($C190&amp;"-"&amp;$G190,'DADOS CENARIOS'!$C$2:$S$9,11,0)</f>
        <v>10</v>
      </c>
      <c r="Q190">
        <f>VLOOKUP($C190&amp;"-"&amp;$G190,'DADOS CENARIOS'!$C$2:$S$9,12,0)</f>
        <v>6</v>
      </c>
      <c r="R190">
        <f>VLOOKUP($C190&amp;"-"&amp;$G190,'DADOS CENARIOS'!$C$2:$S$9,13,0)</f>
        <v>4</v>
      </c>
      <c r="S190">
        <f>VLOOKUP($C190&amp;"-"&amp;$G190,'DADOS CENARIOS'!$C$2:$S$9,14,0)</f>
        <v>3000</v>
      </c>
      <c r="T190">
        <f>VLOOKUP($C190&amp;"-"&amp;$G190,'DADOS CENARIOS'!$C$2:$S$9,15,0)</f>
        <v>800</v>
      </c>
      <c r="U190">
        <f>VLOOKUP($C190&amp;"-"&amp;$G190,'DADOS CENARIOS'!$C$2:$S$9,16,0)</f>
        <v>500</v>
      </c>
      <c r="V190">
        <f>VLOOKUP($C190&amp;"-"&amp;$G190,'DADOS CENARIOS'!$C$2:$S$9,17,0)</f>
        <v>145</v>
      </c>
    </row>
    <row r="191" spans="1:22" x14ac:dyDescent="0.25">
      <c r="A191" t="str">
        <f t="shared" si="2"/>
        <v>Route_GP_SBJR_P_67</v>
      </c>
      <c r="B191" t="s">
        <v>234</v>
      </c>
      <c r="C191" s="31" t="s">
        <v>222</v>
      </c>
      <c r="D191">
        <f>VLOOKUP($C191&amp;"-"&amp;$G191,'DADOS CENARIOS'!$C$2:$S$9,2,0)</f>
        <v>9000</v>
      </c>
      <c r="E191">
        <f>VLOOKUP($C191&amp;"-"&amp;$G191,'DADOS CENARIOS'!$C$2:$S$9,3,0)</f>
        <v>5</v>
      </c>
      <c r="F191">
        <f>IF(AND(VLOOKUP(H191,vertices!$A:$D,4,0)="SIM",C191="GP"),1,VLOOKUP(C191,'DADOS CENARIOS'!$A$2:F198,6,0))</f>
        <v>18</v>
      </c>
      <c r="G191" s="31" t="s">
        <v>0</v>
      </c>
      <c r="H191" s="31" t="s">
        <v>6</v>
      </c>
      <c r="I191" s="31" t="s">
        <v>0</v>
      </c>
      <c r="J191">
        <f>VLOOKUP($C191&amp;"-"&amp;$G191,'DADOS CENARIOS'!$C$2:$S$9,5,0)</f>
        <v>107</v>
      </c>
      <c r="K191">
        <f>VLOOKUP($C191&amp;"-"&amp;$G191,'DADOS CENARIOS'!$C$2:$S$9,6,0)</f>
        <v>12020</v>
      </c>
      <c r="L191">
        <f>VLOOKUP($C191&amp;"-"&amp;$G191,'DADOS CENARIOS'!$C$2:$S$9,7,0)</f>
        <v>8216</v>
      </c>
      <c r="M191">
        <f>VLOOKUP($C191&amp;"-"&amp;$G191,'DADOS CENARIOS'!$C$2:$S$9,8,0)</f>
        <v>612.29999999999995</v>
      </c>
      <c r="N191">
        <f>VLOOKUP($C191&amp;"-"&amp;$G191,'DADOS CENARIOS'!$C$2:$S$9,9,0)</f>
        <v>306.2</v>
      </c>
      <c r="O191">
        <f>VLOOKUP($C191&amp;"-"&amp;$G191,'DADOS CENARIOS'!$C$2:$S$9,10,0)</f>
        <v>11</v>
      </c>
      <c r="P191">
        <f>VLOOKUP($C191&amp;"-"&amp;$G191,'DADOS CENARIOS'!$C$2:$S$9,11,0)</f>
        <v>10</v>
      </c>
      <c r="Q191">
        <f>VLOOKUP($C191&amp;"-"&amp;$G191,'DADOS CENARIOS'!$C$2:$S$9,12,0)</f>
        <v>6</v>
      </c>
      <c r="R191">
        <f>VLOOKUP($C191&amp;"-"&amp;$G191,'DADOS CENARIOS'!$C$2:$S$9,13,0)</f>
        <v>4</v>
      </c>
      <c r="S191">
        <f>VLOOKUP($C191&amp;"-"&amp;$G191,'DADOS CENARIOS'!$C$2:$S$9,14,0)</f>
        <v>3000</v>
      </c>
      <c r="T191">
        <f>VLOOKUP($C191&amp;"-"&amp;$G191,'DADOS CENARIOS'!$C$2:$S$9,15,0)</f>
        <v>800</v>
      </c>
      <c r="U191">
        <f>VLOOKUP($C191&amp;"-"&amp;$G191,'DADOS CENARIOS'!$C$2:$S$9,16,0)</f>
        <v>500</v>
      </c>
      <c r="V191">
        <f>VLOOKUP($C191&amp;"-"&amp;$G191,'DADOS CENARIOS'!$C$2:$S$9,17,0)</f>
        <v>145</v>
      </c>
    </row>
    <row r="192" spans="1:22" x14ac:dyDescent="0.25">
      <c r="A192" t="str">
        <f t="shared" si="2"/>
        <v>Route_GP_SBJR_P_68</v>
      </c>
      <c r="B192" t="s">
        <v>234</v>
      </c>
      <c r="C192" s="31" t="s">
        <v>222</v>
      </c>
      <c r="D192">
        <f>VLOOKUP($C192&amp;"-"&amp;$G192,'DADOS CENARIOS'!$C$2:$S$9,2,0)</f>
        <v>9000</v>
      </c>
      <c r="E192">
        <f>VLOOKUP($C192&amp;"-"&amp;$G192,'DADOS CENARIOS'!$C$2:$S$9,3,0)</f>
        <v>5</v>
      </c>
      <c r="F192">
        <f>IF(AND(VLOOKUP(H192,vertices!$A:$D,4,0)="SIM",C192="GP"),1,VLOOKUP(C192,'DADOS CENARIOS'!$A$2:F199,6,0))</f>
        <v>18</v>
      </c>
      <c r="G192" s="31" t="s">
        <v>0</v>
      </c>
      <c r="H192" s="31" t="s">
        <v>7</v>
      </c>
      <c r="I192" s="31" t="s">
        <v>0</v>
      </c>
      <c r="J192">
        <f>VLOOKUP($C192&amp;"-"&amp;$G192,'DADOS CENARIOS'!$C$2:$S$9,5,0)</f>
        <v>107</v>
      </c>
      <c r="K192">
        <f>VLOOKUP($C192&amp;"-"&amp;$G192,'DADOS CENARIOS'!$C$2:$S$9,6,0)</f>
        <v>12020</v>
      </c>
      <c r="L192">
        <f>VLOOKUP($C192&amp;"-"&amp;$G192,'DADOS CENARIOS'!$C$2:$S$9,7,0)</f>
        <v>8216</v>
      </c>
      <c r="M192">
        <f>VLOOKUP($C192&amp;"-"&amp;$G192,'DADOS CENARIOS'!$C$2:$S$9,8,0)</f>
        <v>612.29999999999995</v>
      </c>
      <c r="N192">
        <f>VLOOKUP($C192&amp;"-"&amp;$G192,'DADOS CENARIOS'!$C$2:$S$9,9,0)</f>
        <v>306.2</v>
      </c>
      <c r="O192">
        <f>VLOOKUP($C192&amp;"-"&amp;$G192,'DADOS CENARIOS'!$C$2:$S$9,10,0)</f>
        <v>11</v>
      </c>
      <c r="P192">
        <f>VLOOKUP($C192&amp;"-"&amp;$G192,'DADOS CENARIOS'!$C$2:$S$9,11,0)</f>
        <v>10</v>
      </c>
      <c r="Q192">
        <f>VLOOKUP($C192&amp;"-"&amp;$G192,'DADOS CENARIOS'!$C$2:$S$9,12,0)</f>
        <v>6</v>
      </c>
      <c r="R192">
        <f>VLOOKUP($C192&amp;"-"&amp;$G192,'DADOS CENARIOS'!$C$2:$S$9,13,0)</f>
        <v>4</v>
      </c>
      <c r="S192">
        <f>VLOOKUP($C192&amp;"-"&amp;$G192,'DADOS CENARIOS'!$C$2:$S$9,14,0)</f>
        <v>3000</v>
      </c>
      <c r="T192">
        <f>VLOOKUP($C192&amp;"-"&amp;$G192,'DADOS CENARIOS'!$C$2:$S$9,15,0)</f>
        <v>800</v>
      </c>
      <c r="U192">
        <f>VLOOKUP($C192&amp;"-"&amp;$G192,'DADOS CENARIOS'!$C$2:$S$9,16,0)</f>
        <v>500</v>
      </c>
      <c r="V192">
        <f>VLOOKUP($C192&amp;"-"&amp;$G192,'DADOS CENARIOS'!$C$2:$S$9,17,0)</f>
        <v>145</v>
      </c>
    </row>
    <row r="193" spans="1:22" x14ac:dyDescent="0.25">
      <c r="A193" t="str">
        <f t="shared" si="2"/>
        <v>Route_GP_SBJR_P_69</v>
      </c>
      <c r="B193" t="s">
        <v>234</v>
      </c>
      <c r="C193" s="31" t="s">
        <v>222</v>
      </c>
      <c r="D193">
        <f>VLOOKUP($C193&amp;"-"&amp;$G193,'DADOS CENARIOS'!$C$2:$S$9,2,0)</f>
        <v>9000</v>
      </c>
      <c r="E193">
        <f>VLOOKUP($C193&amp;"-"&amp;$G193,'DADOS CENARIOS'!$C$2:$S$9,3,0)</f>
        <v>5</v>
      </c>
      <c r="F193">
        <f>IF(AND(VLOOKUP(H193,vertices!$A:$D,4,0)="SIM",C193="GP"),1,VLOOKUP(C193,'DADOS CENARIOS'!$A$2:F200,6,0))</f>
        <v>18</v>
      </c>
      <c r="G193" s="31" t="s">
        <v>0</v>
      </c>
      <c r="H193" s="31" t="s">
        <v>41</v>
      </c>
      <c r="I193" s="31" t="s">
        <v>0</v>
      </c>
      <c r="J193">
        <f>VLOOKUP($C193&amp;"-"&amp;$G193,'DADOS CENARIOS'!$C$2:$S$9,5,0)</f>
        <v>107</v>
      </c>
      <c r="K193">
        <f>VLOOKUP($C193&amp;"-"&amp;$G193,'DADOS CENARIOS'!$C$2:$S$9,6,0)</f>
        <v>12020</v>
      </c>
      <c r="L193">
        <f>VLOOKUP($C193&amp;"-"&amp;$G193,'DADOS CENARIOS'!$C$2:$S$9,7,0)</f>
        <v>8216</v>
      </c>
      <c r="M193">
        <f>VLOOKUP($C193&amp;"-"&amp;$G193,'DADOS CENARIOS'!$C$2:$S$9,8,0)</f>
        <v>612.29999999999995</v>
      </c>
      <c r="N193">
        <f>VLOOKUP($C193&amp;"-"&amp;$G193,'DADOS CENARIOS'!$C$2:$S$9,9,0)</f>
        <v>306.2</v>
      </c>
      <c r="O193">
        <f>VLOOKUP($C193&amp;"-"&amp;$G193,'DADOS CENARIOS'!$C$2:$S$9,10,0)</f>
        <v>11</v>
      </c>
      <c r="P193">
        <f>VLOOKUP($C193&amp;"-"&amp;$G193,'DADOS CENARIOS'!$C$2:$S$9,11,0)</f>
        <v>10</v>
      </c>
      <c r="Q193">
        <f>VLOOKUP($C193&amp;"-"&amp;$G193,'DADOS CENARIOS'!$C$2:$S$9,12,0)</f>
        <v>6</v>
      </c>
      <c r="R193">
        <f>VLOOKUP($C193&amp;"-"&amp;$G193,'DADOS CENARIOS'!$C$2:$S$9,13,0)</f>
        <v>4</v>
      </c>
      <c r="S193">
        <f>VLOOKUP($C193&amp;"-"&amp;$G193,'DADOS CENARIOS'!$C$2:$S$9,14,0)</f>
        <v>3000</v>
      </c>
      <c r="T193">
        <f>VLOOKUP($C193&amp;"-"&amp;$G193,'DADOS CENARIOS'!$C$2:$S$9,15,0)</f>
        <v>800</v>
      </c>
      <c r="U193">
        <f>VLOOKUP($C193&amp;"-"&amp;$G193,'DADOS CENARIOS'!$C$2:$S$9,16,0)</f>
        <v>500</v>
      </c>
      <c r="V193">
        <f>VLOOKUP($C193&amp;"-"&amp;$G193,'DADOS CENARIOS'!$C$2:$S$9,17,0)</f>
        <v>145</v>
      </c>
    </row>
    <row r="194" spans="1:22" x14ac:dyDescent="0.25">
      <c r="A194" t="str">
        <f t="shared" ref="A194:A257" si="3">"Route_"&amp;C194&amp;"_"&amp;G194&amp;"_"&amp;H194</f>
        <v>Route_GP_SBJR_P_70</v>
      </c>
      <c r="B194" t="s">
        <v>234</v>
      </c>
      <c r="C194" s="31" t="s">
        <v>222</v>
      </c>
      <c r="D194">
        <f>VLOOKUP($C194&amp;"-"&amp;$G194,'DADOS CENARIOS'!$C$2:$S$9,2,0)</f>
        <v>9000</v>
      </c>
      <c r="E194">
        <f>VLOOKUP($C194&amp;"-"&amp;$G194,'DADOS CENARIOS'!$C$2:$S$9,3,0)</f>
        <v>5</v>
      </c>
      <c r="F194">
        <f>IF(AND(VLOOKUP(H194,vertices!$A:$D,4,0)="SIM",C194="GP"),1,VLOOKUP(C194,'DADOS CENARIOS'!$A$2:F201,6,0))</f>
        <v>18</v>
      </c>
      <c r="G194" s="31" t="s">
        <v>0</v>
      </c>
      <c r="H194" s="31" t="s">
        <v>42</v>
      </c>
      <c r="I194" s="31" t="s">
        <v>0</v>
      </c>
      <c r="J194">
        <f>VLOOKUP($C194&amp;"-"&amp;$G194,'DADOS CENARIOS'!$C$2:$S$9,5,0)</f>
        <v>107</v>
      </c>
      <c r="K194">
        <f>VLOOKUP($C194&amp;"-"&amp;$G194,'DADOS CENARIOS'!$C$2:$S$9,6,0)</f>
        <v>12020</v>
      </c>
      <c r="L194">
        <f>VLOOKUP($C194&amp;"-"&amp;$G194,'DADOS CENARIOS'!$C$2:$S$9,7,0)</f>
        <v>8216</v>
      </c>
      <c r="M194">
        <f>VLOOKUP($C194&amp;"-"&amp;$G194,'DADOS CENARIOS'!$C$2:$S$9,8,0)</f>
        <v>612.29999999999995</v>
      </c>
      <c r="N194">
        <f>VLOOKUP($C194&amp;"-"&amp;$G194,'DADOS CENARIOS'!$C$2:$S$9,9,0)</f>
        <v>306.2</v>
      </c>
      <c r="O194">
        <f>VLOOKUP($C194&amp;"-"&amp;$G194,'DADOS CENARIOS'!$C$2:$S$9,10,0)</f>
        <v>11</v>
      </c>
      <c r="P194">
        <f>VLOOKUP($C194&amp;"-"&amp;$G194,'DADOS CENARIOS'!$C$2:$S$9,11,0)</f>
        <v>10</v>
      </c>
      <c r="Q194">
        <f>VLOOKUP($C194&amp;"-"&amp;$G194,'DADOS CENARIOS'!$C$2:$S$9,12,0)</f>
        <v>6</v>
      </c>
      <c r="R194">
        <f>VLOOKUP($C194&amp;"-"&amp;$G194,'DADOS CENARIOS'!$C$2:$S$9,13,0)</f>
        <v>4</v>
      </c>
      <c r="S194">
        <f>VLOOKUP($C194&amp;"-"&amp;$G194,'DADOS CENARIOS'!$C$2:$S$9,14,0)</f>
        <v>3000</v>
      </c>
      <c r="T194">
        <f>VLOOKUP($C194&amp;"-"&amp;$G194,'DADOS CENARIOS'!$C$2:$S$9,15,0)</f>
        <v>800</v>
      </c>
      <c r="U194">
        <f>VLOOKUP($C194&amp;"-"&amp;$G194,'DADOS CENARIOS'!$C$2:$S$9,16,0)</f>
        <v>500</v>
      </c>
      <c r="V194">
        <f>VLOOKUP($C194&amp;"-"&amp;$G194,'DADOS CENARIOS'!$C$2:$S$9,17,0)</f>
        <v>145</v>
      </c>
    </row>
    <row r="195" spans="1:22" x14ac:dyDescent="0.25">
      <c r="A195" t="str">
        <f t="shared" si="3"/>
        <v>Route_GP_SBJR_P_74</v>
      </c>
      <c r="B195" t="s">
        <v>234</v>
      </c>
      <c r="C195" s="31" t="s">
        <v>222</v>
      </c>
      <c r="D195">
        <f>VLOOKUP($C195&amp;"-"&amp;$G195,'DADOS CENARIOS'!$C$2:$S$9,2,0)</f>
        <v>9000</v>
      </c>
      <c r="E195">
        <f>VLOOKUP($C195&amp;"-"&amp;$G195,'DADOS CENARIOS'!$C$2:$S$9,3,0)</f>
        <v>5</v>
      </c>
      <c r="F195">
        <f>IF(AND(VLOOKUP(H195,vertices!$A:$D,4,0)="SIM",C195="GP"),1,VLOOKUP(C195,'DADOS CENARIOS'!$A$2:F202,6,0))</f>
        <v>18</v>
      </c>
      <c r="G195" s="31" t="s">
        <v>0</v>
      </c>
      <c r="H195" s="31" t="s">
        <v>43</v>
      </c>
      <c r="I195" s="31" t="s">
        <v>0</v>
      </c>
      <c r="J195">
        <f>VLOOKUP($C195&amp;"-"&amp;$G195,'DADOS CENARIOS'!$C$2:$S$9,5,0)</f>
        <v>107</v>
      </c>
      <c r="K195">
        <f>VLOOKUP($C195&amp;"-"&amp;$G195,'DADOS CENARIOS'!$C$2:$S$9,6,0)</f>
        <v>12020</v>
      </c>
      <c r="L195">
        <f>VLOOKUP($C195&amp;"-"&amp;$G195,'DADOS CENARIOS'!$C$2:$S$9,7,0)</f>
        <v>8216</v>
      </c>
      <c r="M195">
        <f>VLOOKUP($C195&amp;"-"&amp;$G195,'DADOS CENARIOS'!$C$2:$S$9,8,0)</f>
        <v>612.29999999999995</v>
      </c>
      <c r="N195">
        <f>VLOOKUP($C195&amp;"-"&amp;$G195,'DADOS CENARIOS'!$C$2:$S$9,9,0)</f>
        <v>306.2</v>
      </c>
      <c r="O195">
        <f>VLOOKUP($C195&amp;"-"&amp;$G195,'DADOS CENARIOS'!$C$2:$S$9,10,0)</f>
        <v>11</v>
      </c>
      <c r="P195">
        <f>VLOOKUP($C195&amp;"-"&amp;$G195,'DADOS CENARIOS'!$C$2:$S$9,11,0)</f>
        <v>10</v>
      </c>
      <c r="Q195">
        <f>VLOOKUP($C195&amp;"-"&amp;$G195,'DADOS CENARIOS'!$C$2:$S$9,12,0)</f>
        <v>6</v>
      </c>
      <c r="R195">
        <f>VLOOKUP($C195&amp;"-"&amp;$G195,'DADOS CENARIOS'!$C$2:$S$9,13,0)</f>
        <v>4</v>
      </c>
      <c r="S195">
        <f>VLOOKUP($C195&amp;"-"&amp;$G195,'DADOS CENARIOS'!$C$2:$S$9,14,0)</f>
        <v>3000</v>
      </c>
      <c r="T195">
        <f>VLOOKUP($C195&amp;"-"&amp;$G195,'DADOS CENARIOS'!$C$2:$S$9,15,0)</f>
        <v>800</v>
      </c>
      <c r="U195">
        <f>VLOOKUP($C195&amp;"-"&amp;$G195,'DADOS CENARIOS'!$C$2:$S$9,16,0)</f>
        <v>500</v>
      </c>
      <c r="V195">
        <f>VLOOKUP($C195&amp;"-"&amp;$G195,'DADOS CENARIOS'!$C$2:$S$9,17,0)</f>
        <v>145</v>
      </c>
    </row>
    <row r="196" spans="1:22" x14ac:dyDescent="0.25">
      <c r="A196" t="str">
        <f t="shared" si="3"/>
        <v>Route_GP_SBJR_P_75</v>
      </c>
      <c r="B196" t="s">
        <v>234</v>
      </c>
      <c r="C196" s="31" t="s">
        <v>222</v>
      </c>
      <c r="D196">
        <f>VLOOKUP($C196&amp;"-"&amp;$G196,'DADOS CENARIOS'!$C$2:$S$9,2,0)</f>
        <v>9000</v>
      </c>
      <c r="E196">
        <f>VLOOKUP($C196&amp;"-"&amp;$G196,'DADOS CENARIOS'!$C$2:$S$9,3,0)</f>
        <v>5</v>
      </c>
      <c r="F196">
        <f>IF(AND(VLOOKUP(H196,vertices!$A:$D,4,0)="SIM",C196="GP"),1,VLOOKUP(C196,'DADOS CENARIOS'!$A$2:F203,6,0))</f>
        <v>18</v>
      </c>
      <c r="G196" s="31" t="s">
        <v>0</v>
      </c>
      <c r="H196" s="31" t="s">
        <v>44</v>
      </c>
      <c r="I196" s="31" t="s">
        <v>0</v>
      </c>
      <c r="J196">
        <f>VLOOKUP($C196&amp;"-"&amp;$G196,'DADOS CENARIOS'!$C$2:$S$9,5,0)</f>
        <v>107</v>
      </c>
      <c r="K196">
        <f>VLOOKUP($C196&amp;"-"&amp;$G196,'DADOS CENARIOS'!$C$2:$S$9,6,0)</f>
        <v>12020</v>
      </c>
      <c r="L196">
        <f>VLOOKUP($C196&amp;"-"&amp;$G196,'DADOS CENARIOS'!$C$2:$S$9,7,0)</f>
        <v>8216</v>
      </c>
      <c r="M196">
        <f>VLOOKUP($C196&amp;"-"&amp;$G196,'DADOS CENARIOS'!$C$2:$S$9,8,0)</f>
        <v>612.29999999999995</v>
      </c>
      <c r="N196">
        <f>VLOOKUP($C196&amp;"-"&amp;$G196,'DADOS CENARIOS'!$C$2:$S$9,9,0)</f>
        <v>306.2</v>
      </c>
      <c r="O196">
        <f>VLOOKUP($C196&amp;"-"&amp;$G196,'DADOS CENARIOS'!$C$2:$S$9,10,0)</f>
        <v>11</v>
      </c>
      <c r="P196">
        <f>VLOOKUP($C196&amp;"-"&amp;$G196,'DADOS CENARIOS'!$C$2:$S$9,11,0)</f>
        <v>10</v>
      </c>
      <c r="Q196">
        <f>VLOOKUP($C196&amp;"-"&amp;$G196,'DADOS CENARIOS'!$C$2:$S$9,12,0)</f>
        <v>6</v>
      </c>
      <c r="R196">
        <f>VLOOKUP($C196&amp;"-"&amp;$G196,'DADOS CENARIOS'!$C$2:$S$9,13,0)</f>
        <v>4</v>
      </c>
      <c r="S196">
        <f>VLOOKUP($C196&amp;"-"&amp;$G196,'DADOS CENARIOS'!$C$2:$S$9,14,0)</f>
        <v>3000</v>
      </c>
      <c r="T196">
        <f>VLOOKUP($C196&amp;"-"&amp;$G196,'DADOS CENARIOS'!$C$2:$S$9,15,0)</f>
        <v>800</v>
      </c>
      <c r="U196">
        <f>VLOOKUP($C196&amp;"-"&amp;$G196,'DADOS CENARIOS'!$C$2:$S$9,16,0)</f>
        <v>500</v>
      </c>
      <c r="V196">
        <f>VLOOKUP($C196&amp;"-"&amp;$G196,'DADOS CENARIOS'!$C$2:$S$9,17,0)</f>
        <v>145</v>
      </c>
    </row>
    <row r="197" spans="1:22" x14ac:dyDescent="0.25">
      <c r="A197" t="str">
        <f t="shared" si="3"/>
        <v>Route_GP_SBJR_P_76</v>
      </c>
      <c r="B197" t="s">
        <v>234</v>
      </c>
      <c r="C197" s="31" t="s">
        <v>222</v>
      </c>
      <c r="D197">
        <f>VLOOKUP($C197&amp;"-"&amp;$G197,'DADOS CENARIOS'!$C$2:$S$9,2,0)</f>
        <v>9000</v>
      </c>
      <c r="E197">
        <f>VLOOKUP($C197&amp;"-"&amp;$G197,'DADOS CENARIOS'!$C$2:$S$9,3,0)</f>
        <v>5</v>
      </c>
      <c r="F197">
        <f>IF(AND(VLOOKUP(H197,vertices!$A:$D,4,0)="SIM",C197="GP"),1,VLOOKUP(C197,'DADOS CENARIOS'!$A$2:F204,6,0))</f>
        <v>18</v>
      </c>
      <c r="G197" s="31" t="s">
        <v>0</v>
      </c>
      <c r="H197" s="31" t="s">
        <v>45</v>
      </c>
      <c r="I197" s="31" t="s">
        <v>0</v>
      </c>
      <c r="J197">
        <f>VLOOKUP($C197&amp;"-"&amp;$G197,'DADOS CENARIOS'!$C$2:$S$9,5,0)</f>
        <v>107</v>
      </c>
      <c r="K197">
        <f>VLOOKUP($C197&amp;"-"&amp;$G197,'DADOS CENARIOS'!$C$2:$S$9,6,0)</f>
        <v>12020</v>
      </c>
      <c r="L197">
        <f>VLOOKUP($C197&amp;"-"&amp;$G197,'DADOS CENARIOS'!$C$2:$S$9,7,0)</f>
        <v>8216</v>
      </c>
      <c r="M197">
        <f>VLOOKUP($C197&amp;"-"&amp;$G197,'DADOS CENARIOS'!$C$2:$S$9,8,0)</f>
        <v>612.29999999999995</v>
      </c>
      <c r="N197">
        <f>VLOOKUP($C197&amp;"-"&amp;$G197,'DADOS CENARIOS'!$C$2:$S$9,9,0)</f>
        <v>306.2</v>
      </c>
      <c r="O197">
        <f>VLOOKUP($C197&amp;"-"&amp;$G197,'DADOS CENARIOS'!$C$2:$S$9,10,0)</f>
        <v>11</v>
      </c>
      <c r="P197">
        <f>VLOOKUP($C197&amp;"-"&amp;$G197,'DADOS CENARIOS'!$C$2:$S$9,11,0)</f>
        <v>10</v>
      </c>
      <c r="Q197">
        <f>VLOOKUP($C197&amp;"-"&amp;$G197,'DADOS CENARIOS'!$C$2:$S$9,12,0)</f>
        <v>6</v>
      </c>
      <c r="R197">
        <f>VLOOKUP($C197&amp;"-"&amp;$G197,'DADOS CENARIOS'!$C$2:$S$9,13,0)</f>
        <v>4</v>
      </c>
      <c r="S197">
        <f>VLOOKUP($C197&amp;"-"&amp;$G197,'DADOS CENARIOS'!$C$2:$S$9,14,0)</f>
        <v>3000</v>
      </c>
      <c r="T197">
        <f>VLOOKUP($C197&amp;"-"&amp;$G197,'DADOS CENARIOS'!$C$2:$S$9,15,0)</f>
        <v>800</v>
      </c>
      <c r="U197">
        <f>VLOOKUP($C197&amp;"-"&amp;$G197,'DADOS CENARIOS'!$C$2:$S$9,16,0)</f>
        <v>500</v>
      </c>
      <c r="V197">
        <f>VLOOKUP($C197&amp;"-"&amp;$G197,'DADOS CENARIOS'!$C$2:$S$9,17,0)</f>
        <v>145</v>
      </c>
    </row>
    <row r="198" spans="1:22" x14ac:dyDescent="0.25">
      <c r="A198" t="str">
        <f t="shared" si="3"/>
        <v>Route_GP_SBJR_P_77</v>
      </c>
      <c r="B198" t="s">
        <v>234</v>
      </c>
      <c r="C198" s="31" t="s">
        <v>222</v>
      </c>
      <c r="D198">
        <f>VLOOKUP($C198&amp;"-"&amp;$G198,'DADOS CENARIOS'!$C$2:$S$9,2,0)</f>
        <v>9000</v>
      </c>
      <c r="E198">
        <f>VLOOKUP($C198&amp;"-"&amp;$G198,'DADOS CENARIOS'!$C$2:$S$9,3,0)</f>
        <v>5</v>
      </c>
      <c r="F198">
        <f>IF(AND(VLOOKUP(H198,vertices!$A:$D,4,0)="SIM",C198="GP"),1,VLOOKUP(C198,'DADOS CENARIOS'!$A$2:F205,6,0))</f>
        <v>18</v>
      </c>
      <c r="G198" s="31" t="s">
        <v>0</v>
      </c>
      <c r="H198" s="31" t="s">
        <v>46</v>
      </c>
      <c r="I198" s="31" t="s">
        <v>0</v>
      </c>
      <c r="J198">
        <f>VLOOKUP($C198&amp;"-"&amp;$G198,'DADOS CENARIOS'!$C$2:$S$9,5,0)</f>
        <v>107</v>
      </c>
      <c r="K198">
        <f>VLOOKUP($C198&amp;"-"&amp;$G198,'DADOS CENARIOS'!$C$2:$S$9,6,0)</f>
        <v>12020</v>
      </c>
      <c r="L198">
        <f>VLOOKUP($C198&amp;"-"&amp;$G198,'DADOS CENARIOS'!$C$2:$S$9,7,0)</f>
        <v>8216</v>
      </c>
      <c r="M198">
        <f>VLOOKUP($C198&amp;"-"&amp;$G198,'DADOS CENARIOS'!$C$2:$S$9,8,0)</f>
        <v>612.29999999999995</v>
      </c>
      <c r="N198">
        <f>VLOOKUP($C198&amp;"-"&amp;$G198,'DADOS CENARIOS'!$C$2:$S$9,9,0)</f>
        <v>306.2</v>
      </c>
      <c r="O198">
        <f>VLOOKUP($C198&amp;"-"&amp;$G198,'DADOS CENARIOS'!$C$2:$S$9,10,0)</f>
        <v>11</v>
      </c>
      <c r="P198">
        <f>VLOOKUP($C198&amp;"-"&amp;$G198,'DADOS CENARIOS'!$C$2:$S$9,11,0)</f>
        <v>10</v>
      </c>
      <c r="Q198">
        <f>VLOOKUP($C198&amp;"-"&amp;$G198,'DADOS CENARIOS'!$C$2:$S$9,12,0)</f>
        <v>6</v>
      </c>
      <c r="R198">
        <f>VLOOKUP($C198&amp;"-"&amp;$G198,'DADOS CENARIOS'!$C$2:$S$9,13,0)</f>
        <v>4</v>
      </c>
      <c r="S198">
        <f>VLOOKUP($C198&amp;"-"&amp;$G198,'DADOS CENARIOS'!$C$2:$S$9,14,0)</f>
        <v>3000</v>
      </c>
      <c r="T198">
        <f>VLOOKUP($C198&amp;"-"&amp;$G198,'DADOS CENARIOS'!$C$2:$S$9,15,0)</f>
        <v>800</v>
      </c>
      <c r="U198">
        <f>VLOOKUP($C198&amp;"-"&amp;$G198,'DADOS CENARIOS'!$C$2:$S$9,16,0)</f>
        <v>500</v>
      </c>
      <c r="V198">
        <f>VLOOKUP($C198&amp;"-"&amp;$G198,'DADOS CENARIOS'!$C$2:$S$9,17,0)</f>
        <v>145</v>
      </c>
    </row>
    <row r="199" spans="1:22" x14ac:dyDescent="0.25">
      <c r="A199" t="str">
        <f t="shared" si="3"/>
        <v>Route_GP_SBJR_SS75</v>
      </c>
      <c r="B199" t="s">
        <v>234</v>
      </c>
      <c r="C199" s="31" t="s">
        <v>222</v>
      </c>
      <c r="D199">
        <f>VLOOKUP($C199&amp;"-"&amp;$G199,'DADOS CENARIOS'!$C$2:$S$9,2,0)</f>
        <v>9000</v>
      </c>
      <c r="E199">
        <f>VLOOKUP($C199&amp;"-"&amp;$G199,'DADOS CENARIOS'!$C$2:$S$9,3,0)</f>
        <v>5</v>
      </c>
      <c r="F199">
        <f>IF(AND(VLOOKUP(H199,vertices!$A:$D,4,0)="SIM",C199="GP"),1,VLOOKUP(C199,'DADOS CENARIOS'!$A$2:F206,6,0))</f>
        <v>18</v>
      </c>
      <c r="G199" s="31" t="s">
        <v>0</v>
      </c>
      <c r="H199" s="31" t="s">
        <v>260</v>
      </c>
      <c r="I199" s="31" t="s">
        <v>0</v>
      </c>
      <c r="J199">
        <f>VLOOKUP($C199&amp;"-"&amp;$G199,'DADOS CENARIOS'!$C$2:$S$9,5,0)</f>
        <v>107</v>
      </c>
      <c r="K199">
        <f>VLOOKUP($C199&amp;"-"&amp;$G199,'DADOS CENARIOS'!$C$2:$S$9,6,0)</f>
        <v>12020</v>
      </c>
      <c r="L199">
        <f>VLOOKUP($C199&amp;"-"&amp;$G199,'DADOS CENARIOS'!$C$2:$S$9,7,0)</f>
        <v>8216</v>
      </c>
      <c r="M199">
        <f>VLOOKUP($C199&amp;"-"&amp;$G199,'DADOS CENARIOS'!$C$2:$S$9,8,0)</f>
        <v>612.29999999999995</v>
      </c>
      <c r="N199">
        <f>VLOOKUP($C199&amp;"-"&amp;$G199,'DADOS CENARIOS'!$C$2:$S$9,9,0)</f>
        <v>306.2</v>
      </c>
      <c r="O199">
        <f>VLOOKUP($C199&amp;"-"&amp;$G199,'DADOS CENARIOS'!$C$2:$S$9,10,0)</f>
        <v>11</v>
      </c>
      <c r="P199">
        <f>VLOOKUP($C199&amp;"-"&amp;$G199,'DADOS CENARIOS'!$C$2:$S$9,11,0)</f>
        <v>10</v>
      </c>
      <c r="Q199">
        <f>VLOOKUP($C199&amp;"-"&amp;$G199,'DADOS CENARIOS'!$C$2:$S$9,12,0)</f>
        <v>6</v>
      </c>
      <c r="R199">
        <f>VLOOKUP($C199&amp;"-"&amp;$G199,'DADOS CENARIOS'!$C$2:$S$9,13,0)</f>
        <v>4</v>
      </c>
      <c r="S199">
        <f>VLOOKUP($C199&amp;"-"&amp;$G199,'DADOS CENARIOS'!$C$2:$S$9,14,0)</f>
        <v>3000</v>
      </c>
      <c r="T199">
        <f>VLOOKUP($C199&amp;"-"&amp;$G199,'DADOS CENARIOS'!$C$2:$S$9,15,0)</f>
        <v>800</v>
      </c>
      <c r="U199">
        <f>VLOOKUP($C199&amp;"-"&amp;$G199,'DADOS CENARIOS'!$C$2:$S$9,16,0)</f>
        <v>500</v>
      </c>
      <c r="V199">
        <f>VLOOKUP($C199&amp;"-"&amp;$G199,'DADOS CENARIOS'!$C$2:$S$9,17,0)</f>
        <v>145</v>
      </c>
    </row>
    <row r="200" spans="1:22" x14ac:dyDescent="0.25">
      <c r="A200" t="str">
        <f t="shared" si="3"/>
        <v>Route_GP_SBJR_UMMA</v>
      </c>
      <c r="B200" t="s">
        <v>234</v>
      </c>
      <c r="C200" s="31" t="s">
        <v>222</v>
      </c>
      <c r="D200">
        <f>VLOOKUP($C200&amp;"-"&amp;$G200,'DADOS CENARIOS'!$C$2:$S$9,2,0)</f>
        <v>9000</v>
      </c>
      <c r="E200">
        <f>VLOOKUP($C200&amp;"-"&amp;$G200,'DADOS CENARIOS'!$C$2:$S$9,3,0)</f>
        <v>5</v>
      </c>
      <c r="F200">
        <f>IF(AND(VLOOKUP(H200,vertices!$A:$D,4,0)="SIM",C200="GP"),1,VLOOKUP(C200,'DADOS CENARIOS'!$A$2:F207,6,0))</f>
        <v>18</v>
      </c>
      <c r="G200" s="31" t="s">
        <v>0</v>
      </c>
      <c r="H200" s="31" t="s">
        <v>47</v>
      </c>
      <c r="I200" s="31" t="s">
        <v>0</v>
      </c>
      <c r="J200">
        <f>VLOOKUP($C200&amp;"-"&amp;$G200,'DADOS CENARIOS'!$C$2:$S$9,5,0)</f>
        <v>107</v>
      </c>
      <c r="K200">
        <f>VLOOKUP($C200&amp;"-"&amp;$G200,'DADOS CENARIOS'!$C$2:$S$9,6,0)</f>
        <v>12020</v>
      </c>
      <c r="L200">
        <f>VLOOKUP($C200&amp;"-"&amp;$G200,'DADOS CENARIOS'!$C$2:$S$9,7,0)</f>
        <v>8216</v>
      </c>
      <c r="M200">
        <f>VLOOKUP($C200&amp;"-"&amp;$G200,'DADOS CENARIOS'!$C$2:$S$9,8,0)</f>
        <v>612.29999999999995</v>
      </c>
      <c r="N200">
        <f>VLOOKUP($C200&amp;"-"&amp;$G200,'DADOS CENARIOS'!$C$2:$S$9,9,0)</f>
        <v>306.2</v>
      </c>
      <c r="O200">
        <f>VLOOKUP($C200&amp;"-"&amp;$G200,'DADOS CENARIOS'!$C$2:$S$9,10,0)</f>
        <v>11</v>
      </c>
      <c r="P200">
        <f>VLOOKUP($C200&amp;"-"&amp;$G200,'DADOS CENARIOS'!$C$2:$S$9,11,0)</f>
        <v>10</v>
      </c>
      <c r="Q200">
        <f>VLOOKUP($C200&amp;"-"&amp;$G200,'DADOS CENARIOS'!$C$2:$S$9,12,0)</f>
        <v>6</v>
      </c>
      <c r="R200">
        <f>VLOOKUP($C200&amp;"-"&amp;$G200,'DADOS CENARIOS'!$C$2:$S$9,13,0)</f>
        <v>4</v>
      </c>
      <c r="S200">
        <f>VLOOKUP($C200&amp;"-"&amp;$G200,'DADOS CENARIOS'!$C$2:$S$9,14,0)</f>
        <v>3000</v>
      </c>
      <c r="T200">
        <f>VLOOKUP($C200&amp;"-"&amp;$G200,'DADOS CENARIOS'!$C$2:$S$9,15,0)</f>
        <v>800</v>
      </c>
      <c r="U200">
        <f>VLOOKUP($C200&amp;"-"&amp;$G200,'DADOS CENARIOS'!$C$2:$S$9,16,0)</f>
        <v>500</v>
      </c>
      <c r="V200">
        <f>VLOOKUP($C200&amp;"-"&amp;$G200,'DADOS CENARIOS'!$C$2:$S$9,17,0)</f>
        <v>145</v>
      </c>
    </row>
    <row r="201" spans="1:22" x14ac:dyDescent="0.25">
      <c r="A201" t="str">
        <f t="shared" si="3"/>
        <v>Route_GP_SBJR_UMPA</v>
      </c>
      <c r="B201" t="s">
        <v>234</v>
      </c>
      <c r="C201" s="31" t="s">
        <v>222</v>
      </c>
      <c r="D201">
        <f>VLOOKUP($C201&amp;"-"&amp;$G201,'DADOS CENARIOS'!$C$2:$S$9,2,0)</f>
        <v>9000</v>
      </c>
      <c r="E201">
        <f>VLOOKUP($C201&amp;"-"&amp;$G201,'DADOS CENARIOS'!$C$2:$S$9,3,0)</f>
        <v>5</v>
      </c>
      <c r="F201">
        <f>IF(AND(VLOOKUP(H201,vertices!$A:$D,4,0)="SIM",C201="GP"),1,VLOOKUP(C201,'DADOS CENARIOS'!$A$2:F208,6,0))</f>
        <v>18</v>
      </c>
      <c r="G201" s="31" t="s">
        <v>0</v>
      </c>
      <c r="H201" s="31" t="s">
        <v>48</v>
      </c>
      <c r="I201" s="31" t="s">
        <v>0</v>
      </c>
      <c r="J201">
        <f>VLOOKUP($C201&amp;"-"&amp;$G201,'DADOS CENARIOS'!$C$2:$S$9,5,0)</f>
        <v>107</v>
      </c>
      <c r="K201">
        <f>VLOOKUP($C201&amp;"-"&amp;$G201,'DADOS CENARIOS'!$C$2:$S$9,6,0)</f>
        <v>12020</v>
      </c>
      <c r="L201">
        <f>VLOOKUP($C201&amp;"-"&amp;$G201,'DADOS CENARIOS'!$C$2:$S$9,7,0)</f>
        <v>8216</v>
      </c>
      <c r="M201">
        <f>VLOOKUP($C201&amp;"-"&amp;$G201,'DADOS CENARIOS'!$C$2:$S$9,8,0)</f>
        <v>612.29999999999995</v>
      </c>
      <c r="N201">
        <f>VLOOKUP($C201&amp;"-"&amp;$G201,'DADOS CENARIOS'!$C$2:$S$9,9,0)</f>
        <v>306.2</v>
      </c>
      <c r="O201">
        <f>VLOOKUP($C201&amp;"-"&amp;$G201,'DADOS CENARIOS'!$C$2:$S$9,10,0)</f>
        <v>11</v>
      </c>
      <c r="P201">
        <f>VLOOKUP($C201&amp;"-"&amp;$G201,'DADOS CENARIOS'!$C$2:$S$9,11,0)</f>
        <v>10</v>
      </c>
      <c r="Q201">
        <f>VLOOKUP($C201&amp;"-"&amp;$G201,'DADOS CENARIOS'!$C$2:$S$9,12,0)</f>
        <v>6</v>
      </c>
      <c r="R201">
        <f>VLOOKUP($C201&amp;"-"&amp;$G201,'DADOS CENARIOS'!$C$2:$S$9,13,0)</f>
        <v>4</v>
      </c>
      <c r="S201">
        <f>VLOOKUP($C201&amp;"-"&amp;$G201,'DADOS CENARIOS'!$C$2:$S$9,14,0)</f>
        <v>3000</v>
      </c>
      <c r="T201">
        <f>VLOOKUP($C201&amp;"-"&amp;$G201,'DADOS CENARIOS'!$C$2:$S$9,15,0)</f>
        <v>800</v>
      </c>
      <c r="U201">
        <f>VLOOKUP($C201&amp;"-"&amp;$G201,'DADOS CENARIOS'!$C$2:$S$9,16,0)</f>
        <v>500</v>
      </c>
      <c r="V201">
        <f>VLOOKUP($C201&amp;"-"&amp;$G201,'DADOS CENARIOS'!$C$2:$S$9,17,0)</f>
        <v>145</v>
      </c>
    </row>
    <row r="202" spans="1:22" x14ac:dyDescent="0.25">
      <c r="A202" t="str">
        <f t="shared" si="3"/>
        <v>Route_GP_SBJR_UMTJ</v>
      </c>
      <c r="B202" t="s">
        <v>234</v>
      </c>
      <c r="C202" s="31" t="s">
        <v>222</v>
      </c>
      <c r="D202">
        <f>VLOOKUP($C202&amp;"-"&amp;$G202,'DADOS CENARIOS'!$C$2:$S$9,2,0)</f>
        <v>9000</v>
      </c>
      <c r="E202">
        <f>VLOOKUP($C202&amp;"-"&amp;$G202,'DADOS CENARIOS'!$C$2:$S$9,3,0)</f>
        <v>5</v>
      </c>
      <c r="F202">
        <f>IF(AND(VLOOKUP(H202,vertices!$A:$D,4,0)="SIM",C202="GP"),1,VLOOKUP(C202,'DADOS CENARIOS'!$A$2:F209,6,0))</f>
        <v>18</v>
      </c>
      <c r="G202" s="31" t="s">
        <v>0</v>
      </c>
      <c r="H202" s="31" t="s">
        <v>49</v>
      </c>
      <c r="I202" s="31" t="s">
        <v>0</v>
      </c>
      <c r="J202">
        <f>VLOOKUP($C202&amp;"-"&amp;$G202,'DADOS CENARIOS'!$C$2:$S$9,5,0)</f>
        <v>107</v>
      </c>
      <c r="K202">
        <f>VLOOKUP($C202&amp;"-"&amp;$G202,'DADOS CENARIOS'!$C$2:$S$9,6,0)</f>
        <v>12020</v>
      </c>
      <c r="L202">
        <f>VLOOKUP($C202&amp;"-"&amp;$G202,'DADOS CENARIOS'!$C$2:$S$9,7,0)</f>
        <v>8216</v>
      </c>
      <c r="M202">
        <f>VLOOKUP($C202&amp;"-"&amp;$G202,'DADOS CENARIOS'!$C$2:$S$9,8,0)</f>
        <v>612.29999999999995</v>
      </c>
      <c r="N202">
        <f>VLOOKUP($C202&amp;"-"&amp;$G202,'DADOS CENARIOS'!$C$2:$S$9,9,0)</f>
        <v>306.2</v>
      </c>
      <c r="O202">
        <f>VLOOKUP($C202&amp;"-"&amp;$G202,'DADOS CENARIOS'!$C$2:$S$9,10,0)</f>
        <v>11</v>
      </c>
      <c r="P202">
        <f>VLOOKUP($C202&amp;"-"&amp;$G202,'DADOS CENARIOS'!$C$2:$S$9,11,0)</f>
        <v>10</v>
      </c>
      <c r="Q202">
        <f>VLOOKUP($C202&amp;"-"&amp;$G202,'DADOS CENARIOS'!$C$2:$S$9,12,0)</f>
        <v>6</v>
      </c>
      <c r="R202">
        <f>VLOOKUP($C202&amp;"-"&amp;$G202,'DADOS CENARIOS'!$C$2:$S$9,13,0)</f>
        <v>4</v>
      </c>
      <c r="S202">
        <f>VLOOKUP($C202&amp;"-"&amp;$G202,'DADOS CENARIOS'!$C$2:$S$9,14,0)</f>
        <v>3000</v>
      </c>
      <c r="T202">
        <f>VLOOKUP($C202&amp;"-"&amp;$G202,'DADOS CENARIOS'!$C$2:$S$9,15,0)</f>
        <v>800</v>
      </c>
      <c r="U202">
        <f>VLOOKUP($C202&amp;"-"&amp;$G202,'DADOS CENARIOS'!$C$2:$S$9,16,0)</f>
        <v>500</v>
      </c>
      <c r="V202">
        <f>VLOOKUP($C202&amp;"-"&amp;$G202,'DADOS CENARIOS'!$C$2:$S$9,17,0)</f>
        <v>145</v>
      </c>
    </row>
    <row r="203" spans="1:22" x14ac:dyDescent="0.25">
      <c r="A203" t="str">
        <f t="shared" si="3"/>
        <v>Route_GP_SBJR_UMVE</v>
      </c>
      <c r="B203" t="s">
        <v>234</v>
      </c>
      <c r="C203" s="31" t="s">
        <v>222</v>
      </c>
      <c r="D203">
        <f>VLOOKUP($C203&amp;"-"&amp;$G203,'DADOS CENARIOS'!$C$2:$S$9,2,0)</f>
        <v>9000</v>
      </c>
      <c r="E203">
        <f>VLOOKUP($C203&amp;"-"&amp;$G203,'DADOS CENARIOS'!$C$2:$S$9,3,0)</f>
        <v>5</v>
      </c>
      <c r="F203">
        <f>IF(AND(VLOOKUP(H203,vertices!$A:$D,4,0)="SIM",C203="GP"),1,VLOOKUP(C203,'DADOS CENARIOS'!$A$2:F210,6,0))</f>
        <v>18</v>
      </c>
      <c r="G203" s="31" t="s">
        <v>0</v>
      </c>
      <c r="H203" s="31" t="s">
        <v>50</v>
      </c>
      <c r="I203" s="31" t="s">
        <v>0</v>
      </c>
      <c r="J203">
        <f>VLOOKUP($C203&amp;"-"&amp;$G203,'DADOS CENARIOS'!$C$2:$S$9,5,0)</f>
        <v>107</v>
      </c>
      <c r="K203">
        <f>VLOOKUP($C203&amp;"-"&amp;$G203,'DADOS CENARIOS'!$C$2:$S$9,6,0)</f>
        <v>12020</v>
      </c>
      <c r="L203">
        <f>VLOOKUP($C203&amp;"-"&amp;$G203,'DADOS CENARIOS'!$C$2:$S$9,7,0)</f>
        <v>8216</v>
      </c>
      <c r="M203">
        <f>VLOOKUP($C203&amp;"-"&amp;$G203,'DADOS CENARIOS'!$C$2:$S$9,8,0)</f>
        <v>612.29999999999995</v>
      </c>
      <c r="N203">
        <f>VLOOKUP($C203&amp;"-"&amp;$G203,'DADOS CENARIOS'!$C$2:$S$9,9,0)</f>
        <v>306.2</v>
      </c>
      <c r="O203">
        <f>VLOOKUP($C203&amp;"-"&amp;$G203,'DADOS CENARIOS'!$C$2:$S$9,10,0)</f>
        <v>11</v>
      </c>
      <c r="P203">
        <f>VLOOKUP($C203&amp;"-"&amp;$G203,'DADOS CENARIOS'!$C$2:$S$9,11,0)</f>
        <v>10</v>
      </c>
      <c r="Q203">
        <f>VLOOKUP($C203&amp;"-"&amp;$G203,'DADOS CENARIOS'!$C$2:$S$9,12,0)</f>
        <v>6</v>
      </c>
      <c r="R203">
        <f>VLOOKUP($C203&amp;"-"&amp;$G203,'DADOS CENARIOS'!$C$2:$S$9,13,0)</f>
        <v>4</v>
      </c>
      <c r="S203">
        <f>VLOOKUP($C203&amp;"-"&amp;$G203,'DADOS CENARIOS'!$C$2:$S$9,14,0)</f>
        <v>3000</v>
      </c>
      <c r="T203">
        <f>VLOOKUP($C203&amp;"-"&amp;$G203,'DADOS CENARIOS'!$C$2:$S$9,15,0)</f>
        <v>800</v>
      </c>
      <c r="U203">
        <f>VLOOKUP($C203&amp;"-"&amp;$G203,'DADOS CENARIOS'!$C$2:$S$9,16,0)</f>
        <v>500</v>
      </c>
      <c r="V203">
        <f>VLOOKUP($C203&amp;"-"&amp;$G203,'DADOS CENARIOS'!$C$2:$S$9,17,0)</f>
        <v>145</v>
      </c>
    </row>
    <row r="204" spans="1:22" x14ac:dyDescent="0.25">
      <c r="A204" t="str">
        <f t="shared" si="3"/>
        <v>Route_GP_SBJR_SRIO</v>
      </c>
      <c r="B204" t="s">
        <v>234</v>
      </c>
      <c r="C204" s="31" t="s">
        <v>222</v>
      </c>
      <c r="D204">
        <f>VLOOKUP($C204&amp;"-"&amp;$G204,'DADOS CENARIOS'!$C$2:$S$9,2,0)</f>
        <v>9000</v>
      </c>
      <c r="E204">
        <f>VLOOKUP($C204&amp;"-"&amp;$G204,'DADOS CENARIOS'!$C$2:$S$9,3,0)</f>
        <v>5</v>
      </c>
      <c r="F204">
        <f>IF(AND(VLOOKUP(H204,vertices!$A:$D,4,0)="SIM",C204="GP"),1,VLOOKUP(C204,'DADOS CENARIOS'!$A$2:F211,6,0))</f>
        <v>1</v>
      </c>
      <c r="G204" s="31" t="s">
        <v>0</v>
      </c>
      <c r="H204" s="31" t="s">
        <v>212</v>
      </c>
      <c r="I204" s="31" t="s">
        <v>0</v>
      </c>
      <c r="J204">
        <f>VLOOKUP($C204&amp;"-"&amp;$G204,'DADOS CENARIOS'!$C$2:$S$9,5,0)</f>
        <v>107</v>
      </c>
      <c r="K204">
        <f>VLOOKUP($C204&amp;"-"&amp;$G204,'DADOS CENARIOS'!$C$2:$S$9,6,0)</f>
        <v>12020</v>
      </c>
      <c r="L204">
        <f>VLOOKUP($C204&amp;"-"&amp;$G204,'DADOS CENARIOS'!$C$2:$S$9,7,0)</f>
        <v>8216</v>
      </c>
      <c r="M204">
        <f>VLOOKUP($C204&amp;"-"&amp;$G204,'DADOS CENARIOS'!$C$2:$S$9,8,0)</f>
        <v>612.29999999999995</v>
      </c>
      <c r="N204">
        <f>VLOOKUP($C204&amp;"-"&amp;$G204,'DADOS CENARIOS'!$C$2:$S$9,9,0)</f>
        <v>306.2</v>
      </c>
      <c r="O204">
        <f>VLOOKUP($C204&amp;"-"&amp;$G204,'DADOS CENARIOS'!$C$2:$S$9,10,0)</f>
        <v>11</v>
      </c>
      <c r="P204">
        <f>VLOOKUP($C204&amp;"-"&amp;$G204,'DADOS CENARIOS'!$C$2:$S$9,11,0)</f>
        <v>10</v>
      </c>
      <c r="Q204">
        <f>VLOOKUP($C204&amp;"-"&amp;$G204,'DADOS CENARIOS'!$C$2:$S$9,12,0)</f>
        <v>6</v>
      </c>
      <c r="R204">
        <f>VLOOKUP($C204&amp;"-"&amp;$G204,'DADOS CENARIOS'!$C$2:$S$9,13,0)</f>
        <v>4</v>
      </c>
      <c r="S204">
        <f>VLOOKUP($C204&amp;"-"&amp;$G204,'DADOS CENARIOS'!$C$2:$S$9,14,0)</f>
        <v>3000</v>
      </c>
      <c r="T204">
        <f>VLOOKUP($C204&amp;"-"&amp;$G204,'DADOS CENARIOS'!$C$2:$S$9,15,0)</f>
        <v>800</v>
      </c>
      <c r="U204">
        <f>VLOOKUP($C204&amp;"-"&amp;$G204,'DADOS CENARIOS'!$C$2:$S$9,16,0)</f>
        <v>500</v>
      </c>
      <c r="V204">
        <f>VLOOKUP($C204&amp;"-"&amp;$G204,'DADOS CENARIOS'!$C$2:$S$9,17,0)</f>
        <v>145</v>
      </c>
    </row>
    <row r="205" spans="1:22" x14ac:dyDescent="0.25">
      <c r="A205" t="str">
        <f t="shared" si="3"/>
        <v>Route_GP_SBJR_SARU</v>
      </c>
      <c r="B205" t="s">
        <v>234</v>
      </c>
      <c r="C205" s="31" t="s">
        <v>222</v>
      </c>
      <c r="D205">
        <f>VLOOKUP($C205&amp;"-"&amp;$G205,'DADOS CENARIOS'!$C$2:$S$9,2,0)</f>
        <v>9000</v>
      </c>
      <c r="E205">
        <f>VLOOKUP($C205&amp;"-"&amp;$G205,'DADOS CENARIOS'!$C$2:$S$9,3,0)</f>
        <v>5</v>
      </c>
      <c r="F205">
        <f>IF(AND(VLOOKUP(H205,vertices!$A:$D,4,0)="SIM",C205="GP"),1,VLOOKUP(C205,'DADOS CENARIOS'!$A$2:F212,6,0))</f>
        <v>1</v>
      </c>
      <c r="G205" s="31" t="s">
        <v>0</v>
      </c>
      <c r="H205" s="31" t="s">
        <v>213</v>
      </c>
      <c r="I205" s="31" t="s">
        <v>0</v>
      </c>
      <c r="J205">
        <f>VLOOKUP($C205&amp;"-"&amp;$G205,'DADOS CENARIOS'!$C$2:$S$9,5,0)</f>
        <v>107</v>
      </c>
      <c r="K205">
        <f>VLOOKUP($C205&amp;"-"&amp;$G205,'DADOS CENARIOS'!$C$2:$S$9,6,0)</f>
        <v>12020</v>
      </c>
      <c r="L205">
        <f>VLOOKUP($C205&amp;"-"&amp;$G205,'DADOS CENARIOS'!$C$2:$S$9,7,0)</f>
        <v>8216</v>
      </c>
      <c r="M205">
        <f>VLOOKUP($C205&amp;"-"&amp;$G205,'DADOS CENARIOS'!$C$2:$S$9,8,0)</f>
        <v>612.29999999999995</v>
      </c>
      <c r="N205">
        <f>VLOOKUP($C205&amp;"-"&amp;$G205,'DADOS CENARIOS'!$C$2:$S$9,9,0)</f>
        <v>306.2</v>
      </c>
      <c r="O205">
        <f>VLOOKUP($C205&amp;"-"&amp;$G205,'DADOS CENARIOS'!$C$2:$S$9,10,0)</f>
        <v>11</v>
      </c>
      <c r="P205">
        <f>VLOOKUP($C205&amp;"-"&amp;$G205,'DADOS CENARIOS'!$C$2:$S$9,11,0)</f>
        <v>10</v>
      </c>
      <c r="Q205">
        <f>VLOOKUP($C205&amp;"-"&amp;$G205,'DADOS CENARIOS'!$C$2:$S$9,12,0)</f>
        <v>6</v>
      </c>
      <c r="R205">
        <f>VLOOKUP($C205&amp;"-"&amp;$G205,'DADOS CENARIOS'!$C$2:$S$9,13,0)</f>
        <v>4</v>
      </c>
      <c r="S205">
        <f>VLOOKUP($C205&amp;"-"&amp;$G205,'DADOS CENARIOS'!$C$2:$S$9,14,0)</f>
        <v>3000</v>
      </c>
      <c r="T205">
        <f>VLOOKUP($C205&amp;"-"&amp;$G205,'DADOS CENARIOS'!$C$2:$S$9,15,0)</f>
        <v>800</v>
      </c>
      <c r="U205">
        <f>VLOOKUP($C205&amp;"-"&amp;$G205,'DADOS CENARIOS'!$C$2:$S$9,16,0)</f>
        <v>500</v>
      </c>
      <c r="V205">
        <f>VLOOKUP($C205&amp;"-"&amp;$G205,'DADOS CENARIOS'!$C$2:$S$9,17,0)</f>
        <v>145</v>
      </c>
    </row>
    <row r="206" spans="1:22" x14ac:dyDescent="0.25">
      <c r="A206" t="str">
        <f t="shared" si="3"/>
        <v>Route_GP_SBJR_SAJA</v>
      </c>
      <c r="B206" t="s">
        <v>234</v>
      </c>
      <c r="C206" s="31" t="s">
        <v>222</v>
      </c>
      <c r="D206">
        <f>VLOOKUP($C206&amp;"-"&amp;$G206,'DADOS CENARIOS'!$C$2:$S$9,2,0)</f>
        <v>9000</v>
      </c>
      <c r="E206">
        <f>VLOOKUP($C206&amp;"-"&amp;$G206,'DADOS CENARIOS'!$C$2:$S$9,3,0)</f>
        <v>5</v>
      </c>
      <c r="F206">
        <f>IF(AND(VLOOKUP(H206,vertices!$A:$D,4,0)="SIM",C206="GP"),1,VLOOKUP(C206,'DADOS CENARIOS'!$A$2:F213,6,0))</f>
        <v>1</v>
      </c>
      <c r="G206" s="31" t="s">
        <v>0</v>
      </c>
      <c r="H206" s="31" t="s">
        <v>214</v>
      </c>
      <c r="I206" s="31" t="s">
        <v>0</v>
      </c>
      <c r="J206">
        <f>VLOOKUP($C206&amp;"-"&amp;$G206,'DADOS CENARIOS'!$C$2:$S$9,5,0)</f>
        <v>107</v>
      </c>
      <c r="K206">
        <f>VLOOKUP($C206&amp;"-"&amp;$G206,'DADOS CENARIOS'!$C$2:$S$9,6,0)</f>
        <v>12020</v>
      </c>
      <c r="L206">
        <f>VLOOKUP($C206&amp;"-"&amp;$G206,'DADOS CENARIOS'!$C$2:$S$9,7,0)</f>
        <v>8216</v>
      </c>
      <c r="M206">
        <f>VLOOKUP($C206&amp;"-"&amp;$G206,'DADOS CENARIOS'!$C$2:$S$9,8,0)</f>
        <v>612.29999999999995</v>
      </c>
      <c r="N206">
        <f>VLOOKUP($C206&amp;"-"&amp;$G206,'DADOS CENARIOS'!$C$2:$S$9,9,0)</f>
        <v>306.2</v>
      </c>
      <c r="O206">
        <f>VLOOKUP($C206&amp;"-"&amp;$G206,'DADOS CENARIOS'!$C$2:$S$9,10,0)</f>
        <v>11</v>
      </c>
      <c r="P206">
        <f>VLOOKUP($C206&amp;"-"&amp;$G206,'DADOS CENARIOS'!$C$2:$S$9,11,0)</f>
        <v>10</v>
      </c>
      <c r="Q206">
        <f>VLOOKUP($C206&amp;"-"&amp;$G206,'DADOS CENARIOS'!$C$2:$S$9,12,0)</f>
        <v>6</v>
      </c>
      <c r="R206">
        <f>VLOOKUP($C206&amp;"-"&amp;$G206,'DADOS CENARIOS'!$C$2:$S$9,13,0)</f>
        <v>4</v>
      </c>
      <c r="S206">
        <f>VLOOKUP($C206&amp;"-"&amp;$G206,'DADOS CENARIOS'!$C$2:$S$9,14,0)</f>
        <v>3000</v>
      </c>
      <c r="T206">
        <f>VLOOKUP($C206&amp;"-"&amp;$G206,'DADOS CENARIOS'!$C$2:$S$9,15,0)</f>
        <v>800</v>
      </c>
      <c r="U206">
        <f>VLOOKUP($C206&amp;"-"&amp;$G206,'DADOS CENARIOS'!$C$2:$S$9,16,0)</f>
        <v>500</v>
      </c>
      <c r="V206">
        <f>VLOOKUP($C206&amp;"-"&amp;$G206,'DADOS CENARIOS'!$C$2:$S$9,17,0)</f>
        <v>145</v>
      </c>
    </row>
    <row r="207" spans="1:22" x14ac:dyDescent="0.25">
      <c r="A207" t="str">
        <f t="shared" si="3"/>
        <v>Route_GP_SBJR_FASA</v>
      </c>
      <c r="B207" t="s">
        <v>234</v>
      </c>
      <c r="C207" s="31" t="s">
        <v>222</v>
      </c>
      <c r="D207">
        <f>VLOOKUP($C207&amp;"-"&amp;$G207,'DADOS CENARIOS'!$C$2:$S$9,2,0)</f>
        <v>9000</v>
      </c>
      <c r="E207">
        <f>VLOOKUP($C207&amp;"-"&amp;$G207,'DADOS CENARIOS'!$C$2:$S$9,3,0)</f>
        <v>5</v>
      </c>
      <c r="F207">
        <f>IF(AND(VLOOKUP(H207,vertices!$A:$D,4,0)="SIM",C207="GP"),1,VLOOKUP(C207,'DADOS CENARIOS'!$A$2:F214,6,0))</f>
        <v>1</v>
      </c>
      <c r="G207" s="31" t="s">
        <v>0</v>
      </c>
      <c r="H207" s="31" t="s">
        <v>215</v>
      </c>
      <c r="I207" s="31" t="s">
        <v>0</v>
      </c>
      <c r="J207">
        <f>VLOOKUP($C207&amp;"-"&amp;$G207,'DADOS CENARIOS'!$C$2:$S$9,5,0)</f>
        <v>107</v>
      </c>
      <c r="K207">
        <f>VLOOKUP($C207&amp;"-"&amp;$G207,'DADOS CENARIOS'!$C$2:$S$9,6,0)</f>
        <v>12020</v>
      </c>
      <c r="L207">
        <f>VLOOKUP($C207&amp;"-"&amp;$G207,'DADOS CENARIOS'!$C$2:$S$9,7,0)</f>
        <v>8216</v>
      </c>
      <c r="M207">
        <f>VLOOKUP($C207&amp;"-"&amp;$G207,'DADOS CENARIOS'!$C$2:$S$9,8,0)</f>
        <v>612.29999999999995</v>
      </c>
      <c r="N207">
        <f>VLOOKUP($C207&amp;"-"&amp;$G207,'DADOS CENARIOS'!$C$2:$S$9,9,0)</f>
        <v>306.2</v>
      </c>
      <c r="O207">
        <f>VLOOKUP($C207&amp;"-"&amp;$G207,'DADOS CENARIOS'!$C$2:$S$9,10,0)</f>
        <v>11</v>
      </c>
      <c r="P207">
        <f>VLOOKUP($C207&amp;"-"&amp;$G207,'DADOS CENARIOS'!$C$2:$S$9,11,0)</f>
        <v>10</v>
      </c>
      <c r="Q207">
        <f>VLOOKUP($C207&amp;"-"&amp;$G207,'DADOS CENARIOS'!$C$2:$S$9,12,0)</f>
        <v>6</v>
      </c>
      <c r="R207">
        <f>VLOOKUP($C207&amp;"-"&amp;$G207,'DADOS CENARIOS'!$C$2:$S$9,13,0)</f>
        <v>4</v>
      </c>
      <c r="S207">
        <f>VLOOKUP($C207&amp;"-"&amp;$G207,'DADOS CENARIOS'!$C$2:$S$9,14,0)</f>
        <v>3000</v>
      </c>
      <c r="T207">
        <f>VLOOKUP($C207&amp;"-"&amp;$G207,'DADOS CENARIOS'!$C$2:$S$9,15,0)</f>
        <v>800</v>
      </c>
      <c r="U207">
        <f>VLOOKUP($C207&amp;"-"&amp;$G207,'DADOS CENARIOS'!$C$2:$S$9,16,0)</f>
        <v>500</v>
      </c>
      <c r="V207">
        <f>VLOOKUP($C207&amp;"-"&amp;$G207,'DADOS CENARIOS'!$C$2:$S$9,17,0)</f>
        <v>145</v>
      </c>
    </row>
    <row r="208" spans="1:22" x14ac:dyDescent="0.25">
      <c r="A208" t="str">
        <f t="shared" si="3"/>
        <v>Route_GP_SBJR_SECR</v>
      </c>
      <c r="B208" t="s">
        <v>234</v>
      </c>
      <c r="C208" s="31" t="s">
        <v>222</v>
      </c>
      <c r="D208">
        <f>VLOOKUP($C208&amp;"-"&amp;$G208,'DADOS CENARIOS'!$C$2:$S$9,2,0)</f>
        <v>9000</v>
      </c>
      <c r="E208">
        <f>VLOOKUP($C208&amp;"-"&amp;$G208,'DADOS CENARIOS'!$C$2:$S$9,3,0)</f>
        <v>5</v>
      </c>
      <c r="F208">
        <f>IF(AND(VLOOKUP(H208,vertices!$A:$D,4,0)="SIM",C208="GP"),1,VLOOKUP(C208,'DADOS CENARIOS'!$A$2:F215,6,0))</f>
        <v>1</v>
      </c>
      <c r="G208" s="31" t="s">
        <v>0</v>
      </c>
      <c r="H208" s="31" t="s">
        <v>216</v>
      </c>
      <c r="I208" s="31" t="s">
        <v>0</v>
      </c>
      <c r="J208">
        <f>VLOOKUP($C208&amp;"-"&amp;$G208,'DADOS CENARIOS'!$C$2:$S$9,5,0)</f>
        <v>107</v>
      </c>
      <c r="K208">
        <f>VLOOKUP($C208&amp;"-"&amp;$G208,'DADOS CENARIOS'!$C$2:$S$9,6,0)</f>
        <v>12020</v>
      </c>
      <c r="L208">
        <f>VLOOKUP($C208&amp;"-"&amp;$G208,'DADOS CENARIOS'!$C$2:$S$9,7,0)</f>
        <v>8216</v>
      </c>
      <c r="M208">
        <f>VLOOKUP($C208&amp;"-"&amp;$G208,'DADOS CENARIOS'!$C$2:$S$9,8,0)</f>
        <v>612.29999999999995</v>
      </c>
      <c r="N208">
        <f>VLOOKUP($C208&amp;"-"&amp;$G208,'DADOS CENARIOS'!$C$2:$S$9,9,0)</f>
        <v>306.2</v>
      </c>
      <c r="O208">
        <f>VLOOKUP($C208&amp;"-"&amp;$G208,'DADOS CENARIOS'!$C$2:$S$9,10,0)</f>
        <v>11</v>
      </c>
      <c r="P208">
        <f>VLOOKUP($C208&amp;"-"&amp;$G208,'DADOS CENARIOS'!$C$2:$S$9,11,0)</f>
        <v>10</v>
      </c>
      <c r="Q208">
        <f>VLOOKUP($C208&amp;"-"&amp;$G208,'DADOS CENARIOS'!$C$2:$S$9,12,0)</f>
        <v>6</v>
      </c>
      <c r="R208">
        <f>VLOOKUP($C208&amp;"-"&amp;$G208,'DADOS CENARIOS'!$C$2:$S$9,13,0)</f>
        <v>4</v>
      </c>
      <c r="S208">
        <f>VLOOKUP($C208&amp;"-"&amp;$G208,'DADOS CENARIOS'!$C$2:$S$9,14,0)</f>
        <v>3000</v>
      </c>
      <c r="T208">
        <f>VLOOKUP($C208&amp;"-"&amp;$G208,'DADOS CENARIOS'!$C$2:$S$9,15,0)</f>
        <v>800</v>
      </c>
      <c r="U208">
        <f>VLOOKUP($C208&amp;"-"&amp;$G208,'DADOS CENARIOS'!$C$2:$S$9,16,0)</f>
        <v>500</v>
      </c>
      <c r="V208">
        <f>VLOOKUP($C208&amp;"-"&amp;$G208,'DADOS CENARIOS'!$C$2:$S$9,17,0)</f>
        <v>145</v>
      </c>
    </row>
    <row r="209" spans="1:22" x14ac:dyDescent="0.25">
      <c r="A209" t="str">
        <f t="shared" si="3"/>
        <v>Route_GP_SBJR_SAON</v>
      </c>
      <c r="B209" t="s">
        <v>234</v>
      </c>
      <c r="C209" s="31" t="s">
        <v>222</v>
      </c>
      <c r="D209">
        <f>VLOOKUP($C209&amp;"-"&amp;$G209,'DADOS CENARIOS'!$C$2:$S$9,2,0)</f>
        <v>9000</v>
      </c>
      <c r="E209">
        <f>VLOOKUP($C209&amp;"-"&amp;$G209,'DADOS CENARIOS'!$C$2:$S$9,3,0)</f>
        <v>5</v>
      </c>
      <c r="F209">
        <f>IF(AND(VLOOKUP(H209,vertices!$A:$D,4,0)="SIM",C209="GP"),1,VLOOKUP(C209,'DADOS CENARIOS'!$A$2:F216,6,0))</f>
        <v>1</v>
      </c>
      <c r="G209" s="31" t="s">
        <v>0</v>
      </c>
      <c r="H209" s="31" t="s">
        <v>217</v>
      </c>
      <c r="I209" s="31" t="s">
        <v>0</v>
      </c>
      <c r="J209">
        <f>VLOOKUP($C209&amp;"-"&amp;$G209,'DADOS CENARIOS'!$C$2:$S$9,5,0)</f>
        <v>107</v>
      </c>
      <c r="K209">
        <f>VLOOKUP($C209&amp;"-"&amp;$G209,'DADOS CENARIOS'!$C$2:$S$9,6,0)</f>
        <v>12020</v>
      </c>
      <c r="L209">
        <f>VLOOKUP($C209&amp;"-"&amp;$G209,'DADOS CENARIOS'!$C$2:$S$9,7,0)</f>
        <v>8216</v>
      </c>
      <c r="M209">
        <f>VLOOKUP($C209&amp;"-"&amp;$G209,'DADOS CENARIOS'!$C$2:$S$9,8,0)</f>
        <v>612.29999999999995</v>
      </c>
      <c r="N209">
        <f>VLOOKUP($C209&amp;"-"&amp;$G209,'DADOS CENARIOS'!$C$2:$S$9,9,0)</f>
        <v>306.2</v>
      </c>
      <c r="O209">
        <f>VLOOKUP($C209&amp;"-"&amp;$G209,'DADOS CENARIOS'!$C$2:$S$9,10,0)</f>
        <v>11</v>
      </c>
      <c r="P209">
        <f>VLOOKUP($C209&amp;"-"&amp;$G209,'DADOS CENARIOS'!$C$2:$S$9,11,0)</f>
        <v>10</v>
      </c>
      <c r="Q209">
        <f>VLOOKUP($C209&amp;"-"&amp;$G209,'DADOS CENARIOS'!$C$2:$S$9,12,0)</f>
        <v>6</v>
      </c>
      <c r="R209">
        <f>VLOOKUP($C209&amp;"-"&amp;$G209,'DADOS CENARIOS'!$C$2:$S$9,13,0)</f>
        <v>4</v>
      </c>
      <c r="S209">
        <f>VLOOKUP($C209&amp;"-"&amp;$G209,'DADOS CENARIOS'!$C$2:$S$9,14,0)</f>
        <v>3000</v>
      </c>
      <c r="T209">
        <f>VLOOKUP($C209&amp;"-"&amp;$G209,'DADOS CENARIOS'!$C$2:$S$9,15,0)</f>
        <v>800</v>
      </c>
      <c r="U209">
        <f>VLOOKUP($C209&amp;"-"&amp;$G209,'DADOS CENARIOS'!$C$2:$S$9,16,0)</f>
        <v>500</v>
      </c>
      <c r="V209">
        <f>VLOOKUP($C209&amp;"-"&amp;$G209,'DADOS CENARIOS'!$C$2:$S$9,17,0)</f>
        <v>145</v>
      </c>
    </row>
    <row r="210" spans="1:22" x14ac:dyDescent="0.25">
      <c r="A210" t="str">
        <f t="shared" si="3"/>
        <v>Route_GP_SBJR_SKST</v>
      </c>
      <c r="B210" t="s">
        <v>234</v>
      </c>
      <c r="C210" s="31" t="s">
        <v>222</v>
      </c>
      <c r="D210">
        <f>VLOOKUP($C210&amp;"-"&amp;$G210,'DADOS CENARIOS'!$C$2:$S$9,2,0)</f>
        <v>9000</v>
      </c>
      <c r="E210">
        <f>VLOOKUP($C210&amp;"-"&amp;$G210,'DADOS CENARIOS'!$C$2:$S$9,3,0)</f>
        <v>5</v>
      </c>
      <c r="F210">
        <f>IF(AND(VLOOKUP(H210,vertices!$A:$D,4,0)="SIM",C210="GP"),1,VLOOKUP(C210,'DADOS CENARIOS'!$A$2:F217,6,0))</f>
        <v>1</v>
      </c>
      <c r="G210" s="31" t="s">
        <v>0</v>
      </c>
      <c r="H210" s="31" t="s">
        <v>218</v>
      </c>
      <c r="I210" s="31" t="s">
        <v>0</v>
      </c>
      <c r="J210">
        <f>VLOOKUP($C210&amp;"-"&amp;$G210,'DADOS CENARIOS'!$C$2:$S$9,5,0)</f>
        <v>107</v>
      </c>
      <c r="K210">
        <f>VLOOKUP($C210&amp;"-"&amp;$G210,'DADOS CENARIOS'!$C$2:$S$9,6,0)</f>
        <v>12020</v>
      </c>
      <c r="L210">
        <f>VLOOKUP($C210&amp;"-"&amp;$G210,'DADOS CENARIOS'!$C$2:$S$9,7,0)</f>
        <v>8216</v>
      </c>
      <c r="M210">
        <f>VLOOKUP($C210&amp;"-"&amp;$G210,'DADOS CENARIOS'!$C$2:$S$9,8,0)</f>
        <v>612.29999999999995</v>
      </c>
      <c r="N210">
        <f>VLOOKUP($C210&amp;"-"&amp;$G210,'DADOS CENARIOS'!$C$2:$S$9,9,0)</f>
        <v>306.2</v>
      </c>
      <c r="O210">
        <f>VLOOKUP($C210&amp;"-"&amp;$G210,'DADOS CENARIOS'!$C$2:$S$9,10,0)</f>
        <v>11</v>
      </c>
      <c r="P210">
        <f>VLOOKUP($C210&amp;"-"&amp;$G210,'DADOS CENARIOS'!$C$2:$S$9,11,0)</f>
        <v>10</v>
      </c>
      <c r="Q210">
        <f>VLOOKUP($C210&amp;"-"&amp;$G210,'DADOS CENARIOS'!$C$2:$S$9,12,0)</f>
        <v>6</v>
      </c>
      <c r="R210">
        <f>VLOOKUP($C210&amp;"-"&amp;$G210,'DADOS CENARIOS'!$C$2:$S$9,13,0)</f>
        <v>4</v>
      </c>
      <c r="S210">
        <f>VLOOKUP($C210&amp;"-"&amp;$G210,'DADOS CENARIOS'!$C$2:$S$9,14,0)</f>
        <v>3000</v>
      </c>
      <c r="T210">
        <f>VLOOKUP($C210&amp;"-"&amp;$G210,'DADOS CENARIOS'!$C$2:$S$9,15,0)</f>
        <v>800</v>
      </c>
      <c r="U210">
        <f>VLOOKUP($C210&amp;"-"&amp;$G210,'DADOS CENARIOS'!$C$2:$S$9,16,0)</f>
        <v>500</v>
      </c>
      <c r="V210">
        <f>VLOOKUP($C210&amp;"-"&amp;$G210,'DADOS CENARIOS'!$C$2:$S$9,17,0)</f>
        <v>145</v>
      </c>
    </row>
    <row r="211" spans="1:22" x14ac:dyDescent="0.25">
      <c r="A211" t="str">
        <f t="shared" si="3"/>
        <v>Route_GP_SBJR_SKAU</v>
      </c>
      <c r="B211" t="s">
        <v>234</v>
      </c>
      <c r="C211" s="31" t="s">
        <v>222</v>
      </c>
      <c r="D211">
        <f>VLOOKUP($C211&amp;"-"&amp;$G211,'DADOS CENARIOS'!$C$2:$S$9,2,0)</f>
        <v>9000</v>
      </c>
      <c r="E211">
        <f>VLOOKUP($C211&amp;"-"&amp;$G211,'DADOS CENARIOS'!$C$2:$S$9,3,0)</f>
        <v>5</v>
      </c>
      <c r="F211">
        <f>IF(AND(VLOOKUP(H211,vertices!$A:$D,4,0)="SIM",C211="GP"),1,VLOOKUP(C211,'DADOS CENARIOS'!$A$2:F218,6,0))</f>
        <v>1</v>
      </c>
      <c r="G211" s="31" t="s">
        <v>0</v>
      </c>
      <c r="H211" s="31" t="s">
        <v>219</v>
      </c>
      <c r="I211" s="31" t="s">
        <v>0</v>
      </c>
      <c r="J211">
        <f>VLOOKUP($C211&amp;"-"&amp;$G211,'DADOS CENARIOS'!$C$2:$S$9,5,0)</f>
        <v>107</v>
      </c>
      <c r="K211">
        <f>VLOOKUP($C211&amp;"-"&amp;$G211,'DADOS CENARIOS'!$C$2:$S$9,6,0)</f>
        <v>12020</v>
      </c>
      <c r="L211">
        <f>VLOOKUP($C211&amp;"-"&amp;$G211,'DADOS CENARIOS'!$C$2:$S$9,7,0)</f>
        <v>8216</v>
      </c>
      <c r="M211">
        <f>VLOOKUP($C211&amp;"-"&amp;$G211,'DADOS CENARIOS'!$C$2:$S$9,8,0)</f>
        <v>612.29999999999995</v>
      </c>
      <c r="N211">
        <f>VLOOKUP($C211&amp;"-"&amp;$G211,'DADOS CENARIOS'!$C$2:$S$9,9,0)</f>
        <v>306.2</v>
      </c>
      <c r="O211">
        <f>VLOOKUP($C211&amp;"-"&amp;$G211,'DADOS CENARIOS'!$C$2:$S$9,10,0)</f>
        <v>11</v>
      </c>
      <c r="P211">
        <f>VLOOKUP($C211&amp;"-"&amp;$G211,'DADOS CENARIOS'!$C$2:$S$9,11,0)</f>
        <v>10</v>
      </c>
      <c r="Q211">
        <f>VLOOKUP($C211&amp;"-"&amp;$G211,'DADOS CENARIOS'!$C$2:$S$9,12,0)</f>
        <v>6</v>
      </c>
      <c r="R211">
        <f>VLOOKUP($C211&amp;"-"&amp;$G211,'DADOS CENARIOS'!$C$2:$S$9,13,0)</f>
        <v>4</v>
      </c>
      <c r="S211">
        <f>VLOOKUP($C211&amp;"-"&amp;$G211,'DADOS CENARIOS'!$C$2:$S$9,14,0)</f>
        <v>3000</v>
      </c>
      <c r="T211">
        <f>VLOOKUP($C211&amp;"-"&amp;$G211,'DADOS CENARIOS'!$C$2:$S$9,15,0)</f>
        <v>800</v>
      </c>
      <c r="U211">
        <f>VLOOKUP($C211&amp;"-"&amp;$G211,'DADOS CENARIOS'!$C$2:$S$9,16,0)</f>
        <v>500</v>
      </c>
      <c r="V211">
        <f>VLOOKUP($C211&amp;"-"&amp;$G211,'DADOS CENARIOS'!$C$2:$S$9,17,0)</f>
        <v>145</v>
      </c>
    </row>
    <row r="212" spans="1:22" x14ac:dyDescent="0.25">
      <c r="A212" t="str">
        <f t="shared" si="3"/>
        <v>Route_GP_SBMI_PMLZ</v>
      </c>
      <c r="B212" t="s">
        <v>235</v>
      </c>
      <c r="C212" s="31" t="s">
        <v>222</v>
      </c>
      <c r="D212">
        <f>VLOOKUP($C212&amp;"-"&amp;$G212,'DADOS CENARIOS'!$C$2:$S$9,2,0)</f>
        <v>9000</v>
      </c>
      <c r="E212">
        <f>VLOOKUP($C212&amp;"-"&amp;$G212,'DADOS CENARIOS'!$C$2:$S$9,3,0)</f>
        <v>5</v>
      </c>
      <c r="F212">
        <f>IF(AND(VLOOKUP(H212,vertices!$A:$D,4,0)="SIM",C212="GP"),1,VLOOKUP(C212,'DADOS CENARIOS'!$A$2:F219,6,0))</f>
        <v>1</v>
      </c>
      <c r="G212" s="31" t="s">
        <v>58</v>
      </c>
      <c r="H212" s="31" t="s">
        <v>240</v>
      </c>
      <c r="I212" s="31" t="s">
        <v>58</v>
      </c>
      <c r="J212">
        <f>VLOOKUP($C212&amp;"-"&amp;$G212,'DADOS CENARIOS'!$C$2:$S$9,5,0)</f>
        <v>107</v>
      </c>
      <c r="K212">
        <f>VLOOKUP($C212&amp;"-"&amp;$G212,'DADOS CENARIOS'!$C$2:$S$9,6,0)</f>
        <v>12020</v>
      </c>
      <c r="L212">
        <f>VLOOKUP($C212&amp;"-"&amp;$G212,'DADOS CENARIOS'!$C$2:$S$9,7,0)</f>
        <v>8216</v>
      </c>
      <c r="M212">
        <f>VLOOKUP($C212&amp;"-"&amp;$G212,'DADOS CENARIOS'!$C$2:$S$9,8,0)</f>
        <v>612.29999999999995</v>
      </c>
      <c r="N212">
        <f>VLOOKUP($C212&amp;"-"&amp;$G212,'DADOS CENARIOS'!$C$2:$S$9,9,0)</f>
        <v>306.2</v>
      </c>
      <c r="O212">
        <f>VLOOKUP($C212&amp;"-"&amp;$G212,'DADOS CENARIOS'!$C$2:$S$9,10,0)</f>
        <v>11</v>
      </c>
      <c r="P212">
        <f>VLOOKUP($C212&amp;"-"&amp;$G212,'DADOS CENARIOS'!$C$2:$S$9,11,0)</f>
        <v>10</v>
      </c>
      <c r="Q212">
        <f>VLOOKUP($C212&amp;"-"&amp;$G212,'DADOS CENARIOS'!$C$2:$S$9,12,0)</f>
        <v>6</v>
      </c>
      <c r="R212">
        <f>VLOOKUP($C212&amp;"-"&amp;$G212,'DADOS CENARIOS'!$C$2:$S$9,13,0)</f>
        <v>4</v>
      </c>
      <c r="S212">
        <f>VLOOKUP($C212&amp;"-"&amp;$G212,'DADOS CENARIOS'!$C$2:$S$9,14,0)</f>
        <v>3000</v>
      </c>
      <c r="T212">
        <f>VLOOKUP($C212&amp;"-"&amp;$G212,'DADOS CENARIOS'!$C$2:$S$9,15,0)</f>
        <v>800</v>
      </c>
      <c r="U212">
        <f>VLOOKUP($C212&amp;"-"&amp;$G212,'DADOS CENARIOS'!$C$2:$S$9,16,0)</f>
        <v>500</v>
      </c>
      <c r="V212">
        <f>VLOOKUP($C212&amp;"-"&amp;$G212,'DADOS CENARIOS'!$C$2:$S$9,17,0)</f>
        <v>145</v>
      </c>
    </row>
    <row r="213" spans="1:22" x14ac:dyDescent="0.25">
      <c r="A213" t="str">
        <f t="shared" si="3"/>
        <v>Route_GP_SBMI_PMXL</v>
      </c>
      <c r="B213" t="s">
        <v>235</v>
      </c>
      <c r="C213" s="31" t="s">
        <v>222</v>
      </c>
      <c r="D213">
        <f>VLOOKUP($C213&amp;"-"&amp;$G213,'DADOS CENARIOS'!$C$2:$S$9,2,0)</f>
        <v>9000</v>
      </c>
      <c r="E213">
        <f>VLOOKUP($C213&amp;"-"&amp;$G213,'DADOS CENARIOS'!$C$2:$S$9,3,0)</f>
        <v>5</v>
      </c>
      <c r="F213">
        <f>IF(AND(VLOOKUP(H213,vertices!$A:$D,4,0)="SIM",C213="GP"),1,VLOOKUP(C213,'DADOS CENARIOS'!$A$2:F220,6,0))</f>
        <v>1</v>
      </c>
      <c r="G213" s="31" t="s">
        <v>58</v>
      </c>
      <c r="H213" s="31" t="s">
        <v>241</v>
      </c>
      <c r="I213" s="31" t="s">
        <v>58</v>
      </c>
      <c r="J213">
        <f>VLOOKUP($C213&amp;"-"&amp;$G213,'DADOS CENARIOS'!$C$2:$S$9,5,0)</f>
        <v>107</v>
      </c>
      <c r="K213">
        <f>VLOOKUP($C213&amp;"-"&amp;$G213,'DADOS CENARIOS'!$C$2:$S$9,6,0)</f>
        <v>12020</v>
      </c>
      <c r="L213">
        <f>VLOOKUP($C213&amp;"-"&amp;$G213,'DADOS CENARIOS'!$C$2:$S$9,7,0)</f>
        <v>8216</v>
      </c>
      <c r="M213">
        <f>VLOOKUP($C213&amp;"-"&amp;$G213,'DADOS CENARIOS'!$C$2:$S$9,8,0)</f>
        <v>612.29999999999995</v>
      </c>
      <c r="N213">
        <f>VLOOKUP($C213&amp;"-"&amp;$G213,'DADOS CENARIOS'!$C$2:$S$9,9,0)</f>
        <v>306.2</v>
      </c>
      <c r="O213">
        <f>VLOOKUP($C213&amp;"-"&amp;$G213,'DADOS CENARIOS'!$C$2:$S$9,10,0)</f>
        <v>11</v>
      </c>
      <c r="P213">
        <f>VLOOKUP($C213&amp;"-"&amp;$G213,'DADOS CENARIOS'!$C$2:$S$9,11,0)</f>
        <v>10</v>
      </c>
      <c r="Q213">
        <f>VLOOKUP($C213&amp;"-"&amp;$G213,'DADOS CENARIOS'!$C$2:$S$9,12,0)</f>
        <v>6</v>
      </c>
      <c r="R213">
        <f>VLOOKUP($C213&amp;"-"&amp;$G213,'DADOS CENARIOS'!$C$2:$S$9,13,0)</f>
        <v>4</v>
      </c>
      <c r="S213">
        <f>VLOOKUP($C213&amp;"-"&amp;$G213,'DADOS CENARIOS'!$C$2:$S$9,14,0)</f>
        <v>3000</v>
      </c>
      <c r="T213">
        <f>VLOOKUP($C213&amp;"-"&amp;$G213,'DADOS CENARIOS'!$C$2:$S$9,15,0)</f>
        <v>800</v>
      </c>
      <c r="U213">
        <f>VLOOKUP($C213&amp;"-"&amp;$G213,'DADOS CENARIOS'!$C$2:$S$9,16,0)</f>
        <v>500</v>
      </c>
      <c r="V213">
        <f>VLOOKUP($C213&amp;"-"&amp;$G213,'DADOS CENARIOS'!$C$2:$S$9,17,0)</f>
        <v>145</v>
      </c>
    </row>
    <row r="214" spans="1:22" x14ac:dyDescent="0.25">
      <c r="A214" t="str">
        <f t="shared" si="3"/>
        <v>Route_GP_SBMI_FPAR</v>
      </c>
      <c r="B214" t="s">
        <v>235</v>
      </c>
      <c r="C214" s="31" t="s">
        <v>222</v>
      </c>
      <c r="D214">
        <f>VLOOKUP($C214&amp;"-"&amp;$G214,'DADOS CENARIOS'!$C$2:$S$9,2,0)</f>
        <v>9000</v>
      </c>
      <c r="E214">
        <f>VLOOKUP($C214&amp;"-"&amp;$G214,'DADOS CENARIOS'!$C$2:$S$9,3,0)</f>
        <v>5</v>
      </c>
      <c r="F214">
        <f>IF(AND(VLOOKUP(H214,vertices!$A:$D,4,0)="SIM",C214="GP"),1,VLOOKUP(C214,'DADOS CENARIOS'!$A$2:F221,6,0))</f>
        <v>18</v>
      </c>
      <c r="G214" s="31" t="s">
        <v>58</v>
      </c>
      <c r="H214" s="31" t="s">
        <v>242</v>
      </c>
      <c r="I214" s="31" t="s">
        <v>58</v>
      </c>
      <c r="J214">
        <f>VLOOKUP($C214&amp;"-"&amp;$G214,'DADOS CENARIOS'!$C$2:$S$9,5,0)</f>
        <v>107</v>
      </c>
      <c r="K214">
        <f>VLOOKUP($C214&amp;"-"&amp;$G214,'DADOS CENARIOS'!$C$2:$S$9,6,0)</f>
        <v>12020</v>
      </c>
      <c r="L214">
        <f>VLOOKUP($C214&amp;"-"&amp;$G214,'DADOS CENARIOS'!$C$2:$S$9,7,0)</f>
        <v>8216</v>
      </c>
      <c r="M214">
        <f>VLOOKUP($C214&amp;"-"&amp;$G214,'DADOS CENARIOS'!$C$2:$S$9,8,0)</f>
        <v>612.29999999999995</v>
      </c>
      <c r="N214">
        <f>VLOOKUP($C214&amp;"-"&amp;$G214,'DADOS CENARIOS'!$C$2:$S$9,9,0)</f>
        <v>306.2</v>
      </c>
      <c r="O214">
        <f>VLOOKUP($C214&amp;"-"&amp;$G214,'DADOS CENARIOS'!$C$2:$S$9,10,0)</f>
        <v>11</v>
      </c>
      <c r="P214">
        <f>VLOOKUP($C214&amp;"-"&amp;$G214,'DADOS CENARIOS'!$C$2:$S$9,11,0)</f>
        <v>10</v>
      </c>
      <c r="Q214">
        <f>VLOOKUP($C214&amp;"-"&amp;$G214,'DADOS CENARIOS'!$C$2:$S$9,12,0)</f>
        <v>6</v>
      </c>
      <c r="R214">
        <f>VLOOKUP($C214&amp;"-"&amp;$G214,'DADOS CENARIOS'!$C$2:$S$9,13,0)</f>
        <v>4</v>
      </c>
      <c r="S214">
        <f>VLOOKUP($C214&amp;"-"&amp;$G214,'DADOS CENARIOS'!$C$2:$S$9,14,0)</f>
        <v>3000</v>
      </c>
      <c r="T214">
        <f>VLOOKUP($C214&amp;"-"&amp;$G214,'DADOS CENARIOS'!$C$2:$S$9,15,0)</f>
        <v>800</v>
      </c>
      <c r="U214">
        <f>VLOOKUP($C214&amp;"-"&amp;$G214,'DADOS CENARIOS'!$C$2:$S$9,16,0)</f>
        <v>500</v>
      </c>
      <c r="V214">
        <f>VLOOKUP($C214&amp;"-"&amp;$G214,'DADOS CENARIOS'!$C$2:$S$9,17,0)</f>
        <v>145</v>
      </c>
    </row>
    <row r="215" spans="1:22" x14ac:dyDescent="0.25">
      <c r="A215" t="str">
        <f t="shared" si="3"/>
        <v>Route_GP_SBMI_FPIB</v>
      </c>
      <c r="B215" t="s">
        <v>235</v>
      </c>
      <c r="C215" s="31" t="s">
        <v>222</v>
      </c>
      <c r="D215">
        <f>VLOOKUP($C215&amp;"-"&amp;$G215,'DADOS CENARIOS'!$C$2:$S$9,2,0)</f>
        <v>9000</v>
      </c>
      <c r="E215">
        <f>VLOOKUP($C215&amp;"-"&amp;$G215,'DADOS CENARIOS'!$C$2:$S$9,3,0)</f>
        <v>5</v>
      </c>
      <c r="F215">
        <f>IF(AND(VLOOKUP(H215,vertices!$A:$D,4,0)="SIM",C215="GP"),1,VLOOKUP(C215,'DADOS CENARIOS'!$A$2:F222,6,0))</f>
        <v>18</v>
      </c>
      <c r="G215" s="31" t="s">
        <v>58</v>
      </c>
      <c r="H215" s="31" t="s">
        <v>243</v>
      </c>
      <c r="I215" s="31" t="s">
        <v>58</v>
      </c>
      <c r="J215">
        <f>VLOOKUP($C215&amp;"-"&amp;$G215,'DADOS CENARIOS'!$C$2:$S$9,5,0)</f>
        <v>107</v>
      </c>
      <c r="K215">
        <f>VLOOKUP($C215&amp;"-"&amp;$G215,'DADOS CENARIOS'!$C$2:$S$9,6,0)</f>
        <v>12020</v>
      </c>
      <c r="L215">
        <f>VLOOKUP($C215&amp;"-"&amp;$G215,'DADOS CENARIOS'!$C$2:$S$9,7,0)</f>
        <v>8216</v>
      </c>
      <c r="M215">
        <f>VLOOKUP($C215&amp;"-"&amp;$G215,'DADOS CENARIOS'!$C$2:$S$9,8,0)</f>
        <v>612.29999999999995</v>
      </c>
      <c r="N215">
        <f>VLOOKUP($C215&amp;"-"&amp;$G215,'DADOS CENARIOS'!$C$2:$S$9,9,0)</f>
        <v>306.2</v>
      </c>
      <c r="O215">
        <f>VLOOKUP($C215&amp;"-"&amp;$G215,'DADOS CENARIOS'!$C$2:$S$9,10,0)</f>
        <v>11</v>
      </c>
      <c r="P215">
        <f>VLOOKUP($C215&amp;"-"&amp;$G215,'DADOS CENARIOS'!$C$2:$S$9,11,0)</f>
        <v>10</v>
      </c>
      <c r="Q215">
        <f>VLOOKUP($C215&amp;"-"&amp;$G215,'DADOS CENARIOS'!$C$2:$S$9,12,0)</f>
        <v>6</v>
      </c>
      <c r="R215">
        <f>VLOOKUP($C215&amp;"-"&amp;$G215,'DADOS CENARIOS'!$C$2:$S$9,13,0)</f>
        <v>4</v>
      </c>
      <c r="S215">
        <f>VLOOKUP($C215&amp;"-"&amp;$G215,'DADOS CENARIOS'!$C$2:$S$9,14,0)</f>
        <v>3000</v>
      </c>
      <c r="T215">
        <f>VLOOKUP($C215&amp;"-"&amp;$G215,'DADOS CENARIOS'!$C$2:$S$9,15,0)</f>
        <v>800</v>
      </c>
      <c r="U215">
        <f>VLOOKUP($C215&amp;"-"&amp;$G215,'DADOS CENARIOS'!$C$2:$S$9,16,0)</f>
        <v>500</v>
      </c>
      <c r="V215">
        <f>VLOOKUP($C215&amp;"-"&amp;$G215,'DADOS CENARIOS'!$C$2:$S$9,17,0)</f>
        <v>145</v>
      </c>
    </row>
    <row r="216" spans="1:22" x14ac:dyDescent="0.25">
      <c r="A216" t="str">
        <f t="shared" si="3"/>
        <v>Route_GP_SBMI_FPIT</v>
      </c>
      <c r="B216" t="s">
        <v>235</v>
      </c>
      <c r="C216" s="31" t="s">
        <v>222</v>
      </c>
      <c r="D216">
        <f>VLOOKUP($C216&amp;"-"&amp;$G216,'DADOS CENARIOS'!$C$2:$S$9,2,0)</f>
        <v>9000</v>
      </c>
      <c r="E216">
        <f>VLOOKUP($C216&amp;"-"&amp;$G216,'DADOS CENARIOS'!$C$2:$S$9,3,0)</f>
        <v>5</v>
      </c>
      <c r="F216">
        <f>IF(AND(VLOOKUP(H216,vertices!$A:$D,4,0)="SIM",C216="GP"),1,VLOOKUP(C216,'DADOS CENARIOS'!$A$2:F223,6,0))</f>
        <v>18</v>
      </c>
      <c r="G216" s="31" t="s">
        <v>58</v>
      </c>
      <c r="H216" s="31" t="s">
        <v>244</v>
      </c>
      <c r="I216" s="31" t="s">
        <v>58</v>
      </c>
      <c r="J216">
        <f>VLOOKUP($C216&amp;"-"&amp;$G216,'DADOS CENARIOS'!$C$2:$S$9,5,0)</f>
        <v>107</v>
      </c>
      <c r="K216">
        <f>VLOOKUP($C216&amp;"-"&amp;$G216,'DADOS CENARIOS'!$C$2:$S$9,6,0)</f>
        <v>12020</v>
      </c>
      <c r="L216">
        <f>VLOOKUP($C216&amp;"-"&amp;$G216,'DADOS CENARIOS'!$C$2:$S$9,7,0)</f>
        <v>8216</v>
      </c>
      <c r="M216">
        <f>VLOOKUP($C216&amp;"-"&amp;$G216,'DADOS CENARIOS'!$C$2:$S$9,8,0)</f>
        <v>612.29999999999995</v>
      </c>
      <c r="N216">
        <f>VLOOKUP($C216&amp;"-"&amp;$G216,'DADOS CENARIOS'!$C$2:$S$9,9,0)</f>
        <v>306.2</v>
      </c>
      <c r="O216">
        <f>VLOOKUP($C216&amp;"-"&amp;$G216,'DADOS CENARIOS'!$C$2:$S$9,10,0)</f>
        <v>11</v>
      </c>
      <c r="P216">
        <f>VLOOKUP($C216&amp;"-"&amp;$G216,'DADOS CENARIOS'!$C$2:$S$9,11,0)</f>
        <v>10</v>
      </c>
      <c r="Q216">
        <f>VLOOKUP($C216&amp;"-"&amp;$G216,'DADOS CENARIOS'!$C$2:$S$9,12,0)</f>
        <v>6</v>
      </c>
      <c r="R216">
        <f>VLOOKUP($C216&amp;"-"&amp;$G216,'DADOS CENARIOS'!$C$2:$S$9,13,0)</f>
        <v>4</v>
      </c>
      <c r="S216">
        <f>VLOOKUP($C216&amp;"-"&amp;$G216,'DADOS CENARIOS'!$C$2:$S$9,14,0)</f>
        <v>3000</v>
      </c>
      <c r="T216">
        <f>VLOOKUP($C216&amp;"-"&amp;$G216,'DADOS CENARIOS'!$C$2:$S$9,15,0)</f>
        <v>800</v>
      </c>
      <c r="U216">
        <f>VLOOKUP($C216&amp;"-"&amp;$G216,'DADOS CENARIOS'!$C$2:$S$9,16,0)</f>
        <v>500</v>
      </c>
      <c r="V216">
        <f>VLOOKUP($C216&amp;"-"&amp;$G216,'DADOS CENARIOS'!$C$2:$S$9,17,0)</f>
        <v>145</v>
      </c>
    </row>
    <row r="217" spans="1:22" x14ac:dyDescent="0.25">
      <c r="A217" t="str">
        <f t="shared" si="3"/>
        <v>Route_GP_SBMI_FPMA</v>
      </c>
      <c r="B217" t="s">
        <v>235</v>
      </c>
      <c r="C217" s="31" t="s">
        <v>222</v>
      </c>
      <c r="D217">
        <f>VLOOKUP($C217&amp;"-"&amp;$G217,'DADOS CENARIOS'!$C$2:$S$9,2,0)</f>
        <v>9000</v>
      </c>
      <c r="E217">
        <f>VLOOKUP($C217&amp;"-"&amp;$G217,'DADOS CENARIOS'!$C$2:$S$9,3,0)</f>
        <v>5</v>
      </c>
      <c r="F217">
        <f>IF(AND(VLOOKUP(H217,vertices!$A:$D,4,0)="SIM",C217="GP"),1,VLOOKUP(C217,'DADOS CENARIOS'!$A$2:F224,6,0))</f>
        <v>18</v>
      </c>
      <c r="G217" s="31" t="s">
        <v>58</v>
      </c>
      <c r="H217" s="31" t="s">
        <v>245</v>
      </c>
      <c r="I217" s="31" t="s">
        <v>58</v>
      </c>
      <c r="J217">
        <f>VLOOKUP($C217&amp;"-"&amp;$G217,'DADOS CENARIOS'!$C$2:$S$9,5,0)</f>
        <v>107</v>
      </c>
      <c r="K217">
        <f>VLOOKUP($C217&amp;"-"&amp;$G217,'DADOS CENARIOS'!$C$2:$S$9,6,0)</f>
        <v>12020</v>
      </c>
      <c r="L217">
        <f>VLOOKUP($C217&amp;"-"&amp;$G217,'DADOS CENARIOS'!$C$2:$S$9,7,0)</f>
        <v>8216</v>
      </c>
      <c r="M217">
        <f>VLOOKUP($C217&amp;"-"&amp;$G217,'DADOS CENARIOS'!$C$2:$S$9,8,0)</f>
        <v>612.29999999999995</v>
      </c>
      <c r="N217">
        <f>VLOOKUP($C217&amp;"-"&amp;$G217,'DADOS CENARIOS'!$C$2:$S$9,9,0)</f>
        <v>306.2</v>
      </c>
      <c r="O217">
        <f>VLOOKUP($C217&amp;"-"&amp;$G217,'DADOS CENARIOS'!$C$2:$S$9,10,0)</f>
        <v>11</v>
      </c>
      <c r="P217">
        <f>VLOOKUP($C217&amp;"-"&amp;$G217,'DADOS CENARIOS'!$C$2:$S$9,11,0)</f>
        <v>10</v>
      </c>
      <c r="Q217">
        <f>VLOOKUP($C217&amp;"-"&amp;$G217,'DADOS CENARIOS'!$C$2:$S$9,12,0)</f>
        <v>6</v>
      </c>
      <c r="R217">
        <f>VLOOKUP($C217&amp;"-"&amp;$G217,'DADOS CENARIOS'!$C$2:$S$9,13,0)</f>
        <v>4</v>
      </c>
      <c r="S217">
        <f>VLOOKUP($C217&amp;"-"&amp;$G217,'DADOS CENARIOS'!$C$2:$S$9,14,0)</f>
        <v>3000</v>
      </c>
      <c r="T217">
        <f>VLOOKUP($C217&amp;"-"&amp;$G217,'DADOS CENARIOS'!$C$2:$S$9,15,0)</f>
        <v>800</v>
      </c>
      <c r="U217">
        <f>VLOOKUP($C217&amp;"-"&amp;$G217,'DADOS CENARIOS'!$C$2:$S$9,16,0)</f>
        <v>500</v>
      </c>
      <c r="V217">
        <f>VLOOKUP($C217&amp;"-"&amp;$G217,'DADOS CENARIOS'!$C$2:$S$9,17,0)</f>
        <v>145</v>
      </c>
    </row>
    <row r="218" spans="1:22" x14ac:dyDescent="0.25">
      <c r="A218" t="str">
        <f t="shared" si="3"/>
        <v>Route_GP_SBMI_FPMR</v>
      </c>
      <c r="B218" t="s">
        <v>235</v>
      </c>
      <c r="C218" s="31" t="s">
        <v>222</v>
      </c>
      <c r="D218">
        <f>VLOOKUP($C218&amp;"-"&amp;$G218,'DADOS CENARIOS'!$C$2:$S$9,2,0)</f>
        <v>9000</v>
      </c>
      <c r="E218">
        <f>VLOOKUP($C218&amp;"-"&amp;$G218,'DADOS CENARIOS'!$C$2:$S$9,3,0)</f>
        <v>5</v>
      </c>
      <c r="F218">
        <f>IF(AND(VLOOKUP(H218,vertices!$A:$D,4,0)="SIM",C218="GP"),1,VLOOKUP(C218,'DADOS CENARIOS'!$A$2:F225,6,0))</f>
        <v>18</v>
      </c>
      <c r="G218" s="31" t="s">
        <v>58</v>
      </c>
      <c r="H218" s="31" t="s">
        <v>246</v>
      </c>
      <c r="I218" s="31" t="s">
        <v>58</v>
      </c>
      <c r="J218">
        <f>VLOOKUP($C218&amp;"-"&amp;$G218,'DADOS CENARIOS'!$C$2:$S$9,5,0)</f>
        <v>107</v>
      </c>
      <c r="K218">
        <f>VLOOKUP($C218&amp;"-"&amp;$G218,'DADOS CENARIOS'!$C$2:$S$9,6,0)</f>
        <v>12020</v>
      </c>
      <c r="L218">
        <f>VLOOKUP($C218&amp;"-"&amp;$G218,'DADOS CENARIOS'!$C$2:$S$9,7,0)</f>
        <v>8216</v>
      </c>
      <c r="M218">
        <f>VLOOKUP($C218&amp;"-"&amp;$G218,'DADOS CENARIOS'!$C$2:$S$9,8,0)</f>
        <v>612.29999999999995</v>
      </c>
      <c r="N218">
        <f>VLOOKUP($C218&amp;"-"&amp;$G218,'DADOS CENARIOS'!$C$2:$S$9,9,0)</f>
        <v>306.2</v>
      </c>
      <c r="O218">
        <f>VLOOKUP($C218&amp;"-"&amp;$G218,'DADOS CENARIOS'!$C$2:$S$9,10,0)</f>
        <v>11</v>
      </c>
      <c r="P218">
        <f>VLOOKUP($C218&amp;"-"&amp;$G218,'DADOS CENARIOS'!$C$2:$S$9,11,0)</f>
        <v>10</v>
      </c>
      <c r="Q218">
        <f>VLOOKUP($C218&amp;"-"&amp;$G218,'DADOS CENARIOS'!$C$2:$S$9,12,0)</f>
        <v>6</v>
      </c>
      <c r="R218">
        <f>VLOOKUP($C218&amp;"-"&amp;$G218,'DADOS CENARIOS'!$C$2:$S$9,13,0)</f>
        <v>4</v>
      </c>
      <c r="S218">
        <f>VLOOKUP($C218&amp;"-"&amp;$G218,'DADOS CENARIOS'!$C$2:$S$9,14,0)</f>
        <v>3000</v>
      </c>
      <c r="T218">
        <f>VLOOKUP($C218&amp;"-"&amp;$G218,'DADOS CENARIOS'!$C$2:$S$9,15,0)</f>
        <v>800</v>
      </c>
      <c r="U218">
        <f>VLOOKUP($C218&amp;"-"&amp;$G218,'DADOS CENARIOS'!$C$2:$S$9,16,0)</f>
        <v>500</v>
      </c>
      <c r="V218">
        <f>VLOOKUP($C218&amp;"-"&amp;$G218,'DADOS CENARIOS'!$C$2:$S$9,17,0)</f>
        <v>145</v>
      </c>
    </row>
    <row r="219" spans="1:22" x14ac:dyDescent="0.25">
      <c r="A219" t="str">
        <f t="shared" si="3"/>
        <v>Route_GP_SBMI_FPPA</v>
      </c>
      <c r="B219" t="s">
        <v>235</v>
      </c>
      <c r="C219" s="31" t="s">
        <v>222</v>
      </c>
      <c r="D219">
        <f>VLOOKUP($C219&amp;"-"&amp;$G219,'DADOS CENARIOS'!$C$2:$S$9,2,0)</f>
        <v>9000</v>
      </c>
      <c r="E219">
        <f>VLOOKUP($C219&amp;"-"&amp;$G219,'DADOS CENARIOS'!$C$2:$S$9,3,0)</f>
        <v>5</v>
      </c>
      <c r="F219">
        <f>IF(AND(VLOOKUP(H219,vertices!$A:$D,4,0)="SIM",C219="GP"),1,VLOOKUP(C219,'DADOS CENARIOS'!$A$2:F226,6,0))</f>
        <v>18</v>
      </c>
      <c r="G219" s="31" t="s">
        <v>58</v>
      </c>
      <c r="H219" s="31" t="s">
        <v>247</v>
      </c>
      <c r="I219" s="31" t="s">
        <v>58</v>
      </c>
      <c r="J219">
        <f>VLOOKUP($C219&amp;"-"&amp;$G219,'DADOS CENARIOS'!$C$2:$S$9,5,0)</f>
        <v>107</v>
      </c>
      <c r="K219">
        <f>VLOOKUP($C219&amp;"-"&amp;$G219,'DADOS CENARIOS'!$C$2:$S$9,6,0)</f>
        <v>12020</v>
      </c>
      <c r="L219">
        <f>VLOOKUP($C219&amp;"-"&amp;$G219,'DADOS CENARIOS'!$C$2:$S$9,7,0)</f>
        <v>8216</v>
      </c>
      <c r="M219">
        <f>VLOOKUP($C219&amp;"-"&amp;$G219,'DADOS CENARIOS'!$C$2:$S$9,8,0)</f>
        <v>612.29999999999995</v>
      </c>
      <c r="N219">
        <f>VLOOKUP($C219&amp;"-"&amp;$G219,'DADOS CENARIOS'!$C$2:$S$9,9,0)</f>
        <v>306.2</v>
      </c>
      <c r="O219">
        <f>VLOOKUP($C219&amp;"-"&amp;$G219,'DADOS CENARIOS'!$C$2:$S$9,10,0)</f>
        <v>11</v>
      </c>
      <c r="P219">
        <f>VLOOKUP($C219&amp;"-"&amp;$G219,'DADOS CENARIOS'!$C$2:$S$9,11,0)</f>
        <v>10</v>
      </c>
      <c r="Q219">
        <f>VLOOKUP($C219&amp;"-"&amp;$G219,'DADOS CENARIOS'!$C$2:$S$9,12,0)</f>
        <v>6</v>
      </c>
      <c r="R219">
        <f>VLOOKUP($C219&amp;"-"&amp;$G219,'DADOS CENARIOS'!$C$2:$S$9,13,0)</f>
        <v>4</v>
      </c>
      <c r="S219">
        <f>VLOOKUP($C219&amp;"-"&amp;$G219,'DADOS CENARIOS'!$C$2:$S$9,14,0)</f>
        <v>3000</v>
      </c>
      <c r="T219">
        <f>VLOOKUP($C219&amp;"-"&amp;$G219,'DADOS CENARIOS'!$C$2:$S$9,15,0)</f>
        <v>800</v>
      </c>
      <c r="U219">
        <f>VLOOKUP($C219&amp;"-"&amp;$G219,'DADOS CENARIOS'!$C$2:$S$9,16,0)</f>
        <v>500</v>
      </c>
      <c r="V219">
        <f>VLOOKUP($C219&amp;"-"&amp;$G219,'DADOS CENARIOS'!$C$2:$S$9,17,0)</f>
        <v>145</v>
      </c>
    </row>
    <row r="220" spans="1:22" x14ac:dyDescent="0.25">
      <c r="A220" t="str">
        <f t="shared" si="3"/>
        <v>Route_GP_SBMI_FPPL</v>
      </c>
      <c r="B220" t="s">
        <v>235</v>
      </c>
      <c r="C220" s="31" t="s">
        <v>222</v>
      </c>
      <c r="D220">
        <f>VLOOKUP($C220&amp;"-"&amp;$G220,'DADOS CENARIOS'!$C$2:$S$9,2,0)</f>
        <v>9000</v>
      </c>
      <c r="E220">
        <f>VLOOKUP($C220&amp;"-"&amp;$G220,'DADOS CENARIOS'!$C$2:$S$9,3,0)</f>
        <v>5</v>
      </c>
      <c r="F220">
        <f>IF(AND(VLOOKUP(H220,vertices!$A:$D,4,0)="SIM",C220="GP"),1,VLOOKUP(C220,'DADOS CENARIOS'!$A$2:F227,6,0))</f>
        <v>18</v>
      </c>
      <c r="G220" s="31" t="s">
        <v>58</v>
      </c>
      <c r="H220" s="31" t="s">
        <v>248</v>
      </c>
      <c r="I220" s="31" t="s">
        <v>58</v>
      </c>
      <c r="J220">
        <f>VLOOKUP($C220&amp;"-"&amp;$G220,'DADOS CENARIOS'!$C$2:$S$9,5,0)</f>
        <v>107</v>
      </c>
      <c r="K220">
        <f>VLOOKUP($C220&amp;"-"&amp;$G220,'DADOS CENARIOS'!$C$2:$S$9,6,0)</f>
        <v>12020</v>
      </c>
      <c r="L220">
        <f>VLOOKUP($C220&amp;"-"&amp;$G220,'DADOS CENARIOS'!$C$2:$S$9,7,0)</f>
        <v>8216</v>
      </c>
      <c r="M220">
        <f>VLOOKUP($C220&amp;"-"&amp;$G220,'DADOS CENARIOS'!$C$2:$S$9,8,0)</f>
        <v>612.29999999999995</v>
      </c>
      <c r="N220">
        <f>VLOOKUP($C220&amp;"-"&amp;$G220,'DADOS CENARIOS'!$C$2:$S$9,9,0)</f>
        <v>306.2</v>
      </c>
      <c r="O220">
        <f>VLOOKUP($C220&amp;"-"&amp;$G220,'DADOS CENARIOS'!$C$2:$S$9,10,0)</f>
        <v>11</v>
      </c>
      <c r="P220">
        <f>VLOOKUP($C220&amp;"-"&amp;$G220,'DADOS CENARIOS'!$C$2:$S$9,11,0)</f>
        <v>10</v>
      </c>
      <c r="Q220">
        <f>VLOOKUP($C220&amp;"-"&amp;$G220,'DADOS CENARIOS'!$C$2:$S$9,12,0)</f>
        <v>6</v>
      </c>
      <c r="R220">
        <f>VLOOKUP($C220&amp;"-"&amp;$G220,'DADOS CENARIOS'!$C$2:$S$9,13,0)</f>
        <v>4</v>
      </c>
      <c r="S220">
        <f>VLOOKUP($C220&amp;"-"&amp;$G220,'DADOS CENARIOS'!$C$2:$S$9,14,0)</f>
        <v>3000</v>
      </c>
      <c r="T220">
        <f>VLOOKUP($C220&amp;"-"&amp;$G220,'DADOS CENARIOS'!$C$2:$S$9,15,0)</f>
        <v>800</v>
      </c>
      <c r="U220">
        <f>VLOOKUP($C220&amp;"-"&amp;$G220,'DADOS CENARIOS'!$C$2:$S$9,16,0)</f>
        <v>500</v>
      </c>
      <c r="V220">
        <f>VLOOKUP($C220&amp;"-"&amp;$G220,'DADOS CENARIOS'!$C$2:$S$9,17,0)</f>
        <v>145</v>
      </c>
    </row>
    <row r="221" spans="1:22" x14ac:dyDescent="0.25">
      <c r="A221" t="str">
        <f t="shared" si="3"/>
        <v>Route_GP_SBMI_FPCS</v>
      </c>
      <c r="B221" t="s">
        <v>235</v>
      </c>
      <c r="C221" s="31" t="s">
        <v>222</v>
      </c>
      <c r="D221">
        <f>VLOOKUP($C221&amp;"-"&amp;$G221,'DADOS CENARIOS'!$C$2:$S$9,2,0)</f>
        <v>9000</v>
      </c>
      <c r="E221">
        <f>VLOOKUP($C221&amp;"-"&amp;$G221,'DADOS CENARIOS'!$C$2:$S$9,3,0)</f>
        <v>5</v>
      </c>
      <c r="F221">
        <f>IF(AND(VLOOKUP(H221,vertices!$A:$D,4,0)="SIM",C221="GP"),1,VLOOKUP(C221,'DADOS CENARIOS'!$A$2:F228,6,0))</f>
        <v>18</v>
      </c>
      <c r="G221" s="31" t="s">
        <v>58</v>
      </c>
      <c r="H221" s="31" t="s">
        <v>249</v>
      </c>
      <c r="I221" s="31" t="s">
        <v>58</v>
      </c>
      <c r="J221">
        <f>VLOOKUP($C221&amp;"-"&amp;$G221,'DADOS CENARIOS'!$C$2:$S$9,5,0)</f>
        <v>107</v>
      </c>
      <c r="K221">
        <f>VLOOKUP($C221&amp;"-"&amp;$G221,'DADOS CENARIOS'!$C$2:$S$9,6,0)</f>
        <v>12020</v>
      </c>
      <c r="L221">
        <f>VLOOKUP($C221&amp;"-"&amp;$G221,'DADOS CENARIOS'!$C$2:$S$9,7,0)</f>
        <v>8216</v>
      </c>
      <c r="M221">
        <f>VLOOKUP($C221&amp;"-"&amp;$G221,'DADOS CENARIOS'!$C$2:$S$9,8,0)</f>
        <v>612.29999999999995</v>
      </c>
      <c r="N221">
        <f>VLOOKUP($C221&amp;"-"&amp;$G221,'DADOS CENARIOS'!$C$2:$S$9,9,0)</f>
        <v>306.2</v>
      </c>
      <c r="O221">
        <f>VLOOKUP($C221&amp;"-"&amp;$G221,'DADOS CENARIOS'!$C$2:$S$9,10,0)</f>
        <v>11</v>
      </c>
      <c r="P221">
        <f>VLOOKUP($C221&amp;"-"&amp;$G221,'DADOS CENARIOS'!$C$2:$S$9,11,0)</f>
        <v>10</v>
      </c>
      <c r="Q221">
        <f>VLOOKUP($C221&amp;"-"&amp;$G221,'DADOS CENARIOS'!$C$2:$S$9,12,0)</f>
        <v>6</v>
      </c>
      <c r="R221">
        <f>VLOOKUP($C221&amp;"-"&amp;$G221,'DADOS CENARIOS'!$C$2:$S$9,13,0)</f>
        <v>4</v>
      </c>
      <c r="S221">
        <f>VLOOKUP($C221&amp;"-"&amp;$G221,'DADOS CENARIOS'!$C$2:$S$9,14,0)</f>
        <v>3000</v>
      </c>
      <c r="T221">
        <f>VLOOKUP($C221&amp;"-"&amp;$G221,'DADOS CENARIOS'!$C$2:$S$9,15,0)</f>
        <v>800</v>
      </c>
      <c r="U221">
        <f>VLOOKUP($C221&amp;"-"&amp;$G221,'DADOS CENARIOS'!$C$2:$S$9,16,0)</f>
        <v>500</v>
      </c>
      <c r="V221">
        <f>VLOOKUP($C221&amp;"-"&amp;$G221,'DADOS CENARIOS'!$C$2:$S$9,17,0)</f>
        <v>145</v>
      </c>
    </row>
    <row r="222" spans="1:22" x14ac:dyDescent="0.25">
      <c r="A222" t="str">
        <f t="shared" si="3"/>
        <v>Route_GP_SBMI_FPSP</v>
      </c>
      <c r="B222" t="s">
        <v>235</v>
      </c>
      <c r="C222" s="31" t="s">
        <v>222</v>
      </c>
      <c r="D222">
        <f>VLOOKUP($C222&amp;"-"&amp;$G222,'DADOS CENARIOS'!$C$2:$S$9,2,0)</f>
        <v>9000</v>
      </c>
      <c r="E222">
        <f>VLOOKUP($C222&amp;"-"&amp;$G222,'DADOS CENARIOS'!$C$2:$S$9,3,0)</f>
        <v>5</v>
      </c>
      <c r="F222">
        <f>IF(AND(VLOOKUP(H222,vertices!$A:$D,4,0)="SIM",C222="GP"),1,VLOOKUP(C222,'DADOS CENARIOS'!$A$2:F229,6,0))</f>
        <v>18</v>
      </c>
      <c r="G222" s="31" t="s">
        <v>58</v>
      </c>
      <c r="H222" s="31" t="s">
        <v>250</v>
      </c>
      <c r="I222" s="31" t="s">
        <v>58</v>
      </c>
      <c r="J222">
        <f>VLOOKUP($C222&amp;"-"&amp;$G222,'DADOS CENARIOS'!$C$2:$S$9,5,0)</f>
        <v>107</v>
      </c>
      <c r="K222">
        <f>VLOOKUP($C222&amp;"-"&amp;$G222,'DADOS CENARIOS'!$C$2:$S$9,6,0)</f>
        <v>12020</v>
      </c>
      <c r="L222">
        <f>VLOOKUP($C222&amp;"-"&amp;$G222,'DADOS CENARIOS'!$C$2:$S$9,7,0)</f>
        <v>8216</v>
      </c>
      <c r="M222">
        <f>VLOOKUP($C222&amp;"-"&amp;$G222,'DADOS CENARIOS'!$C$2:$S$9,8,0)</f>
        <v>612.29999999999995</v>
      </c>
      <c r="N222">
        <f>VLOOKUP($C222&amp;"-"&amp;$G222,'DADOS CENARIOS'!$C$2:$S$9,9,0)</f>
        <v>306.2</v>
      </c>
      <c r="O222">
        <f>VLOOKUP($C222&amp;"-"&amp;$G222,'DADOS CENARIOS'!$C$2:$S$9,10,0)</f>
        <v>11</v>
      </c>
      <c r="P222">
        <f>VLOOKUP($C222&amp;"-"&amp;$G222,'DADOS CENARIOS'!$C$2:$S$9,11,0)</f>
        <v>10</v>
      </c>
      <c r="Q222">
        <f>VLOOKUP($C222&amp;"-"&amp;$G222,'DADOS CENARIOS'!$C$2:$S$9,12,0)</f>
        <v>6</v>
      </c>
      <c r="R222">
        <f>VLOOKUP($C222&amp;"-"&amp;$G222,'DADOS CENARIOS'!$C$2:$S$9,13,0)</f>
        <v>4</v>
      </c>
      <c r="S222">
        <f>VLOOKUP($C222&amp;"-"&amp;$G222,'DADOS CENARIOS'!$C$2:$S$9,14,0)</f>
        <v>3000</v>
      </c>
      <c r="T222">
        <f>VLOOKUP($C222&amp;"-"&amp;$G222,'DADOS CENARIOS'!$C$2:$S$9,15,0)</f>
        <v>800</v>
      </c>
      <c r="U222">
        <f>VLOOKUP($C222&amp;"-"&amp;$G222,'DADOS CENARIOS'!$C$2:$S$9,16,0)</f>
        <v>500</v>
      </c>
      <c r="V222">
        <f>VLOOKUP($C222&amp;"-"&amp;$G222,'DADOS CENARIOS'!$C$2:$S$9,17,0)</f>
        <v>145</v>
      </c>
    </row>
    <row r="223" spans="1:22" x14ac:dyDescent="0.25">
      <c r="A223" t="str">
        <f t="shared" si="3"/>
        <v>Route_GP_SBMI_FPSA</v>
      </c>
      <c r="B223" t="s">
        <v>235</v>
      </c>
      <c r="C223" s="31" t="s">
        <v>222</v>
      </c>
      <c r="D223">
        <f>VLOOKUP($C223&amp;"-"&amp;$G223,'DADOS CENARIOS'!$C$2:$S$9,2,0)</f>
        <v>9000</v>
      </c>
      <c r="E223">
        <f>VLOOKUP($C223&amp;"-"&amp;$G223,'DADOS CENARIOS'!$C$2:$S$9,3,0)</f>
        <v>5</v>
      </c>
      <c r="F223">
        <f>IF(AND(VLOOKUP(H223,vertices!$A:$D,4,0)="SIM",C223="GP"),1,VLOOKUP(C223,'DADOS CENARIOS'!$A$2:F230,6,0))</f>
        <v>18</v>
      </c>
      <c r="G223" s="31" t="s">
        <v>58</v>
      </c>
      <c r="H223" s="31" t="s">
        <v>251</v>
      </c>
      <c r="I223" s="31" t="s">
        <v>58</v>
      </c>
      <c r="J223">
        <f>VLOOKUP($C223&amp;"-"&amp;$G223,'DADOS CENARIOS'!$C$2:$S$9,5,0)</f>
        <v>107</v>
      </c>
      <c r="K223">
        <f>VLOOKUP($C223&amp;"-"&amp;$G223,'DADOS CENARIOS'!$C$2:$S$9,6,0)</f>
        <v>12020</v>
      </c>
      <c r="L223">
        <f>VLOOKUP($C223&amp;"-"&amp;$G223,'DADOS CENARIOS'!$C$2:$S$9,7,0)</f>
        <v>8216</v>
      </c>
      <c r="M223">
        <f>VLOOKUP($C223&amp;"-"&amp;$G223,'DADOS CENARIOS'!$C$2:$S$9,8,0)</f>
        <v>612.29999999999995</v>
      </c>
      <c r="N223">
        <f>VLOOKUP($C223&amp;"-"&amp;$G223,'DADOS CENARIOS'!$C$2:$S$9,9,0)</f>
        <v>306.2</v>
      </c>
      <c r="O223">
        <f>VLOOKUP($C223&amp;"-"&amp;$G223,'DADOS CENARIOS'!$C$2:$S$9,10,0)</f>
        <v>11</v>
      </c>
      <c r="P223">
        <f>VLOOKUP($C223&amp;"-"&amp;$G223,'DADOS CENARIOS'!$C$2:$S$9,11,0)</f>
        <v>10</v>
      </c>
      <c r="Q223">
        <f>VLOOKUP($C223&amp;"-"&amp;$G223,'DADOS CENARIOS'!$C$2:$S$9,12,0)</f>
        <v>6</v>
      </c>
      <c r="R223">
        <f>VLOOKUP($C223&amp;"-"&amp;$G223,'DADOS CENARIOS'!$C$2:$S$9,13,0)</f>
        <v>4</v>
      </c>
      <c r="S223">
        <f>VLOOKUP($C223&amp;"-"&amp;$G223,'DADOS CENARIOS'!$C$2:$S$9,14,0)</f>
        <v>3000</v>
      </c>
      <c r="T223">
        <f>VLOOKUP($C223&amp;"-"&amp;$G223,'DADOS CENARIOS'!$C$2:$S$9,15,0)</f>
        <v>800</v>
      </c>
      <c r="U223">
        <f>VLOOKUP($C223&amp;"-"&amp;$G223,'DADOS CENARIOS'!$C$2:$S$9,16,0)</f>
        <v>500</v>
      </c>
      <c r="V223">
        <f>VLOOKUP($C223&amp;"-"&amp;$G223,'DADOS CENARIOS'!$C$2:$S$9,17,0)</f>
        <v>145</v>
      </c>
    </row>
    <row r="224" spans="1:22" x14ac:dyDescent="0.25">
      <c r="A224" t="str">
        <f t="shared" si="3"/>
        <v>Route_GP_SBMI_NS31</v>
      </c>
      <c r="B224" t="s">
        <v>235</v>
      </c>
      <c r="C224" s="31" t="s">
        <v>222</v>
      </c>
      <c r="D224">
        <f>VLOOKUP($C224&amp;"-"&amp;$G224,'DADOS CENARIOS'!$C$2:$S$9,2,0)</f>
        <v>9000</v>
      </c>
      <c r="E224">
        <f>VLOOKUP($C224&amp;"-"&amp;$G224,'DADOS CENARIOS'!$C$2:$S$9,3,0)</f>
        <v>5</v>
      </c>
      <c r="F224">
        <f>IF(AND(VLOOKUP(H224,vertices!$A:$D,4,0)="SIM",C224="GP"),1,VLOOKUP(C224,'DADOS CENARIOS'!$A$2:F231,6,0))</f>
        <v>18</v>
      </c>
      <c r="G224" s="31" t="s">
        <v>58</v>
      </c>
      <c r="H224" s="31" t="s">
        <v>252</v>
      </c>
      <c r="I224" s="31" t="s">
        <v>58</v>
      </c>
      <c r="J224">
        <f>VLOOKUP($C224&amp;"-"&amp;$G224,'DADOS CENARIOS'!$C$2:$S$9,5,0)</f>
        <v>107</v>
      </c>
      <c r="K224">
        <f>VLOOKUP($C224&amp;"-"&amp;$G224,'DADOS CENARIOS'!$C$2:$S$9,6,0)</f>
        <v>12020</v>
      </c>
      <c r="L224">
        <f>VLOOKUP($C224&amp;"-"&amp;$G224,'DADOS CENARIOS'!$C$2:$S$9,7,0)</f>
        <v>8216</v>
      </c>
      <c r="M224">
        <f>VLOOKUP($C224&amp;"-"&amp;$G224,'DADOS CENARIOS'!$C$2:$S$9,8,0)</f>
        <v>612.29999999999995</v>
      </c>
      <c r="N224">
        <f>VLOOKUP($C224&amp;"-"&amp;$G224,'DADOS CENARIOS'!$C$2:$S$9,9,0)</f>
        <v>306.2</v>
      </c>
      <c r="O224">
        <f>VLOOKUP($C224&amp;"-"&amp;$G224,'DADOS CENARIOS'!$C$2:$S$9,10,0)</f>
        <v>11</v>
      </c>
      <c r="P224">
        <f>VLOOKUP($C224&amp;"-"&amp;$G224,'DADOS CENARIOS'!$C$2:$S$9,11,0)</f>
        <v>10</v>
      </c>
      <c r="Q224">
        <f>VLOOKUP($C224&amp;"-"&amp;$G224,'DADOS CENARIOS'!$C$2:$S$9,12,0)</f>
        <v>6</v>
      </c>
      <c r="R224">
        <f>VLOOKUP($C224&amp;"-"&amp;$G224,'DADOS CENARIOS'!$C$2:$S$9,13,0)</f>
        <v>4</v>
      </c>
      <c r="S224">
        <f>VLOOKUP($C224&amp;"-"&amp;$G224,'DADOS CENARIOS'!$C$2:$S$9,14,0)</f>
        <v>3000</v>
      </c>
      <c r="T224">
        <f>VLOOKUP($C224&amp;"-"&amp;$G224,'DADOS CENARIOS'!$C$2:$S$9,15,0)</f>
        <v>800</v>
      </c>
      <c r="U224">
        <f>VLOOKUP($C224&amp;"-"&amp;$G224,'DADOS CENARIOS'!$C$2:$S$9,16,0)</f>
        <v>500</v>
      </c>
      <c r="V224">
        <f>VLOOKUP($C224&amp;"-"&amp;$G224,'DADOS CENARIOS'!$C$2:$S$9,17,0)</f>
        <v>145</v>
      </c>
    </row>
    <row r="225" spans="1:22" x14ac:dyDescent="0.25">
      <c r="A225" t="str">
        <f t="shared" si="3"/>
        <v>Route_GP_SBMI_NS33</v>
      </c>
      <c r="B225" t="s">
        <v>235</v>
      </c>
      <c r="C225" s="31" t="s">
        <v>222</v>
      </c>
      <c r="D225">
        <f>VLOOKUP($C225&amp;"-"&amp;$G225,'DADOS CENARIOS'!$C$2:$S$9,2,0)</f>
        <v>9000</v>
      </c>
      <c r="E225">
        <f>VLOOKUP($C225&amp;"-"&amp;$G225,'DADOS CENARIOS'!$C$2:$S$9,3,0)</f>
        <v>5</v>
      </c>
      <c r="F225">
        <f>IF(AND(VLOOKUP(H225,vertices!$A:$D,4,0)="SIM",C225="GP"),1,VLOOKUP(C225,'DADOS CENARIOS'!$A$2:F232,6,0))</f>
        <v>18</v>
      </c>
      <c r="G225" s="31" t="s">
        <v>58</v>
      </c>
      <c r="H225" s="31" t="s">
        <v>253</v>
      </c>
      <c r="I225" s="31" t="s">
        <v>58</v>
      </c>
      <c r="J225">
        <f>VLOOKUP($C225&amp;"-"&amp;$G225,'DADOS CENARIOS'!$C$2:$S$9,5,0)</f>
        <v>107</v>
      </c>
      <c r="K225">
        <f>VLOOKUP($C225&amp;"-"&amp;$G225,'DADOS CENARIOS'!$C$2:$S$9,6,0)</f>
        <v>12020</v>
      </c>
      <c r="L225">
        <f>VLOOKUP($C225&amp;"-"&amp;$G225,'DADOS CENARIOS'!$C$2:$S$9,7,0)</f>
        <v>8216</v>
      </c>
      <c r="M225">
        <f>VLOOKUP($C225&amp;"-"&amp;$G225,'DADOS CENARIOS'!$C$2:$S$9,8,0)</f>
        <v>612.29999999999995</v>
      </c>
      <c r="N225">
        <f>VLOOKUP($C225&amp;"-"&amp;$G225,'DADOS CENARIOS'!$C$2:$S$9,9,0)</f>
        <v>306.2</v>
      </c>
      <c r="O225">
        <f>VLOOKUP($C225&amp;"-"&amp;$G225,'DADOS CENARIOS'!$C$2:$S$9,10,0)</f>
        <v>11</v>
      </c>
      <c r="P225">
        <f>VLOOKUP($C225&amp;"-"&amp;$G225,'DADOS CENARIOS'!$C$2:$S$9,11,0)</f>
        <v>10</v>
      </c>
      <c r="Q225">
        <f>VLOOKUP($C225&amp;"-"&amp;$G225,'DADOS CENARIOS'!$C$2:$S$9,12,0)</f>
        <v>6</v>
      </c>
      <c r="R225">
        <f>VLOOKUP($C225&amp;"-"&amp;$G225,'DADOS CENARIOS'!$C$2:$S$9,13,0)</f>
        <v>4</v>
      </c>
      <c r="S225">
        <f>VLOOKUP($C225&amp;"-"&amp;$G225,'DADOS CENARIOS'!$C$2:$S$9,14,0)</f>
        <v>3000</v>
      </c>
      <c r="T225">
        <f>VLOOKUP($C225&amp;"-"&amp;$G225,'DADOS CENARIOS'!$C$2:$S$9,15,0)</f>
        <v>800</v>
      </c>
      <c r="U225">
        <f>VLOOKUP($C225&amp;"-"&amp;$G225,'DADOS CENARIOS'!$C$2:$S$9,16,0)</f>
        <v>500</v>
      </c>
      <c r="V225">
        <f>VLOOKUP($C225&amp;"-"&amp;$G225,'DADOS CENARIOS'!$C$2:$S$9,17,0)</f>
        <v>145</v>
      </c>
    </row>
    <row r="226" spans="1:22" x14ac:dyDescent="0.25">
      <c r="A226" t="str">
        <f t="shared" si="3"/>
        <v>Route_GP_SBMI_NS38</v>
      </c>
      <c r="B226" t="s">
        <v>235</v>
      </c>
      <c r="C226" s="31" t="s">
        <v>222</v>
      </c>
      <c r="D226">
        <f>VLOOKUP($C226&amp;"-"&amp;$G226,'DADOS CENARIOS'!$C$2:$S$9,2,0)</f>
        <v>9000</v>
      </c>
      <c r="E226">
        <f>VLOOKUP($C226&amp;"-"&amp;$G226,'DADOS CENARIOS'!$C$2:$S$9,3,0)</f>
        <v>5</v>
      </c>
      <c r="F226">
        <f>IF(AND(VLOOKUP(H226,vertices!$A:$D,4,0)="SIM",C226="GP"),1,VLOOKUP(C226,'DADOS CENARIOS'!$A$2:F233,6,0))</f>
        <v>18</v>
      </c>
      <c r="G226" s="31" t="s">
        <v>58</v>
      </c>
      <c r="H226" s="31" t="s">
        <v>254</v>
      </c>
      <c r="I226" s="31" t="s">
        <v>58</v>
      </c>
      <c r="J226">
        <f>VLOOKUP($C226&amp;"-"&amp;$G226,'DADOS CENARIOS'!$C$2:$S$9,5,0)</f>
        <v>107</v>
      </c>
      <c r="K226">
        <f>VLOOKUP($C226&amp;"-"&amp;$G226,'DADOS CENARIOS'!$C$2:$S$9,6,0)</f>
        <v>12020</v>
      </c>
      <c r="L226">
        <f>VLOOKUP($C226&amp;"-"&amp;$G226,'DADOS CENARIOS'!$C$2:$S$9,7,0)</f>
        <v>8216</v>
      </c>
      <c r="M226">
        <f>VLOOKUP($C226&amp;"-"&amp;$G226,'DADOS CENARIOS'!$C$2:$S$9,8,0)</f>
        <v>612.29999999999995</v>
      </c>
      <c r="N226">
        <f>VLOOKUP($C226&amp;"-"&amp;$G226,'DADOS CENARIOS'!$C$2:$S$9,9,0)</f>
        <v>306.2</v>
      </c>
      <c r="O226">
        <f>VLOOKUP($C226&amp;"-"&amp;$G226,'DADOS CENARIOS'!$C$2:$S$9,10,0)</f>
        <v>11</v>
      </c>
      <c r="P226">
        <f>VLOOKUP($C226&amp;"-"&amp;$G226,'DADOS CENARIOS'!$C$2:$S$9,11,0)</f>
        <v>10</v>
      </c>
      <c r="Q226">
        <f>VLOOKUP($C226&amp;"-"&amp;$G226,'DADOS CENARIOS'!$C$2:$S$9,12,0)</f>
        <v>6</v>
      </c>
      <c r="R226">
        <f>VLOOKUP($C226&amp;"-"&amp;$G226,'DADOS CENARIOS'!$C$2:$S$9,13,0)</f>
        <v>4</v>
      </c>
      <c r="S226">
        <f>VLOOKUP($C226&amp;"-"&amp;$G226,'DADOS CENARIOS'!$C$2:$S$9,14,0)</f>
        <v>3000</v>
      </c>
      <c r="T226">
        <f>VLOOKUP($C226&amp;"-"&amp;$G226,'DADOS CENARIOS'!$C$2:$S$9,15,0)</f>
        <v>800</v>
      </c>
      <c r="U226">
        <f>VLOOKUP($C226&amp;"-"&amp;$G226,'DADOS CENARIOS'!$C$2:$S$9,16,0)</f>
        <v>500</v>
      </c>
      <c r="V226">
        <f>VLOOKUP($C226&amp;"-"&amp;$G226,'DADOS CENARIOS'!$C$2:$S$9,17,0)</f>
        <v>145</v>
      </c>
    </row>
    <row r="227" spans="1:22" x14ac:dyDescent="0.25">
      <c r="A227" t="str">
        <f t="shared" si="3"/>
        <v>Route_GP_SBMI_NS39</v>
      </c>
      <c r="B227" t="s">
        <v>235</v>
      </c>
      <c r="C227" s="31" t="s">
        <v>222</v>
      </c>
      <c r="D227">
        <f>VLOOKUP($C227&amp;"-"&amp;$G227,'DADOS CENARIOS'!$C$2:$S$9,2,0)</f>
        <v>9000</v>
      </c>
      <c r="E227">
        <f>VLOOKUP($C227&amp;"-"&amp;$G227,'DADOS CENARIOS'!$C$2:$S$9,3,0)</f>
        <v>5</v>
      </c>
      <c r="F227">
        <f>IF(AND(VLOOKUP(H227,vertices!$A:$D,4,0)="SIM",C227="GP"),1,VLOOKUP(C227,'DADOS CENARIOS'!$A$2:F234,6,0))</f>
        <v>18</v>
      </c>
      <c r="G227" s="31" t="s">
        <v>58</v>
      </c>
      <c r="H227" s="31" t="s">
        <v>255</v>
      </c>
      <c r="I227" s="31" t="s">
        <v>58</v>
      </c>
      <c r="J227">
        <f>VLOOKUP($C227&amp;"-"&amp;$G227,'DADOS CENARIOS'!$C$2:$S$9,5,0)</f>
        <v>107</v>
      </c>
      <c r="K227">
        <f>VLOOKUP($C227&amp;"-"&amp;$G227,'DADOS CENARIOS'!$C$2:$S$9,6,0)</f>
        <v>12020</v>
      </c>
      <c r="L227">
        <f>VLOOKUP($C227&amp;"-"&amp;$G227,'DADOS CENARIOS'!$C$2:$S$9,7,0)</f>
        <v>8216</v>
      </c>
      <c r="M227">
        <f>VLOOKUP($C227&amp;"-"&amp;$G227,'DADOS CENARIOS'!$C$2:$S$9,8,0)</f>
        <v>612.29999999999995</v>
      </c>
      <c r="N227">
        <f>VLOOKUP($C227&amp;"-"&amp;$G227,'DADOS CENARIOS'!$C$2:$S$9,9,0)</f>
        <v>306.2</v>
      </c>
      <c r="O227">
        <f>VLOOKUP($C227&amp;"-"&amp;$G227,'DADOS CENARIOS'!$C$2:$S$9,10,0)</f>
        <v>11</v>
      </c>
      <c r="P227">
        <f>VLOOKUP($C227&amp;"-"&amp;$G227,'DADOS CENARIOS'!$C$2:$S$9,11,0)</f>
        <v>10</v>
      </c>
      <c r="Q227">
        <f>VLOOKUP($C227&amp;"-"&amp;$G227,'DADOS CENARIOS'!$C$2:$S$9,12,0)</f>
        <v>6</v>
      </c>
      <c r="R227">
        <f>VLOOKUP($C227&amp;"-"&amp;$G227,'DADOS CENARIOS'!$C$2:$S$9,13,0)</f>
        <v>4</v>
      </c>
      <c r="S227">
        <f>VLOOKUP($C227&amp;"-"&amp;$G227,'DADOS CENARIOS'!$C$2:$S$9,14,0)</f>
        <v>3000</v>
      </c>
      <c r="T227">
        <f>VLOOKUP($C227&amp;"-"&amp;$G227,'DADOS CENARIOS'!$C$2:$S$9,15,0)</f>
        <v>800</v>
      </c>
      <c r="U227">
        <f>VLOOKUP($C227&amp;"-"&amp;$G227,'DADOS CENARIOS'!$C$2:$S$9,16,0)</f>
        <v>500</v>
      </c>
      <c r="V227">
        <f>VLOOKUP($C227&amp;"-"&amp;$G227,'DADOS CENARIOS'!$C$2:$S$9,17,0)</f>
        <v>145</v>
      </c>
    </row>
    <row r="228" spans="1:22" x14ac:dyDescent="0.25">
      <c r="A228" t="str">
        <f t="shared" si="3"/>
        <v>Route_GP_SBMI_NS40</v>
      </c>
      <c r="B228" t="s">
        <v>235</v>
      </c>
      <c r="C228" s="31" t="s">
        <v>222</v>
      </c>
      <c r="D228">
        <f>VLOOKUP($C228&amp;"-"&amp;$G228,'DADOS CENARIOS'!$C$2:$S$9,2,0)</f>
        <v>9000</v>
      </c>
      <c r="E228">
        <f>VLOOKUP($C228&amp;"-"&amp;$G228,'DADOS CENARIOS'!$C$2:$S$9,3,0)</f>
        <v>5</v>
      </c>
      <c r="F228">
        <f>IF(AND(VLOOKUP(H228,vertices!$A:$D,4,0)="SIM",C228="GP"),1,VLOOKUP(C228,'DADOS CENARIOS'!$A$2:F235,6,0))</f>
        <v>18</v>
      </c>
      <c r="G228" s="31" t="s">
        <v>58</v>
      </c>
      <c r="H228" s="31" t="s">
        <v>256</v>
      </c>
      <c r="I228" s="31" t="s">
        <v>58</v>
      </c>
      <c r="J228">
        <f>VLOOKUP($C228&amp;"-"&amp;$G228,'DADOS CENARIOS'!$C$2:$S$9,5,0)</f>
        <v>107</v>
      </c>
      <c r="K228">
        <f>VLOOKUP($C228&amp;"-"&amp;$G228,'DADOS CENARIOS'!$C$2:$S$9,6,0)</f>
        <v>12020</v>
      </c>
      <c r="L228">
        <f>VLOOKUP($C228&amp;"-"&amp;$G228,'DADOS CENARIOS'!$C$2:$S$9,7,0)</f>
        <v>8216</v>
      </c>
      <c r="M228">
        <f>VLOOKUP($C228&amp;"-"&amp;$G228,'DADOS CENARIOS'!$C$2:$S$9,8,0)</f>
        <v>612.29999999999995</v>
      </c>
      <c r="N228">
        <f>VLOOKUP($C228&amp;"-"&amp;$G228,'DADOS CENARIOS'!$C$2:$S$9,9,0)</f>
        <v>306.2</v>
      </c>
      <c r="O228">
        <f>VLOOKUP($C228&amp;"-"&amp;$G228,'DADOS CENARIOS'!$C$2:$S$9,10,0)</f>
        <v>11</v>
      </c>
      <c r="P228">
        <f>VLOOKUP($C228&amp;"-"&amp;$G228,'DADOS CENARIOS'!$C$2:$S$9,11,0)</f>
        <v>10</v>
      </c>
      <c r="Q228">
        <f>VLOOKUP($C228&amp;"-"&amp;$G228,'DADOS CENARIOS'!$C$2:$S$9,12,0)</f>
        <v>6</v>
      </c>
      <c r="R228">
        <f>VLOOKUP($C228&amp;"-"&amp;$G228,'DADOS CENARIOS'!$C$2:$S$9,13,0)</f>
        <v>4</v>
      </c>
      <c r="S228">
        <f>VLOOKUP($C228&amp;"-"&amp;$G228,'DADOS CENARIOS'!$C$2:$S$9,14,0)</f>
        <v>3000</v>
      </c>
      <c r="T228">
        <f>VLOOKUP($C228&amp;"-"&amp;$G228,'DADOS CENARIOS'!$C$2:$S$9,15,0)</f>
        <v>800</v>
      </c>
      <c r="U228">
        <f>VLOOKUP($C228&amp;"-"&amp;$G228,'DADOS CENARIOS'!$C$2:$S$9,16,0)</f>
        <v>500</v>
      </c>
      <c r="V228">
        <f>VLOOKUP($C228&amp;"-"&amp;$G228,'DADOS CENARIOS'!$C$2:$S$9,17,0)</f>
        <v>145</v>
      </c>
    </row>
    <row r="229" spans="1:22" x14ac:dyDescent="0.25">
      <c r="A229" t="str">
        <f t="shared" si="3"/>
        <v>Route_GP_SBMI_NS42</v>
      </c>
      <c r="B229" t="s">
        <v>235</v>
      </c>
      <c r="C229" s="31" t="s">
        <v>222</v>
      </c>
      <c r="D229">
        <f>VLOOKUP($C229&amp;"-"&amp;$G229,'DADOS CENARIOS'!$C$2:$S$9,2,0)</f>
        <v>9000</v>
      </c>
      <c r="E229">
        <f>VLOOKUP($C229&amp;"-"&amp;$G229,'DADOS CENARIOS'!$C$2:$S$9,3,0)</f>
        <v>5</v>
      </c>
      <c r="F229">
        <f>IF(AND(VLOOKUP(H229,vertices!$A:$D,4,0)="SIM",C229="GP"),1,VLOOKUP(C229,'DADOS CENARIOS'!$A$2:F236,6,0))</f>
        <v>18</v>
      </c>
      <c r="G229" s="31" t="s">
        <v>58</v>
      </c>
      <c r="H229" s="31" t="s">
        <v>257</v>
      </c>
      <c r="I229" s="31" t="s">
        <v>58</v>
      </c>
      <c r="J229">
        <f>VLOOKUP($C229&amp;"-"&amp;$G229,'DADOS CENARIOS'!$C$2:$S$9,5,0)</f>
        <v>107</v>
      </c>
      <c r="K229">
        <f>VLOOKUP($C229&amp;"-"&amp;$G229,'DADOS CENARIOS'!$C$2:$S$9,6,0)</f>
        <v>12020</v>
      </c>
      <c r="L229">
        <f>VLOOKUP($C229&amp;"-"&amp;$G229,'DADOS CENARIOS'!$C$2:$S$9,7,0)</f>
        <v>8216</v>
      </c>
      <c r="M229">
        <f>VLOOKUP($C229&amp;"-"&amp;$G229,'DADOS CENARIOS'!$C$2:$S$9,8,0)</f>
        <v>612.29999999999995</v>
      </c>
      <c r="N229">
        <f>VLOOKUP($C229&amp;"-"&amp;$G229,'DADOS CENARIOS'!$C$2:$S$9,9,0)</f>
        <v>306.2</v>
      </c>
      <c r="O229">
        <f>VLOOKUP($C229&amp;"-"&amp;$G229,'DADOS CENARIOS'!$C$2:$S$9,10,0)</f>
        <v>11</v>
      </c>
      <c r="P229">
        <f>VLOOKUP($C229&amp;"-"&amp;$G229,'DADOS CENARIOS'!$C$2:$S$9,11,0)</f>
        <v>10</v>
      </c>
      <c r="Q229">
        <f>VLOOKUP($C229&amp;"-"&amp;$G229,'DADOS CENARIOS'!$C$2:$S$9,12,0)</f>
        <v>6</v>
      </c>
      <c r="R229">
        <f>VLOOKUP($C229&amp;"-"&amp;$G229,'DADOS CENARIOS'!$C$2:$S$9,13,0)</f>
        <v>4</v>
      </c>
      <c r="S229">
        <f>VLOOKUP($C229&amp;"-"&amp;$G229,'DADOS CENARIOS'!$C$2:$S$9,14,0)</f>
        <v>3000</v>
      </c>
      <c r="T229">
        <f>VLOOKUP($C229&amp;"-"&amp;$G229,'DADOS CENARIOS'!$C$2:$S$9,15,0)</f>
        <v>800</v>
      </c>
      <c r="U229">
        <f>VLOOKUP($C229&amp;"-"&amp;$G229,'DADOS CENARIOS'!$C$2:$S$9,16,0)</f>
        <v>500</v>
      </c>
      <c r="V229">
        <f>VLOOKUP($C229&amp;"-"&amp;$G229,'DADOS CENARIOS'!$C$2:$S$9,17,0)</f>
        <v>145</v>
      </c>
    </row>
    <row r="230" spans="1:22" x14ac:dyDescent="0.25">
      <c r="A230" t="str">
        <f t="shared" si="3"/>
        <v>Route_GP_SBMI_NS43</v>
      </c>
      <c r="B230" t="s">
        <v>235</v>
      </c>
      <c r="C230" s="31" t="s">
        <v>222</v>
      </c>
      <c r="D230">
        <f>VLOOKUP($C230&amp;"-"&amp;$G230,'DADOS CENARIOS'!$C$2:$S$9,2,0)</f>
        <v>9000</v>
      </c>
      <c r="E230">
        <f>VLOOKUP($C230&amp;"-"&amp;$G230,'DADOS CENARIOS'!$C$2:$S$9,3,0)</f>
        <v>5</v>
      </c>
      <c r="F230">
        <f>IF(AND(VLOOKUP(H230,vertices!$A:$D,4,0)="SIM",C230="GP"),1,VLOOKUP(C230,'DADOS CENARIOS'!$A$2:F237,6,0))</f>
        <v>18</v>
      </c>
      <c r="G230" s="31" t="s">
        <v>58</v>
      </c>
      <c r="H230" s="31" t="s">
        <v>258</v>
      </c>
      <c r="I230" s="31" t="s">
        <v>58</v>
      </c>
      <c r="J230">
        <f>VLOOKUP($C230&amp;"-"&amp;$G230,'DADOS CENARIOS'!$C$2:$S$9,5,0)</f>
        <v>107</v>
      </c>
      <c r="K230">
        <f>VLOOKUP($C230&amp;"-"&amp;$G230,'DADOS CENARIOS'!$C$2:$S$9,6,0)</f>
        <v>12020</v>
      </c>
      <c r="L230">
        <f>VLOOKUP($C230&amp;"-"&amp;$G230,'DADOS CENARIOS'!$C$2:$S$9,7,0)</f>
        <v>8216</v>
      </c>
      <c r="M230">
        <f>VLOOKUP($C230&amp;"-"&amp;$G230,'DADOS CENARIOS'!$C$2:$S$9,8,0)</f>
        <v>612.29999999999995</v>
      </c>
      <c r="N230">
        <f>VLOOKUP($C230&amp;"-"&amp;$G230,'DADOS CENARIOS'!$C$2:$S$9,9,0)</f>
        <v>306.2</v>
      </c>
      <c r="O230">
        <f>VLOOKUP($C230&amp;"-"&amp;$G230,'DADOS CENARIOS'!$C$2:$S$9,10,0)</f>
        <v>11</v>
      </c>
      <c r="P230">
        <f>VLOOKUP($C230&amp;"-"&amp;$G230,'DADOS CENARIOS'!$C$2:$S$9,11,0)</f>
        <v>10</v>
      </c>
      <c r="Q230">
        <f>VLOOKUP($C230&amp;"-"&amp;$G230,'DADOS CENARIOS'!$C$2:$S$9,12,0)</f>
        <v>6</v>
      </c>
      <c r="R230">
        <f>VLOOKUP($C230&amp;"-"&amp;$G230,'DADOS CENARIOS'!$C$2:$S$9,13,0)</f>
        <v>4</v>
      </c>
      <c r="S230">
        <f>VLOOKUP($C230&amp;"-"&amp;$G230,'DADOS CENARIOS'!$C$2:$S$9,14,0)</f>
        <v>3000</v>
      </c>
      <c r="T230">
        <f>VLOOKUP($C230&amp;"-"&amp;$G230,'DADOS CENARIOS'!$C$2:$S$9,15,0)</f>
        <v>800</v>
      </c>
      <c r="U230">
        <f>VLOOKUP($C230&amp;"-"&amp;$G230,'DADOS CENARIOS'!$C$2:$S$9,16,0)</f>
        <v>500</v>
      </c>
      <c r="V230">
        <f>VLOOKUP($C230&amp;"-"&amp;$G230,'DADOS CENARIOS'!$C$2:$S$9,17,0)</f>
        <v>145</v>
      </c>
    </row>
    <row r="231" spans="1:22" x14ac:dyDescent="0.25">
      <c r="A231" t="str">
        <f t="shared" si="3"/>
        <v>Route_GP_SBMI_NS44</v>
      </c>
      <c r="B231" t="s">
        <v>235</v>
      </c>
      <c r="C231" s="31" t="s">
        <v>222</v>
      </c>
      <c r="D231">
        <f>VLOOKUP($C231&amp;"-"&amp;$G231,'DADOS CENARIOS'!$C$2:$S$9,2,0)</f>
        <v>9000</v>
      </c>
      <c r="E231">
        <f>VLOOKUP($C231&amp;"-"&amp;$G231,'DADOS CENARIOS'!$C$2:$S$9,3,0)</f>
        <v>5</v>
      </c>
      <c r="F231">
        <f>IF(AND(VLOOKUP(H231,vertices!$A:$D,4,0)="SIM",C231="GP"),1,VLOOKUP(C231,'DADOS CENARIOS'!$A$2:F238,6,0))</f>
        <v>18</v>
      </c>
      <c r="G231" s="31" t="s">
        <v>58</v>
      </c>
      <c r="H231" s="31" t="s">
        <v>259</v>
      </c>
      <c r="I231" s="31" t="s">
        <v>58</v>
      </c>
      <c r="J231">
        <f>VLOOKUP($C231&amp;"-"&amp;$G231,'DADOS CENARIOS'!$C$2:$S$9,5,0)</f>
        <v>107</v>
      </c>
      <c r="K231">
        <f>VLOOKUP($C231&amp;"-"&amp;$G231,'DADOS CENARIOS'!$C$2:$S$9,6,0)</f>
        <v>12020</v>
      </c>
      <c r="L231">
        <f>VLOOKUP($C231&amp;"-"&amp;$G231,'DADOS CENARIOS'!$C$2:$S$9,7,0)</f>
        <v>8216</v>
      </c>
      <c r="M231">
        <f>VLOOKUP($C231&amp;"-"&amp;$G231,'DADOS CENARIOS'!$C$2:$S$9,8,0)</f>
        <v>612.29999999999995</v>
      </c>
      <c r="N231">
        <f>VLOOKUP($C231&amp;"-"&amp;$G231,'DADOS CENARIOS'!$C$2:$S$9,9,0)</f>
        <v>306.2</v>
      </c>
      <c r="O231">
        <f>VLOOKUP($C231&amp;"-"&amp;$G231,'DADOS CENARIOS'!$C$2:$S$9,10,0)</f>
        <v>11</v>
      </c>
      <c r="P231">
        <f>VLOOKUP($C231&amp;"-"&amp;$G231,'DADOS CENARIOS'!$C$2:$S$9,11,0)</f>
        <v>10</v>
      </c>
      <c r="Q231">
        <f>VLOOKUP($C231&amp;"-"&amp;$G231,'DADOS CENARIOS'!$C$2:$S$9,12,0)</f>
        <v>6</v>
      </c>
      <c r="R231">
        <f>VLOOKUP($C231&amp;"-"&amp;$G231,'DADOS CENARIOS'!$C$2:$S$9,13,0)</f>
        <v>4</v>
      </c>
      <c r="S231">
        <f>VLOOKUP($C231&amp;"-"&amp;$G231,'DADOS CENARIOS'!$C$2:$S$9,14,0)</f>
        <v>3000</v>
      </c>
      <c r="T231">
        <f>VLOOKUP($C231&amp;"-"&amp;$G231,'DADOS CENARIOS'!$C$2:$S$9,15,0)</f>
        <v>800</v>
      </c>
      <c r="U231">
        <f>VLOOKUP($C231&amp;"-"&amp;$G231,'DADOS CENARIOS'!$C$2:$S$9,16,0)</f>
        <v>500</v>
      </c>
      <c r="V231">
        <f>VLOOKUP($C231&amp;"-"&amp;$G231,'DADOS CENARIOS'!$C$2:$S$9,17,0)</f>
        <v>145</v>
      </c>
    </row>
    <row r="232" spans="1:22" x14ac:dyDescent="0.25">
      <c r="A232" t="str">
        <f t="shared" si="3"/>
        <v>Route_GP_SBMI_P_66</v>
      </c>
      <c r="B232" t="s">
        <v>235</v>
      </c>
      <c r="C232" s="31" t="s">
        <v>222</v>
      </c>
      <c r="D232">
        <f>VLOOKUP($C232&amp;"-"&amp;$G232,'DADOS CENARIOS'!$C$2:$S$9,2,0)</f>
        <v>9000</v>
      </c>
      <c r="E232">
        <f>VLOOKUP($C232&amp;"-"&amp;$G232,'DADOS CENARIOS'!$C$2:$S$9,3,0)</f>
        <v>5</v>
      </c>
      <c r="F232">
        <f>IF(AND(VLOOKUP(H232,vertices!$A:$D,4,0)="SIM",C232="GP"),1,VLOOKUP(C232,'DADOS CENARIOS'!$A$2:F239,6,0))</f>
        <v>18</v>
      </c>
      <c r="G232" s="31" t="s">
        <v>58</v>
      </c>
      <c r="H232" s="31" t="s">
        <v>5</v>
      </c>
      <c r="I232" s="31" t="s">
        <v>58</v>
      </c>
      <c r="J232">
        <f>VLOOKUP($C232&amp;"-"&amp;$G232,'DADOS CENARIOS'!$C$2:$S$9,5,0)</f>
        <v>107</v>
      </c>
      <c r="K232">
        <f>VLOOKUP($C232&amp;"-"&amp;$G232,'DADOS CENARIOS'!$C$2:$S$9,6,0)</f>
        <v>12020</v>
      </c>
      <c r="L232">
        <f>VLOOKUP($C232&amp;"-"&amp;$G232,'DADOS CENARIOS'!$C$2:$S$9,7,0)</f>
        <v>8216</v>
      </c>
      <c r="M232">
        <f>VLOOKUP($C232&amp;"-"&amp;$G232,'DADOS CENARIOS'!$C$2:$S$9,8,0)</f>
        <v>612.29999999999995</v>
      </c>
      <c r="N232">
        <f>VLOOKUP($C232&amp;"-"&amp;$G232,'DADOS CENARIOS'!$C$2:$S$9,9,0)</f>
        <v>306.2</v>
      </c>
      <c r="O232">
        <f>VLOOKUP($C232&amp;"-"&amp;$G232,'DADOS CENARIOS'!$C$2:$S$9,10,0)</f>
        <v>11</v>
      </c>
      <c r="P232">
        <f>VLOOKUP($C232&amp;"-"&amp;$G232,'DADOS CENARIOS'!$C$2:$S$9,11,0)</f>
        <v>10</v>
      </c>
      <c r="Q232">
        <f>VLOOKUP($C232&amp;"-"&amp;$G232,'DADOS CENARIOS'!$C$2:$S$9,12,0)</f>
        <v>6</v>
      </c>
      <c r="R232">
        <f>VLOOKUP($C232&amp;"-"&amp;$G232,'DADOS CENARIOS'!$C$2:$S$9,13,0)</f>
        <v>4</v>
      </c>
      <c r="S232">
        <f>VLOOKUP($C232&amp;"-"&amp;$G232,'DADOS CENARIOS'!$C$2:$S$9,14,0)</f>
        <v>3000</v>
      </c>
      <c r="T232">
        <f>VLOOKUP($C232&amp;"-"&amp;$G232,'DADOS CENARIOS'!$C$2:$S$9,15,0)</f>
        <v>800</v>
      </c>
      <c r="U232">
        <f>VLOOKUP($C232&amp;"-"&amp;$G232,'DADOS CENARIOS'!$C$2:$S$9,16,0)</f>
        <v>500</v>
      </c>
      <c r="V232">
        <f>VLOOKUP($C232&amp;"-"&amp;$G232,'DADOS CENARIOS'!$C$2:$S$9,17,0)</f>
        <v>145</v>
      </c>
    </row>
    <row r="233" spans="1:22" x14ac:dyDescent="0.25">
      <c r="A233" t="str">
        <f t="shared" si="3"/>
        <v>Route_GP_SBMI_P_67</v>
      </c>
      <c r="B233" t="s">
        <v>235</v>
      </c>
      <c r="C233" s="31" t="s">
        <v>222</v>
      </c>
      <c r="D233">
        <f>VLOOKUP($C233&amp;"-"&amp;$G233,'DADOS CENARIOS'!$C$2:$S$9,2,0)</f>
        <v>9000</v>
      </c>
      <c r="E233">
        <f>VLOOKUP($C233&amp;"-"&amp;$G233,'DADOS CENARIOS'!$C$2:$S$9,3,0)</f>
        <v>5</v>
      </c>
      <c r="F233">
        <f>IF(AND(VLOOKUP(H233,vertices!$A:$D,4,0)="SIM",C233="GP"),1,VLOOKUP(C233,'DADOS CENARIOS'!$A$2:F240,6,0))</f>
        <v>18</v>
      </c>
      <c r="G233" s="31" t="s">
        <v>58</v>
      </c>
      <c r="H233" s="31" t="s">
        <v>6</v>
      </c>
      <c r="I233" s="31" t="s">
        <v>58</v>
      </c>
      <c r="J233">
        <f>VLOOKUP($C233&amp;"-"&amp;$G233,'DADOS CENARIOS'!$C$2:$S$9,5,0)</f>
        <v>107</v>
      </c>
      <c r="K233">
        <f>VLOOKUP($C233&amp;"-"&amp;$G233,'DADOS CENARIOS'!$C$2:$S$9,6,0)</f>
        <v>12020</v>
      </c>
      <c r="L233">
        <f>VLOOKUP($C233&amp;"-"&amp;$G233,'DADOS CENARIOS'!$C$2:$S$9,7,0)</f>
        <v>8216</v>
      </c>
      <c r="M233">
        <f>VLOOKUP($C233&amp;"-"&amp;$G233,'DADOS CENARIOS'!$C$2:$S$9,8,0)</f>
        <v>612.29999999999995</v>
      </c>
      <c r="N233">
        <f>VLOOKUP($C233&amp;"-"&amp;$G233,'DADOS CENARIOS'!$C$2:$S$9,9,0)</f>
        <v>306.2</v>
      </c>
      <c r="O233">
        <f>VLOOKUP($C233&amp;"-"&amp;$G233,'DADOS CENARIOS'!$C$2:$S$9,10,0)</f>
        <v>11</v>
      </c>
      <c r="P233">
        <f>VLOOKUP($C233&amp;"-"&amp;$G233,'DADOS CENARIOS'!$C$2:$S$9,11,0)</f>
        <v>10</v>
      </c>
      <c r="Q233">
        <f>VLOOKUP($C233&amp;"-"&amp;$G233,'DADOS CENARIOS'!$C$2:$S$9,12,0)</f>
        <v>6</v>
      </c>
      <c r="R233">
        <f>VLOOKUP($C233&amp;"-"&amp;$G233,'DADOS CENARIOS'!$C$2:$S$9,13,0)</f>
        <v>4</v>
      </c>
      <c r="S233">
        <f>VLOOKUP($C233&amp;"-"&amp;$G233,'DADOS CENARIOS'!$C$2:$S$9,14,0)</f>
        <v>3000</v>
      </c>
      <c r="T233">
        <f>VLOOKUP($C233&amp;"-"&amp;$G233,'DADOS CENARIOS'!$C$2:$S$9,15,0)</f>
        <v>800</v>
      </c>
      <c r="U233">
        <f>VLOOKUP($C233&amp;"-"&amp;$G233,'DADOS CENARIOS'!$C$2:$S$9,16,0)</f>
        <v>500</v>
      </c>
      <c r="V233">
        <f>VLOOKUP($C233&amp;"-"&amp;$G233,'DADOS CENARIOS'!$C$2:$S$9,17,0)</f>
        <v>145</v>
      </c>
    </row>
    <row r="234" spans="1:22" x14ac:dyDescent="0.25">
      <c r="A234" t="str">
        <f t="shared" si="3"/>
        <v>Route_GP_SBMI_P_68</v>
      </c>
      <c r="B234" t="s">
        <v>235</v>
      </c>
      <c r="C234" s="31" t="s">
        <v>222</v>
      </c>
      <c r="D234">
        <f>VLOOKUP($C234&amp;"-"&amp;$G234,'DADOS CENARIOS'!$C$2:$S$9,2,0)</f>
        <v>9000</v>
      </c>
      <c r="E234">
        <f>VLOOKUP($C234&amp;"-"&amp;$G234,'DADOS CENARIOS'!$C$2:$S$9,3,0)</f>
        <v>5</v>
      </c>
      <c r="F234">
        <f>IF(AND(VLOOKUP(H234,vertices!$A:$D,4,0)="SIM",C234="GP"),1,VLOOKUP(C234,'DADOS CENARIOS'!$A$2:F241,6,0))</f>
        <v>18</v>
      </c>
      <c r="G234" s="31" t="s">
        <v>58</v>
      </c>
      <c r="H234" s="31" t="s">
        <v>7</v>
      </c>
      <c r="I234" s="31" t="s">
        <v>58</v>
      </c>
      <c r="J234">
        <f>VLOOKUP($C234&amp;"-"&amp;$G234,'DADOS CENARIOS'!$C$2:$S$9,5,0)</f>
        <v>107</v>
      </c>
      <c r="K234">
        <f>VLOOKUP($C234&amp;"-"&amp;$G234,'DADOS CENARIOS'!$C$2:$S$9,6,0)</f>
        <v>12020</v>
      </c>
      <c r="L234">
        <f>VLOOKUP($C234&amp;"-"&amp;$G234,'DADOS CENARIOS'!$C$2:$S$9,7,0)</f>
        <v>8216</v>
      </c>
      <c r="M234">
        <f>VLOOKUP($C234&amp;"-"&amp;$G234,'DADOS CENARIOS'!$C$2:$S$9,8,0)</f>
        <v>612.29999999999995</v>
      </c>
      <c r="N234">
        <f>VLOOKUP($C234&amp;"-"&amp;$G234,'DADOS CENARIOS'!$C$2:$S$9,9,0)</f>
        <v>306.2</v>
      </c>
      <c r="O234">
        <f>VLOOKUP($C234&amp;"-"&amp;$G234,'DADOS CENARIOS'!$C$2:$S$9,10,0)</f>
        <v>11</v>
      </c>
      <c r="P234">
        <f>VLOOKUP($C234&amp;"-"&amp;$G234,'DADOS CENARIOS'!$C$2:$S$9,11,0)</f>
        <v>10</v>
      </c>
      <c r="Q234">
        <f>VLOOKUP($C234&amp;"-"&amp;$G234,'DADOS CENARIOS'!$C$2:$S$9,12,0)</f>
        <v>6</v>
      </c>
      <c r="R234">
        <f>VLOOKUP($C234&amp;"-"&amp;$G234,'DADOS CENARIOS'!$C$2:$S$9,13,0)</f>
        <v>4</v>
      </c>
      <c r="S234">
        <f>VLOOKUP($C234&amp;"-"&amp;$G234,'DADOS CENARIOS'!$C$2:$S$9,14,0)</f>
        <v>3000</v>
      </c>
      <c r="T234">
        <f>VLOOKUP($C234&amp;"-"&amp;$G234,'DADOS CENARIOS'!$C$2:$S$9,15,0)</f>
        <v>800</v>
      </c>
      <c r="U234">
        <f>VLOOKUP($C234&amp;"-"&amp;$G234,'DADOS CENARIOS'!$C$2:$S$9,16,0)</f>
        <v>500</v>
      </c>
      <c r="V234">
        <f>VLOOKUP($C234&amp;"-"&amp;$G234,'DADOS CENARIOS'!$C$2:$S$9,17,0)</f>
        <v>145</v>
      </c>
    </row>
    <row r="235" spans="1:22" x14ac:dyDescent="0.25">
      <c r="A235" t="str">
        <f t="shared" si="3"/>
        <v>Route_GP_SBMI_P_69</v>
      </c>
      <c r="B235" t="s">
        <v>235</v>
      </c>
      <c r="C235" s="31" t="s">
        <v>222</v>
      </c>
      <c r="D235">
        <f>VLOOKUP($C235&amp;"-"&amp;$G235,'DADOS CENARIOS'!$C$2:$S$9,2,0)</f>
        <v>9000</v>
      </c>
      <c r="E235">
        <f>VLOOKUP($C235&amp;"-"&amp;$G235,'DADOS CENARIOS'!$C$2:$S$9,3,0)</f>
        <v>5</v>
      </c>
      <c r="F235">
        <f>IF(AND(VLOOKUP(H235,vertices!$A:$D,4,0)="SIM",C235="GP"),1,VLOOKUP(C235,'DADOS CENARIOS'!$A$2:F242,6,0))</f>
        <v>18</v>
      </c>
      <c r="G235" s="31" t="s">
        <v>58</v>
      </c>
      <c r="H235" s="31" t="s">
        <v>41</v>
      </c>
      <c r="I235" s="31" t="s">
        <v>58</v>
      </c>
      <c r="J235">
        <f>VLOOKUP($C235&amp;"-"&amp;$G235,'DADOS CENARIOS'!$C$2:$S$9,5,0)</f>
        <v>107</v>
      </c>
      <c r="K235">
        <f>VLOOKUP($C235&amp;"-"&amp;$G235,'DADOS CENARIOS'!$C$2:$S$9,6,0)</f>
        <v>12020</v>
      </c>
      <c r="L235">
        <f>VLOOKUP($C235&amp;"-"&amp;$G235,'DADOS CENARIOS'!$C$2:$S$9,7,0)</f>
        <v>8216</v>
      </c>
      <c r="M235">
        <f>VLOOKUP($C235&amp;"-"&amp;$G235,'DADOS CENARIOS'!$C$2:$S$9,8,0)</f>
        <v>612.29999999999995</v>
      </c>
      <c r="N235">
        <f>VLOOKUP($C235&amp;"-"&amp;$G235,'DADOS CENARIOS'!$C$2:$S$9,9,0)</f>
        <v>306.2</v>
      </c>
      <c r="O235">
        <f>VLOOKUP($C235&amp;"-"&amp;$G235,'DADOS CENARIOS'!$C$2:$S$9,10,0)</f>
        <v>11</v>
      </c>
      <c r="P235">
        <f>VLOOKUP($C235&amp;"-"&amp;$G235,'DADOS CENARIOS'!$C$2:$S$9,11,0)</f>
        <v>10</v>
      </c>
      <c r="Q235">
        <f>VLOOKUP($C235&amp;"-"&amp;$G235,'DADOS CENARIOS'!$C$2:$S$9,12,0)</f>
        <v>6</v>
      </c>
      <c r="R235">
        <f>VLOOKUP($C235&amp;"-"&amp;$G235,'DADOS CENARIOS'!$C$2:$S$9,13,0)</f>
        <v>4</v>
      </c>
      <c r="S235">
        <f>VLOOKUP($C235&amp;"-"&amp;$G235,'DADOS CENARIOS'!$C$2:$S$9,14,0)</f>
        <v>3000</v>
      </c>
      <c r="T235">
        <f>VLOOKUP($C235&amp;"-"&amp;$G235,'DADOS CENARIOS'!$C$2:$S$9,15,0)</f>
        <v>800</v>
      </c>
      <c r="U235">
        <f>VLOOKUP($C235&amp;"-"&amp;$G235,'DADOS CENARIOS'!$C$2:$S$9,16,0)</f>
        <v>500</v>
      </c>
      <c r="V235">
        <f>VLOOKUP($C235&amp;"-"&amp;$G235,'DADOS CENARIOS'!$C$2:$S$9,17,0)</f>
        <v>145</v>
      </c>
    </row>
    <row r="236" spans="1:22" x14ac:dyDescent="0.25">
      <c r="A236" t="str">
        <f t="shared" si="3"/>
        <v>Route_GP_SBMI_P_70</v>
      </c>
      <c r="B236" t="s">
        <v>235</v>
      </c>
      <c r="C236" s="31" t="s">
        <v>222</v>
      </c>
      <c r="D236">
        <f>VLOOKUP($C236&amp;"-"&amp;$G236,'DADOS CENARIOS'!$C$2:$S$9,2,0)</f>
        <v>9000</v>
      </c>
      <c r="E236">
        <f>VLOOKUP($C236&amp;"-"&amp;$G236,'DADOS CENARIOS'!$C$2:$S$9,3,0)</f>
        <v>5</v>
      </c>
      <c r="F236">
        <f>IF(AND(VLOOKUP(H236,vertices!$A:$D,4,0)="SIM",C236="GP"),1,VLOOKUP(C236,'DADOS CENARIOS'!$A$2:F243,6,0))</f>
        <v>18</v>
      </c>
      <c r="G236" s="31" t="s">
        <v>58</v>
      </c>
      <c r="H236" s="31" t="s">
        <v>42</v>
      </c>
      <c r="I236" s="31" t="s">
        <v>58</v>
      </c>
      <c r="J236">
        <f>VLOOKUP($C236&amp;"-"&amp;$G236,'DADOS CENARIOS'!$C$2:$S$9,5,0)</f>
        <v>107</v>
      </c>
      <c r="K236">
        <f>VLOOKUP($C236&amp;"-"&amp;$G236,'DADOS CENARIOS'!$C$2:$S$9,6,0)</f>
        <v>12020</v>
      </c>
      <c r="L236">
        <f>VLOOKUP($C236&amp;"-"&amp;$G236,'DADOS CENARIOS'!$C$2:$S$9,7,0)</f>
        <v>8216</v>
      </c>
      <c r="M236">
        <f>VLOOKUP($C236&amp;"-"&amp;$G236,'DADOS CENARIOS'!$C$2:$S$9,8,0)</f>
        <v>612.29999999999995</v>
      </c>
      <c r="N236">
        <f>VLOOKUP($C236&amp;"-"&amp;$G236,'DADOS CENARIOS'!$C$2:$S$9,9,0)</f>
        <v>306.2</v>
      </c>
      <c r="O236">
        <f>VLOOKUP($C236&amp;"-"&amp;$G236,'DADOS CENARIOS'!$C$2:$S$9,10,0)</f>
        <v>11</v>
      </c>
      <c r="P236">
        <f>VLOOKUP($C236&amp;"-"&amp;$G236,'DADOS CENARIOS'!$C$2:$S$9,11,0)</f>
        <v>10</v>
      </c>
      <c r="Q236">
        <f>VLOOKUP($C236&amp;"-"&amp;$G236,'DADOS CENARIOS'!$C$2:$S$9,12,0)</f>
        <v>6</v>
      </c>
      <c r="R236">
        <f>VLOOKUP($C236&amp;"-"&amp;$G236,'DADOS CENARIOS'!$C$2:$S$9,13,0)</f>
        <v>4</v>
      </c>
      <c r="S236">
        <f>VLOOKUP($C236&amp;"-"&amp;$G236,'DADOS CENARIOS'!$C$2:$S$9,14,0)</f>
        <v>3000</v>
      </c>
      <c r="T236">
        <f>VLOOKUP($C236&amp;"-"&amp;$G236,'DADOS CENARIOS'!$C$2:$S$9,15,0)</f>
        <v>800</v>
      </c>
      <c r="U236">
        <f>VLOOKUP($C236&amp;"-"&amp;$G236,'DADOS CENARIOS'!$C$2:$S$9,16,0)</f>
        <v>500</v>
      </c>
      <c r="V236">
        <f>VLOOKUP($C236&amp;"-"&amp;$G236,'DADOS CENARIOS'!$C$2:$S$9,17,0)</f>
        <v>145</v>
      </c>
    </row>
    <row r="237" spans="1:22" x14ac:dyDescent="0.25">
      <c r="A237" t="str">
        <f t="shared" si="3"/>
        <v>Route_GP_SBMI_P_74</v>
      </c>
      <c r="B237" t="s">
        <v>235</v>
      </c>
      <c r="C237" s="31" t="s">
        <v>222</v>
      </c>
      <c r="D237">
        <f>VLOOKUP($C237&amp;"-"&amp;$G237,'DADOS CENARIOS'!$C$2:$S$9,2,0)</f>
        <v>9000</v>
      </c>
      <c r="E237">
        <f>VLOOKUP($C237&amp;"-"&amp;$G237,'DADOS CENARIOS'!$C$2:$S$9,3,0)</f>
        <v>5</v>
      </c>
      <c r="F237">
        <f>IF(AND(VLOOKUP(H237,vertices!$A:$D,4,0)="SIM",C237="GP"),1,VLOOKUP(C237,'DADOS CENARIOS'!$A$2:F244,6,0))</f>
        <v>18</v>
      </c>
      <c r="G237" s="31" t="s">
        <v>58</v>
      </c>
      <c r="H237" s="31" t="s">
        <v>43</v>
      </c>
      <c r="I237" s="31" t="s">
        <v>58</v>
      </c>
      <c r="J237">
        <f>VLOOKUP($C237&amp;"-"&amp;$G237,'DADOS CENARIOS'!$C$2:$S$9,5,0)</f>
        <v>107</v>
      </c>
      <c r="K237">
        <f>VLOOKUP($C237&amp;"-"&amp;$G237,'DADOS CENARIOS'!$C$2:$S$9,6,0)</f>
        <v>12020</v>
      </c>
      <c r="L237">
        <f>VLOOKUP($C237&amp;"-"&amp;$G237,'DADOS CENARIOS'!$C$2:$S$9,7,0)</f>
        <v>8216</v>
      </c>
      <c r="M237">
        <f>VLOOKUP($C237&amp;"-"&amp;$G237,'DADOS CENARIOS'!$C$2:$S$9,8,0)</f>
        <v>612.29999999999995</v>
      </c>
      <c r="N237">
        <f>VLOOKUP($C237&amp;"-"&amp;$G237,'DADOS CENARIOS'!$C$2:$S$9,9,0)</f>
        <v>306.2</v>
      </c>
      <c r="O237">
        <f>VLOOKUP($C237&amp;"-"&amp;$G237,'DADOS CENARIOS'!$C$2:$S$9,10,0)</f>
        <v>11</v>
      </c>
      <c r="P237">
        <f>VLOOKUP($C237&amp;"-"&amp;$G237,'DADOS CENARIOS'!$C$2:$S$9,11,0)</f>
        <v>10</v>
      </c>
      <c r="Q237">
        <f>VLOOKUP($C237&amp;"-"&amp;$G237,'DADOS CENARIOS'!$C$2:$S$9,12,0)</f>
        <v>6</v>
      </c>
      <c r="R237">
        <f>VLOOKUP($C237&amp;"-"&amp;$G237,'DADOS CENARIOS'!$C$2:$S$9,13,0)</f>
        <v>4</v>
      </c>
      <c r="S237">
        <f>VLOOKUP($C237&amp;"-"&amp;$G237,'DADOS CENARIOS'!$C$2:$S$9,14,0)</f>
        <v>3000</v>
      </c>
      <c r="T237">
        <f>VLOOKUP($C237&amp;"-"&amp;$G237,'DADOS CENARIOS'!$C$2:$S$9,15,0)</f>
        <v>800</v>
      </c>
      <c r="U237">
        <f>VLOOKUP($C237&amp;"-"&amp;$G237,'DADOS CENARIOS'!$C$2:$S$9,16,0)</f>
        <v>500</v>
      </c>
      <c r="V237">
        <f>VLOOKUP($C237&amp;"-"&amp;$G237,'DADOS CENARIOS'!$C$2:$S$9,17,0)</f>
        <v>145</v>
      </c>
    </row>
    <row r="238" spans="1:22" x14ac:dyDescent="0.25">
      <c r="A238" t="str">
        <f t="shared" si="3"/>
        <v>Route_GP_SBMI_P_75</v>
      </c>
      <c r="B238" t="s">
        <v>235</v>
      </c>
      <c r="C238" s="31" t="s">
        <v>222</v>
      </c>
      <c r="D238">
        <f>VLOOKUP($C238&amp;"-"&amp;$G238,'DADOS CENARIOS'!$C$2:$S$9,2,0)</f>
        <v>9000</v>
      </c>
      <c r="E238">
        <f>VLOOKUP($C238&amp;"-"&amp;$G238,'DADOS CENARIOS'!$C$2:$S$9,3,0)</f>
        <v>5</v>
      </c>
      <c r="F238">
        <f>IF(AND(VLOOKUP(H238,vertices!$A:$D,4,0)="SIM",C238="GP"),1,VLOOKUP(C238,'DADOS CENARIOS'!$A$2:F245,6,0))</f>
        <v>18</v>
      </c>
      <c r="G238" s="31" t="s">
        <v>58</v>
      </c>
      <c r="H238" s="31" t="s">
        <v>44</v>
      </c>
      <c r="I238" s="31" t="s">
        <v>58</v>
      </c>
      <c r="J238">
        <f>VLOOKUP($C238&amp;"-"&amp;$G238,'DADOS CENARIOS'!$C$2:$S$9,5,0)</f>
        <v>107</v>
      </c>
      <c r="K238">
        <f>VLOOKUP($C238&amp;"-"&amp;$G238,'DADOS CENARIOS'!$C$2:$S$9,6,0)</f>
        <v>12020</v>
      </c>
      <c r="L238">
        <f>VLOOKUP($C238&amp;"-"&amp;$G238,'DADOS CENARIOS'!$C$2:$S$9,7,0)</f>
        <v>8216</v>
      </c>
      <c r="M238">
        <f>VLOOKUP($C238&amp;"-"&amp;$G238,'DADOS CENARIOS'!$C$2:$S$9,8,0)</f>
        <v>612.29999999999995</v>
      </c>
      <c r="N238">
        <f>VLOOKUP($C238&amp;"-"&amp;$G238,'DADOS CENARIOS'!$C$2:$S$9,9,0)</f>
        <v>306.2</v>
      </c>
      <c r="O238">
        <f>VLOOKUP($C238&amp;"-"&amp;$G238,'DADOS CENARIOS'!$C$2:$S$9,10,0)</f>
        <v>11</v>
      </c>
      <c r="P238">
        <f>VLOOKUP($C238&amp;"-"&amp;$G238,'DADOS CENARIOS'!$C$2:$S$9,11,0)</f>
        <v>10</v>
      </c>
      <c r="Q238">
        <f>VLOOKUP($C238&amp;"-"&amp;$G238,'DADOS CENARIOS'!$C$2:$S$9,12,0)</f>
        <v>6</v>
      </c>
      <c r="R238">
        <f>VLOOKUP($C238&amp;"-"&amp;$G238,'DADOS CENARIOS'!$C$2:$S$9,13,0)</f>
        <v>4</v>
      </c>
      <c r="S238">
        <f>VLOOKUP($C238&amp;"-"&amp;$G238,'DADOS CENARIOS'!$C$2:$S$9,14,0)</f>
        <v>3000</v>
      </c>
      <c r="T238">
        <f>VLOOKUP($C238&amp;"-"&amp;$G238,'DADOS CENARIOS'!$C$2:$S$9,15,0)</f>
        <v>800</v>
      </c>
      <c r="U238">
        <f>VLOOKUP($C238&amp;"-"&amp;$G238,'DADOS CENARIOS'!$C$2:$S$9,16,0)</f>
        <v>500</v>
      </c>
      <c r="V238">
        <f>VLOOKUP($C238&amp;"-"&amp;$G238,'DADOS CENARIOS'!$C$2:$S$9,17,0)</f>
        <v>145</v>
      </c>
    </row>
    <row r="239" spans="1:22" x14ac:dyDescent="0.25">
      <c r="A239" t="str">
        <f t="shared" si="3"/>
        <v>Route_GP_SBMI_P_76</v>
      </c>
      <c r="B239" t="s">
        <v>235</v>
      </c>
      <c r="C239" s="31" t="s">
        <v>222</v>
      </c>
      <c r="D239">
        <f>VLOOKUP($C239&amp;"-"&amp;$G239,'DADOS CENARIOS'!$C$2:$S$9,2,0)</f>
        <v>9000</v>
      </c>
      <c r="E239">
        <f>VLOOKUP($C239&amp;"-"&amp;$G239,'DADOS CENARIOS'!$C$2:$S$9,3,0)</f>
        <v>5</v>
      </c>
      <c r="F239">
        <f>IF(AND(VLOOKUP(H239,vertices!$A:$D,4,0)="SIM",C239="GP"),1,VLOOKUP(C239,'DADOS CENARIOS'!$A$2:F246,6,0))</f>
        <v>18</v>
      </c>
      <c r="G239" s="31" t="s">
        <v>58</v>
      </c>
      <c r="H239" s="31" t="s">
        <v>45</v>
      </c>
      <c r="I239" s="31" t="s">
        <v>58</v>
      </c>
      <c r="J239">
        <f>VLOOKUP($C239&amp;"-"&amp;$G239,'DADOS CENARIOS'!$C$2:$S$9,5,0)</f>
        <v>107</v>
      </c>
      <c r="K239">
        <f>VLOOKUP($C239&amp;"-"&amp;$G239,'DADOS CENARIOS'!$C$2:$S$9,6,0)</f>
        <v>12020</v>
      </c>
      <c r="L239">
        <f>VLOOKUP($C239&amp;"-"&amp;$G239,'DADOS CENARIOS'!$C$2:$S$9,7,0)</f>
        <v>8216</v>
      </c>
      <c r="M239">
        <f>VLOOKUP($C239&amp;"-"&amp;$G239,'DADOS CENARIOS'!$C$2:$S$9,8,0)</f>
        <v>612.29999999999995</v>
      </c>
      <c r="N239">
        <f>VLOOKUP($C239&amp;"-"&amp;$G239,'DADOS CENARIOS'!$C$2:$S$9,9,0)</f>
        <v>306.2</v>
      </c>
      <c r="O239">
        <f>VLOOKUP($C239&amp;"-"&amp;$G239,'DADOS CENARIOS'!$C$2:$S$9,10,0)</f>
        <v>11</v>
      </c>
      <c r="P239">
        <f>VLOOKUP($C239&amp;"-"&amp;$G239,'DADOS CENARIOS'!$C$2:$S$9,11,0)</f>
        <v>10</v>
      </c>
      <c r="Q239">
        <f>VLOOKUP($C239&amp;"-"&amp;$G239,'DADOS CENARIOS'!$C$2:$S$9,12,0)</f>
        <v>6</v>
      </c>
      <c r="R239">
        <f>VLOOKUP($C239&amp;"-"&amp;$G239,'DADOS CENARIOS'!$C$2:$S$9,13,0)</f>
        <v>4</v>
      </c>
      <c r="S239">
        <f>VLOOKUP($C239&amp;"-"&amp;$G239,'DADOS CENARIOS'!$C$2:$S$9,14,0)</f>
        <v>3000</v>
      </c>
      <c r="T239">
        <f>VLOOKUP($C239&amp;"-"&amp;$G239,'DADOS CENARIOS'!$C$2:$S$9,15,0)</f>
        <v>800</v>
      </c>
      <c r="U239">
        <f>VLOOKUP($C239&amp;"-"&amp;$G239,'DADOS CENARIOS'!$C$2:$S$9,16,0)</f>
        <v>500</v>
      </c>
      <c r="V239">
        <f>VLOOKUP($C239&amp;"-"&amp;$G239,'DADOS CENARIOS'!$C$2:$S$9,17,0)</f>
        <v>145</v>
      </c>
    </row>
    <row r="240" spans="1:22" x14ac:dyDescent="0.25">
      <c r="A240" t="str">
        <f t="shared" si="3"/>
        <v>Route_GP_SBMI_P_77</v>
      </c>
      <c r="B240" t="s">
        <v>235</v>
      </c>
      <c r="C240" s="31" t="s">
        <v>222</v>
      </c>
      <c r="D240">
        <f>VLOOKUP($C240&amp;"-"&amp;$G240,'DADOS CENARIOS'!$C$2:$S$9,2,0)</f>
        <v>9000</v>
      </c>
      <c r="E240">
        <f>VLOOKUP($C240&amp;"-"&amp;$G240,'DADOS CENARIOS'!$C$2:$S$9,3,0)</f>
        <v>5</v>
      </c>
      <c r="F240">
        <f>IF(AND(VLOOKUP(H240,vertices!$A:$D,4,0)="SIM",C240="GP"),1,VLOOKUP(C240,'DADOS CENARIOS'!$A$2:F247,6,0))</f>
        <v>18</v>
      </c>
      <c r="G240" s="31" t="s">
        <v>58</v>
      </c>
      <c r="H240" s="31" t="s">
        <v>46</v>
      </c>
      <c r="I240" s="31" t="s">
        <v>58</v>
      </c>
      <c r="J240">
        <f>VLOOKUP($C240&amp;"-"&amp;$G240,'DADOS CENARIOS'!$C$2:$S$9,5,0)</f>
        <v>107</v>
      </c>
      <c r="K240">
        <f>VLOOKUP($C240&amp;"-"&amp;$G240,'DADOS CENARIOS'!$C$2:$S$9,6,0)</f>
        <v>12020</v>
      </c>
      <c r="L240">
        <f>VLOOKUP($C240&amp;"-"&amp;$G240,'DADOS CENARIOS'!$C$2:$S$9,7,0)</f>
        <v>8216</v>
      </c>
      <c r="M240">
        <f>VLOOKUP($C240&amp;"-"&amp;$G240,'DADOS CENARIOS'!$C$2:$S$9,8,0)</f>
        <v>612.29999999999995</v>
      </c>
      <c r="N240">
        <f>VLOOKUP($C240&amp;"-"&amp;$G240,'DADOS CENARIOS'!$C$2:$S$9,9,0)</f>
        <v>306.2</v>
      </c>
      <c r="O240">
        <f>VLOOKUP($C240&amp;"-"&amp;$G240,'DADOS CENARIOS'!$C$2:$S$9,10,0)</f>
        <v>11</v>
      </c>
      <c r="P240">
        <f>VLOOKUP($C240&amp;"-"&amp;$G240,'DADOS CENARIOS'!$C$2:$S$9,11,0)</f>
        <v>10</v>
      </c>
      <c r="Q240">
        <f>VLOOKUP($C240&amp;"-"&amp;$G240,'DADOS CENARIOS'!$C$2:$S$9,12,0)</f>
        <v>6</v>
      </c>
      <c r="R240">
        <f>VLOOKUP($C240&amp;"-"&amp;$G240,'DADOS CENARIOS'!$C$2:$S$9,13,0)</f>
        <v>4</v>
      </c>
      <c r="S240">
        <f>VLOOKUP($C240&amp;"-"&amp;$G240,'DADOS CENARIOS'!$C$2:$S$9,14,0)</f>
        <v>3000</v>
      </c>
      <c r="T240">
        <f>VLOOKUP($C240&amp;"-"&amp;$G240,'DADOS CENARIOS'!$C$2:$S$9,15,0)</f>
        <v>800</v>
      </c>
      <c r="U240">
        <f>VLOOKUP($C240&amp;"-"&amp;$G240,'DADOS CENARIOS'!$C$2:$S$9,16,0)</f>
        <v>500</v>
      </c>
      <c r="V240">
        <f>VLOOKUP($C240&amp;"-"&amp;$G240,'DADOS CENARIOS'!$C$2:$S$9,17,0)</f>
        <v>145</v>
      </c>
    </row>
    <row r="241" spans="1:22" x14ac:dyDescent="0.25">
      <c r="A241" t="str">
        <f t="shared" si="3"/>
        <v>Route_GP_SBMI_SS75</v>
      </c>
      <c r="B241" t="s">
        <v>235</v>
      </c>
      <c r="C241" s="31" t="s">
        <v>222</v>
      </c>
      <c r="D241">
        <f>VLOOKUP($C241&amp;"-"&amp;$G241,'DADOS CENARIOS'!$C$2:$S$9,2,0)</f>
        <v>9000</v>
      </c>
      <c r="E241">
        <f>VLOOKUP($C241&amp;"-"&amp;$G241,'DADOS CENARIOS'!$C$2:$S$9,3,0)</f>
        <v>5</v>
      </c>
      <c r="F241">
        <f>IF(AND(VLOOKUP(H241,vertices!$A:$D,4,0)="SIM",C241="GP"),1,VLOOKUP(C241,'DADOS CENARIOS'!$A$2:F248,6,0))</f>
        <v>18</v>
      </c>
      <c r="G241" s="31" t="s">
        <v>58</v>
      </c>
      <c r="H241" s="31" t="s">
        <v>260</v>
      </c>
      <c r="I241" s="31" t="s">
        <v>58</v>
      </c>
      <c r="J241">
        <f>VLOOKUP($C241&amp;"-"&amp;$G241,'DADOS CENARIOS'!$C$2:$S$9,5,0)</f>
        <v>107</v>
      </c>
      <c r="K241">
        <f>VLOOKUP($C241&amp;"-"&amp;$G241,'DADOS CENARIOS'!$C$2:$S$9,6,0)</f>
        <v>12020</v>
      </c>
      <c r="L241">
        <f>VLOOKUP($C241&amp;"-"&amp;$G241,'DADOS CENARIOS'!$C$2:$S$9,7,0)</f>
        <v>8216</v>
      </c>
      <c r="M241">
        <f>VLOOKUP($C241&amp;"-"&amp;$G241,'DADOS CENARIOS'!$C$2:$S$9,8,0)</f>
        <v>612.29999999999995</v>
      </c>
      <c r="N241">
        <f>VLOOKUP($C241&amp;"-"&amp;$G241,'DADOS CENARIOS'!$C$2:$S$9,9,0)</f>
        <v>306.2</v>
      </c>
      <c r="O241">
        <f>VLOOKUP($C241&amp;"-"&amp;$G241,'DADOS CENARIOS'!$C$2:$S$9,10,0)</f>
        <v>11</v>
      </c>
      <c r="P241">
        <f>VLOOKUP($C241&amp;"-"&amp;$G241,'DADOS CENARIOS'!$C$2:$S$9,11,0)</f>
        <v>10</v>
      </c>
      <c r="Q241">
        <f>VLOOKUP($C241&amp;"-"&amp;$G241,'DADOS CENARIOS'!$C$2:$S$9,12,0)</f>
        <v>6</v>
      </c>
      <c r="R241">
        <f>VLOOKUP($C241&amp;"-"&amp;$G241,'DADOS CENARIOS'!$C$2:$S$9,13,0)</f>
        <v>4</v>
      </c>
      <c r="S241">
        <f>VLOOKUP($C241&amp;"-"&amp;$G241,'DADOS CENARIOS'!$C$2:$S$9,14,0)</f>
        <v>3000</v>
      </c>
      <c r="T241">
        <f>VLOOKUP($C241&amp;"-"&amp;$G241,'DADOS CENARIOS'!$C$2:$S$9,15,0)</f>
        <v>800</v>
      </c>
      <c r="U241">
        <f>VLOOKUP($C241&amp;"-"&amp;$G241,'DADOS CENARIOS'!$C$2:$S$9,16,0)</f>
        <v>500</v>
      </c>
      <c r="V241">
        <f>VLOOKUP($C241&amp;"-"&amp;$G241,'DADOS CENARIOS'!$C$2:$S$9,17,0)</f>
        <v>145</v>
      </c>
    </row>
    <row r="242" spans="1:22" x14ac:dyDescent="0.25">
      <c r="A242" t="str">
        <f t="shared" si="3"/>
        <v>Route_GP_SBMI_UMMA</v>
      </c>
      <c r="B242" t="s">
        <v>235</v>
      </c>
      <c r="C242" s="31" t="s">
        <v>222</v>
      </c>
      <c r="D242">
        <f>VLOOKUP($C242&amp;"-"&amp;$G242,'DADOS CENARIOS'!$C$2:$S$9,2,0)</f>
        <v>9000</v>
      </c>
      <c r="E242">
        <f>VLOOKUP($C242&amp;"-"&amp;$G242,'DADOS CENARIOS'!$C$2:$S$9,3,0)</f>
        <v>5</v>
      </c>
      <c r="F242">
        <f>IF(AND(VLOOKUP(H242,vertices!$A:$D,4,0)="SIM",C242="GP"),1,VLOOKUP(C242,'DADOS CENARIOS'!$A$2:F249,6,0))</f>
        <v>18</v>
      </c>
      <c r="G242" s="31" t="s">
        <v>58</v>
      </c>
      <c r="H242" s="31" t="s">
        <v>47</v>
      </c>
      <c r="I242" s="31" t="s">
        <v>58</v>
      </c>
      <c r="J242">
        <f>VLOOKUP($C242&amp;"-"&amp;$G242,'DADOS CENARIOS'!$C$2:$S$9,5,0)</f>
        <v>107</v>
      </c>
      <c r="K242">
        <f>VLOOKUP($C242&amp;"-"&amp;$G242,'DADOS CENARIOS'!$C$2:$S$9,6,0)</f>
        <v>12020</v>
      </c>
      <c r="L242">
        <f>VLOOKUP($C242&amp;"-"&amp;$G242,'DADOS CENARIOS'!$C$2:$S$9,7,0)</f>
        <v>8216</v>
      </c>
      <c r="M242">
        <f>VLOOKUP($C242&amp;"-"&amp;$G242,'DADOS CENARIOS'!$C$2:$S$9,8,0)</f>
        <v>612.29999999999995</v>
      </c>
      <c r="N242">
        <f>VLOOKUP($C242&amp;"-"&amp;$G242,'DADOS CENARIOS'!$C$2:$S$9,9,0)</f>
        <v>306.2</v>
      </c>
      <c r="O242">
        <f>VLOOKUP($C242&amp;"-"&amp;$G242,'DADOS CENARIOS'!$C$2:$S$9,10,0)</f>
        <v>11</v>
      </c>
      <c r="P242">
        <f>VLOOKUP($C242&amp;"-"&amp;$G242,'DADOS CENARIOS'!$C$2:$S$9,11,0)</f>
        <v>10</v>
      </c>
      <c r="Q242">
        <f>VLOOKUP($C242&amp;"-"&amp;$G242,'DADOS CENARIOS'!$C$2:$S$9,12,0)</f>
        <v>6</v>
      </c>
      <c r="R242">
        <f>VLOOKUP($C242&amp;"-"&amp;$G242,'DADOS CENARIOS'!$C$2:$S$9,13,0)</f>
        <v>4</v>
      </c>
      <c r="S242">
        <f>VLOOKUP($C242&amp;"-"&amp;$G242,'DADOS CENARIOS'!$C$2:$S$9,14,0)</f>
        <v>3000</v>
      </c>
      <c r="T242">
        <f>VLOOKUP($C242&amp;"-"&amp;$G242,'DADOS CENARIOS'!$C$2:$S$9,15,0)</f>
        <v>800</v>
      </c>
      <c r="U242">
        <f>VLOOKUP($C242&amp;"-"&amp;$G242,'DADOS CENARIOS'!$C$2:$S$9,16,0)</f>
        <v>500</v>
      </c>
      <c r="V242">
        <f>VLOOKUP($C242&amp;"-"&amp;$G242,'DADOS CENARIOS'!$C$2:$S$9,17,0)</f>
        <v>145</v>
      </c>
    </row>
    <row r="243" spans="1:22" x14ac:dyDescent="0.25">
      <c r="A243" t="str">
        <f t="shared" si="3"/>
        <v>Route_GP_SBMI_UMPA</v>
      </c>
      <c r="B243" t="s">
        <v>235</v>
      </c>
      <c r="C243" s="31" t="s">
        <v>222</v>
      </c>
      <c r="D243">
        <f>VLOOKUP($C243&amp;"-"&amp;$G243,'DADOS CENARIOS'!$C$2:$S$9,2,0)</f>
        <v>9000</v>
      </c>
      <c r="E243">
        <f>VLOOKUP($C243&amp;"-"&amp;$G243,'DADOS CENARIOS'!$C$2:$S$9,3,0)</f>
        <v>5</v>
      </c>
      <c r="F243">
        <f>IF(AND(VLOOKUP(H243,vertices!$A:$D,4,0)="SIM",C243="GP"),1,VLOOKUP(C243,'DADOS CENARIOS'!$A$2:F250,6,0))</f>
        <v>18</v>
      </c>
      <c r="G243" s="31" t="s">
        <v>58</v>
      </c>
      <c r="H243" s="31" t="s">
        <v>48</v>
      </c>
      <c r="I243" s="31" t="s">
        <v>58</v>
      </c>
      <c r="J243">
        <f>VLOOKUP($C243&amp;"-"&amp;$G243,'DADOS CENARIOS'!$C$2:$S$9,5,0)</f>
        <v>107</v>
      </c>
      <c r="K243">
        <f>VLOOKUP($C243&amp;"-"&amp;$G243,'DADOS CENARIOS'!$C$2:$S$9,6,0)</f>
        <v>12020</v>
      </c>
      <c r="L243">
        <f>VLOOKUP($C243&amp;"-"&amp;$G243,'DADOS CENARIOS'!$C$2:$S$9,7,0)</f>
        <v>8216</v>
      </c>
      <c r="M243">
        <f>VLOOKUP($C243&amp;"-"&amp;$G243,'DADOS CENARIOS'!$C$2:$S$9,8,0)</f>
        <v>612.29999999999995</v>
      </c>
      <c r="N243">
        <f>VLOOKUP($C243&amp;"-"&amp;$G243,'DADOS CENARIOS'!$C$2:$S$9,9,0)</f>
        <v>306.2</v>
      </c>
      <c r="O243">
        <f>VLOOKUP($C243&amp;"-"&amp;$G243,'DADOS CENARIOS'!$C$2:$S$9,10,0)</f>
        <v>11</v>
      </c>
      <c r="P243">
        <f>VLOOKUP($C243&amp;"-"&amp;$G243,'DADOS CENARIOS'!$C$2:$S$9,11,0)</f>
        <v>10</v>
      </c>
      <c r="Q243">
        <f>VLOOKUP($C243&amp;"-"&amp;$G243,'DADOS CENARIOS'!$C$2:$S$9,12,0)</f>
        <v>6</v>
      </c>
      <c r="R243">
        <f>VLOOKUP($C243&amp;"-"&amp;$G243,'DADOS CENARIOS'!$C$2:$S$9,13,0)</f>
        <v>4</v>
      </c>
      <c r="S243">
        <f>VLOOKUP($C243&amp;"-"&amp;$G243,'DADOS CENARIOS'!$C$2:$S$9,14,0)</f>
        <v>3000</v>
      </c>
      <c r="T243">
        <f>VLOOKUP($C243&amp;"-"&amp;$G243,'DADOS CENARIOS'!$C$2:$S$9,15,0)</f>
        <v>800</v>
      </c>
      <c r="U243">
        <f>VLOOKUP($C243&amp;"-"&amp;$G243,'DADOS CENARIOS'!$C$2:$S$9,16,0)</f>
        <v>500</v>
      </c>
      <c r="V243">
        <f>VLOOKUP($C243&amp;"-"&amp;$G243,'DADOS CENARIOS'!$C$2:$S$9,17,0)</f>
        <v>145</v>
      </c>
    </row>
    <row r="244" spans="1:22" x14ac:dyDescent="0.25">
      <c r="A244" t="str">
        <f t="shared" si="3"/>
        <v>Route_GP_SBMI_UMTJ</v>
      </c>
      <c r="B244" t="s">
        <v>235</v>
      </c>
      <c r="C244" s="31" t="s">
        <v>222</v>
      </c>
      <c r="D244">
        <f>VLOOKUP($C244&amp;"-"&amp;$G244,'DADOS CENARIOS'!$C$2:$S$9,2,0)</f>
        <v>9000</v>
      </c>
      <c r="E244">
        <f>VLOOKUP($C244&amp;"-"&amp;$G244,'DADOS CENARIOS'!$C$2:$S$9,3,0)</f>
        <v>5</v>
      </c>
      <c r="F244">
        <f>IF(AND(VLOOKUP(H244,vertices!$A:$D,4,0)="SIM",C244="GP"),1,VLOOKUP(C244,'DADOS CENARIOS'!$A$2:F251,6,0))</f>
        <v>18</v>
      </c>
      <c r="G244" s="31" t="s">
        <v>58</v>
      </c>
      <c r="H244" s="31" t="s">
        <v>49</v>
      </c>
      <c r="I244" s="31" t="s">
        <v>58</v>
      </c>
      <c r="J244">
        <f>VLOOKUP($C244&amp;"-"&amp;$G244,'DADOS CENARIOS'!$C$2:$S$9,5,0)</f>
        <v>107</v>
      </c>
      <c r="K244">
        <f>VLOOKUP($C244&amp;"-"&amp;$G244,'DADOS CENARIOS'!$C$2:$S$9,6,0)</f>
        <v>12020</v>
      </c>
      <c r="L244">
        <f>VLOOKUP($C244&amp;"-"&amp;$G244,'DADOS CENARIOS'!$C$2:$S$9,7,0)</f>
        <v>8216</v>
      </c>
      <c r="M244">
        <f>VLOOKUP($C244&amp;"-"&amp;$G244,'DADOS CENARIOS'!$C$2:$S$9,8,0)</f>
        <v>612.29999999999995</v>
      </c>
      <c r="N244">
        <f>VLOOKUP($C244&amp;"-"&amp;$G244,'DADOS CENARIOS'!$C$2:$S$9,9,0)</f>
        <v>306.2</v>
      </c>
      <c r="O244">
        <f>VLOOKUP($C244&amp;"-"&amp;$G244,'DADOS CENARIOS'!$C$2:$S$9,10,0)</f>
        <v>11</v>
      </c>
      <c r="P244">
        <f>VLOOKUP($C244&amp;"-"&amp;$G244,'DADOS CENARIOS'!$C$2:$S$9,11,0)</f>
        <v>10</v>
      </c>
      <c r="Q244">
        <f>VLOOKUP($C244&amp;"-"&amp;$G244,'DADOS CENARIOS'!$C$2:$S$9,12,0)</f>
        <v>6</v>
      </c>
      <c r="R244">
        <f>VLOOKUP($C244&amp;"-"&amp;$G244,'DADOS CENARIOS'!$C$2:$S$9,13,0)</f>
        <v>4</v>
      </c>
      <c r="S244">
        <f>VLOOKUP($C244&amp;"-"&amp;$G244,'DADOS CENARIOS'!$C$2:$S$9,14,0)</f>
        <v>3000</v>
      </c>
      <c r="T244">
        <f>VLOOKUP($C244&amp;"-"&amp;$G244,'DADOS CENARIOS'!$C$2:$S$9,15,0)</f>
        <v>800</v>
      </c>
      <c r="U244">
        <f>VLOOKUP($C244&amp;"-"&amp;$G244,'DADOS CENARIOS'!$C$2:$S$9,16,0)</f>
        <v>500</v>
      </c>
      <c r="V244">
        <f>VLOOKUP($C244&amp;"-"&amp;$G244,'DADOS CENARIOS'!$C$2:$S$9,17,0)</f>
        <v>145</v>
      </c>
    </row>
    <row r="245" spans="1:22" x14ac:dyDescent="0.25">
      <c r="A245" t="str">
        <f t="shared" si="3"/>
        <v>Route_GP_SBMI_UMVE</v>
      </c>
      <c r="B245" t="s">
        <v>235</v>
      </c>
      <c r="C245" s="31" t="s">
        <v>222</v>
      </c>
      <c r="D245">
        <f>VLOOKUP($C245&amp;"-"&amp;$G245,'DADOS CENARIOS'!$C$2:$S$9,2,0)</f>
        <v>9000</v>
      </c>
      <c r="E245">
        <f>VLOOKUP($C245&amp;"-"&amp;$G245,'DADOS CENARIOS'!$C$2:$S$9,3,0)</f>
        <v>5</v>
      </c>
      <c r="F245">
        <f>IF(AND(VLOOKUP(H245,vertices!$A:$D,4,0)="SIM",C245="GP"),1,VLOOKUP(C245,'DADOS CENARIOS'!$A$2:F252,6,0))</f>
        <v>18</v>
      </c>
      <c r="G245" s="31" t="s">
        <v>58</v>
      </c>
      <c r="H245" s="31" t="s">
        <v>50</v>
      </c>
      <c r="I245" s="31" t="s">
        <v>58</v>
      </c>
      <c r="J245">
        <f>VLOOKUP($C245&amp;"-"&amp;$G245,'DADOS CENARIOS'!$C$2:$S$9,5,0)</f>
        <v>107</v>
      </c>
      <c r="K245">
        <f>VLOOKUP($C245&amp;"-"&amp;$G245,'DADOS CENARIOS'!$C$2:$S$9,6,0)</f>
        <v>12020</v>
      </c>
      <c r="L245">
        <f>VLOOKUP($C245&amp;"-"&amp;$G245,'DADOS CENARIOS'!$C$2:$S$9,7,0)</f>
        <v>8216</v>
      </c>
      <c r="M245">
        <f>VLOOKUP($C245&amp;"-"&amp;$G245,'DADOS CENARIOS'!$C$2:$S$9,8,0)</f>
        <v>612.29999999999995</v>
      </c>
      <c r="N245">
        <f>VLOOKUP($C245&amp;"-"&amp;$G245,'DADOS CENARIOS'!$C$2:$S$9,9,0)</f>
        <v>306.2</v>
      </c>
      <c r="O245">
        <f>VLOOKUP($C245&amp;"-"&amp;$G245,'DADOS CENARIOS'!$C$2:$S$9,10,0)</f>
        <v>11</v>
      </c>
      <c r="P245">
        <f>VLOOKUP($C245&amp;"-"&amp;$G245,'DADOS CENARIOS'!$C$2:$S$9,11,0)</f>
        <v>10</v>
      </c>
      <c r="Q245">
        <f>VLOOKUP($C245&amp;"-"&amp;$G245,'DADOS CENARIOS'!$C$2:$S$9,12,0)</f>
        <v>6</v>
      </c>
      <c r="R245">
        <f>VLOOKUP($C245&amp;"-"&amp;$G245,'DADOS CENARIOS'!$C$2:$S$9,13,0)</f>
        <v>4</v>
      </c>
      <c r="S245">
        <f>VLOOKUP($C245&amp;"-"&amp;$G245,'DADOS CENARIOS'!$C$2:$S$9,14,0)</f>
        <v>3000</v>
      </c>
      <c r="T245">
        <f>VLOOKUP($C245&amp;"-"&amp;$G245,'DADOS CENARIOS'!$C$2:$S$9,15,0)</f>
        <v>800</v>
      </c>
      <c r="U245">
        <f>VLOOKUP($C245&amp;"-"&amp;$G245,'DADOS CENARIOS'!$C$2:$S$9,16,0)</f>
        <v>500</v>
      </c>
      <c r="V245">
        <f>VLOOKUP($C245&amp;"-"&amp;$G245,'DADOS CENARIOS'!$C$2:$S$9,17,0)</f>
        <v>145</v>
      </c>
    </row>
    <row r="246" spans="1:22" x14ac:dyDescent="0.25">
      <c r="A246" t="str">
        <f t="shared" si="3"/>
        <v>Route_GP_SBMI_SRIO</v>
      </c>
      <c r="B246" t="s">
        <v>235</v>
      </c>
      <c r="C246" s="31" t="s">
        <v>222</v>
      </c>
      <c r="D246">
        <f>VLOOKUP($C246&amp;"-"&amp;$G246,'DADOS CENARIOS'!$C$2:$S$9,2,0)</f>
        <v>9000</v>
      </c>
      <c r="E246">
        <f>VLOOKUP($C246&amp;"-"&amp;$G246,'DADOS CENARIOS'!$C$2:$S$9,3,0)</f>
        <v>5</v>
      </c>
      <c r="F246">
        <f>IF(AND(VLOOKUP(H246,vertices!$A:$D,4,0)="SIM",C246="GP"),1,VLOOKUP(C246,'DADOS CENARIOS'!$A$2:F253,6,0))</f>
        <v>1</v>
      </c>
      <c r="G246" s="31" t="s">
        <v>58</v>
      </c>
      <c r="H246" s="31" t="s">
        <v>212</v>
      </c>
      <c r="I246" s="31" t="s">
        <v>58</v>
      </c>
      <c r="J246">
        <f>VLOOKUP($C246&amp;"-"&amp;$G246,'DADOS CENARIOS'!$C$2:$S$9,5,0)</f>
        <v>107</v>
      </c>
      <c r="K246">
        <f>VLOOKUP($C246&amp;"-"&amp;$G246,'DADOS CENARIOS'!$C$2:$S$9,6,0)</f>
        <v>12020</v>
      </c>
      <c r="L246">
        <f>VLOOKUP($C246&amp;"-"&amp;$G246,'DADOS CENARIOS'!$C$2:$S$9,7,0)</f>
        <v>8216</v>
      </c>
      <c r="M246">
        <f>VLOOKUP($C246&amp;"-"&amp;$G246,'DADOS CENARIOS'!$C$2:$S$9,8,0)</f>
        <v>612.29999999999995</v>
      </c>
      <c r="N246">
        <f>VLOOKUP($C246&amp;"-"&amp;$G246,'DADOS CENARIOS'!$C$2:$S$9,9,0)</f>
        <v>306.2</v>
      </c>
      <c r="O246">
        <f>VLOOKUP($C246&amp;"-"&amp;$G246,'DADOS CENARIOS'!$C$2:$S$9,10,0)</f>
        <v>11</v>
      </c>
      <c r="P246">
        <f>VLOOKUP($C246&amp;"-"&amp;$G246,'DADOS CENARIOS'!$C$2:$S$9,11,0)</f>
        <v>10</v>
      </c>
      <c r="Q246">
        <f>VLOOKUP($C246&amp;"-"&amp;$G246,'DADOS CENARIOS'!$C$2:$S$9,12,0)</f>
        <v>6</v>
      </c>
      <c r="R246">
        <f>VLOOKUP($C246&amp;"-"&amp;$G246,'DADOS CENARIOS'!$C$2:$S$9,13,0)</f>
        <v>4</v>
      </c>
      <c r="S246">
        <f>VLOOKUP($C246&amp;"-"&amp;$G246,'DADOS CENARIOS'!$C$2:$S$9,14,0)</f>
        <v>3000</v>
      </c>
      <c r="T246">
        <f>VLOOKUP($C246&amp;"-"&amp;$G246,'DADOS CENARIOS'!$C$2:$S$9,15,0)</f>
        <v>800</v>
      </c>
      <c r="U246">
        <f>VLOOKUP($C246&amp;"-"&amp;$G246,'DADOS CENARIOS'!$C$2:$S$9,16,0)</f>
        <v>500</v>
      </c>
      <c r="V246">
        <f>VLOOKUP($C246&amp;"-"&amp;$G246,'DADOS CENARIOS'!$C$2:$S$9,17,0)</f>
        <v>145</v>
      </c>
    </row>
    <row r="247" spans="1:22" x14ac:dyDescent="0.25">
      <c r="A247" t="str">
        <f t="shared" si="3"/>
        <v>Route_GP_SBMI_SARU</v>
      </c>
      <c r="B247" t="s">
        <v>235</v>
      </c>
      <c r="C247" s="31" t="s">
        <v>222</v>
      </c>
      <c r="D247">
        <f>VLOOKUP($C247&amp;"-"&amp;$G247,'DADOS CENARIOS'!$C$2:$S$9,2,0)</f>
        <v>9000</v>
      </c>
      <c r="E247">
        <f>VLOOKUP($C247&amp;"-"&amp;$G247,'DADOS CENARIOS'!$C$2:$S$9,3,0)</f>
        <v>5</v>
      </c>
      <c r="F247">
        <f>IF(AND(VLOOKUP(H247,vertices!$A:$D,4,0)="SIM",C247="GP"),1,VLOOKUP(C247,'DADOS CENARIOS'!$A$2:F254,6,0))</f>
        <v>1</v>
      </c>
      <c r="G247" s="31" t="s">
        <v>58</v>
      </c>
      <c r="H247" s="31" t="s">
        <v>213</v>
      </c>
      <c r="I247" s="31" t="s">
        <v>58</v>
      </c>
      <c r="J247">
        <f>VLOOKUP($C247&amp;"-"&amp;$G247,'DADOS CENARIOS'!$C$2:$S$9,5,0)</f>
        <v>107</v>
      </c>
      <c r="K247">
        <f>VLOOKUP($C247&amp;"-"&amp;$G247,'DADOS CENARIOS'!$C$2:$S$9,6,0)</f>
        <v>12020</v>
      </c>
      <c r="L247">
        <f>VLOOKUP($C247&amp;"-"&amp;$G247,'DADOS CENARIOS'!$C$2:$S$9,7,0)</f>
        <v>8216</v>
      </c>
      <c r="M247">
        <f>VLOOKUP($C247&amp;"-"&amp;$G247,'DADOS CENARIOS'!$C$2:$S$9,8,0)</f>
        <v>612.29999999999995</v>
      </c>
      <c r="N247">
        <f>VLOOKUP($C247&amp;"-"&amp;$G247,'DADOS CENARIOS'!$C$2:$S$9,9,0)</f>
        <v>306.2</v>
      </c>
      <c r="O247">
        <f>VLOOKUP($C247&amp;"-"&amp;$G247,'DADOS CENARIOS'!$C$2:$S$9,10,0)</f>
        <v>11</v>
      </c>
      <c r="P247">
        <f>VLOOKUP($C247&amp;"-"&amp;$G247,'DADOS CENARIOS'!$C$2:$S$9,11,0)</f>
        <v>10</v>
      </c>
      <c r="Q247">
        <f>VLOOKUP($C247&amp;"-"&amp;$G247,'DADOS CENARIOS'!$C$2:$S$9,12,0)</f>
        <v>6</v>
      </c>
      <c r="R247">
        <f>VLOOKUP($C247&amp;"-"&amp;$G247,'DADOS CENARIOS'!$C$2:$S$9,13,0)</f>
        <v>4</v>
      </c>
      <c r="S247">
        <f>VLOOKUP($C247&amp;"-"&amp;$G247,'DADOS CENARIOS'!$C$2:$S$9,14,0)</f>
        <v>3000</v>
      </c>
      <c r="T247">
        <f>VLOOKUP($C247&amp;"-"&amp;$G247,'DADOS CENARIOS'!$C$2:$S$9,15,0)</f>
        <v>800</v>
      </c>
      <c r="U247">
        <f>VLOOKUP($C247&amp;"-"&amp;$G247,'DADOS CENARIOS'!$C$2:$S$9,16,0)</f>
        <v>500</v>
      </c>
      <c r="V247">
        <f>VLOOKUP($C247&amp;"-"&amp;$G247,'DADOS CENARIOS'!$C$2:$S$9,17,0)</f>
        <v>145</v>
      </c>
    </row>
    <row r="248" spans="1:22" x14ac:dyDescent="0.25">
      <c r="A248" t="str">
        <f t="shared" si="3"/>
        <v>Route_GP_SBMI_SAJA</v>
      </c>
      <c r="B248" t="s">
        <v>235</v>
      </c>
      <c r="C248" s="31" t="s">
        <v>222</v>
      </c>
      <c r="D248">
        <f>VLOOKUP($C248&amp;"-"&amp;$G248,'DADOS CENARIOS'!$C$2:$S$9,2,0)</f>
        <v>9000</v>
      </c>
      <c r="E248">
        <f>VLOOKUP($C248&amp;"-"&amp;$G248,'DADOS CENARIOS'!$C$2:$S$9,3,0)</f>
        <v>5</v>
      </c>
      <c r="F248">
        <f>IF(AND(VLOOKUP(H248,vertices!$A:$D,4,0)="SIM",C248="GP"),1,VLOOKUP(C248,'DADOS CENARIOS'!$A$2:F255,6,0))</f>
        <v>1</v>
      </c>
      <c r="G248" s="31" t="s">
        <v>58</v>
      </c>
      <c r="H248" s="31" t="s">
        <v>214</v>
      </c>
      <c r="I248" s="31" t="s">
        <v>58</v>
      </c>
      <c r="J248">
        <f>VLOOKUP($C248&amp;"-"&amp;$G248,'DADOS CENARIOS'!$C$2:$S$9,5,0)</f>
        <v>107</v>
      </c>
      <c r="K248">
        <f>VLOOKUP($C248&amp;"-"&amp;$G248,'DADOS CENARIOS'!$C$2:$S$9,6,0)</f>
        <v>12020</v>
      </c>
      <c r="L248">
        <f>VLOOKUP($C248&amp;"-"&amp;$G248,'DADOS CENARIOS'!$C$2:$S$9,7,0)</f>
        <v>8216</v>
      </c>
      <c r="M248">
        <f>VLOOKUP($C248&amp;"-"&amp;$G248,'DADOS CENARIOS'!$C$2:$S$9,8,0)</f>
        <v>612.29999999999995</v>
      </c>
      <c r="N248">
        <f>VLOOKUP($C248&amp;"-"&amp;$G248,'DADOS CENARIOS'!$C$2:$S$9,9,0)</f>
        <v>306.2</v>
      </c>
      <c r="O248">
        <f>VLOOKUP($C248&amp;"-"&amp;$G248,'DADOS CENARIOS'!$C$2:$S$9,10,0)</f>
        <v>11</v>
      </c>
      <c r="P248">
        <f>VLOOKUP($C248&amp;"-"&amp;$G248,'DADOS CENARIOS'!$C$2:$S$9,11,0)</f>
        <v>10</v>
      </c>
      <c r="Q248">
        <f>VLOOKUP($C248&amp;"-"&amp;$G248,'DADOS CENARIOS'!$C$2:$S$9,12,0)</f>
        <v>6</v>
      </c>
      <c r="R248">
        <f>VLOOKUP($C248&amp;"-"&amp;$G248,'DADOS CENARIOS'!$C$2:$S$9,13,0)</f>
        <v>4</v>
      </c>
      <c r="S248">
        <f>VLOOKUP($C248&amp;"-"&amp;$G248,'DADOS CENARIOS'!$C$2:$S$9,14,0)</f>
        <v>3000</v>
      </c>
      <c r="T248">
        <f>VLOOKUP($C248&amp;"-"&amp;$G248,'DADOS CENARIOS'!$C$2:$S$9,15,0)</f>
        <v>800</v>
      </c>
      <c r="U248">
        <f>VLOOKUP($C248&amp;"-"&amp;$G248,'DADOS CENARIOS'!$C$2:$S$9,16,0)</f>
        <v>500</v>
      </c>
      <c r="V248">
        <f>VLOOKUP($C248&amp;"-"&amp;$G248,'DADOS CENARIOS'!$C$2:$S$9,17,0)</f>
        <v>145</v>
      </c>
    </row>
    <row r="249" spans="1:22" x14ac:dyDescent="0.25">
      <c r="A249" t="str">
        <f t="shared" si="3"/>
        <v>Route_GP_SBMI_FASA</v>
      </c>
      <c r="B249" t="s">
        <v>235</v>
      </c>
      <c r="C249" s="31" t="s">
        <v>222</v>
      </c>
      <c r="D249">
        <f>VLOOKUP($C249&amp;"-"&amp;$G249,'DADOS CENARIOS'!$C$2:$S$9,2,0)</f>
        <v>9000</v>
      </c>
      <c r="E249">
        <f>VLOOKUP($C249&amp;"-"&amp;$G249,'DADOS CENARIOS'!$C$2:$S$9,3,0)</f>
        <v>5</v>
      </c>
      <c r="F249">
        <f>IF(AND(VLOOKUP(H249,vertices!$A:$D,4,0)="SIM",C249="GP"),1,VLOOKUP(C249,'DADOS CENARIOS'!$A$2:F256,6,0))</f>
        <v>1</v>
      </c>
      <c r="G249" s="31" t="s">
        <v>58</v>
      </c>
      <c r="H249" s="31" t="s">
        <v>215</v>
      </c>
      <c r="I249" s="31" t="s">
        <v>58</v>
      </c>
      <c r="J249">
        <f>VLOOKUP($C249&amp;"-"&amp;$G249,'DADOS CENARIOS'!$C$2:$S$9,5,0)</f>
        <v>107</v>
      </c>
      <c r="K249">
        <f>VLOOKUP($C249&amp;"-"&amp;$G249,'DADOS CENARIOS'!$C$2:$S$9,6,0)</f>
        <v>12020</v>
      </c>
      <c r="L249">
        <f>VLOOKUP($C249&amp;"-"&amp;$G249,'DADOS CENARIOS'!$C$2:$S$9,7,0)</f>
        <v>8216</v>
      </c>
      <c r="M249">
        <f>VLOOKUP($C249&amp;"-"&amp;$G249,'DADOS CENARIOS'!$C$2:$S$9,8,0)</f>
        <v>612.29999999999995</v>
      </c>
      <c r="N249">
        <f>VLOOKUP($C249&amp;"-"&amp;$G249,'DADOS CENARIOS'!$C$2:$S$9,9,0)</f>
        <v>306.2</v>
      </c>
      <c r="O249">
        <f>VLOOKUP($C249&amp;"-"&amp;$G249,'DADOS CENARIOS'!$C$2:$S$9,10,0)</f>
        <v>11</v>
      </c>
      <c r="P249">
        <f>VLOOKUP($C249&amp;"-"&amp;$G249,'DADOS CENARIOS'!$C$2:$S$9,11,0)</f>
        <v>10</v>
      </c>
      <c r="Q249">
        <f>VLOOKUP($C249&amp;"-"&amp;$G249,'DADOS CENARIOS'!$C$2:$S$9,12,0)</f>
        <v>6</v>
      </c>
      <c r="R249">
        <f>VLOOKUP($C249&amp;"-"&amp;$G249,'DADOS CENARIOS'!$C$2:$S$9,13,0)</f>
        <v>4</v>
      </c>
      <c r="S249">
        <f>VLOOKUP($C249&amp;"-"&amp;$G249,'DADOS CENARIOS'!$C$2:$S$9,14,0)</f>
        <v>3000</v>
      </c>
      <c r="T249">
        <f>VLOOKUP($C249&amp;"-"&amp;$G249,'DADOS CENARIOS'!$C$2:$S$9,15,0)</f>
        <v>800</v>
      </c>
      <c r="U249">
        <f>VLOOKUP($C249&amp;"-"&amp;$G249,'DADOS CENARIOS'!$C$2:$S$9,16,0)</f>
        <v>500</v>
      </c>
      <c r="V249">
        <f>VLOOKUP($C249&amp;"-"&amp;$G249,'DADOS CENARIOS'!$C$2:$S$9,17,0)</f>
        <v>145</v>
      </c>
    </row>
    <row r="250" spans="1:22" x14ac:dyDescent="0.25">
      <c r="A250" t="str">
        <f t="shared" si="3"/>
        <v>Route_GP_SBMI_SECR</v>
      </c>
      <c r="B250" t="s">
        <v>235</v>
      </c>
      <c r="C250" s="31" t="s">
        <v>222</v>
      </c>
      <c r="D250">
        <f>VLOOKUP($C250&amp;"-"&amp;$G250,'DADOS CENARIOS'!$C$2:$S$9,2,0)</f>
        <v>9000</v>
      </c>
      <c r="E250">
        <f>VLOOKUP($C250&amp;"-"&amp;$G250,'DADOS CENARIOS'!$C$2:$S$9,3,0)</f>
        <v>5</v>
      </c>
      <c r="F250">
        <f>IF(AND(VLOOKUP(H250,vertices!$A:$D,4,0)="SIM",C250="GP"),1,VLOOKUP(C250,'DADOS CENARIOS'!$A$2:F257,6,0))</f>
        <v>1</v>
      </c>
      <c r="G250" s="31" t="s">
        <v>58</v>
      </c>
      <c r="H250" s="31" t="s">
        <v>216</v>
      </c>
      <c r="I250" s="31" t="s">
        <v>58</v>
      </c>
      <c r="J250">
        <f>VLOOKUP($C250&amp;"-"&amp;$G250,'DADOS CENARIOS'!$C$2:$S$9,5,0)</f>
        <v>107</v>
      </c>
      <c r="K250">
        <f>VLOOKUP($C250&amp;"-"&amp;$G250,'DADOS CENARIOS'!$C$2:$S$9,6,0)</f>
        <v>12020</v>
      </c>
      <c r="L250">
        <f>VLOOKUP($C250&amp;"-"&amp;$G250,'DADOS CENARIOS'!$C$2:$S$9,7,0)</f>
        <v>8216</v>
      </c>
      <c r="M250">
        <f>VLOOKUP($C250&amp;"-"&amp;$G250,'DADOS CENARIOS'!$C$2:$S$9,8,0)</f>
        <v>612.29999999999995</v>
      </c>
      <c r="N250">
        <f>VLOOKUP($C250&amp;"-"&amp;$G250,'DADOS CENARIOS'!$C$2:$S$9,9,0)</f>
        <v>306.2</v>
      </c>
      <c r="O250">
        <f>VLOOKUP($C250&amp;"-"&amp;$G250,'DADOS CENARIOS'!$C$2:$S$9,10,0)</f>
        <v>11</v>
      </c>
      <c r="P250">
        <f>VLOOKUP($C250&amp;"-"&amp;$G250,'DADOS CENARIOS'!$C$2:$S$9,11,0)</f>
        <v>10</v>
      </c>
      <c r="Q250">
        <f>VLOOKUP($C250&amp;"-"&amp;$G250,'DADOS CENARIOS'!$C$2:$S$9,12,0)</f>
        <v>6</v>
      </c>
      <c r="R250">
        <f>VLOOKUP($C250&amp;"-"&amp;$G250,'DADOS CENARIOS'!$C$2:$S$9,13,0)</f>
        <v>4</v>
      </c>
      <c r="S250">
        <f>VLOOKUP($C250&amp;"-"&amp;$G250,'DADOS CENARIOS'!$C$2:$S$9,14,0)</f>
        <v>3000</v>
      </c>
      <c r="T250">
        <f>VLOOKUP($C250&amp;"-"&amp;$G250,'DADOS CENARIOS'!$C$2:$S$9,15,0)</f>
        <v>800</v>
      </c>
      <c r="U250">
        <f>VLOOKUP($C250&amp;"-"&amp;$G250,'DADOS CENARIOS'!$C$2:$S$9,16,0)</f>
        <v>500</v>
      </c>
      <c r="V250">
        <f>VLOOKUP($C250&amp;"-"&amp;$G250,'DADOS CENARIOS'!$C$2:$S$9,17,0)</f>
        <v>145</v>
      </c>
    </row>
    <row r="251" spans="1:22" x14ac:dyDescent="0.25">
      <c r="A251" t="str">
        <f t="shared" si="3"/>
        <v>Route_GP_SBMI_SAON</v>
      </c>
      <c r="B251" t="s">
        <v>235</v>
      </c>
      <c r="C251" s="31" t="s">
        <v>222</v>
      </c>
      <c r="D251">
        <f>VLOOKUP($C251&amp;"-"&amp;$G251,'DADOS CENARIOS'!$C$2:$S$9,2,0)</f>
        <v>9000</v>
      </c>
      <c r="E251">
        <f>VLOOKUP($C251&amp;"-"&amp;$G251,'DADOS CENARIOS'!$C$2:$S$9,3,0)</f>
        <v>5</v>
      </c>
      <c r="F251">
        <f>IF(AND(VLOOKUP(H251,vertices!$A:$D,4,0)="SIM",C251="GP"),1,VLOOKUP(C251,'DADOS CENARIOS'!$A$2:F258,6,0))</f>
        <v>1</v>
      </c>
      <c r="G251" s="31" t="s">
        <v>58</v>
      </c>
      <c r="H251" s="31" t="s">
        <v>217</v>
      </c>
      <c r="I251" s="31" t="s">
        <v>58</v>
      </c>
      <c r="J251">
        <f>VLOOKUP($C251&amp;"-"&amp;$G251,'DADOS CENARIOS'!$C$2:$S$9,5,0)</f>
        <v>107</v>
      </c>
      <c r="K251">
        <f>VLOOKUP($C251&amp;"-"&amp;$G251,'DADOS CENARIOS'!$C$2:$S$9,6,0)</f>
        <v>12020</v>
      </c>
      <c r="L251">
        <f>VLOOKUP($C251&amp;"-"&amp;$G251,'DADOS CENARIOS'!$C$2:$S$9,7,0)</f>
        <v>8216</v>
      </c>
      <c r="M251">
        <f>VLOOKUP($C251&amp;"-"&amp;$G251,'DADOS CENARIOS'!$C$2:$S$9,8,0)</f>
        <v>612.29999999999995</v>
      </c>
      <c r="N251">
        <f>VLOOKUP($C251&amp;"-"&amp;$G251,'DADOS CENARIOS'!$C$2:$S$9,9,0)</f>
        <v>306.2</v>
      </c>
      <c r="O251">
        <f>VLOOKUP($C251&amp;"-"&amp;$G251,'DADOS CENARIOS'!$C$2:$S$9,10,0)</f>
        <v>11</v>
      </c>
      <c r="P251">
        <f>VLOOKUP($C251&amp;"-"&amp;$G251,'DADOS CENARIOS'!$C$2:$S$9,11,0)</f>
        <v>10</v>
      </c>
      <c r="Q251">
        <f>VLOOKUP($C251&amp;"-"&amp;$G251,'DADOS CENARIOS'!$C$2:$S$9,12,0)</f>
        <v>6</v>
      </c>
      <c r="R251">
        <f>VLOOKUP($C251&amp;"-"&amp;$G251,'DADOS CENARIOS'!$C$2:$S$9,13,0)</f>
        <v>4</v>
      </c>
      <c r="S251">
        <f>VLOOKUP($C251&amp;"-"&amp;$G251,'DADOS CENARIOS'!$C$2:$S$9,14,0)</f>
        <v>3000</v>
      </c>
      <c r="T251">
        <f>VLOOKUP($C251&amp;"-"&amp;$G251,'DADOS CENARIOS'!$C$2:$S$9,15,0)</f>
        <v>800</v>
      </c>
      <c r="U251">
        <f>VLOOKUP($C251&amp;"-"&amp;$G251,'DADOS CENARIOS'!$C$2:$S$9,16,0)</f>
        <v>500</v>
      </c>
      <c r="V251">
        <f>VLOOKUP($C251&amp;"-"&amp;$G251,'DADOS CENARIOS'!$C$2:$S$9,17,0)</f>
        <v>145</v>
      </c>
    </row>
    <row r="252" spans="1:22" x14ac:dyDescent="0.25">
      <c r="A252" t="str">
        <f t="shared" si="3"/>
        <v>Route_GP_SBMI_SKST</v>
      </c>
      <c r="B252" t="s">
        <v>235</v>
      </c>
      <c r="C252" s="31" t="s">
        <v>222</v>
      </c>
      <c r="D252">
        <f>VLOOKUP($C252&amp;"-"&amp;$G252,'DADOS CENARIOS'!$C$2:$S$9,2,0)</f>
        <v>9000</v>
      </c>
      <c r="E252">
        <f>VLOOKUP($C252&amp;"-"&amp;$G252,'DADOS CENARIOS'!$C$2:$S$9,3,0)</f>
        <v>5</v>
      </c>
      <c r="F252">
        <f>IF(AND(VLOOKUP(H252,vertices!$A:$D,4,0)="SIM",C252="GP"),1,VLOOKUP(C252,'DADOS CENARIOS'!$A$2:F259,6,0))</f>
        <v>1</v>
      </c>
      <c r="G252" s="31" t="s">
        <v>58</v>
      </c>
      <c r="H252" s="31" t="s">
        <v>218</v>
      </c>
      <c r="I252" s="31" t="s">
        <v>58</v>
      </c>
      <c r="J252">
        <f>VLOOKUP($C252&amp;"-"&amp;$G252,'DADOS CENARIOS'!$C$2:$S$9,5,0)</f>
        <v>107</v>
      </c>
      <c r="K252">
        <f>VLOOKUP($C252&amp;"-"&amp;$G252,'DADOS CENARIOS'!$C$2:$S$9,6,0)</f>
        <v>12020</v>
      </c>
      <c r="L252">
        <f>VLOOKUP($C252&amp;"-"&amp;$G252,'DADOS CENARIOS'!$C$2:$S$9,7,0)</f>
        <v>8216</v>
      </c>
      <c r="M252">
        <f>VLOOKUP($C252&amp;"-"&amp;$G252,'DADOS CENARIOS'!$C$2:$S$9,8,0)</f>
        <v>612.29999999999995</v>
      </c>
      <c r="N252">
        <f>VLOOKUP($C252&amp;"-"&amp;$G252,'DADOS CENARIOS'!$C$2:$S$9,9,0)</f>
        <v>306.2</v>
      </c>
      <c r="O252">
        <f>VLOOKUP($C252&amp;"-"&amp;$G252,'DADOS CENARIOS'!$C$2:$S$9,10,0)</f>
        <v>11</v>
      </c>
      <c r="P252">
        <f>VLOOKUP($C252&amp;"-"&amp;$G252,'DADOS CENARIOS'!$C$2:$S$9,11,0)</f>
        <v>10</v>
      </c>
      <c r="Q252">
        <f>VLOOKUP($C252&amp;"-"&amp;$G252,'DADOS CENARIOS'!$C$2:$S$9,12,0)</f>
        <v>6</v>
      </c>
      <c r="R252">
        <f>VLOOKUP($C252&amp;"-"&amp;$G252,'DADOS CENARIOS'!$C$2:$S$9,13,0)</f>
        <v>4</v>
      </c>
      <c r="S252">
        <f>VLOOKUP($C252&amp;"-"&amp;$G252,'DADOS CENARIOS'!$C$2:$S$9,14,0)</f>
        <v>3000</v>
      </c>
      <c r="T252">
        <f>VLOOKUP($C252&amp;"-"&amp;$G252,'DADOS CENARIOS'!$C$2:$S$9,15,0)</f>
        <v>800</v>
      </c>
      <c r="U252">
        <f>VLOOKUP($C252&amp;"-"&amp;$G252,'DADOS CENARIOS'!$C$2:$S$9,16,0)</f>
        <v>500</v>
      </c>
      <c r="V252">
        <f>VLOOKUP($C252&amp;"-"&amp;$G252,'DADOS CENARIOS'!$C$2:$S$9,17,0)</f>
        <v>145</v>
      </c>
    </row>
    <row r="253" spans="1:22" x14ac:dyDescent="0.25">
      <c r="A253" t="str">
        <f t="shared" si="3"/>
        <v>Route_GP_SBMI_SKAU</v>
      </c>
      <c r="B253" t="s">
        <v>235</v>
      </c>
      <c r="C253" s="31" t="s">
        <v>222</v>
      </c>
      <c r="D253">
        <f>VLOOKUP($C253&amp;"-"&amp;$G253,'DADOS CENARIOS'!$C$2:$S$9,2,0)</f>
        <v>9000</v>
      </c>
      <c r="E253">
        <f>VLOOKUP($C253&amp;"-"&amp;$G253,'DADOS CENARIOS'!$C$2:$S$9,3,0)</f>
        <v>5</v>
      </c>
      <c r="F253">
        <f>IF(AND(VLOOKUP(H253,vertices!$A:$D,4,0)="SIM",C253="GP"),1,VLOOKUP(C253,'DADOS CENARIOS'!$A$2:F260,6,0))</f>
        <v>1</v>
      </c>
      <c r="G253" s="31" t="s">
        <v>58</v>
      </c>
      <c r="H253" s="31" t="s">
        <v>219</v>
      </c>
      <c r="I253" s="31" t="s">
        <v>58</v>
      </c>
      <c r="J253">
        <f>VLOOKUP($C253&amp;"-"&amp;$G253,'DADOS CENARIOS'!$C$2:$S$9,5,0)</f>
        <v>107</v>
      </c>
      <c r="K253">
        <f>VLOOKUP($C253&amp;"-"&amp;$G253,'DADOS CENARIOS'!$C$2:$S$9,6,0)</f>
        <v>12020</v>
      </c>
      <c r="L253">
        <f>VLOOKUP($C253&amp;"-"&amp;$G253,'DADOS CENARIOS'!$C$2:$S$9,7,0)</f>
        <v>8216</v>
      </c>
      <c r="M253">
        <f>VLOOKUP($C253&amp;"-"&amp;$G253,'DADOS CENARIOS'!$C$2:$S$9,8,0)</f>
        <v>612.29999999999995</v>
      </c>
      <c r="N253">
        <f>VLOOKUP($C253&amp;"-"&amp;$G253,'DADOS CENARIOS'!$C$2:$S$9,9,0)</f>
        <v>306.2</v>
      </c>
      <c r="O253">
        <f>VLOOKUP($C253&amp;"-"&amp;$G253,'DADOS CENARIOS'!$C$2:$S$9,10,0)</f>
        <v>11</v>
      </c>
      <c r="P253">
        <f>VLOOKUP($C253&amp;"-"&amp;$G253,'DADOS CENARIOS'!$C$2:$S$9,11,0)</f>
        <v>10</v>
      </c>
      <c r="Q253">
        <f>VLOOKUP($C253&amp;"-"&amp;$G253,'DADOS CENARIOS'!$C$2:$S$9,12,0)</f>
        <v>6</v>
      </c>
      <c r="R253">
        <f>VLOOKUP($C253&amp;"-"&amp;$G253,'DADOS CENARIOS'!$C$2:$S$9,13,0)</f>
        <v>4</v>
      </c>
      <c r="S253">
        <f>VLOOKUP($C253&amp;"-"&amp;$G253,'DADOS CENARIOS'!$C$2:$S$9,14,0)</f>
        <v>3000</v>
      </c>
      <c r="T253">
        <f>VLOOKUP($C253&amp;"-"&amp;$G253,'DADOS CENARIOS'!$C$2:$S$9,15,0)</f>
        <v>800</v>
      </c>
      <c r="U253">
        <f>VLOOKUP($C253&amp;"-"&amp;$G253,'DADOS CENARIOS'!$C$2:$S$9,16,0)</f>
        <v>500</v>
      </c>
      <c r="V253">
        <f>VLOOKUP($C253&amp;"-"&amp;$G253,'DADOS CENARIOS'!$C$2:$S$9,17,0)</f>
        <v>145</v>
      </c>
    </row>
    <row r="254" spans="1:22" x14ac:dyDescent="0.25">
      <c r="A254" t="str">
        <f t="shared" si="3"/>
        <v>Route_GP_SBCB_PMLZ</v>
      </c>
      <c r="B254" t="s">
        <v>236</v>
      </c>
      <c r="C254" s="31" t="s">
        <v>222</v>
      </c>
      <c r="D254">
        <f>VLOOKUP($C254&amp;"-"&amp;$G254,'DADOS CENARIOS'!$C$2:$S$9,2,0)</f>
        <v>9000</v>
      </c>
      <c r="E254">
        <f>VLOOKUP($C254&amp;"-"&amp;$G254,'DADOS CENARIOS'!$C$2:$S$9,3,0)</f>
        <v>4.5</v>
      </c>
      <c r="F254">
        <f>IF(AND(VLOOKUP(H254,vertices!$A:$D,4,0)="SIM",C254="GP"),1,VLOOKUP(C254,'DADOS CENARIOS'!$A$2:F261,6,0))</f>
        <v>1</v>
      </c>
      <c r="G254" s="31" t="s">
        <v>1</v>
      </c>
      <c r="H254" s="31" t="s">
        <v>240</v>
      </c>
      <c r="I254" s="31" t="s">
        <v>1</v>
      </c>
      <c r="J254">
        <f>VLOOKUP($C254&amp;"-"&amp;$G254,'DADOS CENARIOS'!$C$2:$S$9,5,0)</f>
        <v>107</v>
      </c>
      <c r="K254">
        <f>VLOOKUP($C254&amp;"-"&amp;$G254,'DADOS CENARIOS'!$C$2:$S$9,6,0)</f>
        <v>12020</v>
      </c>
      <c r="L254">
        <f>VLOOKUP($C254&amp;"-"&amp;$G254,'DADOS CENARIOS'!$C$2:$S$9,7,0)</f>
        <v>8216</v>
      </c>
      <c r="M254">
        <f>VLOOKUP($C254&amp;"-"&amp;$G254,'DADOS CENARIOS'!$C$2:$S$9,8,0)</f>
        <v>612.29999999999995</v>
      </c>
      <c r="N254">
        <f>VLOOKUP($C254&amp;"-"&amp;$G254,'DADOS CENARIOS'!$C$2:$S$9,9,0)</f>
        <v>306.2</v>
      </c>
      <c r="O254">
        <f>VLOOKUP($C254&amp;"-"&amp;$G254,'DADOS CENARIOS'!$C$2:$S$9,10,0)</f>
        <v>11</v>
      </c>
      <c r="P254">
        <f>VLOOKUP($C254&amp;"-"&amp;$G254,'DADOS CENARIOS'!$C$2:$S$9,11,0)</f>
        <v>10</v>
      </c>
      <c r="Q254">
        <f>VLOOKUP($C254&amp;"-"&amp;$G254,'DADOS CENARIOS'!$C$2:$S$9,12,0)</f>
        <v>6</v>
      </c>
      <c r="R254">
        <f>VLOOKUP($C254&amp;"-"&amp;$G254,'DADOS CENARIOS'!$C$2:$S$9,13,0)</f>
        <v>4</v>
      </c>
      <c r="S254">
        <f>VLOOKUP($C254&amp;"-"&amp;$G254,'DADOS CENARIOS'!$C$2:$S$9,14,0)</f>
        <v>3000</v>
      </c>
      <c r="T254">
        <f>VLOOKUP($C254&amp;"-"&amp;$G254,'DADOS CENARIOS'!$C$2:$S$9,15,0)</f>
        <v>800</v>
      </c>
      <c r="U254">
        <f>VLOOKUP($C254&amp;"-"&amp;$G254,'DADOS CENARIOS'!$C$2:$S$9,16,0)</f>
        <v>500</v>
      </c>
      <c r="V254">
        <f>VLOOKUP($C254&amp;"-"&amp;$G254,'DADOS CENARIOS'!$C$2:$S$9,17,0)</f>
        <v>145</v>
      </c>
    </row>
    <row r="255" spans="1:22" x14ac:dyDescent="0.25">
      <c r="A255" t="str">
        <f t="shared" si="3"/>
        <v>Route_GP_SBCB_PMXL</v>
      </c>
      <c r="B255" t="s">
        <v>236</v>
      </c>
      <c r="C255" s="31" t="s">
        <v>222</v>
      </c>
      <c r="D255">
        <f>VLOOKUP($C255&amp;"-"&amp;$G255,'DADOS CENARIOS'!$C$2:$S$9,2,0)</f>
        <v>9000</v>
      </c>
      <c r="E255">
        <f>VLOOKUP($C255&amp;"-"&amp;$G255,'DADOS CENARIOS'!$C$2:$S$9,3,0)</f>
        <v>4.5</v>
      </c>
      <c r="F255">
        <f>IF(AND(VLOOKUP(H255,vertices!$A:$D,4,0)="SIM",C255="GP"),1,VLOOKUP(C255,'DADOS CENARIOS'!$A$2:F262,6,0))</f>
        <v>1</v>
      </c>
      <c r="G255" s="31" t="s">
        <v>1</v>
      </c>
      <c r="H255" s="31" t="s">
        <v>241</v>
      </c>
      <c r="I255" s="31" t="s">
        <v>1</v>
      </c>
      <c r="J255">
        <f>VLOOKUP($C255&amp;"-"&amp;$G255,'DADOS CENARIOS'!$C$2:$S$9,5,0)</f>
        <v>107</v>
      </c>
      <c r="K255">
        <f>VLOOKUP($C255&amp;"-"&amp;$G255,'DADOS CENARIOS'!$C$2:$S$9,6,0)</f>
        <v>12020</v>
      </c>
      <c r="L255">
        <f>VLOOKUP($C255&amp;"-"&amp;$G255,'DADOS CENARIOS'!$C$2:$S$9,7,0)</f>
        <v>8216</v>
      </c>
      <c r="M255">
        <f>VLOOKUP($C255&amp;"-"&amp;$G255,'DADOS CENARIOS'!$C$2:$S$9,8,0)</f>
        <v>612.29999999999995</v>
      </c>
      <c r="N255">
        <f>VLOOKUP($C255&amp;"-"&amp;$G255,'DADOS CENARIOS'!$C$2:$S$9,9,0)</f>
        <v>306.2</v>
      </c>
      <c r="O255">
        <f>VLOOKUP($C255&amp;"-"&amp;$G255,'DADOS CENARIOS'!$C$2:$S$9,10,0)</f>
        <v>11</v>
      </c>
      <c r="P255">
        <f>VLOOKUP($C255&amp;"-"&amp;$G255,'DADOS CENARIOS'!$C$2:$S$9,11,0)</f>
        <v>10</v>
      </c>
      <c r="Q255">
        <f>VLOOKUP($C255&amp;"-"&amp;$G255,'DADOS CENARIOS'!$C$2:$S$9,12,0)</f>
        <v>6</v>
      </c>
      <c r="R255">
        <f>VLOOKUP($C255&amp;"-"&amp;$G255,'DADOS CENARIOS'!$C$2:$S$9,13,0)</f>
        <v>4</v>
      </c>
      <c r="S255">
        <f>VLOOKUP($C255&amp;"-"&amp;$G255,'DADOS CENARIOS'!$C$2:$S$9,14,0)</f>
        <v>3000</v>
      </c>
      <c r="T255">
        <f>VLOOKUP($C255&amp;"-"&amp;$G255,'DADOS CENARIOS'!$C$2:$S$9,15,0)</f>
        <v>800</v>
      </c>
      <c r="U255">
        <f>VLOOKUP($C255&amp;"-"&amp;$G255,'DADOS CENARIOS'!$C$2:$S$9,16,0)</f>
        <v>500</v>
      </c>
      <c r="V255">
        <f>VLOOKUP($C255&amp;"-"&amp;$G255,'DADOS CENARIOS'!$C$2:$S$9,17,0)</f>
        <v>145</v>
      </c>
    </row>
    <row r="256" spans="1:22" x14ac:dyDescent="0.25">
      <c r="A256" t="str">
        <f t="shared" si="3"/>
        <v>Route_GP_SBCB_FPAR</v>
      </c>
      <c r="B256" t="s">
        <v>236</v>
      </c>
      <c r="C256" s="31" t="s">
        <v>222</v>
      </c>
      <c r="D256">
        <f>VLOOKUP($C256&amp;"-"&amp;$G256,'DADOS CENARIOS'!$C$2:$S$9,2,0)</f>
        <v>9000</v>
      </c>
      <c r="E256">
        <f>VLOOKUP($C256&amp;"-"&amp;$G256,'DADOS CENARIOS'!$C$2:$S$9,3,0)</f>
        <v>4.5</v>
      </c>
      <c r="F256">
        <f>IF(AND(VLOOKUP(H256,vertices!$A:$D,4,0)="SIM",C256="GP"),1,VLOOKUP(C256,'DADOS CENARIOS'!$A$2:F263,6,0))</f>
        <v>18</v>
      </c>
      <c r="G256" s="31" t="s">
        <v>1</v>
      </c>
      <c r="H256" s="31" t="s">
        <v>242</v>
      </c>
      <c r="I256" s="31" t="s">
        <v>1</v>
      </c>
      <c r="J256">
        <f>VLOOKUP($C256&amp;"-"&amp;$G256,'DADOS CENARIOS'!$C$2:$S$9,5,0)</f>
        <v>107</v>
      </c>
      <c r="K256">
        <f>VLOOKUP($C256&amp;"-"&amp;$G256,'DADOS CENARIOS'!$C$2:$S$9,6,0)</f>
        <v>12020</v>
      </c>
      <c r="L256">
        <f>VLOOKUP($C256&amp;"-"&amp;$G256,'DADOS CENARIOS'!$C$2:$S$9,7,0)</f>
        <v>8216</v>
      </c>
      <c r="M256">
        <f>VLOOKUP($C256&amp;"-"&amp;$G256,'DADOS CENARIOS'!$C$2:$S$9,8,0)</f>
        <v>612.29999999999995</v>
      </c>
      <c r="N256">
        <f>VLOOKUP($C256&amp;"-"&amp;$G256,'DADOS CENARIOS'!$C$2:$S$9,9,0)</f>
        <v>306.2</v>
      </c>
      <c r="O256">
        <f>VLOOKUP($C256&amp;"-"&amp;$G256,'DADOS CENARIOS'!$C$2:$S$9,10,0)</f>
        <v>11</v>
      </c>
      <c r="P256">
        <f>VLOOKUP($C256&amp;"-"&amp;$G256,'DADOS CENARIOS'!$C$2:$S$9,11,0)</f>
        <v>10</v>
      </c>
      <c r="Q256">
        <f>VLOOKUP($C256&amp;"-"&amp;$G256,'DADOS CENARIOS'!$C$2:$S$9,12,0)</f>
        <v>6</v>
      </c>
      <c r="R256">
        <f>VLOOKUP($C256&amp;"-"&amp;$G256,'DADOS CENARIOS'!$C$2:$S$9,13,0)</f>
        <v>4</v>
      </c>
      <c r="S256">
        <f>VLOOKUP($C256&amp;"-"&amp;$G256,'DADOS CENARIOS'!$C$2:$S$9,14,0)</f>
        <v>3000</v>
      </c>
      <c r="T256">
        <f>VLOOKUP($C256&amp;"-"&amp;$G256,'DADOS CENARIOS'!$C$2:$S$9,15,0)</f>
        <v>800</v>
      </c>
      <c r="U256">
        <f>VLOOKUP($C256&amp;"-"&amp;$G256,'DADOS CENARIOS'!$C$2:$S$9,16,0)</f>
        <v>500</v>
      </c>
      <c r="V256">
        <f>VLOOKUP($C256&amp;"-"&amp;$G256,'DADOS CENARIOS'!$C$2:$S$9,17,0)</f>
        <v>145</v>
      </c>
    </row>
    <row r="257" spans="1:22" x14ac:dyDescent="0.25">
      <c r="A257" t="str">
        <f t="shared" si="3"/>
        <v>Route_GP_SBCB_FPIB</v>
      </c>
      <c r="B257" t="s">
        <v>236</v>
      </c>
      <c r="C257" s="31" t="s">
        <v>222</v>
      </c>
      <c r="D257">
        <f>VLOOKUP($C257&amp;"-"&amp;$G257,'DADOS CENARIOS'!$C$2:$S$9,2,0)</f>
        <v>9000</v>
      </c>
      <c r="E257">
        <f>VLOOKUP($C257&amp;"-"&amp;$G257,'DADOS CENARIOS'!$C$2:$S$9,3,0)</f>
        <v>4.5</v>
      </c>
      <c r="F257">
        <f>IF(AND(VLOOKUP(H257,vertices!$A:$D,4,0)="SIM",C257="GP"),1,VLOOKUP(C257,'DADOS CENARIOS'!$A$2:F264,6,0))</f>
        <v>18</v>
      </c>
      <c r="G257" s="31" t="s">
        <v>1</v>
      </c>
      <c r="H257" s="31" t="s">
        <v>243</v>
      </c>
      <c r="I257" s="31" t="s">
        <v>1</v>
      </c>
      <c r="J257">
        <f>VLOOKUP($C257&amp;"-"&amp;$G257,'DADOS CENARIOS'!$C$2:$S$9,5,0)</f>
        <v>107</v>
      </c>
      <c r="K257">
        <f>VLOOKUP($C257&amp;"-"&amp;$G257,'DADOS CENARIOS'!$C$2:$S$9,6,0)</f>
        <v>12020</v>
      </c>
      <c r="L257">
        <f>VLOOKUP($C257&amp;"-"&amp;$G257,'DADOS CENARIOS'!$C$2:$S$9,7,0)</f>
        <v>8216</v>
      </c>
      <c r="M257">
        <f>VLOOKUP($C257&amp;"-"&amp;$G257,'DADOS CENARIOS'!$C$2:$S$9,8,0)</f>
        <v>612.29999999999995</v>
      </c>
      <c r="N257">
        <f>VLOOKUP($C257&amp;"-"&amp;$G257,'DADOS CENARIOS'!$C$2:$S$9,9,0)</f>
        <v>306.2</v>
      </c>
      <c r="O257">
        <f>VLOOKUP($C257&amp;"-"&amp;$G257,'DADOS CENARIOS'!$C$2:$S$9,10,0)</f>
        <v>11</v>
      </c>
      <c r="P257">
        <f>VLOOKUP($C257&amp;"-"&amp;$G257,'DADOS CENARIOS'!$C$2:$S$9,11,0)</f>
        <v>10</v>
      </c>
      <c r="Q257">
        <f>VLOOKUP($C257&amp;"-"&amp;$G257,'DADOS CENARIOS'!$C$2:$S$9,12,0)</f>
        <v>6</v>
      </c>
      <c r="R257">
        <f>VLOOKUP($C257&amp;"-"&amp;$G257,'DADOS CENARIOS'!$C$2:$S$9,13,0)</f>
        <v>4</v>
      </c>
      <c r="S257">
        <f>VLOOKUP($C257&amp;"-"&amp;$G257,'DADOS CENARIOS'!$C$2:$S$9,14,0)</f>
        <v>3000</v>
      </c>
      <c r="T257">
        <f>VLOOKUP($C257&amp;"-"&amp;$G257,'DADOS CENARIOS'!$C$2:$S$9,15,0)</f>
        <v>800</v>
      </c>
      <c r="U257">
        <f>VLOOKUP($C257&amp;"-"&amp;$G257,'DADOS CENARIOS'!$C$2:$S$9,16,0)</f>
        <v>500</v>
      </c>
      <c r="V257">
        <f>VLOOKUP($C257&amp;"-"&amp;$G257,'DADOS CENARIOS'!$C$2:$S$9,17,0)</f>
        <v>145</v>
      </c>
    </row>
    <row r="258" spans="1:22" x14ac:dyDescent="0.25">
      <c r="A258" t="str">
        <f t="shared" ref="A258:A321" si="4">"Route_"&amp;C258&amp;"_"&amp;G258&amp;"_"&amp;H258</f>
        <v>Route_GP_SBCB_FPIT</v>
      </c>
      <c r="B258" t="s">
        <v>236</v>
      </c>
      <c r="C258" s="31" t="s">
        <v>222</v>
      </c>
      <c r="D258">
        <f>VLOOKUP($C258&amp;"-"&amp;$G258,'DADOS CENARIOS'!$C$2:$S$9,2,0)</f>
        <v>9000</v>
      </c>
      <c r="E258">
        <f>VLOOKUP($C258&amp;"-"&amp;$G258,'DADOS CENARIOS'!$C$2:$S$9,3,0)</f>
        <v>4.5</v>
      </c>
      <c r="F258">
        <f>IF(AND(VLOOKUP(H258,vertices!$A:$D,4,0)="SIM",C258="GP"),1,VLOOKUP(C258,'DADOS CENARIOS'!$A$2:F265,6,0))</f>
        <v>18</v>
      </c>
      <c r="G258" s="31" t="s">
        <v>1</v>
      </c>
      <c r="H258" s="31" t="s">
        <v>244</v>
      </c>
      <c r="I258" s="31" t="s">
        <v>1</v>
      </c>
      <c r="J258">
        <f>VLOOKUP($C258&amp;"-"&amp;$G258,'DADOS CENARIOS'!$C$2:$S$9,5,0)</f>
        <v>107</v>
      </c>
      <c r="K258">
        <f>VLOOKUP($C258&amp;"-"&amp;$G258,'DADOS CENARIOS'!$C$2:$S$9,6,0)</f>
        <v>12020</v>
      </c>
      <c r="L258">
        <f>VLOOKUP($C258&amp;"-"&amp;$G258,'DADOS CENARIOS'!$C$2:$S$9,7,0)</f>
        <v>8216</v>
      </c>
      <c r="M258">
        <f>VLOOKUP($C258&amp;"-"&amp;$G258,'DADOS CENARIOS'!$C$2:$S$9,8,0)</f>
        <v>612.29999999999995</v>
      </c>
      <c r="N258">
        <f>VLOOKUP($C258&amp;"-"&amp;$G258,'DADOS CENARIOS'!$C$2:$S$9,9,0)</f>
        <v>306.2</v>
      </c>
      <c r="O258">
        <f>VLOOKUP($C258&amp;"-"&amp;$G258,'DADOS CENARIOS'!$C$2:$S$9,10,0)</f>
        <v>11</v>
      </c>
      <c r="P258">
        <f>VLOOKUP($C258&amp;"-"&amp;$G258,'DADOS CENARIOS'!$C$2:$S$9,11,0)</f>
        <v>10</v>
      </c>
      <c r="Q258">
        <f>VLOOKUP($C258&amp;"-"&amp;$G258,'DADOS CENARIOS'!$C$2:$S$9,12,0)</f>
        <v>6</v>
      </c>
      <c r="R258">
        <f>VLOOKUP($C258&amp;"-"&amp;$G258,'DADOS CENARIOS'!$C$2:$S$9,13,0)</f>
        <v>4</v>
      </c>
      <c r="S258">
        <f>VLOOKUP($C258&amp;"-"&amp;$G258,'DADOS CENARIOS'!$C$2:$S$9,14,0)</f>
        <v>3000</v>
      </c>
      <c r="T258">
        <f>VLOOKUP($C258&amp;"-"&amp;$G258,'DADOS CENARIOS'!$C$2:$S$9,15,0)</f>
        <v>800</v>
      </c>
      <c r="U258">
        <f>VLOOKUP($C258&amp;"-"&amp;$G258,'DADOS CENARIOS'!$C$2:$S$9,16,0)</f>
        <v>500</v>
      </c>
      <c r="V258">
        <f>VLOOKUP($C258&amp;"-"&amp;$G258,'DADOS CENARIOS'!$C$2:$S$9,17,0)</f>
        <v>145</v>
      </c>
    </row>
    <row r="259" spans="1:22" x14ac:dyDescent="0.25">
      <c r="A259" t="str">
        <f t="shared" si="4"/>
        <v>Route_GP_SBCB_FPMA</v>
      </c>
      <c r="B259" t="s">
        <v>236</v>
      </c>
      <c r="C259" s="31" t="s">
        <v>222</v>
      </c>
      <c r="D259">
        <f>VLOOKUP($C259&amp;"-"&amp;$G259,'DADOS CENARIOS'!$C$2:$S$9,2,0)</f>
        <v>9000</v>
      </c>
      <c r="E259">
        <f>VLOOKUP($C259&amp;"-"&amp;$G259,'DADOS CENARIOS'!$C$2:$S$9,3,0)</f>
        <v>4.5</v>
      </c>
      <c r="F259">
        <f>IF(AND(VLOOKUP(H259,vertices!$A:$D,4,0)="SIM",C259="GP"),1,VLOOKUP(C259,'DADOS CENARIOS'!$A$2:F266,6,0))</f>
        <v>18</v>
      </c>
      <c r="G259" s="31" t="s">
        <v>1</v>
      </c>
      <c r="H259" s="31" t="s">
        <v>245</v>
      </c>
      <c r="I259" s="31" t="s">
        <v>1</v>
      </c>
      <c r="J259">
        <f>VLOOKUP($C259&amp;"-"&amp;$G259,'DADOS CENARIOS'!$C$2:$S$9,5,0)</f>
        <v>107</v>
      </c>
      <c r="K259">
        <f>VLOOKUP($C259&amp;"-"&amp;$G259,'DADOS CENARIOS'!$C$2:$S$9,6,0)</f>
        <v>12020</v>
      </c>
      <c r="L259">
        <f>VLOOKUP($C259&amp;"-"&amp;$G259,'DADOS CENARIOS'!$C$2:$S$9,7,0)</f>
        <v>8216</v>
      </c>
      <c r="M259">
        <f>VLOOKUP($C259&amp;"-"&amp;$G259,'DADOS CENARIOS'!$C$2:$S$9,8,0)</f>
        <v>612.29999999999995</v>
      </c>
      <c r="N259">
        <f>VLOOKUP($C259&amp;"-"&amp;$G259,'DADOS CENARIOS'!$C$2:$S$9,9,0)</f>
        <v>306.2</v>
      </c>
      <c r="O259">
        <f>VLOOKUP($C259&amp;"-"&amp;$G259,'DADOS CENARIOS'!$C$2:$S$9,10,0)</f>
        <v>11</v>
      </c>
      <c r="P259">
        <f>VLOOKUP($C259&amp;"-"&amp;$G259,'DADOS CENARIOS'!$C$2:$S$9,11,0)</f>
        <v>10</v>
      </c>
      <c r="Q259">
        <f>VLOOKUP($C259&amp;"-"&amp;$G259,'DADOS CENARIOS'!$C$2:$S$9,12,0)</f>
        <v>6</v>
      </c>
      <c r="R259">
        <f>VLOOKUP($C259&amp;"-"&amp;$G259,'DADOS CENARIOS'!$C$2:$S$9,13,0)</f>
        <v>4</v>
      </c>
      <c r="S259">
        <f>VLOOKUP($C259&amp;"-"&amp;$G259,'DADOS CENARIOS'!$C$2:$S$9,14,0)</f>
        <v>3000</v>
      </c>
      <c r="T259">
        <f>VLOOKUP($C259&amp;"-"&amp;$G259,'DADOS CENARIOS'!$C$2:$S$9,15,0)</f>
        <v>800</v>
      </c>
      <c r="U259">
        <f>VLOOKUP($C259&amp;"-"&amp;$G259,'DADOS CENARIOS'!$C$2:$S$9,16,0)</f>
        <v>500</v>
      </c>
      <c r="V259">
        <f>VLOOKUP($C259&amp;"-"&amp;$G259,'DADOS CENARIOS'!$C$2:$S$9,17,0)</f>
        <v>145</v>
      </c>
    </row>
    <row r="260" spans="1:22" x14ac:dyDescent="0.25">
      <c r="A260" t="str">
        <f t="shared" si="4"/>
        <v>Route_GP_SBCB_FPMR</v>
      </c>
      <c r="B260" t="s">
        <v>236</v>
      </c>
      <c r="C260" s="31" t="s">
        <v>222</v>
      </c>
      <c r="D260">
        <f>VLOOKUP($C260&amp;"-"&amp;$G260,'DADOS CENARIOS'!$C$2:$S$9,2,0)</f>
        <v>9000</v>
      </c>
      <c r="E260">
        <f>VLOOKUP($C260&amp;"-"&amp;$G260,'DADOS CENARIOS'!$C$2:$S$9,3,0)</f>
        <v>4.5</v>
      </c>
      <c r="F260">
        <f>IF(AND(VLOOKUP(H260,vertices!$A:$D,4,0)="SIM",C260="GP"),1,VLOOKUP(C260,'DADOS CENARIOS'!$A$2:F267,6,0))</f>
        <v>18</v>
      </c>
      <c r="G260" s="31" t="s">
        <v>1</v>
      </c>
      <c r="H260" s="31" t="s">
        <v>246</v>
      </c>
      <c r="I260" s="31" t="s">
        <v>1</v>
      </c>
      <c r="J260">
        <f>VLOOKUP($C260&amp;"-"&amp;$G260,'DADOS CENARIOS'!$C$2:$S$9,5,0)</f>
        <v>107</v>
      </c>
      <c r="K260">
        <f>VLOOKUP($C260&amp;"-"&amp;$G260,'DADOS CENARIOS'!$C$2:$S$9,6,0)</f>
        <v>12020</v>
      </c>
      <c r="L260">
        <f>VLOOKUP($C260&amp;"-"&amp;$G260,'DADOS CENARIOS'!$C$2:$S$9,7,0)</f>
        <v>8216</v>
      </c>
      <c r="M260">
        <f>VLOOKUP($C260&amp;"-"&amp;$G260,'DADOS CENARIOS'!$C$2:$S$9,8,0)</f>
        <v>612.29999999999995</v>
      </c>
      <c r="N260">
        <f>VLOOKUP($C260&amp;"-"&amp;$G260,'DADOS CENARIOS'!$C$2:$S$9,9,0)</f>
        <v>306.2</v>
      </c>
      <c r="O260">
        <f>VLOOKUP($C260&amp;"-"&amp;$G260,'DADOS CENARIOS'!$C$2:$S$9,10,0)</f>
        <v>11</v>
      </c>
      <c r="P260">
        <f>VLOOKUP($C260&amp;"-"&amp;$G260,'DADOS CENARIOS'!$C$2:$S$9,11,0)</f>
        <v>10</v>
      </c>
      <c r="Q260">
        <f>VLOOKUP($C260&amp;"-"&amp;$G260,'DADOS CENARIOS'!$C$2:$S$9,12,0)</f>
        <v>6</v>
      </c>
      <c r="R260">
        <f>VLOOKUP($C260&amp;"-"&amp;$G260,'DADOS CENARIOS'!$C$2:$S$9,13,0)</f>
        <v>4</v>
      </c>
      <c r="S260">
        <f>VLOOKUP($C260&amp;"-"&amp;$G260,'DADOS CENARIOS'!$C$2:$S$9,14,0)</f>
        <v>3000</v>
      </c>
      <c r="T260">
        <f>VLOOKUP($C260&amp;"-"&amp;$G260,'DADOS CENARIOS'!$C$2:$S$9,15,0)</f>
        <v>800</v>
      </c>
      <c r="U260">
        <f>VLOOKUP($C260&amp;"-"&amp;$G260,'DADOS CENARIOS'!$C$2:$S$9,16,0)</f>
        <v>500</v>
      </c>
      <c r="V260">
        <f>VLOOKUP($C260&amp;"-"&amp;$G260,'DADOS CENARIOS'!$C$2:$S$9,17,0)</f>
        <v>145</v>
      </c>
    </row>
    <row r="261" spans="1:22" x14ac:dyDescent="0.25">
      <c r="A261" t="str">
        <f t="shared" si="4"/>
        <v>Route_GP_SBCB_FPPA</v>
      </c>
      <c r="B261" t="s">
        <v>236</v>
      </c>
      <c r="C261" s="31" t="s">
        <v>222</v>
      </c>
      <c r="D261">
        <f>VLOOKUP($C261&amp;"-"&amp;$G261,'DADOS CENARIOS'!$C$2:$S$9,2,0)</f>
        <v>9000</v>
      </c>
      <c r="E261">
        <f>VLOOKUP($C261&amp;"-"&amp;$G261,'DADOS CENARIOS'!$C$2:$S$9,3,0)</f>
        <v>4.5</v>
      </c>
      <c r="F261">
        <f>IF(AND(VLOOKUP(H261,vertices!$A:$D,4,0)="SIM",C261="GP"),1,VLOOKUP(C261,'DADOS CENARIOS'!$A$2:F268,6,0))</f>
        <v>18</v>
      </c>
      <c r="G261" s="31" t="s">
        <v>1</v>
      </c>
      <c r="H261" s="31" t="s">
        <v>247</v>
      </c>
      <c r="I261" s="31" t="s">
        <v>1</v>
      </c>
      <c r="J261">
        <f>VLOOKUP($C261&amp;"-"&amp;$G261,'DADOS CENARIOS'!$C$2:$S$9,5,0)</f>
        <v>107</v>
      </c>
      <c r="K261">
        <f>VLOOKUP($C261&amp;"-"&amp;$G261,'DADOS CENARIOS'!$C$2:$S$9,6,0)</f>
        <v>12020</v>
      </c>
      <c r="L261">
        <f>VLOOKUP($C261&amp;"-"&amp;$G261,'DADOS CENARIOS'!$C$2:$S$9,7,0)</f>
        <v>8216</v>
      </c>
      <c r="M261">
        <f>VLOOKUP($C261&amp;"-"&amp;$G261,'DADOS CENARIOS'!$C$2:$S$9,8,0)</f>
        <v>612.29999999999995</v>
      </c>
      <c r="N261">
        <f>VLOOKUP($C261&amp;"-"&amp;$G261,'DADOS CENARIOS'!$C$2:$S$9,9,0)</f>
        <v>306.2</v>
      </c>
      <c r="O261">
        <f>VLOOKUP($C261&amp;"-"&amp;$G261,'DADOS CENARIOS'!$C$2:$S$9,10,0)</f>
        <v>11</v>
      </c>
      <c r="P261">
        <f>VLOOKUP($C261&amp;"-"&amp;$G261,'DADOS CENARIOS'!$C$2:$S$9,11,0)</f>
        <v>10</v>
      </c>
      <c r="Q261">
        <f>VLOOKUP($C261&amp;"-"&amp;$G261,'DADOS CENARIOS'!$C$2:$S$9,12,0)</f>
        <v>6</v>
      </c>
      <c r="R261">
        <f>VLOOKUP($C261&amp;"-"&amp;$G261,'DADOS CENARIOS'!$C$2:$S$9,13,0)</f>
        <v>4</v>
      </c>
      <c r="S261">
        <f>VLOOKUP($C261&amp;"-"&amp;$G261,'DADOS CENARIOS'!$C$2:$S$9,14,0)</f>
        <v>3000</v>
      </c>
      <c r="T261">
        <f>VLOOKUP($C261&amp;"-"&amp;$G261,'DADOS CENARIOS'!$C$2:$S$9,15,0)</f>
        <v>800</v>
      </c>
      <c r="U261">
        <f>VLOOKUP($C261&amp;"-"&amp;$G261,'DADOS CENARIOS'!$C$2:$S$9,16,0)</f>
        <v>500</v>
      </c>
      <c r="V261">
        <f>VLOOKUP($C261&amp;"-"&amp;$G261,'DADOS CENARIOS'!$C$2:$S$9,17,0)</f>
        <v>145</v>
      </c>
    </row>
    <row r="262" spans="1:22" x14ac:dyDescent="0.25">
      <c r="A262" t="str">
        <f t="shared" si="4"/>
        <v>Route_GP_SBCB_FPPL</v>
      </c>
      <c r="B262" t="s">
        <v>236</v>
      </c>
      <c r="C262" s="31" t="s">
        <v>222</v>
      </c>
      <c r="D262">
        <f>VLOOKUP($C262&amp;"-"&amp;$G262,'DADOS CENARIOS'!$C$2:$S$9,2,0)</f>
        <v>9000</v>
      </c>
      <c r="E262">
        <f>VLOOKUP($C262&amp;"-"&amp;$G262,'DADOS CENARIOS'!$C$2:$S$9,3,0)</f>
        <v>4.5</v>
      </c>
      <c r="F262">
        <f>IF(AND(VLOOKUP(H262,vertices!$A:$D,4,0)="SIM",C262="GP"),1,VLOOKUP(C262,'DADOS CENARIOS'!$A$2:F269,6,0))</f>
        <v>18</v>
      </c>
      <c r="G262" s="31" t="s">
        <v>1</v>
      </c>
      <c r="H262" s="31" t="s">
        <v>248</v>
      </c>
      <c r="I262" s="31" t="s">
        <v>1</v>
      </c>
      <c r="J262">
        <f>VLOOKUP($C262&amp;"-"&amp;$G262,'DADOS CENARIOS'!$C$2:$S$9,5,0)</f>
        <v>107</v>
      </c>
      <c r="K262">
        <f>VLOOKUP($C262&amp;"-"&amp;$G262,'DADOS CENARIOS'!$C$2:$S$9,6,0)</f>
        <v>12020</v>
      </c>
      <c r="L262">
        <f>VLOOKUP($C262&amp;"-"&amp;$G262,'DADOS CENARIOS'!$C$2:$S$9,7,0)</f>
        <v>8216</v>
      </c>
      <c r="M262">
        <f>VLOOKUP($C262&amp;"-"&amp;$G262,'DADOS CENARIOS'!$C$2:$S$9,8,0)</f>
        <v>612.29999999999995</v>
      </c>
      <c r="N262">
        <f>VLOOKUP($C262&amp;"-"&amp;$G262,'DADOS CENARIOS'!$C$2:$S$9,9,0)</f>
        <v>306.2</v>
      </c>
      <c r="O262">
        <f>VLOOKUP($C262&amp;"-"&amp;$G262,'DADOS CENARIOS'!$C$2:$S$9,10,0)</f>
        <v>11</v>
      </c>
      <c r="P262">
        <f>VLOOKUP($C262&amp;"-"&amp;$G262,'DADOS CENARIOS'!$C$2:$S$9,11,0)</f>
        <v>10</v>
      </c>
      <c r="Q262">
        <f>VLOOKUP($C262&amp;"-"&amp;$G262,'DADOS CENARIOS'!$C$2:$S$9,12,0)</f>
        <v>6</v>
      </c>
      <c r="R262">
        <f>VLOOKUP($C262&amp;"-"&amp;$G262,'DADOS CENARIOS'!$C$2:$S$9,13,0)</f>
        <v>4</v>
      </c>
      <c r="S262">
        <f>VLOOKUP($C262&amp;"-"&amp;$G262,'DADOS CENARIOS'!$C$2:$S$9,14,0)</f>
        <v>3000</v>
      </c>
      <c r="T262">
        <f>VLOOKUP($C262&amp;"-"&amp;$G262,'DADOS CENARIOS'!$C$2:$S$9,15,0)</f>
        <v>800</v>
      </c>
      <c r="U262">
        <f>VLOOKUP($C262&amp;"-"&amp;$G262,'DADOS CENARIOS'!$C$2:$S$9,16,0)</f>
        <v>500</v>
      </c>
      <c r="V262">
        <f>VLOOKUP($C262&amp;"-"&amp;$G262,'DADOS CENARIOS'!$C$2:$S$9,17,0)</f>
        <v>145</v>
      </c>
    </row>
    <row r="263" spans="1:22" x14ac:dyDescent="0.25">
      <c r="A263" t="str">
        <f t="shared" si="4"/>
        <v>Route_GP_SBCB_FPCS</v>
      </c>
      <c r="B263" t="s">
        <v>236</v>
      </c>
      <c r="C263" s="31" t="s">
        <v>222</v>
      </c>
      <c r="D263">
        <f>VLOOKUP($C263&amp;"-"&amp;$G263,'DADOS CENARIOS'!$C$2:$S$9,2,0)</f>
        <v>9000</v>
      </c>
      <c r="E263">
        <f>VLOOKUP($C263&amp;"-"&amp;$G263,'DADOS CENARIOS'!$C$2:$S$9,3,0)</f>
        <v>4.5</v>
      </c>
      <c r="F263">
        <f>IF(AND(VLOOKUP(H263,vertices!$A:$D,4,0)="SIM",C263="GP"),1,VLOOKUP(C263,'DADOS CENARIOS'!$A$2:F270,6,0))</f>
        <v>18</v>
      </c>
      <c r="G263" s="31" t="s">
        <v>1</v>
      </c>
      <c r="H263" s="31" t="s">
        <v>249</v>
      </c>
      <c r="I263" s="31" t="s">
        <v>1</v>
      </c>
      <c r="J263">
        <f>VLOOKUP($C263&amp;"-"&amp;$G263,'DADOS CENARIOS'!$C$2:$S$9,5,0)</f>
        <v>107</v>
      </c>
      <c r="K263">
        <f>VLOOKUP($C263&amp;"-"&amp;$G263,'DADOS CENARIOS'!$C$2:$S$9,6,0)</f>
        <v>12020</v>
      </c>
      <c r="L263">
        <f>VLOOKUP($C263&amp;"-"&amp;$G263,'DADOS CENARIOS'!$C$2:$S$9,7,0)</f>
        <v>8216</v>
      </c>
      <c r="M263">
        <f>VLOOKUP($C263&amp;"-"&amp;$G263,'DADOS CENARIOS'!$C$2:$S$9,8,0)</f>
        <v>612.29999999999995</v>
      </c>
      <c r="N263">
        <f>VLOOKUP($C263&amp;"-"&amp;$G263,'DADOS CENARIOS'!$C$2:$S$9,9,0)</f>
        <v>306.2</v>
      </c>
      <c r="O263">
        <f>VLOOKUP($C263&amp;"-"&amp;$G263,'DADOS CENARIOS'!$C$2:$S$9,10,0)</f>
        <v>11</v>
      </c>
      <c r="P263">
        <f>VLOOKUP($C263&amp;"-"&amp;$G263,'DADOS CENARIOS'!$C$2:$S$9,11,0)</f>
        <v>10</v>
      </c>
      <c r="Q263">
        <f>VLOOKUP($C263&amp;"-"&amp;$G263,'DADOS CENARIOS'!$C$2:$S$9,12,0)</f>
        <v>6</v>
      </c>
      <c r="R263">
        <f>VLOOKUP($C263&amp;"-"&amp;$G263,'DADOS CENARIOS'!$C$2:$S$9,13,0)</f>
        <v>4</v>
      </c>
      <c r="S263">
        <f>VLOOKUP($C263&amp;"-"&amp;$G263,'DADOS CENARIOS'!$C$2:$S$9,14,0)</f>
        <v>3000</v>
      </c>
      <c r="T263">
        <f>VLOOKUP($C263&amp;"-"&amp;$G263,'DADOS CENARIOS'!$C$2:$S$9,15,0)</f>
        <v>800</v>
      </c>
      <c r="U263">
        <f>VLOOKUP($C263&amp;"-"&amp;$G263,'DADOS CENARIOS'!$C$2:$S$9,16,0)</f>
        <v>500</v>
      </c>
      <c r="V263">
        <f>VLOOKUP($C263&amp;"-"&amp;$G263,'DADOS CENARIOS'!$C$2:$S$9,17,0)</f>
        <v>145</v>
      </c>
    </row>
    <row r="264" spans="1:22" x14ac:dyDescent="0.25">
      <c r="A264" t="str">
        <f t="shared" si="4"/>
        <v>Route_GP_SBCB_FPSP</v>
      </c>
      <c r="B264" t="s">
        <v>236</v>
      </c>
      <c r="C264" s="31" t="s">
        <v>222</v>
      </c>
      <c r="D264">
        <f>VLOOKUP($C264&amp;"-"&amp;$G264,'DADOS CENARIOS'!$C$2:$S$9,2,0)</f>
        <v>9000</v>
      </c>
      <c r="E264">
        <f>VLOOKUP($C264&amp;"-"&amp;$G264,'DADOS CENARIOS'!$C$2:$S$9,3,0)</f>
        <v>4.5</v>
      </c>
      <c r="F264">
        <f>IF(AND(VLOOKUP(H264,vertices!$A:$D,4,0)="SIM",C264="GP"),1,VLOOKUP(C264,'DADOS CENARIOS'!$A$2:F271,6,0))</f>
        <v>18</v>
      </c>
      <c r="G264" s="31" t="s">
        <v>1</v>
      </c>
      <c r="H264" s="31" t="s">
        <v>250</v>
      </c>
      <c r="I264" s="31" t="s">
        <v>1</v>
      </c>
      <c r="J264">
        <f>VLOOKUP($C264&amp;"-"&amp;$G264,'DADOS CENARIOS'!$C$2:$S$9,5,0)</f>
        <v>107</v>
      </c>
      <c r="K264">
        <f>VLOOKUP($C264&amp;"-"&amp;$G264,'DADOS CENARIOS'!$C$2:$S$9,6,0)</f>
        <v>12020</v>
      </c>
      <c r="L264">
        <f>VLOOKUP($C264&amp;"-"&amp;$G264,'DADOS CENARIOS'!$C$2:$S$9,7,0)</f>
        <v>8216</v>
      </c>
      <c r="M264">
        <f>VLOOKUP($C264&amp;"-"&amp;$G264,'DADOS CENARIOS'!$C$2:$S$9,8,0)</f>
        <v>612.29999999999995</v>
      </c>
      <c r="N264">
        <f>VLOOKUP($C264&amp;"-"&amp;$G264,'DADOS CENARIOS'!$C$2:$S$9,9,0)</f>
        <v>306.2</v>
      </c>
      <c r="O264">
        <f>VLOOKUP($C264&amp;"-"&amp;$G264,'DADOS CENARIOS'!$C$2:$S$9,10,0)</f>
        <v>11</v>
      </c>
      <c r="P264">
        <f>VLOOKUP($C264&amp;"-"&amp;$G264,'DADOS CENARIOS'!$C$2:$S$9,11,0)</f>
        <v>10</v>
      </c>
      <c r="Q264">
        <f>VLOOKUP($C264&amp;"-"&amp;$G264,'DADOS CENARIOS'!$C$2:$S$9,12,0)</f>
        <v>6</v>
      </c>
      <c r="R264">
        <f>VLOOKUP($C264&amp;"-"&amp;$G264,'DADOS CENARIOS'!$C$2:$S$9,13,0)</f>
        <v>4</v>
      </c>
      <c r="S264">
        <f>VLOOKUP($C264&amp;"-"&amp;$G264,'DADOS CENARIOS'!$C$2:$S$9,14,0)</f>
        <v>3000</v>
      </c>
      <c r="T264">
        <f>VLOOKUP($C264&amp;"-"&amp;$G264,'DADOS CENARIOS'!$C$2:$S$9,15,0)</f>
        <v>800</v>
      </c>
      <c r="U264">
        <f>VLOOKUP($C264&amp;"-"&amp;$G264,'DADOS CENARIOS'!$C$2:$S$9,16,0)</f>
        <v>500</v>
      </c>
      <c r="V264">
        <f>VLOOKUP($C264&amp;"-"&amp;$G264,'DADOS CENARIOS'!$C$2:$S$9,17,0)</f>
        <v>145</v>
      </c>
    </row>
    <row r="265" spans="1:22" x14ac:dyDescent="0.25">
      <c r="A265" t="str">
        <f t="shared" si="4"/>
        <v>Route_GP_SBCB_FPSA</v>
      </c>
      <c r="B265" t="s">
        <v>236</v>
      </c>
      <c r="C265" s="31" t="s">
        <v>222</v>
      </c>
      <c r="D265">
        <f>VLOOKUP($C265&amp;"-"&amp;$G265,'DADOS CENARIOS'!$C$2:$S$9,2,0)</f>
        <v>9000</v>
      </c>
      <c r="E265">
        <f>VLOOKUP($C265&amp;"-"&amp;$G265,'DADOS CENARIOS'!$C$2:$S$9,3,0)</f>
        <v>4.5</v>
      </c>
      <c r="F265">
        <f>IF(AND(VLOOKUP(H265,vertices!$A:$D,4,0)="SIM",C265="GP"),1,VLOOKUP(C265,'DADOS CENARIOS'!$A$2:F272,6,0))</f>
        <v>18</v>
      </c>
      <c r="G265" s="31" t="s">
        <v>1</v>
      </c>
      <c r="H265" s="31" t="s">
        <v>251</v>
      </c>
      <c r="I265" s="31" t="s">
        <v>1</v>
      </c>
      <c r="J265">
        <f>VLOOKUP($C265&amp;"-"&amp;$G265,'DADOS CENARIOS'!$C$2:$S$9,5,0)</f>
        <v>107</v>
      </c>
      <c r="K265">
        <f>VLOOKUP($C265&amp;"-"&amp;$G265,'DADOS CENARIOS'!$C$2:$S$9,6,0)</f>
        <v>12020</v>
      </c>
      <c r="L265">
        <f>VLOOKUP($C265&amp;"-"&amp;$G265,'DADOS CENARIOS'!$C$2:$S$9,7,0)</f>
        <v>8216</v>
      </c>
      <c r="M265">
        <f>VLOOKUP($C265&amp;"-"&amp;$G265,'DADOS CENARIOS'!$C$2:$S$9,8,0)</f>
        <v>612.29999999999995</v>
      </c>
      <c r="N265">
        <f>VLOOKUP($C265&amp;"-"&amp;$G265,'DADOS CENARIOS'!$C$2:$S$9,9,0)</f>
        <v>306.2</v>
      </c>
      <c r="O265">
        <f>VLOOKUP($C265&amp;"-"&amp;$G265,'DADOS CENARIOS'!$C$2:$S$9,10,0)</f>
        <v>11</v>
      </c>
      <c r="P265">
        <f>VLOOKUP($C265&amp;"-"&amp;$G265,'DADOS CENARIOS'!$C$2:$S$9,11,0)</f>
        <v>10</v>
      </c>
      <c r="Q265">
        <f>VLOOKUP($C265&amp;"-"&amp;$G265,'DADOS CENARIOS'!$C$2:$S$9,12,0)</f>
        <v>6</v>
      </c>
      <c r="R265">
        <f>VLOOKUP($C265&amp;"-"&amp;$G265,'DADOS CENARIOS'!$C$2:$S$9,13,0)</f>
        <v>4</v>
      </c>
      <c r="S265">
        <f>VLOOKUP($C265&amp;"-"&amp;$G265,'DADOS CENARIOS'!$C$2:$S$9,14,0)</f>
        <v>3000</v>
      </c>
      <c r="T265">
        <f>VLOOKUP($C265&amp;"-"&amp;$G265,'DADOS CENARIOS'!$C$2:$S$9,15,0)</f>
        <v>800</v>
      </c>
      <c r="U265">
        <f>VLOOKUP($C265&amp;"-"&amp;$G265,'DADOS CENARIOS'!$C$2:$S$9,16,0)</f>
        <v>500</v>
      </c>
      <c r="V265">
        <f>VLOOKUP($C265&amp;"-"&amp;$G265,'DADOS CENARIOS'!$C$2:$S$9,17,0)</f>
        <v>145</v>
      </c>
    </row>
    <row r="266" spans="1:22" x14ac:dyDescent="0.25">
      <c r="A266" t="str">
        <f t="shared" si="4"/>
        <v>Route_GP_SBCB_NS31</v>
      </c>
      <c r="B266" t="s">
        <v>236</v>
      </c>
      <c r="C266" s="31" t="s">
        <v>222</v>
      </c>
      <c r="D266">
        <f>VLOOKUP($C266&amp;"-"&amp;$G266,'DADOS CENARIOS'!$C$2:$S$9,2,0)</f>
        <v>9000</v>
      </c>
      <c r="E266">
        <f>VLOOKUP($C266&amp;"-"&amp;$G266,'DADOS CENARIOS'!$C$2:$S$9,3,0)</f>
        <v>4.5</v>
      </c>
      <c r="F266">
        <f>IF(AND(VLOOKUP(H266,vertices!$A:$D,4,0)="SIM",C266="GP"),1,VLOOKUP(C266,'DADOS CENARIOS'!$A$2:F273,6,0))</f>
        <v>18</v>
      </c>
      <c r="G266" s="31" t="s">
        <v>1</v>
      </c>
      <c r="H266" s="31" t="s">
        <v>252</v>
      </c>
      <c r="I266" s="31" t="s">
        <v>1</v>
      </c>
      <c r="J266">
        <f>VLOOKUP($C266&amp;"-"&amp;$G266,'DADOS CENARIOS'!$C$2:$S$9,5,0)</f>
        <v>107</v>
      </c>
      <c r="K266">
        <f>VLOOKUP($C266&amp;"-"&amp;$G266,'DADOS CENARIOS'!$C$2:$S$9,6,0)</f>
        <v>12020</v>
      </c>
      <c r="L266">
        <f>VLOOKUP($C266&amp;"-"&amp;$G266,'DADOS CENARIOS'!$C$2:$S$9,7,0)</f>
        <v>8216</v>
      </c>
      <c r="M266">
        <f>VLOOKUP($C266&amp;"-"&amp;$G266,'DADOS CENARIOS'!$C$2:$S$9,8,0)</f>
        <v>612.29999999999995</v>
      </c>
      <c r="N266">
        <f>VLOOKUP($C266&amp;"-"&amp;$G266,'DADOS CENARIOS'!$C$2:$S$9,9,0)</f>
        <v>306.2</v>
      </c>
      <c r="O266">
        <f>VLOOKUP($C266&amp;"-"&amp;$G266,'DADOS CENARIOS'!$C$2:$S$9,10,0)</f>
        <v>11</v>
      </c>
      <c r="P266">
        <f>VLOOKUP($C266&amp;"-"&amp;$G266,'DADOS CENARIOS'!$C$2:$S$9,11,0)</f>
        <v>10</v>
      </c>
      <c r="Q266">
        <f>VLOOKUP($C266&amp;"-"&amp;$G266,'DADOS CENARIOS'!$C$2:$S$9,12,0)</f>
        <v>6</v>
      </c>
      <c r="R266">
        <f>VLOOKUP($C266&amp;"-"&amp;$G266,'DADOS CENARIOS'!$C$2:$S$9,13,0)</f>
        <v>4</v>
      </c>
      <c r="S266">
        <f>VLOOKUP($C266&amp;"-"&amp;$G266,'DADOS CENARIOS'!$C$2:$S$9,14,0)</f>
        <v>3000</v>
      </c>
      <c r="T266">
        <f>VLOOKUP($C266&amp;"-"&amp;$G266,'DADOS CENARIOS'!$C$2:$S$9,15,0)</f>
        <v>800</v>
      </c>
      <c r="U266">
        <f>VLOOKUP($C266&amp;"-"&amp;$G266,'DADOS CENARIOS'!$C$2:$S$9,16,0)</f>
        <v>500</v>
      </c>
      <c r="V266">
        <f>VLOOKUP($C266&amp;"-"&amp;$G266,'DADOS CENARIOS'!$C$2:$S$9,17,0)</f>
        <v>145</v>
      </c>
    </row>
    <row r="267" spans="1:22" x14ac:dyDescent="0.25">
      <c r="A267" t="str">
        <f t="shared" si="4"/>
        <v>Route_GP_SBCB_NS33</v>
      </c>
      <c r="B267" t="s">
        <v>236</v>
      </c>
      <c r="C267" s="31" t="s">
        <v>222</v>
      </c>
      <c r="D267">
        <f>VLOOKUP($C267&amp;"-"&amp;$G267,'DADOS CENARIOS'!$C$2:$S$9,2,0)</f>
        <v>9000</v>
      </c>
      <c r="E267">
        <f>VLOOKUP($C267&amp;"-"&amp;$G267,'DADOS CENARIOS'!$C$2:$S$9,3,0)</f>
        <v>4.5</v>
      </c>
      <c r="F267">
        <f>IF(AND(VLOOKUP(H267,vertices!$A:$D,4,0)="SIM",C267="GP"),1,VLOOKUP(C267,'DADOS CENARIOS'!$A$2:F274,6,0))</f>
        <v>18</v>
      </c>
      <c r="G267" s="31" t="s">
        <v>1</v>
      </c>
      <c r="H267" s="31" t="s">
        <v>253</v>
      </c>
      <c r="I267" s="31" t="s">
        <v>1</v>
      </c>
      <c r="J267">
        <f>VLOOKUP($C267&amp;"-"&amp;$G267,'DADOS CENARIOS'!$C$2:$S$9,5,0)</f>
        <v>107</v>
      </c>
      <c r="K267">
        <f>VLOOKUP($C267&amp;"-"&amp;$G267,'DADOS CENARIOS'!$C$2:$S$9,6,0)</f>
        <v>12020</v>
      </c>
      <c r="L267">
        <f>VLOOKUP($C267&amp;"-"&amp;$G267,'DADOS CENARIOS'!$C$2:$S$9,7,0)</f>
        <v>8216</v>
      </c>
      <c r="M267">
        <f>VLOOKUP($C267&amp;"-"&amp;$G267,'DADOS CENARIOS'!$C$2:$S$9,8,0)</f>
        <v>612.29999999999995</v>
      </c>
      <c r="N267">
        <f>VLOOKUP($C267&amp;"-"&amp;$G267,'DADOS CENARIOS'!$C$2:$S$9,9,0)</f>
        <v>306.2</v>
      </c>
      <c r="O267">
        <f>VLOOKUP($C267&amp;"-"&amp;$G267,'DADOS CENARIOS'!$C$2:$S$9,10,0)</f>
        <v>11</v>
      </c>
      <c r="P267">
        <f>VLOOKUP($C267&amp;"-"&amp;$G267,'DADOS CENARIOS'!$C$2:$S$9,11,0)</f>
        <v>10</v>
      </c>
      <c r="Q267">
        <f>VLOOKUP($C267&amp;"-"&amp;$G267,'DADOS CENARIOS'!$C$2:$S$9,12,0)</f>
        <v>6</v>
      </c>
      <c r="R267">
        <f>VLOOKUP($C267&amp;"-"&amp;$G267,'DADOS CENARIOS'!$C$2:$S$9,13,0)</f>
        <v>4</v>
      </c>
      <c r="S267">
        <f>VLOOKUP($C267&amp;"-"&amp;$G267,'DADOS CENARIOS'!$C$2:$S$9,14,0)</f>
        <v>3000</v>
      </c>
      <c r="T267">
        <f>VLOOKUP($C267&amp;"-"&amp;$G267,'DADOS CENARIOS'!$C$2:$S$9,15,0)</f>
        <v>800</v>
      </c>
      <c r="U267">
        <f>VLOOKUP($C267&amp;"-"&amp;$G267,'DADOS CENARIOS'!$C$2:$S$9,16,0)</f>
        <v>500</v>
      </c>
      <c r="V267">
        <f>VLOOKUP($C267&amp;"-"&amp;$G267,'DADOS CENARIOS'!$C$2:$S$9,17,0)</f>
        <v>145</v>
      </c>
    </row>
    <row r="268" spans="1:22" x14ac:dyDescent="0.25">
      <c r="A268" t="str">
        <f t="shared" si="4"/>
        <v>Route_GP_SBCB_NS38</v>
      </c>
      <c r="B268" t="s">
        <v>236</v>
      </c>
      <c r="C268" s="31" t="s">
        <v>222</v>
      </c>
      <c r="D268">
        <f>VLOOKUP($C268&amp;"-"&amp;$G268,'DADOS CENARIOS'!$C$2:$S$9,2,0)</f>
        <v>9000</v>
      </c>
      <c r="E268">
        <f>VLOOKUP($C268&amp;"-"&amp;$G268,'DADOS CENARIOS'!$C$2:$S$9,3,0)</f>
        <v>4.5</v>
      </c>
      <c r="F268">
        <f>IF(AND(VLOOKUP(H268,vertices!$A:$D,4,0)="SIM",C268="GP"),1,VLOOKUP(C268,'DADOS CENARIOS'!$A$2:F275,6,0))</f>
        <v>18</v>
      </c>
      <c r="G268" s="31" t="s">
        <v>1</v>
      </c>
      <c r="H268" s="31" t="s">
        <v>254</v>
      </c>
      <c r="I268" s="31" t="s">
        <v>1</v>
      </c>
      <c r="J268">
        <f>VLOOKUP($C268&amp;"-"&amp;$G268,'DADOS CENARIOS'!$C$2:$S$9,5,0)</f>
        <v>107</v>
      </c>
      <c r="K268">
        <f>VLOOKUP($C268&amp;"-"&amp;$G268,'DADOS CENARIOS'!$C$2:$S$9,6,0)</f>
        <v>12020</v>
      </c>
      <c r="L268">
        <f>VLOOKUP($C268&amp;"-"&amp;$G268,'DADOS CENARIOS'!$C$2:$S$9,7,0)</f>
        <v>8216</v>
      </c>
      <c r="M268">
        <f>VLOOKUP($C268&amp;"-"&amp;$G268,'DADOS CENARIOS'!$C$2:$S$9,8,0)</f>
        <v>612.29999999999995</v>
      </c>
      <c r="N268">
        <f>VLOOKUP($C268&amp;"-"&amp;$G268,'DADOS CENARIOS'!$C$2:$S$9,9,0)</f>
        <v>306.2</v>
      </c>
      <c r="O268">
        <f>VLOOKUP($C268&amp;"-"&amp;$G268,'DADOS CENARIOS'!$C$2:$S$9,10,0)</f>
        <v>11</v>
      </c>
      <c r="P268">
        <f>VLOOKUP($C268&amp;"-"&amp;$G268,'DADOS CENARIOS'!$C$2:$S$9,11,0)</f>
        <v>10</v>
      </c>
      <c r="Q268">
        <f>VLOOKUP($C268&amp;"-"&amp;$G268,'DADOS CENARIOS'!$C$2:$S$9,12,0)</f>
        <v>6</v>
      </c>
      <c r="R268">
        <f>VLOOKUP($C268&amp;"-"&amp;$G268,'DADOS CENARIOS'!$C$2:$S$9,13,0)</f>
        <v>4</v>
      </c>
      <c r="S268">
        <f>VLOOKUP($C268&amp;"-"&amp;$G268,'DADOS CENARIOS'!$C$2:$S$9,14,0)</f>
        <v>3000</v>
      </c>
      <c r="T268">
        <f>VLOOKUP($C268&amp;"-"&amp;$G268,'DADOS CENARIOS'!$C$2:$S$9,15,0)</f>
        <v>800</v>
      </c>
      <c r="U268">
        <f>VLOOKUP($C268&amp;"-"&amp;$G268,'DADOS CENARIOS'!$C$2:$S$9,16,0)</f>
        <v>500</v>
      </c>
      <c r="V268">
        <f>VLOOKUP($C268&amp;"-"&amp;$G268,'DADOS CENARIOS'!$C$2:$S$9,17,0)</f>
        <v>145</v>
      </c>
    </row>
    <row r="269" spans="1:22" x14ac:dyDescent="0.25">
      <c r="A269" t="str">
        <f t="shared" si="4"/>
        <v>Route_GP_SBCB_NS39</v>
      </c>
      <c r="B269" t="s">
        <v>236</v>
      </c>
      <c r="C269" s="31" t="s">
        <v>222</v>
      </c>
      <c r="D269">
        <f>VLOOKUP($C269&amp;"-"&amp;$G269,'DADOS CENARIOS'!$C$2:$S$9,2,0)</f>
        <v>9000</v>
      </c>
      <c r="E269">
        <f>VLOOKUP($C269&amp;"-"&amp;$G269,'DADOS CENARIOS'!$C$2:$S$9,3,0)</f>
        <v>4.5</v>
      </c>
      <c r="F269">
        <f>IF(AND(VLOOKUP(H269,vertices!$A:$D,4,0)="SIM",C269="GP"),1,VLOOKUP(C269,'DADOS CENARIOS'!$A$2:F276,6,0))</f>
        <v>18</v>
      </c>
      <c r="G269" s="31" t="s">
        <v>1</v>
      </c>
      <c r="H269" s="31" t="s">
        <v>255</v>
      </c>
      <c r="I269" s="31" t="s">
        <v>1</v>
      </c>
      <c r="J269">
        <f>VLOOKUP($C269&amp;"-"&amp;$G269,'DADOS CENARIOS'!$C$2:$S$9,5,0)</f>
        <v>107</v>
      </c>
      <c r="K269">
        <f>VLOOKUP($C269&amp;"-"&amp;$G269,'DADOS CENARIOS'!$C$2:$S$9,6,0)</f>
        <v>12020</v>
      </c>
      <c r="L269">
        <f>VLOOKUP($C269&amp;"-"&amp;$G269,'DADOS CENARIOS'!$C$2:$S$9,7,0)</f>
        <v>8216</v>
      </c>
      <c r="M269">
        <f>VLOOKUP($C269&amp;"-"&amp;$G269,'DADOS CENARIOS'!$C$2:$S$9,8,0)</f>
        <v>612.29999999999995</v>
      </c>
      <c r="N269">
        <f>VLOOKUP($C269&amp;"-"&amp;$G269,'DADOS CENARIOS'!$C$2:$S$9,9,0)</f>
        <v>306.2</v>
      </c>
      <c r="O269">
        <f>VLOOKUP($C269&amp;"-"&amp;$G269,'DADOS CENARIOS'!$C$2:$S$9,10,0)</f>
        <v>11</v>
      </c>
      <c r="P269">
        <f>VLOOKUP($C269&amp;"-"&amp;$G269,'DADOS CENARIOS'!$C$2:$S$9,11,0)</f>
        <v>10</v>
      </c>
      <c r="Q269">
        <f>VLOOKUP($C269&amp;"-"&amp;$G269,'DADOS CENARIOS'!$C$2:$S$9,12,0)</f>
        <v>6</v>
      </c>
      <c r="R269">
        <f>VLOOKUP($C269&amp;"-"&amp;$G269,'DADOS CENARIOS'!$C$2:$S$9,13,0)</f>
        <v>4</v>
      </c>
      <c r="S269">
        <f>VLOOKUP($C269&amp;"-"&amp;$G269,'DADOS CENARIOS'!$C$2:$S$9,14,0)</f>
        <v>3000</v>
      </c>
      <c r="T269">
        <f>VLOOKUP($C269&amp;"-"&amp;$G269,'DADOS CENARIOS'!$C$2:$S$9,15,0)</f>
        <v>800</v>
      </c>
      <c r="U269">
        <f>VLOOKUP($C269&amp;"-"&amp;$G269,'DADOS CENARIOS'!$C$2:$S$9,16,0)</f>
        <v>500</v>
      </c>
      <c r="V269">
        <f>VLOOKUP($C269&amp;"-"&amp;$G269,'DADOS CENARIOS'!$C$2:$S$9,17,0)</f>
        <v>145</v>
      </c>
    </row>
    <row r="270" spans="1:22" x14ac:dyDescent="0.25">
      <c r="A270" t="str">
        <f t="shared" si="4"/>
        <v>Route_GP_SBCB_NS40</v>
      </c>
      <c r="B270" t="s">
        <v>236</v>
      </c>
      <c r="C270" s="31" t="s">
        <v>222</v>
      </c>
      <c r="D270">
        <f>VLOOKUP($C270&amp;"-"&amp;$G270,'DADOS CENARIOS'!$C$2:$S$9,2,0)</f>
        <v>9000</v>
      </c>
      <c r="E270">
        <f>VLOOKUP($C270&amp;"-"&amp;$G270,'DADOS CENARIOS'!$C$2:$S$9,3,0)</f>
        <v>4.5</v>
      </c>
      <c r="F270">
        <f>IF(AND(VLOOKUP(H270,vertices!$A:$D,4,0)="SIM",C270="GP"),1,VLOOKUP(C270,'DADOS CENARIOS'!$A$2:F277,6,0))</f>
        <v>18</v>
      </c>
      <c r="G270" s="31" t="s">
        <v>1</v>
      </c>
      <c r="H270" s="31" t="s">
        <v>256</v>
      </c>
      <c r="I270" s="31" t="s">
        <v>1</v>
      </c>
      <c r="J270">
        <f>VLOOKUP($C270&amp;"-"&amp;$G270,'DADOS CENARIOS'!$C$2:$S$9,5,0)</f>
        <v>107</v>
      </c>
      <c r="K270">
        <f>VLOOKUP($C270&amp;"-"&amp;$G270,'DADOS CENARIOS'!$C$2:$S$9,6,0)</f>
        <v>12020</v>
      </c>
      <c r="L270">
        <f>VLOOKUP($C270&amp;"-"&amp;$G270,'DADOS CENARIOS'!$C$2:$S$9,7,0)</f>
        <v>8216</v>
      </c>
      <c r="M270">
        <f>VLOOKUP($C270&amp;"-"&amp;$G270,'DADOS CENARIOS'!$C$2:$S$9,8,0)</f>
        <v>612.29999999999995</v>
      </c>
      <c r="N270">
        <f>VLOOKUP($C270&amp;"-"&amp;$G270,'DADOS CENARIOS'!$C$2:$S$9,9,0)</f>
        <v>306.2</v>
      </c>
      <c r="O270">
        <f>VLOOKUP($C270&amp;"-"&amp;$G270,'DADOS CENARIOS'!$C$2:$S$9,10,0)</f>
        <v>11</v>
      </c>
      <c r="P270">
        <f>VLOOKUP($C270&amp;"-"&amp;$G270,'DADOS CENARIOS'!$C$2:$S$9,11,0)</f>
        <v>10</v>
      </c>
      <c r="Q270">
        <f>VLOOKUP($C270&amp;"-"&amp;$G270,'DADOS CENARIOS'!$C$2:$S$9,12,0)</f>
        <v>6</v>
      </c>
      <c r="R270">
        <f>VLOOKUP($C270&amp;"-"&amp;$G270,'DADOS CENARIOS'!$C$2:$S$9,13,0)</f>
        <v>4</v>
      </c>
      <c r="S270">
        <f>VLOOKUP($C270&amp;"-"&amp;$G270,'DADOS CENARIOS'!$C$2:$S$9,14,0)</f>
        <v>3000</v>
      </c>
      <c r="T270">
        <f>VLOOKUP($C270&amp;"-"&amp;$G270,'DADOS CENARIOS'!$C$2:$S$9,15,0)</f>
        <v>800</v>
      </c>
      <c r="U270">
        <f>VLOOKUP($C270&amp;"-"&amp;$G270,'DADOS CENARIOS'!$C$2:$S$9,16,0)</f>
        <v>500</v>
      </c>
      <c r="V270">
        <f>VLOOKUP($C270&amp;"-"&amp;$G270,'DADOS CENARIOS'!$C$2:$S$9,17,0)</f>
        <v>145</v>
      </c>
    </row>
    <row r="271" spans="1:22" x14ac:dyDescent="0.25">
      <c r="A271" t="str">
        <f t="shared" si="4"/>
        <v>Route_GP_SBCB_NS42</v>
      </c>
      <c r="B271" t="s">
        <v>236</v>
      </c>
      <c r="C271" s="31" t="s">
        <v>222</v>
      </c>
      <c r="D271">
        <f>VLOOKUP($C271&amp;"-"&amp;$G271,'DADOS CENARIOS'!$C$2:$S$9,2,0)</f>
        <v>9000</v>
      </c>
      <c r="E271">
        <f>VLOOKUP($C271&amp;"-"&amp;$G271,'DADOS CENARIOS'!$C$2:$S$9,3,0)</f>
        <v>4.5</v>
      </c>
      <c r="F271">
        <f>IF(AND(VLOOKUP(H271,vertices!$A:$D,4,0)="SIM",C271="GP"),1,VLOOKUP(C271,'DADOS CENARIOS'!$A$2:F278,6,0))</f>
        <v>18</v>
      </c>
      <c r="G271" s="31" t="s">
        <v>1</v>
      </c>
      <c r="H271" s="31" t="s">
        <v>257</v>
      </c>
      <c r="I271" s="31" t="s">
        <v>1</v>
      </c>
      <c r="J271">
        <f>VLOOKUP($C271&amp;"-"&amp;$G271,'DADOS CENARIOS'!$C$2:$S$9,5,0)</f>
        <v>107</v>
      </c>
      <c r="K271">
        <f>VLOOKUP($C271&amp;"-"&amp;$G271,'DADOS CENARIOS'!$C$2:$S$9,6,0)</f>
        <v>12020</v>
      </c>
      <c r="L271">
        <f>VLOOKUP($C271&amp;"-"&amp;$G271,'DADOS CENARIOS'!$C$2:$S$9,7,0)</f>
        <v>8216</v>
      </c>
      <c r="M271">
        <f>VLOOKUP($C271&amp;"-"&amp;$G271,'DADOS CENARIOS'!$C$2:$S$9,8,0)</f>
        <v>612.29999999999995</v>
      </c>
      <c r="N271">
        <f>VLOOKUP($C271&amp;"-"&amp;$G271,'DADOS CENARIOS'!$C$2:$S$9,9,0)</f>
        <v>306.2</v>
      </c>
      <c r="O271">
        <f>VLOOKUP($C271&amp;"-"&amp;$G271,'DADOS CENARIOS'!$C$2:$S$9,10,0)</f>
        <v>11</v>
      </c>
      <c r="P271">
        <f>VLOOKUP($C271&amp;"-"&amp;$G271,'DADOS CENARIOS'!$C$2:$S$9,11,0)</f>
        <v>10</v>
      </c>
      <c r="Q271">
        <f>VLOOKUP($C271&amp;"-"&amp;$G271,'DADOS CENARIOS'!$C$2:$S$9,12,0)</f>
        <v>6</v>
      </c>
      <c r="R271">
        <f>VLOOKUP($C271&amp;"-"&amp;$G271,'DADOS CENARIOS'!$C$2:$S$9,13,0)</f>
        <v>4</v>
      </c>
      <c r="S271">
        <f>VLOOKUP($C271&amp;"-"&amp;$G271,'DADOS CENARIOS'!$C$2:$S$9,14,0)</f>
        <v>3000</v>
      </c>
      <c r="T271">
        <f>VLOOKUP($C271&amp;"-"&amp;$G271,'DADOS CENARIOS'!$C$2:$S$9,15,0)</f>
        <v>800</v>
      </c>
      <c r="U271">
        <f>VLOOKUP($C271&amp;"-"&amp;$G271,'DADOS CENARIOS'!$C$2:$S$9,16,0)</f>
        <v>500</v>
      </c>
      <c r="V271">
        <f>VLOOKUP($C271&amp;"-"&amp;$G271,'DADOS CENARIOS'!$C$2:$S$9,17,0)</f>
        <v>145</v>
      </c>
    </row>
    <row r="272" spans="1:22" x14ac:dyDescent="0.25">
      <c r="A272" t="str">
        <f t="shared" si="4"/>
        <v>Route_GP_SBCB_NS43</v>
      </c>
      <c r="B272" t="s">
        <v>236</v>
      </c>
      <c r="C272" s="31" t="s">
        <v>222</v>
      </c>
      <c r="D272">
        <f>VLOOKUP($C272&amp;"-"&amp;$G272,'DADOS CENARIOS'!$C$2:$S$9,2,0)</f>
        <v>9000</v>
      </c>
      <c r="E272">
        <f>VLOOKUP($C272&amp;"-"&amp;$G272,'DADOS CENARIOS'!$C$2:$S$9,3,0)</f>
        <v>4.5</v>
      </c>
      <c r="F272">
        <f>IF(AND(VLOOKUP(H272,vertices!$A:$D,4,0)="SIM",C272="GP"),1,VLOOKUP(C272,'DADOS CENARIOS'!$A$2:F279,6,0))</f>
        <v>18</v>
      </c>
      <c r="G272" s="31" t="s">
        <v>1</v>
      </c>
      <c r="H272" s="31" t="s">
        <v>258</v>
      </c>
      <c r="I272" s="31" t="s">
        <v>1</v>
      </c>
      <c r="J272">
        <f>VLOOKUP($C272&amp;"-"&amp;$G272,'DADOS CENARIOS'!$C$2:$S$9,5,0)</f>
        <v>107</v>
      </c>
      <c r="K272">
        <f>VLOOKUP($C272&amp;"-"&amp;$G272,'DADOS CENARIOS'!$C$2:$S$9,6,0)</f>
        <v>12020</v>
      </c>
      <c r="L272">
        <f>VLOOKUP($C272&amp;"-"&amp;$G272,'DADOS CENARIOS'!$C$2:$S$9,7,0)</f>
        <v>8216</v>
      </c>
      <c r="M272">
        <f>VLOOKUP($C272&amp;"-"&amp;$G272,'DADOS CENARIOS'!$C$2:$S$9,8,0)</f>
        <v>612.29999999999995</v>
      </c>
      <c r="N272">
        <f>VLOOKUP($C272&amp;"-"&amp;$G272,'DADOS CENARIOS'!$C$2:$S$9,9,0)</f>
        <v>306.2</v>
      </c>
      <c r="O272">
        <f>VLOOKUP($C272&amp;"-"&amp;$G272,'DADOS CENARIOS'!$C$2:$S$9,10,0)</f>
        <v>11</v>
      </c>
      <c r="P272">
        <f>VLOOKUP($C272&amp;"-"&amp;$G272,'DADOS CENARIOS'!$C$2:$S$9,11,0)</f>
        <v>10</v>
      </c>
      <c r="Q272">
        <f>VLOOKUP($C272&amp;"-"&amp;$G272,'DADOS CENARIOS'!$C$2:$S$9,12,0)</f>
        <v>6</v>
      </c>
      <c r="R272">
        <f>VLOOKUP($C272&amp;"-"&amp;$G272,'DADOS CENARIOS'!$C$2:$S$9,13,0)</f>
        <v>4</v>
      </c>
      <c r="S272">
        <f>VLOOKUP($C272&amp;"-"&amp;$G272,'DADOS CENARIOS'!$C$2:$S$9,14,0)</f>
        <v>3000</v>
      </c>
      <c r="T272">
        <f>VLOOKUP($C272&amp;"-"&amp;$G272,'DADOS CENARIOS'!$C$2:$S$9,15,0)</f>
        <v>800</v>
      </c>
      <c r="U272">
        <f>VLOOKUP($C272&amp;"-"&amp;$G272,'DADOS CENARIOS'!$C$2:$S$9,16,0)</f>
        <v>500</v>
      </c>
      <c r="V272">
        <f>VLOOKUP($C272&amp;"-"&amp;$G272,'DADOS CENARIOS'!$C$2:$S$9,17,0)</f>
        <v>145</v>
      </c>
    </row>
    <row r="273" spans="1:22" x14ac:dyDescent="0.25">
      <c r="A273" t="str">
        <f t="shared" si="4"/>
        <v>Route_GP_SBCB_NS44</v>
      </c>
      <c r="B273" t="s">
        <v>236</v>
      </c>
      <c r="C273" s="31" t="s">
        <v>222</v>
      </c>
      <c r="D273">
        <f>VLOOKUP($C273&amp;"-"&amp;$G273,'DADOS CENARIOS'!$C$2:$S$9,2,0)</f>
        <v>9000</v>
      </c>
      <c r="E273">
        <f>VLOOKUP($C273&amp;"-"&amp;$G273,'DADOS CENARIOS'!$C$2:$S$9,3,0)</f>
        <v>4.5</v>
      </c>
      <c r="F273">
        <f>IF(AND(VLOOKUP(H273,vertices!$A:$D,4,0)="SIM",C273="GP"),1,VLOOKUP(C273,'DADOS CENARIOS'!$A$2:F280,6,0))</f>
        <v>18</v>
      </c>
      <c r="G273" s="31" t="s">
        <v>1</v>
      </c>
      <c r="H273" s="31" t="s">
        <v>259</v>
      </c>
      <c r="I273" s="31" t="s">
        <v>1</v>
      </c>
      <c r="J273">
        <f>VLOOKUP($C273&amp;"-"&amp;$G273,'DADOS CENARIOS'!$C$2:$S$9,5,0)</f>
        <v>107</v>
      </c>
      <c r="K273">
        <f>VLOOKUP($C273&amp;"-"&amp;$G273,'DADOS CENARIOS'!$C$2:$S$9,6,0)</f>
        <v>12020</v>
      </c>
      <c r="L273">
        <f>VLOOKUP($C273&amp;"-"&amp;$G273,'DADOS CENARIOS'!$C$2:$S$9,7,0)</f>
        <v>8216</v>
      </c>
      <c r="M273">
        <f>VLOOKUP($C273&amp;"-"&amp;$G273,'DADOS CENARIOS'!$C$2:$S$9,8,0)</f>
        <v>612.29999999999995</v>
      </c>
      <c r="N273">
        <f>VLOOKUP($C273&amp;"-"&amp;$G273,'DADOS CENARIOS'!$C$2:$S$9,9,0)</f>
        <v>306.2</v>
      </c>
      <c r="O273">
        <f>VLOOKUP($C273&amp;"-"&amp;$G273,'DADOS CENARIOS'!$C$2:$S$9,10,0)</f>
        <v>11</v>
      </c>
      <c r="P273">
        <f>VLOOKUP($C273&amp;"-"&amp;$G273,'DADOS CENARIOS'!$C$2:$S$9,11,0)</f>
        <v>10</v>
      </c>
      <c r="Q273">
        <f>VLOOKUP($C273&amp;"-"&amp;$G273,'DADOS CENARIOS'!$C$2:$S$9,12,0)</f>
        <v>6</v>
      </c>
      <c r="R273">
        <f>VLOOKUP($C273&amp;"-"&amp;$G273,'DADOS CENARIOS'!$C$2:$S$9,13,0)</f>
        <v>4</v>
      </c>
      <c r="S273">
        <f>VLOOKUP($C273&amp;"-"&amp;$G273,'DADOS CENARIOS'!$C$2:$S$9,14,0)</f>
        <v>3000</v>
      </c>
      <c r="T273">
        <f>VLOOKUP($C273&amp;"-"&amp;$G273,'DADOS CENARIOS'!$C$2:$S$9,15,0)</f>
        <v>800</v>
      </c>
      <c r="U273">
        <f>VLOOKUP($C273&amp;"-"&amp;$G273,'DADOS CENARIOS'!$C$2:$S$9,16,0)</f>
        <v>500</v>
      </c>
      <c r="V273">
        <f>VLOOKUP($C273&amp;"-"&amp;$G273,'DADOS CENARIOS'!$C$2:$S$9,17,0)</f>
        <v>145</v>
      </c>
    </row>
    <row r="274" spans="1:22" x14ac:dyDescent="0.25">
      <c r="A274" t="str">
        <f t="shared" si="4"/>
        <v>Route_GP_SBCB_P_66</v>
      </c>
      <c r="B274" t="s">
        <v>236</v>
      </c>
      <c r="C274" s="31" t="s">
        <v>222</v>
      </c>
      <c r="D274">
        <f>VLOOKUP($C274&amp;"-"&amp;$G274,'DADOS CENARIOS'!$C$2:$S$9,2,0)</f>
        <v>9000</v>
      </c>
      <c r="E274">
        <f>VLOOKUP($C274&amp;"-"&amp;$G274,'DADOS CENARIOS'!$C$2:$S$9,3,0)</f>
        <v>4.5</v>
      </c>
      <c r="F274">
        <f>IF(AND(VLOOKUP(H274,vertices!$A:$D,4,0)="SIM",C274="GP"),1,VLOOKUP(C274,'DADOS CENARIOS'!$A$2:F281,6,0))</f>
        <v>18</v>
      </c>
      <c r="G274" s="31" t="s">
        <v>1</v>
      </c>
      <c r="H274" s="31" t="s">
        <v>5</v>
      </c>
      <c r="I274" s="31" t="s">
        <v>1</v>
      </c>
      <c r="J274">
        <f>VLOOKUP($C274&amp;"-"&amp;$G274,'DADOS CENARIOS'!$C$2:$S$9,5,0)</f>
        <v>107</v>
      </c>
      <c r="K274">
        <f>VLOOKUP($C274&amp;"-"&amp;$G274,'DADOS CENARIOS'!$C$2:$S$9,6,0)</f>
        <v>12020</v>
      </c>
      <c r="L274">
        <f>VLOOKUP($C274&amp;"-"&amp;$G274,'DADOS CENARIOS'!$C$2:$S$9,7,0)</f>
        <v>8216</v>
      </c>
      <c r="M274">
        <f>VLOOKUP($C274&amp;"-"&amp;$G274,'DADOS CENARIOS'!$C$2:$S$9,8,0)</f>
        <v>612.29999999999995</v>
      </c>
      <c r="N274">
        <f>VLOOKUP($C274&amp;"-"&amp;$G274,'DADOS CENARIOS'!$C$2:$S$9,9,0)</f>
        <v>306.2</v>
      </c>
      <c r="O274">
        <f>VLOOKUP($C274&amp;"-"&amp;$G274,'DADOS CENARIOS'!$C$2:$S$9,10,0)</f>
        <v>11</v>
      </c>
      <c r="P274">
        <f>VLOOKUP($C274&amp;"-"&amp;$G274,'DADOS CENARIOS'!$C$2:$S$9,11,0)</f>
        <v>10</v>
      </c>
      <c r="Q274">
        <f>VLOOKUP($C274&amp;"-"&amp;$G274,'DADOS CENARIOS'!$C$2:$S$9,12,0)</f>
        <v>6</v>
      </c>
      <c r="R274">
        <f>VLOOKUP($C274&amp;"-"&amp;$G274,'DADOS CENARIOS'!$C$2:$S$9,13,0)</f>
        <v>4</v>
      </c>
      <c r="S274">
        <f>VLOOKUP($C274&amp;"-"&amp;$G274,'DADOS CENARIOS'!$C$2:$S$9,14,0)</f>
        <v>3000</v>
      </c>
      <c r="T274">
        <f>VLOOKUP($C274&amp;"-"&amp;$G274,'DADOS CENARIOS'!$C$2:$S$9,15,0)</f>
        <v>800</v>
      </c>
      <c r="U274">
        <f>VLOOKUP($C274&amp;"-"&amp;$G274,'DADOS CENARIOS'!$C$2:$S$9,16,0)</f>
        <v>500</v>
      </c>
      <c r="V274">
        <f>VLOOKUP($C274&amp;"-"&amp;$G274,'DADOS CENARIOS'!$C$2:$S$9,17,0)</f>
        <v>145</v>
      </c>
    </row>
    <row r="275" spans="1:22" x14ac:dyDescent="0.25">
      <c r="A275" t="str">
        <f t="shared" si="4"/>
        <v>Route_GP_SBCB_P_67</v>
      </c>
      <c r="B275" t="s">
        <v>236</v>
      </c>
      <c r="C275" s="31" t="s">
        <v>222</v>
      </c>
      <c r="D275">
        <f>VLOOKUP($C275&amp;"-"&amp;$G275,'DADOS CENARIOS'!$C$2:$S$9,2,0)</f>
        <v>9000</v>
      </c>
      <c r="E275">
        <f>VLOOKUP($C275&amp;"-"&amp;$G275,'DADOS CENARIOS'!$C$2:$S$9,3,0)</f>
        <v>4.5</v>
      </c>
      <c r="F275">
        <f>IF(AND(VLOOKUP(H275,vertices!$A:$D,4,0)="SIM",C275="GP"),1,VLOOKUP(C275,'DADOS CENARIOS'!$A$2:F282,6,0))</f>
        <v>18</v>
      </c>
      <c r="G275" s="31" t="s">
        <v>1</v>
      </c>
      <c r="H275" s="31" t="s">
        <v>6</v>
      </c>
      <c r="I275" s="31" t="s">
        <v>1</v>
      </c>
      <c r="J275">
        <f>VLOOKUP($C275&amp;"-"&amp;$G275,'DADOS CENARIOS'!$C$2:$S$9,5,0)</f>
        <v>107</v>
      </c>
      <c r="K275">
        <f>VLOOKUP($C275&amp;"-"&amp;$G275,'DADOS CENARIOS'!$C$2:$S$9,6,0)</f>
        <v>12020</v>
      </c>
      <c r="L275">
        <f>VLOOKUP($C275&amp;"-"&amp;$G275,'DADOS CENARIOS'!$C$2:$S$9,7,0)</f>
        <v>8216</v>
      </c>
      <c r="M275">
        <f>VLOOKUP($C275&amp;"-"&amp;$G275,'DADOS CENARIOS'!$C$2:$S$9,8,0)</f>
        <v>612.29999999999995</v>
      </c>
      <c r="N275">
        <f>VLOOKUP($C275&amp;"-"&amp;$G275,'DADOS CENARIOS'!$C$2:$S$9,9,0)</f>
        <v>306.2</v>
      </c>
      <c r="O275">
        <f>VLOOKUP($C275&amp;"-"&amp;$G275,'DADOS CENARIOS'!$C$2:$S$9,10,0)</f>
        <v>11</v>
      </c>
      <c r="P275">
        <f>VLOOKUP($C275&amp;"-"&amp;$G275,'DADOS CENARIOS'!$C$2:$S$9,11,0)</f>
        <v>10</v>
      </c>
      <c r="Q275">
        <f>VLOOKUP($C275&amp;"-"&amp;$G275,'DADOS CENARIOS'!$C$2:$S$9,12,0)</f>
        <v>6</v>
      </c>
      <c r="R275">
        <f>VLOOKUP($C275&amp;"-"&amp;$G275,'DADOS CENARIOS'!$C$2:$S$9,13,0)</f>
        <v>4</v>
      </c>
      <c r="S275">
        <f>VLOOKUP($C275&amp;"-"&amp;$G275,'DADOS CENARIOS'!$C$2:$S$9,14,0)</f>
        <v>3000</v>
      </c>
      <c r="T275">
        <f>VLOOKUP($C275&amp;"-"&amp;$G275,'DADOS CENARIOS'!$C$2:$S$9,15,0)</f>
        <v>800</v>
      </c>
      <c r="U275">
        <f>VLOOKUP($C275&amp;"-"&amp;$G275,'DADOS CENARIOS'!$C$2:$S$9,16,0)</f>
        <v>500</v>
      </c>
      <c r="V275">
        <f>VLOOKUP($C275&amp;"-"&amp;$G275,'DADOS CENARIOS'!$C$2:$S$9,17,0)</f>
        <v>145</v>
      </c>
    </row>
    <row r="276" spans="1:22" x14ac:dyDescent="0.25">
      <c r="A276" t="str">
        <f t="shared" si="4"/>
        <v>Route_GP_SBCB_P_68</v>
      </c>
      <c r="B276" t="s">
        <v>236</v>
      </c>
      <c r="C276" s="31" t="s">
        <v>222</v>
      </c>
      <c r="D276">
        <f>VLOOKUP($C276&amp;"-"&amp;$G276,'DADOS CENARIOS'!$C$2:$S$9,2,0)</f>
        <v>9000</v>
      </c>
      <c r="E276">
        <f>VLOOKUP($C276&amp;"-"&amp;$G276,'DADOS CENARIOS'!$C$2:$S$9,3,0)</f>
        <v>4.5</v>
      </c>
      <c r="F276">
        <f>IF(AND(VLOOKUP(H276,vertices!$A:$D,4,0)="SIM",C276="GP"),1,VLOOKUP(C276,'DADOS CENARIOS'!$A$2:F283,6,0))</f>
        <v>18</v>
      </c>
      <c r="G276" s="31" t="s">
        <v>1</v>
      </c>
      <c r="H276" s="31" t="s">
        <v>7</v>
      </c>
      <c r="I276" s="31" t="s">
        <v>1</v>
      </c>
      <c r="J276">
        <f>VLOOKUP($C276&amp;"-"&amp;$G276,'DADOS CENARIOS'!$C$2:$S$9,5,0)</f>
        <v>107</v>
      </c>
      <c r="K276">
        <f>VLOOKUP($C276&amp;"-"&amp;$G276,'DADOS CENARIOS'!$C$2:$S$9,6,0)</f>
        <v>12020</v>
      </c>
      <c r="L276">
        <f>VLOOKUP($C276&amp;"-"&amp;$G276,'DADOS CENARIOS'!$C$2:$S$9,7,0)</f>
        <v>8216</v>
      </c>
      <c r="M276">
        <f>VLOOKUP($C276&amp;"-"&amp;$G276,'DADOS CENARIOS'!$C$2:$S$9,8,0)</f>
        <v>612.29999999999995</v>
      </c>
      <c r="N276">
        <f>VLOOKUP($C276&amp;"-"&amp;$G276,'DADOS CENARIOS'!$C$2:$S$9,9,0)</f>
        <v>306.2</v>
      </c>
      <c r="O276">
        <f>VLOOKUP($C276&amp;"-"&amp;$G276,'DADOS CENARIOS'!$C$2:$S$9,10,0)</f>
        <v>11</v>
      </c>
      <c r="P276">
        <f>VLOOKUP($C276&amp;"-"&amp;$G276,'DADOS CENARIOS'!$C$2:$S$9,11,0)</f>
        <v>10</v>
      </c>
      <c r="Q276">
        <f>VLOOKUP($C276&amp;"-"&amp;$G276,'DADOS CENARIOS'!$C$2:$S$9,12,0)</f>
        <v>6</v>
      </c>
      <c r="R276">
        <f>VLOOKUP($C276&amp;"-"&amp;$G276,'DADOS CENARIOS'!$C$2:$S$9,13,0)</f>
        <v>4</v>
      </c>
      <c r="S276">
        <f>VLOOKUP($C276&amp;"-"&amp;$G276,'DADOS CENARIOS'!$C$2:$S$9,14,0)</f>
        <v>3000</v>
      </c>
      <c r="T276">
        <f>VLOOKUP($C276&amp;"-"&amp;$G276,'DADOS CENARIOS'!$C$2:$S$9,15,0)</f>
        <v>800</v>
      </c>
      <c r="U276">
        <f>VLOOKUP($C276&amp;"-"&amp;$G276,'DADOS CENARIOS'!$C$2:$S$9,16,0)</f>
        <v>500</v>
      </c>
      <c r="V276">
        <f>VLOOKUP($C276&amp;"-"&amp;$G276,'DADOS CENARIOS'!$C$2:$S$9,17,0)</f>
        <v>145</v>
      </c>
    </row>
    <row r="277" spans="1:22" x14ac:dyDescent="0.25">
      <c r="A277" t="str">
        <f t="shared" si="4"/>
        <v>Route_GP_SBCB_P_69</v>
      </c>
      <c r="B277" t="s">
        <v>236</v>
      </c>
      <c r="C277" s="31" t="s">
        <v>222</v>
      </c>
      <c r="D277">
        <f>VLOOKUP($C277&amp;"-"&amp;$G277,'DADOS CENARIOS'!$C$2:$S$9,2,0)</f>
        <v>9000</v>
      </c>
      <c r="E277">
        <f>VLOOKUP($C277&amp;"-"&amp;$G277,'DADOS CENARIOS'!$C$2:$S$9,3,0)</f>
        <v>4.5</v>
      </c>
      <c r="F277">
        <f>IF(AND(VLOOKUP(H277,vertices!$A:$D,4,0)="SIM",C277="GP"),1,VLOOKUP(C277,'DADOS CENARIOS'!$A$2:F284,6,0))</f>
        <v>18</v>
      </c>
      <c r="G277" s="31" t="s">
        <v>1</v>
      </c>
      <c r="H277" s="31" t="s">
        <v>41</v>
      </c>
      <c r="I277" s="31" t="s">
        <v>1</v>
      </c>
      <c r="J277">
        <f>VLOOKUP($C277&amp;"-"&amp;$G277,'DADOS CENARIOS'!$C$2:$S$9,5,0)</f>
        <v>107</v>
      </c>
      <c r="K277">
        <f>VLOOKUP($C277&amp;"-"&amp;$G277,'DADOS CENARIOS'!$C$2:$S$9,6,0)</f>
        <v>12020</v>
      </c>
      <c r="L277">
        <f>VLOOKUP($C277&amp;"-"&amp;$G277,'DADOS CENARIOS'!$C$2:$S$9,7,0)</f>
        <v>8216</v>
      </c>
      <c r="M277">
        <f>VLOOKUP($C277&amp;"-"&amp;$G277,'DADOS CENARIOS'!$C$2:$S$9,8,0)</f>
        <v>612.29999999999995</v>
      </c>
      <c r="N277">
        <f>VLOOKUP($C277&amp;"-"&amp;$G277,'DADOS CENARIOS'!$C$2:$S$9,9,0)</f>
        <v>306.2</v>
      </c>
      <c r="O277">
        <f>VLOOKUP($C277&amp;"-"&amp;$G277,'DADOS CENARIOS'!$C$2:$S$9,10,0)</f>
        <v>11</v>
      </c>
      <c r="P277">
        <f>VLOOKUP($C277&amp;"-"&amp;$G277,'DADOS CENARIOS'!$C$2:$S$9,11,0)</f>
        <v>10</v>
      </c>
      <c r="Q277">
        <f>VLOOKUP($C277&amp;"-"&amp;$G277,'DADOS CENARIOS'!$C$2:$S$9,12,0)</f>
        <v>6</v>
      </c>
      <c r="R277">
        <f>VLOOKUP($C277&amp;"-"&amp;$G277,'DADOS CENARIOS'!$C$2:$S$9,13,0)</f>
        <v>4</v>
      </c>
      <c r="S277">
        <f>VLOOKUP($C277&amp;"-"&amp;$G277,'DADOS CENARIOS'!$C$2:$S$9,14,0)</f>
        <v>3000</v>
      </c>
      <c r="T277">
        <f>VLOOKUP($C277&amp;"-"&amp;$G277,'DADOS CENARIOS'!$C$2:$S$9,15,0)</f>
        <v>800</v>
      </c>
      <c r="U277">
        <f>VLOOKUP($C277&amp;"-"&amp;$G277,'DADOS CENARIOS'!$C$2:$S$9,16,0)</f>
        <v>500</v>
      </c>
      <c r="V277">
        <f>VLOOKUP($C277&amp;"-"&amp;$G277,'DADOS CENARIOS'!$C$2:$S$9,17,0)</f>
        <v>145</v>
      </c>
    </row>
    <row r="278" spans="1:22" x14ac:dyDescent="0.25">
      <c r="A278" t="str">
        <f t="shared" si="4"/>
        <v>Route_GP_SBCB_P_70</v>
      </c>
      <c r="B278" t="s">
        <v>236</v>
      </c>
      <c r="C278" s="31" t="s">
        <v>222</v>
      </c>
      <c r="D278">
        <f>VLOOKUP($C278&amp;"-"&amp;$G278,'DADOS CENARIOS'!$C$2:$S$9,2,0)</f>
        <v>9000</v>
      </c>
      <c r="E278">
        <f>VLOOKUP($C278&amp;"-"&amp;$G278,'DADOS CENARIOS'!$C$2:$S$9,3,0)</f>
        <v>4.5</v>
      </c>
      <c r="F278">
        <f>IF(AND(VLOOKUP(H278,vertices!$A:$D,4,0)="SIM",C278="GP"),1,VLOOKUP(C278,'DADOS CENARIOS'!$A$2:F285,6,0))</f>
        <v>18</v>
      </c>
      <c r="G278" s="31" t="s">
        <v>1</v>
      </c>
      <c r="H278" s="31" t="s">
        <v>42</v>
      </c>
      <c r="I278" s="31" t="s">
        <v>1</v>
      </c>
      <c r="J278">
        <f>VLOOKUP($C278&amp;"-"&amp;$G278,'DADOS CENARIOS'!$C$2:$S$9,5,0)</f>
        <v>107</v>
      </c>
      <c r="K278">
        <f>VLOOKUP($C278&amp;"-"&amp;$G278,'DADOS CENARIOS'!$C$2:$S$9,6,0)</f>
        <v>12020</v>
      </c>
      <c r="L278">
        <f>VLOOKUP($C278&amp;"-"&amp;$G278,'DADOS CENARIOS'!$C$2:$S$9,7,0)</f>
        <v>8216</v>
      </c>
      <c r="M278">
        <f>VLOOKUP($C278&amp;"-"&amp;$G278,'DADOS CENARIOS'!$C$2:$S$9,8,0)</f>
        <v>612.29999999999995</v>
      </c>
      <c r="N278">
        <f>VLOOKUP($C278&amp;"-"&amp;$G278,'DADOS CENARIOS'!$C$2:$S$9,9,0)</f>
        <v>306.2</v>
      </c>
      <c r="O278">
        <f>VLOOKUP($C278&amp;"-"&amp;$G278,'DADOS CENARIOS'!$C$2:$S$9,10,0)</f>
        <v>11</v>
      </c>
      <c r="P278">
        <f>VLOOKUP($C278&amp;"-"&amp;$G278,'DADOS CENARIOS'!$C$2:$S$9,11,0)</f>
        <v>10</v>
      </c>
      <c r="Q278">
        <f>VLOOKUP($C278&amp;"-"&amp;$G278,'DADOS CENARIOS'!$C$2:$S$9,12,0)</f>
        <v>6</v>
      </c>
      <c r="R278">
        <f>VLOOKUP($C278&amp;"-"&amp;$G278,'DADOS CENARIOS'!$C$2:$S$9,13,0)</f>
        <v>4</v>
      </c>
      <c r="S278">
        <f>VLOOKUP($C278&amp;"-"&amp;$G278,'DADOS CENARIOS'!$C$2:$S$9,14,0)</f>
        <v>3000</v>
      </c>
      <c r="T278">
        <f>VLOOKUP($C278&amp;"-"&amp;$G278,'DADOS CENARIOS'!$C$2:$S$9,15,0)</f>
        <v>800</v>
      </c>
      <c r="U278">
        <f>VLOOKUP($C278&amp;"-"&amp;$G278,'DADOS CENARIOS'!$C$2:$S$9,16,0)</f>
        <v>500</v>
      </c>
      <c r="V278">
        <f>VLOOKUP($C278&amp;"-"&amp;$G278,'DADOS CENARIOS'!$C$2:$S$9,17,0)</f>
        <v>145</v>
      </c>
    </row>
    <row r="279" spans="1:22" x14ac:dyDescent="0.25">
      <c r="A279" t="str">
        <f t="shared" si="4"/>
        <v>Route_GP_SBCB_P_74</v>
      </c>
      <c r="B279" t="s">
        <v>236</v>
      </c>
      <c r="C279" s="31" t="s">
        <v>222</v>
      </c>
      <c r="D279">
        <f>VLOOKUP($C279&amp;"-"&amp;$G279,'DADOS CENARIOS'!$C$2:$S$9,2,0)</f>
        <v>9000</v>
      </c>
      <c r="E279">
        <f>VLOOKUP($C279&amp;"-"&amp;$G279,'DADOS CENARIOS'!$C$2:$S$9,3,0)</f>
        <v>4.5</v>
      </c>
      <c r="F279">
        <f>IF(AND(VLOOKUP(H279,vertices!$A:$D,4,0)="SIM",C279="GP"),1,VLOOKUP(C279,'DADOS CENARIOS'!$A$2:F286,6,0))</f>
        <v>18</v>
      </c>
      <c r="G279" s="31" t="s">
        <v>1</v>
      </c>
      <c r="H279" s="31" t="s">
        <v>43</v>
      </c>
      <c r="I279" s="31" t="s">
        <v>1</v>
      </c>
      <c r="J279">
        <f>VLOOKUP($C279&amp;"-"&amp;$G279,'DADOS CENARIOS'!$C$2:$S$9,5,0)</f>
        <v>107</v>
      </c>
      <c r="K279">
        <f>VLOOKUP($C279&amp;"-"&amp;$G279,'DADOS CENARIOS'!$C$2:$S$9,6,0)</f>
        <v>12020</v>
      </c>
      <c r="L279">
        <f>VLOOKUP($C279&amp;"-"&amp;$G279,'DADOS CENARIOS'!$C$2:$S$9,7,0)</f>
        <v>8216</v>
      </c>
      <c r="M279">
        <f>VLOOKUP($C279&amp;"-"&amp;$G279,'DADOS CENARIOS'!$C$2:$S$9,8,0)</f>
        <v>612.29999999999995</v>
      </c>
      <c r="N279">
        <f>VLOOKUP($C279&amp;"-"&amp;$G279,'DADOS CENARIOS'!$C$2:$S$9,9,0)</f>
        <v>306.2</v>
      </c>
      <c r="O279">
        <f>VLOOKUP($C279&amp;"-"&amp;$G279,'DADOS CENARIOS'!$C$2:$S$9,10,0)</f>
        <v>11</v>
      </c>
      <c r="P279">
        <f>VLOOKUP($C279&amp;"-"&amp;$G279,'DADOS CENARIOS'!$C$2:$S$9,11,0)</f>
        <v>10</v>
      </c>
      <c r="Q279">
        <f>VLOOKUP($C279&amp;"-"&amp;$G279,'DADOS CENARIOS'!$C$2:$S$9,12,0)</f>
        <v>6</v>
      </c>
      <c r="R279">
        <f>VLOOKUP($C279&amp;"-"&amp;$G279,'DADOS CENARIOS'!$C$2:$S$9,13,0)</f>
        <v>4</v>
      </c>
      <c r="S279">
        <f>VLOOKUP($C279&amp;"-"&amp;$G279,'DADOS CENARIOS'!$C$2:$S$9,14,0)</f>
        <v>3000</v>
      </c>
      <c r="T279">
        <f>VLOOKUP($C279&amp;"-"&amp;$G279,'DADOS CENARIOS'!$C$2:$S$9,15,0)</f>
        <v>800</v>
      </c>
      <c r="U279">
        <f>VLOOKUP($C279&amp;"-"&amp;$G279,'DADOS CENARIOS'!$C$2:$S$9,16,0)</f>
        <v>500</v>
      </c>
      <c r="V279">
        <f>VLOOKUP($C279&amp;"-"&amp;$G279,'DADOS CENARIOS'!$C$2:$S$9,17,0)</f>
        <v>145</v>
      </c>
    </row>
    <row r="280" spans="1:22" x14ac:dyDescent="0.25">
      <c r="A280" t="str">
        <f t="shared" si="4"/>
        <v>Route_GP_SBCB_P_75</v>
      </c>
      <c r="B280" t="s">
        <v>236</v>
      </c>
      <c r="C280" s="31" t="s">
        <v>222</v>
      </c>
      <c r="D280">
        <f>VLOOKUP($C280&amp;"-"&amp;$G280,'DADOS CENARIOS'!$C$2:$S$9,2,0)</f>
        <v>9000</v>
      </c>
      <c r="E280">
        <f>VLOOKUP($C280&amp;"-"&amp;$G280,'DADOS CENARIOS'!$C$2:$S$9,3,0)</f>
        <v>4.5</v>
      </c>
      <c r="F280">
        <f>IF(AND(VLOOKUP(H280,vertices!$A:$D,4,0)="SIM",C280="GP"),1,VLOOKUP(C280,'DADOS CENARIOS'!$A$2:F287,6,0))</f>
        <v>18</v>
      </c>
      <c r="G280" s="31" t="s">
        <v>1</v>
      </c>
      <c r="H280" s="31" t="s">
        <v>44</v>
      </c>
      <c r="I280" s="31" t="s">
        <v>1</v>
      </c>
      <c r="J280">
        <f>VLOOKUP($C280&amp;"-"&amp;$G280,'DADOS CENARIOS'!$C$2:$S$9,5,0)</f>
        <v>107</v>
      </c>
      <c r="K280">
        <f>VLOOKUP($C280&amp;"-"&amp;$G280,'DADOS CENARIOS'!$C$2:$S$9,6,0)</f>
        <v>12020</v>
      </c>
      <c r="L280">
        <f>VLOOKUP($C280&amp;"-"&amp;$G280,'DADOS CENARIOS'!$C$2:$S$9,7,0)</f>
        <v>8216</v>
      </c>
      <c r="M280">
        <f>VLOOKUP($C280&amp;"-"&amp;$G280,'DADOS CENARIOS'!$C$2:$S$9,8,0)</f>
        <v>612.29999999999995</v>
      </c>
      <c r="N280">
        <f>VLOOKUP($C280&amp;"-"&amp;$G280,'DADOS CENARIOS'!$C$2:$S$9,9,0)</f>
        <v>306.2</v>
      </c>
      <c r="O280">
        <f>VLOOKUP($C280&amp;"-"&amp;$G280,'DADOS CENARIOS'!$C$2:$S$9,10,0)</f>
        <v>11</v>
      </c>
      <c r="P280">
        <f>VLOOKUP($C280&amp;"-"&amp;$G280,'DADOS CENARIOS'!$C$2:$S$9,11,0)</f>
        <v>10</v>
      </c>
      <c r="Q280">
        <f>VLOOKUP($C280&amp;"-"&amp;$G280,'DADOS CENARIOS'!$C$2:$S$9,12,0)</f>
        <v>6</v>
      </c>
      <c r="R280">
        <f>VLOOKUP($C280&amp;"-"&amp;$G280,'DADOS CENARIOS'!$C$2:$S$9,13,0)</f>
        <v>4</v>
      </c>
      <c r="S280">
        <f>VLOOKUP($C280&amp;"-"&amp;$G280,'DADOS CENARIOS'!$C$2:$S$9,14,0)</f>
        <v>3000</v>
      </c>
      <c r="T280">
        <f>VLOOKUP($C280&amp;"-"&amp;$G280,'DADOS CENARIOS'!$C$2:$S$9,15,0)</f>
        <v>800</v>
      </c>
      <c r="U280">
        <f>VLOOKUP($C280&amp;"-"&amp;$G280,'DADOS CENARIOS'!$C$2:$S$9,16,0)</f>
        <v>500</v>
      </c>
      <c r="V280">
        <f>VLOOKUP($C280&amp;"-"&amp;$G280,'DADOS CENARIOS'!$C$2:$S$9,17,0)</f>
        <v>145</v>
      </c>
    </row>
    <row r="281" spans="1:22" x14ac:dyDescent="0.25">
      <c r="A281" t="str">
        <f t="shared" si="4"/>
        <v>Route_GP_SBCB_P_76</v>
      </c>
      <c r="B281" t="s">
        <v>236</v>
      </c>
      <c r="C281" s="31" t="s">
        <v>222</v>
      </c>
      <c r="D281">
        <f>VLOOKUP($C281&amp;"-"&amp;$G281,'DADOS CENARIOS'!$C$2:$S$9,2,0)</f>
        <v>9000</v>
      </c>
      <c r="E281">
        <f>VLOOKUP($C281&amp;"-"&amp;$G281,'DADOS CENARIOS'!$C$2:$S$9,3,0)</f>
        <v>4.5</v>
      </c>
      <c r="F281">
        <f>IF(AND(VLOOKUP(H281,vertices!$A:$D,4,0)="SIM",C281="GP"),1,VLOOKUP(C281,'DADOS CENARIOS'!$A$2:F288,6,0))</f>
        <v>18</v>
      </c>
      <c r="G281" s="31" t="s">
        <v>1</v>
      </c>
      <c r="H281" s="31" t="s">
        <v>45</v>
      </c>
      <c r="I281" s="31" t="s">
        <v>1</v>
      </c>
      <c r="J281">
        <f>VLOOKUP($C281&amp;"-"&amp;$G281,'DADOS CENARIOS'!$C$2:$S$9,5,0)</f>
        <v>107</v>
      </c>
      <c r="K281">
        <f>VLOOKUP($C281&amp;"-"&amp;$G281,'DADOS CENARIOS'!$C$2:$S$9,6,0)</f>
        <v>12020</v>
      </c>
      <c r="L281">
        <f>VLOOKUP($C281&amp;"-"&amp;$G281,'DADOS CENARIOS'!$C$2:$S$9,7,0)</f>
        <v>8216</v>
      </c>
      <c r="M281">
        <f>VLOOKUP($C281&amp;"-"&amp;$G281,'DADOS CENARIOS'!$C$2:$S$9,8,0)</f>
        <v>612.29999999999995</v>
      </c>
      <c r="N281">
        <f>VLOOKUP($C281&amp;"-"&amp;$G281,'DADOS CENARIOS'!$C$2:$S$9,9,0)</f>
        <v>306.2</v>
      </c>
      <c r="O281">
        <f>VLOOKUP($C281&amp;"-"&amp;$G281,'DADOS CENARIOS'!$C$2:$S$9,10,0)</f>
        <v>11</v>
      </c>
      <c r="P281">
        <f>VLOOKUP($C281&amp;"-"&amp;$G281,'DADOS CENARIOS'!$C$2:$S$9,11,0)</f>
        <v>10</v>
      </c>
      <c r="Q281">
        <f>VLOOKUP($C281&amp;"-"&amp;$G281,'DADOS CENARIOS'!$C$2:$S$9,12,0)</f>
        <v>6</v>
      </c>
      <c r="R281">
        <f>VLOOKUP($C281&amp;"-"&amp;$G281,'DADOS CENARIOS'!$C$2:$S$9,13,0)</f>
        <v>4</v>
      </c>
      <c r="S281">
        <f>VLOOKUP($C281&amp;"-"&amp;$G281,'DADOS CENARIOS'!$C$2:$S$9,14,0)</f>
        <v>3000</v>
      </c>
      <c r="T281">
        <f>VLOOKUP($C281&amp;"-"&amp;$G281,'DADOS CENARIOS'!$C$2:$S$9,15,0)</f>
        <v>800</v>
      </c>
      <c r="U281">
        <f>VLOOKUP($C281&amp;"-"&amp;$G281,'DADOS CENARIOS'!$C$2:$S$9,16,0)</f>
        <v>500</v>
      </c>
      <c r="V281">
        <f>VLOOKUP($C281&amp;"-"&amp;$G281,'DADOS CENARIOS'!$C$2:$S$9,17,0)</f>
        <v>145</v>
      </c>
    </row>
    <row r="282" spans="1:22" x14ac:dyDescent="0.25">
      <c r="A282" t="str">
        <f t="shared" si="4"/>
        <v>Route_GP_SBCB_P_77</v>
      </c>
      <c r="B282" t="s">
        <v>236</v>
      </c>
      <c r="C282" s="31" t="s">
        <v>222</v>
      </c>
      <c r="D282">
        <f>VLOOKUP($C282&amp;"-"&amp;$G282,'DADOS CENARIOS'!$C$2:$S$9,2,0)</f>
        <v>9000</v>
      </c>
      <c r="E282">
        <f>VLOOKUP($C282&amp;"-"&amp;$G282,'DADOS CENARIOS'!$C$2:$S$9,3,0)</f>
        <v>4.5</v>
      </c>
      <c r="F282">
        <f>IF(AND(VLOOKUP(H282,vertices!$A:$D,4,0)="SIM",C282="GP"),1,VLOOKUP(C282,'DADOS CENARIOS'!$A$2:F289,6,0))</f>
        <v>18</v>
      </c>
      <c r="G282" s="31" t="s">
        <v>1</v>
      </c>
      <c r="H282" s="31" t="s">
        <v>46</v>
      </c>
      <c r="I282" s="31" t="s">
        <v>1</v>
      </c>
      <c r="J282">
        <f>VLOOKUP($C282&amp;"-"&amp;$G282,'DADOS CENARIOS'!$C$2:$S$9,5,0)</f>
        <v>107</v>
      </c>
      <c r="K282">
        <f>VLOOKUP($C282&amp;"-"&amp;$G282,'DADOS CENARIOS'!$C$2:$S$9,6,0)</f>
        <v>12020</v>
      </c>
      <c r="L282">
        <f>VLOOKUP($C282&amp;"-"&amp;$G282,'DADOS CENARIOS'!$C$2:$S$9,7,0)</f>
        <v>8216</v>
      </c>
      <c r="M282">
        <f>VLOOKUP($C282&amp;"-"&amp;$G282,'DADOS CENARIOS'!$C$2:$S$9,8,0)</f>
        <v>612.29999999999995</v>
      </c>
      <c r="N282">
        <f>VLOOKUP($C282&amp;"-"&amp;$G282,'DADOS CENARIOS'!$C$2:$S$9,9,0)</f>
        <v>306.2</v>
      </c>
      <c r="O282">
        <f>VLOOKUP($C282&amp;"-"&amp;$G282,'DADOS CENARIOS'!$C$2:$S$9,10,0)</f>
        <v>11</v>
      </c>
      <c r="P282">
        <f>VLOOKUP($C282&amp;"-"&amp;$G282,'DADOS CENARIOS'!$C$2:$S$9,11,0)</f>
        <v>10</v>
      </c>
      <c r="Q282">
        <f>VLOOKUP($C282&amp;"-"&amp;$G282,'DADOS CENARIOS'!$C$2:$S$9,12,0)</f>
        <v>6</v>
      </c>
      <c r="R282">
        <f>VLOOKUP($C282&amp;"-"&amp;$G282,'DADOS CENARIOS'!$C$2:$S$9,13,0)</f>
        <v>4</v>
      </c>
      <c r="S282">
        <f>VLOOKUP($C282&amp;"-"&amp;$G282,'DADOS CENARIOS'!$C$2:$S$9,14,0)</f>
        <v>3000</v>
      </c>
      <c r="T282">
        <f>VLOOKUP($C282&amp;"-"&amp;$G282,'DADOS CENARIOS'!$C$2:$S$9,15,0)</f>
        <v>800</v>
      </c>
      <c r="U282">
        <f>VLOOKUP($C282&amp;"-"&amp;$G282,'DADOS CENARIOS'!$C$2:$S$9,16,0)</f>
        <v>500</v>
      </c>
      <c r="V282">
        <f>VLOOKUP($C282&amp;"-"&amp;$G282,'DADOS CENARIOS'!$C$2:$S$9,17,0)</f>
        <v>145</v>
      </c>
    </row>
    <row r="283" spans="1:22" x14ac:dyDescent="0.25">
      <c r="A283" t="str">
        <f t="shared" si="4"/>
        <v>Route_GP_SBCB_SS75</v>
      </c>
      <c r="B283" t="s">
        <v>236</v>
      </c>
      <c r="C283" s="31" t="s">
        <v>222</v>
      </c>
      <c r="D283">
        <f>VLOOKUP($C283&amp;"-"&amp;$G283,'DADOS CENARIOS'!$C$2:$S$9,2,0)</f>
        <v>9000</v>
      </c>
      <c r="E283">
        <f>VLOOKUP($C283&amp;"-"&amp;$G283,'DADOS CENARIOS'!$C$2:$S$9,3,0)</f>
        <v>4.5</v>
      </c>
      <c r="F283">
        <f>IF(AND(VLOOKUP(H283,vertices!$A:$D,4,0)="SIM",C283="GP"),1,VLOOKUP(C283,'DADOS CENARIOS'!$A$2:F290,6,0))</f>
        <v>18</v>
      </c>
      <c r="G283" s="31" t="s">
        <v>1</v>
      </c>
      <c r="H283" s="31" t="s">
        <v>260</v>
      </c>
      <c r="I283" s="31" t="s">
        <v>1</v>
      </c>
      <c r="J283">
        <f>VLOOKUP($C283&amp;"-"&amp;$G283,'DADOS CENARIOS'!$C$2:$S$9,5,0)</f>
        <v>107</v>
      </c>
      <c r="K283">
        <f>VLOOKUP($C283&amp;"-"&amp;$G283,'DADOS CENARIOS'!$C$2:$S$9,6,0)</f>
        <v>12020</v>
      </c>
      <c r="L283">
        <f>VLOOKUP($C283&amp;"-"&amp;$G283,'DADOS CENARIOS'!$C$2:$S$9,7,0)</f>
        <v>8216</v>
      </c>
      <c r="M283">
        <f>VLOOKUP($C283&amp;"-"&amp;$G283,'DADOS CENARIOS'!$C$2:$S$9,8,0)</f>
        <v>612.29999999999995</v>
      </c>
      <c r="N283">
        <f>VLOOKUP($C283&amp;"-"&amp;$G283,'DADOS CENARIOS'!$C$2:$S$9,9,0)</f>
        <v>306.2</v>
      </c>
      <c r="O283">
        <f>VLOOKUP($C283&amp;"-"&amp;$G283,'DADOS CENARIOS'!$C$2:$S$9,10,0)</f>
        <v>11</v>
      </c>
      <c r="P283">
        <f>VLOOKUP($C283&amp;"-"&amp;$G283,'DADOS CENARIOS'!$C$2:$S$9,11,0)</f>
        <v>10</v>
      </c>
      <c r="Q283">
        <f>VLOOKUP($C283&amp;"-"&amp;$G283,'DADOS CENARIOS'!$C$2:$S$9,12,0)</f>
        <v>6</v>
      </c>
      <c r="R283">
        <f>VLOOKUP($C283&amp;"-"&amp;$G283,'DADOS CENARIOS'!$C$2:$S$9,13,0)</f>
        <v>4</v>
      </c>
      <c r="S283">
        <f>VLOOKUP($C283&amp;"-"&amp;$G283,'DADOS CENARIOS'!$C$2:$S$9,14,0)</f>
        <v>3000</v>
      </c>
      <c r="T283">
        <f>VLOOKUP($C283&amp;"-"&amp;$G283,'DADOS CENARIOS'!$C$2:$S$9,15,0)</f>
        <v>800</v>
      </c>
      <c r="U283">
        <f>VLOOKUP($C283&amp;"-"&amp;$G283,'DADOS CENARIOS'!$C$2:$S$9,16,0)</f>
        <v>500</v>
      </c>
      <c r="V283">
        <f>VLOOKUP($C283&amp;"-"&amp;$G283,'DADOS CENARIOS'!$C$2:$S$9,17,0)</f>
        <v>145</v>
      </c>
    </row>
    <row r="284" spans="1:22" x14ac:dyDescent="0.25">
      <c r="A284" t="str">
        <f t="shared" si="4"/>
        <v>Route_GP_SBCB_UMMA</v>
      </c>
      <c r="B284" t="s">
        <v>236</v>
      </c>
      <c r="C284" s="31" t="s">
        <v>222</v>
      </c>
      <c r="D284">
        <f>VLOOKUP($C284&amp;"-"&amp;$G284,'DADOS CENARIOS'!$C$2:$S$9,2,0)</f>
        <v>9000</v>
      </c>
      <c r="E284">
        <f>VLOOKUP($C284&amp;"-"&amp;$G284,'DADOS CENARIOS'!$C$2:$S$9,3,0)</f>
        <v>4.5</v>
      </c>
      <c r="F284">
        <f>IF(AND(VLOOKUP(H284,vertices!$A:$D,4,0)="SIM",C284="GP"),1,VLOOKUP(C284,'DADOS CENARIOS'!$A$2:F291,6,0))</f>
        <v>18</v>
      </c>
      <c r="G284" s="31" t="s">
        <v>1</v>
      </c>
      <c r="H284" s="31" t="s">
        <v>47</v>
      </c>
      <c r="I284" s="31" t="s">
        <v>1</v>
      </c>
      <c r="J284">
        <f>VLOOKUP($C284&amp;"-"&amp;$G284,'DADOS CENARIOS'!$C$2:$S$9,5,0)</f>
        <v>107</v>
      </c>
      <c r="K284">
        <f>VLOOKUP($C284&amp;"-"&amp;$G284,'DADOS CENARIOS'!$C$2:$S$9,6,0)</f>
        <v>12020</v>
      </c>
      <c r="L284">
        <f>VLOOKUP($C284&amp;"-"&amp;$G284,'DADOS CENARIOS'!$C$2:$S$9,7,0)</f>
        <v>8216</v>
      </c>
      <c r="M284">
        <f>VLOOKUP($C284&amp;"-"&amp;$G284,'DADOS CENARIOS'!$C$2:$S$9,8,0)</f>
        <v>612.29999999999995</v>
      </c>
      <c r="N284">
        <f>VLOOKUP($C284&amp;"-"&amp;$G284,'DADOS CENARIOS'!$C$2:$S$9,9,0)</f>
        <v>306.2</v>
      </c>
      <c r="O284">
        <f>VLOOKUP($C284&amp;"-"&amp;$G284,'DADOS CENARIOS'!$C$2:$S$9,10,0)</f>
        <v>11</v>
      </c>
      <c r="P284">
        <f>VLOOKUP($C284&amp;"-"&amp;$G284,'DADOS CENARIOS'!$C$2:$S$9,11,0)</f>
        <v>10</v>
      </c>
      <c r="Q284">
        <f>VLOOKUP($C284&amp;"-"&amp;$G284,'DADOS CENARIOS'!$C$2:$S$9,12,0)</f>
        <v>6</v>
      </c>
      <c r="R284">
        <f>VLOOKUP($C284&amp;"-"&amp;$G284,'DADOS CENARIOS'!$C$2:$S$9,13,0)</f>
        <v>4</v>
      </c>
      <c r="S284">
        <f>VLOOKUP($C284&amp;"-"&amp;$G284,'DADOS CENARIOS'!$C$2:$S$9,14,0)</f>
        <v>3000</v>
      </c>
      <c r="T284">
        <f>VLOOKUP($C284&amp;"-"&amp;$G284,'DADOS CENARIOS'!$C$2:$S$9,15,0)</f>
        <v>800</v>
      </c>
      <c r="U284">
        <f>VLOOKUP($C284&amp;"-"&amp;$G284,'DADOS CENARIOS'!$C$2:$S$9,16,0)</f>
        <v>500</v>
      </c>
      <c r="V284">
        <f>VLOOKUP($C284&amp;"-"&amp;$G284,'DADOS CENARIOS'!$C$2:$S$9,17,0)</f>
        <v>145</v>
      </c>
    </row>
    <row r="285" spans="1:22" x14ac:dyDescent="0.25">
      <c r="A285" t="str">
        <f t="shared" si="4"/>
        <v>Route_GP_SBCB_UMPA</v>
      </c>
      <c r="B285" t="s">
        <v>236</v>
      </c>
      <c r="C285" s="31" t="s">
        <v>222</v>
      </c>
      <c r="D285">
        <f>VLOOKUP($C285&amp;"-"&amp;$G285,'DADOS CENARIOS'!$C$2:$S$9,2,0)</f>
        <v>9000</v>
      </c>
      <c r="E285">
        <f>VLOOKUP($C285&amp;"-"&amp;$G285,'DADOS CENARIOS'!$C$2:$S$9,3,0)</f>
        <v>4.5</v>
      </c>
      <c r="F285">
        <f>IF(AND(VLOOKUP(H285,vertices!$A:$D,4,0)="SIM",C285="GP"),1,VLOOKUP(C285,'DADOS CENARIOS'!$A$2:F292,6,0))</f>
        <v>18</v>
      </c>
      <c r="G285" s="31" t="s">
        <v>1</v>
      </c>
      <c r="H285" s="31" t="s">
        <v>48</v>
      </c>
      <c r="I285" s="31" t="s">
        <v>1</v>
      </c>
      <c r="J285">
        <f>VLOOKUP($C285&amp;"-"&amp;$G285,'DADOS CENARIOS'!$C$2:$S$9,5,0)</f>
        <v>107</v>
      </c>
      <c r="K285">
        <f>VLOOKUP($C285&amp;"-"&amp;$G285,'DADOS CENARIOS'!$C$2:$S$9,6,0)</f>
        <v>12020</v>
      </c>
      <c r="L285">
        <f>VLOOKUP($C285&amp;"-"&amp;$G285,'DADOS CENARIOS'!$C$2:$S$9,7,0)</f>
        <v>8216</v>
      </c>
      <c r="M285">
        <f>VLOOKUP($C285&amp;"-"&amp;$G285,'DADOS CENARIOS'!$C$2:$S$9,8,0)</f>
        <v>612.29999999999995</v>
      </c>
      <c r="N285">
        <f>VLOOKUP($C285&amp;"-"&amp;$G285,'DADOS CENARIOS'!$C$2:$S$9,9,0)</f>
        <v>306.2</v>
      </c>
      <c r="O285">
        <f>VLOOKUP($C285&amp;"-"&amp;$G285,'DADOS CENARIOS'!$C$2:$S$9,10,0)</f>
        <v>11</v>
      </c>
      <c r="P285">
        <f>VLOOKUP($C285&amp;"-"&amp;$G285,'DADOS CENARIOS'!$C$2:$S$9,11,0)</f>
        <v>10</v>
      </c>
      <c r="Q285">
        <f>VLOOKUP($C285&amp;"-"&amp;$G285,'DADOS CENARIOS'!$C$2:$S$9,12,0)</f>
        <v>6</v>
      </c>
      <c r="R285">
        <f>VLOOKUP($C285&amp;"-"&amp;$G285,'DADOS CENARIOS'!$C$2:$S$9,13,0)</f>
        <v>4</v>
      </c>
      <c r="S285">
        <f>VLOOKUP($C285&amp;"-"&amp;$G285,'DADOS CENARIOS'!$C$2:$S$9,14,0)</f>
        <v>3000</v>
      </c>
      <c r="T285">
        <f>VLOOKUP($C285&amp;"-"&amp;$G285,'DADOS CENARIOS'!$C$2:$S$9,15,0)</f>
        <v>800</v>
      </c>
      <c r="U285">
        <f>VLOOKUP($C285&amp;"-"&amp;$G285,'DADOS CENARIOS'!$C$2:$S$9,16,0)</f>
        <v>500</v>
      </c>
      <c r="V285">
        <f>VLOOKUP($C285&amp;"-"&amp;$G285,'DADOS CENARIOS'!$C$2:$S$9,17,0)</f>
        <v>145</v>
      </c>
    </row>
    <row r="286" spans="1:22" x14ac:dyDescent="0.25">
      <c r="A286" t="str">
        <f t="shared" si="4"/>
        <v>Route_GP_SBCB_UMTJ</v>
      </c>
      <c r="B286" t="s">
        <v>236</v>
      </c>
      <c r="C286" s="31" t="s">
        <v>222</v>
      </c>
      <c r="D286">
        <f>VLOOKUP($C286&amp;"-"&amp;$G286,'DADOS CENARIOS'!$C$2:$S$9,2,0)</f>
        <v>9000</v>
      </c>
      <c r="E286">
        <f>VLOOKUP($C286&amp;"-"&amp;$G286,'DADOS CENARIOS'!$C$2:$S$9,3,0)</f>
        <v>4.5</v>
      </c>
      <c r="F286">
        <f>IF(AND(VLOOKUP(H286,vertices!$A:$D,4,0)="SIM",C286="GP"),1,VLOOKUP(C286,'DADOS CENARIOS'!$A$2:F293,6,0))</f>
        <v>18</v>
      </c>
      <c r="G286" s="31" t="s">
        <v>1</v>
      </c>
      <c r="H286" s="31" t="s">
        <v>49</v>
      </c>
      <c r="I286" s="31" t="s">
        <v>1</v>
      </c>
      <c r="J286">
        <f>VLOOKUP($C286&amp;"-"&amp;$G286,'DADOS CENARIOS'!$C$2:$S$9,5,0)</f>
        <v>107</v>
      </c>
      <c r="K286">
        <f>VLOOKUP($C286&amp;"-"&amp;$G286,'DADOS CENARIOS'!$C$2:$S$9,6,0)</f>
        <v>12020</v>
      </c>
      <c r="L286">
        <f>VLOOKUP($C286&amp;"-"&amp;$G286,'DADOS CENARIOS'!$C$2:$S$9,7,0)</f>
        <v>8216</v>
      </c>
      <c r="M286">
        <f>VLOOKUP($C286&amp;"-"&amp;$G286,'DADOS CENARIOS'!$C$2:$S$9,8,0)</f>
        <v>612.29999999999995</v>
      </c>
      <c r="N286">
        <f>VLOOKUP($C286&amp;"-"&amp;$G286,'DADOS CENARIOS'!$C$2:$S$9,9,0)</f>
        <v>306.2</v>
      </c>
      <c r="O286">
        <f>VLOOKUP($C286&amp;"-"&amp;$G286,'DADOS CENARIOS'!$C$2:$S$9,10,0)</f>
        <v>11</v>
      </c>
      <c r="P286">
        <f>VLOOKUP($C286&amp;"-"&amp;$G286,'DADOS CENARIOS'!$C$2:$S$9,11,0)</f>
        <v>10</v>
      </c>
      <c r="Q286">
        <f>VLOOKUP($C286&amp;"-"&amp;$G286,'DADOS CENARIOS'!$C$2:$S$9,12,0)</f>
        <v>6</v>
      </c>
      <c r="R286">
        <f>VLOOKUP($C286&amp;"-"&amp;$G286,'DADOS CENARIOS'!$C$2:$S$9,13,0)</f>
        <v>4</v>
      </c>
      <c r="S286">
        <f>VLOOKUP($C286&amp;"-"&amp;$G286,'DADOS CENARIOS'!$C$2:$S$9,14,0)</f>
        <v>3000</v>
      </c>
      <c r="T286">
        <f>VLOOKUP($C286&amp;"-"&amp;$G286,'DADOS CENARIOS'!$C$2:$S$9,15,0)</f>
        <v>800</v>
      </c>
      <c r="U286">
        <f>VLOOKUP($C286&amp;"-"&amp;$G286,'DADOS CENARIOS'!$C$2:$S$9,16,0)</f>
        <v>500</v>
      </c>
      <c r="V286">
        <f>VLOOKUP($C286&amp;"-"&amp;$G286,'DADOS CENARIOS'!$C$2:$S$9,17,0)</f>
        <v>145</v>
      </c>
    </row>
    <row r="287" spans="1:22" x14ac:dyDescent="0.25">
      <c r="A287" t="str">
        <f t="shared" si="4"/>
        <v>Route_GP_SBCB_UMVE</v>
      </c>
      <c r="B287" t="s">
        <v>236</v>
      </c>
      <c r="C287" s="31" t="s">
        <v>222</v>
      </c>
      <c r="D287">
        <f>VLOOKUP($C287&amp;"-"&amp;$G287,'DADOS CENARIOS'!$C$2:$S$9,2,0)</f>
        <v>9000</v>
      </c>
      <c r="E287">
        <f>VLOOKUP($C287&amp;"-"&amp;$G287,'DADOS CENARIOS'!$C$2:$S$9,3,0)</f>
        <v>4.5</v>
      </c>
      <c r="F287">
        <f>IF(AND(VLOOKUP(H287,vertices!$A:$D,4,0)="SIM",C287="GP"),1,VLOOKUP(C287,'DADOS CENARIOS'!$A$2:F294,6,0))</f>
        <v>18</v>
      </c>
      <c r="G287" s="31" t="s">
        <v>1</v>
      </c>
      <c r="H287" s="31" t="s">
        <v>50</v>
      </c>
      <c r="I287" s="31" t="s">
        <v>1</v>
      </c>
      <c r="J287">
        <f>VLOOKUP($C287&amp;"-"&amp;$G287,'DADOS CENARIOS'!$C$2:$S$9,5,0)</f>
        <v>107</v>
      </c>
      <c r="K287">
        <f>VLOOKUP($C287&amp;"-"&amp;$G287,'DADOS CENARIOS'!$C$2:$S$9,6,0)</f>
        <v>12020</v>
      </c>
      <c r="L287">
        <f>VLOOKUP($C287&amp;"-"&amp;$G287,'DADOS CENARIOS'!$C$2:$S$9,7,0)</f>
        <v>8216</v>
      </c>
      <c r="M287">
        <f>VLOOKUP($C287&amp;"-"&amp;$G287,'DADOS CENARIOS'!$C$2:$S$9,8,0)</f>
        <v>612.29999999999995</v>
      </c>
      <c r="N287">
        <f>VLOOKUP($C287&amp;"-"&amp;$G287,'DADOS CENARIOS'!$C$2:$S$9,9,0)</f>
        <v>306.2</v>
      </c>
      <c r="O287">
        <f>VLOOKUP($C287&amp;"-"&amp;$G287,'DADOS CENARIOS'!$C$2:$S$9,10,0)</f>
        <v>11</v>
      </c>
      <c r="P287">
        <f>VLOOKUP($C287&amp;"-"&amp;$G287,'DADOS CENARIOS'!$C$2:$S$9,11,0)</f>
        <v>10</v>
      </c>
      <c r="Q287">
        <f>VLOOKUP($C287&amp;"-"&amp;$G287,'DADOS CENARIOS'!$C$2:$S$9,12,0)</f>
        <v>6</v>
      </c>
      <c r="R287">
        <f>VLOOKUP($C287&amp;"-"&amp;$G287,'DADOS CENARIOS'!$C$2:$S$9,13,0)</f>
        <v>4</v>
      </c>
      <c r="S287">
        <f>VLOOKUP($C287&amp;"-"&amp;$G287,'DADOS CENARIOS'!$C$2:$S$9,14,0)</f>
        <v>3000</v>
      </c>
      <c r="T287">
        <f>VLOOKUP($C287&amp;"-"&amp;$G287,'DADOS CENARIOS'!$C$2:$S$9,15,0)</f>
        <v>800</v>
      </c>
      <c r="U287">
        <f>VLOOKUP($C287&amp;"-"&amp;$G287,'DADOS CENARIOS'!$C$2:$S$9,16,0)</f>
        <v>500</v>
      </c>
      <c r="V287">
        <f>VLOOKUP($C287&amp;"-"&amp;$G287,'DADOS CENARIOS'!$C$2:$S$9,17,0)</f>
        <v>145</v>
      </c>
    </row>
    <row r="288" spans="1:22" x14ac:dyDescent="0.25">
      <c r="A288" t="str">
        <f t="shared" si="4"/>
        <v>Route_GP_SBCB_SRIO</v>
      </c>
      <c r="B288" t="s">
        <v>236</v>
      </c>
      <c r="C288" s="31" t="s">
        <v>222</v>
      </c>
      <c r="D288">
        <f>VLOOKUP($C288&amp;"-"&amp;$G288,'DADOS CENARIOS'!$C$2:$S$9,2,0)</f>
        <v>9000</v>
      </c>
      <c r="E288">
        <f>VLOOKUP($C288&amp;"-"&amp;$G288,'DADOS CENARIOS'!$C$2:$S$9,3,0)</f>
        <v>4.5</v>
      </c>
      <c r="F288">
        <f>IF(AND(VLOOKUP(H288,vertices!$A:$D,4,0)="SIM",C288="GP"),1,VLOOKUP(C288,'DADOS CENARIOS'!$A$2:F295,6,0))</f>
        <v>1</v>
      </c>
      <c r="G288" s="31" t="s">
        <v>1</v>
      </c>
      <c r="H288" s="31" t="s">
        <v>212</v>
      </c>
      <c r="I288" s="31" t="s">
        <v>1</v>
      </c>
      <c r="J288">
        <f>VLOOKUP($C288&amp;"-"&amp;$G288,'DADOS CENARIOS'!$C$2:$S$9,5,0)</f>
        <v>107</v>
      </c>
      <c r="K288">
        <f>VLOOKUP($C288&amp;"-"&amp;$G288,'DADOS CENARIOS'!$C$2:$S$9,6,0)</f>
        <v>12020</v>
      </c>
      <c r="L288">
        <f>VLOOKUP($C288&amp;"-"&amp;$G288,'DADOS CENARIOS'!$C$2:$S$9,7,0)</f>
        <v>8216</v>
      </c>
      <c r="M288">
        <f>VLOOKUP($C288&amp;"-"&amp;$G288,'DADOS CENARIOS'!$C$2:$S$9,8,0)</f>
        <v>612.29999999999995</v>
      </c>
      <c r="N288">
        <f>VLOOKUP($C288&amp;"-"&amp;$G288,'DADOS CENARIOS'!$C$2:$S$9,9,0)</f>
        <v>306.2</v>
      </c>
      <c r="O288">
        <f>VLOOKUP($C288&amp;"-"&amp;$G288,'DADOS CENARIOS'!$C$2:$S$9,10,0)</f>
        <v>11</v>
      </c>
      <c r="P288">
        <f>VLOOKUP($C288&amp;"-"&amp;$G288,'DADOS CENARIOS'!$C$2:$S$9,11,0)</f>
        <v>10</v>
      </c>
      <c r="Q288">
        <f>VLOOKUP($C288&amp;"-"&amp;$G288,'DADOS CENARIOS'!$C$2:$S$9,12,0)</f>
        <v>6</v>
      </c>
      <c r="R288">
        <f>VLOOKUP($C288&amp;"-"&amp;$G288,'DADOS CENARIOS'!$C$2:$S$9,13,0)</f>
        <v>4</v>
      </c>
      <c r="S288">
        <f>VLOOKUP($C288&amp;"-"&amp;$G288,'DADOS CENARIOS'!$C$2:$S$9,14,0)</f>
        <v>3000</v>
      </c>
      <c r="T288">
        <f>VLOOKUP($C288&amp;"-"&amp;$G288,'DADOS CENARIOS'!$C$2:$S$9,15,0)</f>
        <v>800</v>
      </c>
      <c r="U288">
        <f>VLOOKUP($C288&amp;"-"&amp;$G288,'DADOS CENARIOS'!$C$2:$S$9,16,0)</f>
        <v>500</v>
      </c>
      <c r="V288">
        <f>VLOOKUP($C288&amp;"-"&amp;$G288,'DADOS CENARIOS'!$C$2:$S$9,17,0)</f>
        <v>145</v>
      </c>
    </row>
    <row r="289" spans="1:22" x14ac:dyDescent="0.25">
      <c r="A289" t="str">
        <f t="shared" si="4"/>
        <v>Route_GP_SBCB_SARU</v>
      </c>
      <c r="B289" t="s">
        <v>236</v>
      </c>
      <c r="C289" s="31" t="s">
        <v>222</v>
      </c>
      <c r="D289">
        <f>VLOOKUP($C289&amp;"-"&amp;$G289,'DADOS CENARIOS'!$C$2:$S$9,2,0)</f>
        <v>9000</v>
      </c>
      <c r="E289">
        <f>VLOOKUP($C289&amp;"-"&amp;$G289,'DADOS CENARIOS'!$C$2:$S$9,3,0)</f>
        <v>4.5</v>
      </c>
      <c r="F289">
        <f>IF(AND(VLOOKUP(H289,vertices!$A:$D,4,0)="SIM",C289="GP"),1,VLOOKUP(C289,'DADOS CENARIOS'!$A$2:F296,6,0))</f>
        <v>1</v>
      </c>
      <c r="G289" s="31" t="s">
        <v>1</v>
      </c>
      <c r="H289" s="31" t="s">
        <v>213</v>
      </c>
      <c r="I289" s="31" t="s">
        <v>1</v>
      </c>
      <c r="J289">
        <f>VLOOKUP($C289&amp;"-"&amp;$G289,'DADOS CENARIOS'!$C$2:$S$9,5,0)</f>
        <v>107</v>
      </c>
      <c r="K289">
        <f>VLOOKUP($C289&amp;"-"&amp;$G289,'DADOS CENARIOS'!$C$2:$S$9,6,0)</f>
        <v>12020</v>
      </c>
      <c r="L289">
        <f>VLOOKUP($C289&amp;"-"&amp;$G289,'DADOS CENARIOS'!$C$2:$S$9,7,0)</f>
        <v>8216</v>
      </c>
      <c r="M289">
        <f>VLOOKUP($C289&amp;"-"&amp;$G289,'DADOS CENARIOS'!$C$2:$S$9,8,0)</f>
        <v>612.29999999999995</v>
      </c>
      <c r="N289">
        <f>VLOOKUP($C289&amp;"-"&amp;$G289,'DADOS CENARIOS'!$C$2:$S$9,9,0)</f>
        <v>306.2</v>
      </c>
      <c r="O289">
        <f>VLOOKUP($C289&amp;"-"&amp;$G289,'DADOS CENARIOS'!$C$2:$S$9,10,0)</f>
        <v>11</v>
      </c>
      <c r="P289">
        <f>VLOOKUP($C289&amp;"-"&amp;$G289,'DADOS CENARIOS'!$C$2:$S$9,11,0)</f>
        <v>10</v>
      </c>
      <c r="Q289">
        <f>VLOOKUP($C289&amp;"-"&amp;$G289,'DADOS CENARIOS'!$C$2:$S$9,12,0)</f>
        <v>6</v>
      </c>
      <c r="R289">
        <f>VLOOKUP($C289&amp;"-"&amp;$G289,'DADOS CENARIOS'!$C$2:$S$9,13,0)</f>
        <v>4</v>
      </c>
      <c r="S289">
        <f>VLOOKUP($C289&amp;"-"&amp;$G289,'DADOS CENARIOS'!$C$2:$S$9,14,0)</f>
        <v>3000</v>
      </c>
      <c r="T289">
        <f>VLOOKUP($C289&amp;"-"&amp;$G289,'DADOS CENARIOS'!$C$2:$S$9,15,0)</f>
        <v>800</v>
      </c>
      <c r="U289">
        <f>VLOOKUP($C289&amp;"-"&amp;$G289,'DADOS CENARIOS'!$C$2:$S$9,16,0)</f>
        <v>500</v>
      </c>
      <c r="V289">
        <f>VLOOKUP($C289&amp;"-"&amp;$G289,'DADOS CENARIOS'!$C$2:$S$9,17,0)</f>
        <v>145</v>
      </c>
    </row>
    <row r="290" spans="1:22" x14ac:dyDescent="0.25">
      <c r="A290" t="str">
        <f t="shared" si="4"/>
        <v>Route_GP_SBCB_SAJA</v>
      </c>
      <c r="B290" t="s">
        <v>236</v>
      </c>
      <c r="C290" s="31" t="s">
        <v>222</v>
      </c>
      <c r="D290">
        <f>VLOOKUP($C290&amp;"-"&amp;$G290,'DADOS CENARIOS'!$C$2:$S$9,2,0)</f>
        <v>9000</v>
      </c>
      <c r="E290">
        <f>VLOOKUP($C290&amp;"-"&amp;$G290,'DADOS CENARIOS'!$C$2:$S$9,3,0)</f>
        <v>4.5</v>
      </c>
      <c r="F290">
        <f>IF(AND(VLOOKUP(H290,vertices!$A:$D,4,0)="SIM",C290="GP"),1,VLOOKUP(C290,'DADOS CENARIOS'!$A$2:F297,6,0))</f>
        <v>1</v>
      </c>
      <c r="G290" s="31" t="s">
        <v>1</v>
      </c>
      <c r="H290" s="31" t="s">
        <v>214</v>
      </c>
      <c r="I290" s="31" t="s">
        <v>1</v>
      </c>
      <c r="J290">
        <f>VLOOKUP($C290&amp;"-"&amp;$G290,'DADOS CENARIOS'!$C$2:$S$9,5,0)</f>
        <v>107</v>
      </c>
      <c r="K290">
        <f>VLOOKUP($C290&amp;"-"&amp;$G290,'DADOS CENARIOS'!$C$2:$S$9,6,0)</f>
        <v>12020</v>
      </c>
      <c r="L290">
        <f>VLOOKUP($C290&amp;"-"&amp;$G290,'DADOS CENARIOS'!$C$2:$S$9,7,0)</f>
        <v>8216</v>
      </c>
      <c r="M290">
        <f>VLOOKUP($C290&amp;"-"&amp;$G290,'DADOS CENARIOS'!$C$2:$S$9,8,0)</f>
        <v>612.29999999999995</v>
      </c>
      <c r="N290">
        <f>VLOOKUP($C290&amp;"-"&amp;$G290,'DADOS CENARIOS'!$C$2:$S$9,9,0)</f>
        <v>306.2</v>
      </c>
      <c r="O290">
        <f>VLOOKUP($C290&amp;"-"&amp;$G290,'DADOS CENARIOS'!$C$2:$S$9,10,0)</f>
        <v>11</v>
      </c>
      <c r="P290">
        <f>VLOOKUP($C290&amp;"-"&amp;$G290,'DADOS CENARIOS'!$C$2:$S$9,11,0)</f>
        <v>10</v>
      </c>
      <c r="Q290">
        <f>VLOOKUP($C290&amp;"-"&amp;$G290,'DADOS CENARIOS'!$C$2:$S$9,12,0)</f>
        <v>6</v>
      </c>
      <c r="R290">
        <f>VLOOKUP($C290&amp;"-"&amp;$G290,'DADOS CENARIOS'!$C$2:$S$9,13,0)</f>
        <v>4</v>
      </c>
      <c r="S290">
        <f>VLOOKUP($C290&amp;"-"&amp;$G290,'DADOS CENARIOS'!$C$2:$S$9,14,0)</f>
        <v>3000</v>
      </c>
      <c r="T290">
        <f>VLOOKUP($C290&amp;"-"&amp;$G290,'DADOS CENARIOS'!$C$2:$S$9,15,0)</f>
        <v>800</v>
      </c>
      <c r="U290">
        <f>VLOOKUP($C290&amp;"-"&amp;$G290,'DADOS CENARIOS'!$C$2:$S$9,16,0)</f>
        <v>500</v>
      </c>
      <c r="V290">
        <f>VLOOKUP($C290&amp;"-"&amp;$G290,'DADOS CENARIOS'!$C$2:$S$9,17,0)</f>
        <v>145</v>
      </c>
    </row>
    <row r="291" spans="1:22" x14ac:dyDescent="0.25">
      <c r="A291" t="str">
        <f t="shared" si="4"/>
        <v>Route_GP_SBCB_FASA</v>
      </c>
      <c r="B291" t="s">
        <v>236</v>
      </c>
      <c r="C291" s="31" t="s">
        <v>222</v>
      </c>
      <c r="D291">
        <f>VLOOKUP($C291&amp;"-"&amp;$G291,'DADOS CENARIOS'!$C$2:$S$9,2,0)</f>
        <v>9000</v>
      </c>
      <c r="E291">
        <f>VLOOKUP($C291&amp;"-"&amp;$G291,'DADOS CENARIOS'!$C$2:$S$9,3,0)</f>
        <v>4.5</v>
      </c>
      <c r="F291">
        <f>IF(AND(VLOOKUP(H291,vertices!$A:$D,4,0)="SIM",C291="GP"),1,VLOOKUP(C291,'DADOS CENARIOS'!$A$2:F298,6,0))</f>
        <v>1</v>
      </c>
      <c r="G291" s="31" t="s">
        <v>1</v>
      </c>
      <c r="H291" s="31" t="s">
        <v>215</v>
      </c>
      <c r="I291" s="31" t="s">
        <v>1</v>
      </c>
      <c r="J291">
        <f>VLOOKUP($C291&amp;"-"&amp;$G291,'DADOS CENARIOS'!$C$2:$S$9,5,0)</f>
        <v>107</v>
      </c>
      <c r="K291">
        <f>VLOOKUP($C291&amp;"-"&amp;$G291,'DADOS CENARIOS'!$C$2:$S$9,6,0)</f>
        <v>12020</v>
      </c>
      <c r="L291">
        <f>VLOOKUP($C291&amp;"-"&amp;$G291,'DADOS CENARIOS'!$C$2:$S$9,7,0)</f>
        <v>8216</v>
      </c>
      <c r="M291">
        <f>VLOOKUP($C291&amp;"-"&amp;$G291,'DADOS CENARIOS'!$C$2:$S$9,8,0)</f>
        <v>612.29999999999995</v>
      </c>
      <c r="N291">
        <f>VLOOKUP($C291&amp;"-"&amp;$G291,'DADOS CENARIOS'!$C$2:$S$9,9,0)</f>
        <v>306.2</v>
      </c>
      <c r="O291">
        <f>VLOOKUP($C291&amp;"-"&amp;$G291,'DADOS CENARIOS'!$C$2:$S$9,10,0)</f>
        <v>11</v>
      </c>
      <c r="P291">
        <f>VLOOKUP($C291&amp;"-"&amp;$G291,'DADOS CENARIOS'!$C$2:$S$9,11,0)</f>
        <v>10</v>
      </c>
      <c r="Q291">
        <f>VLOOKUP($C291&amp;"-"&amp;$G291,'DADOS CENARIOS'!$C$2:$S$9,12,0)</f>
        <v>6</v>
      </c>
      <c r="R291">
        <f>VLOOKUP($C291&amp;"-"&amp;$G291,'DADOS CENARIOS'!$C$2:$S$9,13,0)</f>
        <v>4</v>
      </c>
      <c r="S291">
        <f>VLOOKUP($C291&amp;"-"&amp;$G291,'DADOS CENARIOS'!$C$2:$S$9,14,0)</f>
        <v>3000</v>
      </c>
      <c r="T291">
        <f>VLOOKUP($C291&amp;"-"&amp;$G291,'DADOS CENARIOS'!$C$2:$S$9,15,0)</f>
        <v>800</v>
      </c>
      <c r="U291">
        <f>VLOOKUP($C291&amp;"-"&amp;$G291,'DADOS CENARIOS'!$C$2:$S$9,16,0)</f>
        <v>500</v>
      </c>
      <c r="V291">
        <f>VLOOKUP($C291&amp;"-"&amp;$G291,'DADOS CENARIOS'!$C$2:$S$9,17,0)</f>
        <v>145</v>
      </c>
    </row>
    <row r="292" spans="1:22" x14ac:dyDescent="0.25">
      <c r="A292" t="str">
        <f t="shared" si="4"/>
        <v>Route_GP_SBCB_SECR</v>
      </c>
      <c r="B292" t="s">
        <v>236</v>
      </c>
      <c r="C292" s="31" t="s">
        <v>222</v>
      </c>
      <c r="D292">
        <f>VLOOKUP($C292&amp;"-"&amp;$G292,'DADOS CENARIOS'!$C$2:$S$9,2,0)</f>
        <v>9000</v>
      </c>
      <c r="E292">
        <f>VLOOKUP($C292&amp;"-"&amp;$G292,'DADOS CENARIOS'!$C$2:$S$9,3,0)</f>
        <v>4.5</v>
      </c>
      <c r="F292">
        <f>IF(AND(VLOOKUP(H292,vertices!$A:$D,4,0)="SIM",C292="GP"),1,VLOOKUP(C292,'DADOS CENARIOS'!$A$2:F299,6,0))</f>
        <v>1</v>
      </c>
      <c r="G292" s="31" t="s">
        <v>1</v>
      </c>
      <c r="H292" s="31" t="s">
        <v>216</v>
      </c>
      <c r="I292" s="31" t="s">
        <v>1</v>
      </c>
      <c r="J292">
        <f>VLOOKUP($C292&amp;"-"&amp;$G292,'DADOS CENARIOS'!$C$2:$S$9,5,0)</f>
        <v>107</v>
      </c>
      <c r="K292">
        <f>VLOOKUP($C292&amp;"-"&amp;$G292,'DADOS CENARIOS'!$C$2:$S$9,6,0)</f>
        <v>12020</v>
      </c>
      <c r="L292">
        <f>VLOOKUP($C292&amp;"-"&amp;$G292,'DADOS CENARIOS'!$C$2:$S$9,7,0)</f>
        <v>8216</v>
      </c>
      <c r="M292">
        <f>VLOOKUP($C292&amp;"-"&amp;$G292,'DADOS CENARIOS'!$C$2:$S$9,8,0)</f>
        <v>612.29999999999995</v>
      </c>
      <c r="N292">
        <f>VLOOKUP($C292&amp;"-"&amp;$G292,'DADOS CENARIOS'!$C$2:$S$9,9,0)</f>
        <v>306.2</v>
      </c>
      <c r="O292">
        <f>VLOOKUP($C292&amp;"-"&amp;$G292,'DADOS CENARIOS'!$C$2:$S$9,10,0)</f>
        <v>11</v>
      </c>
      <c r="P292">
        <f>VLOOKUP($C292&amp;"-"&amp;$G292,'DADOS CENARIOS'!$C$2:$S$9,11,0)</f>
        <v>10</v>
      </c>
      <c r="Q292">
        <f>VLOOKUP($C292&amp;"-"&amp;$G292,'DADOS CENARIOS'!$C$2:$S$9,12,0)</f>
        <v>6</v>
      </c>
      <c r="R292">
        <f>VLOOKUP($C292&amp;"-"&amp;$G292,'DADOS CENARIOS'!$C$2:$S$9,13,0)</f>
        <v>4</v>
      </c>
      <c r="S292">
        <f>VLOOKUP($C292&amp;"-"&amp;$G292,'DADOS CENARIOS'!$C$2:$S$9,14,0)</f>
        <v>3000</v>
      </c>
      <c r="T292">
        <f>VLOOKUP($C292&amp;"-"&amp;$G292,'DADOS CENARIOS'!$C$2:$S$9,15,0)</f>
        <v>800</v>
      </c>
      <c r="U292">
        <f>VLOOKUP($C292&amp;"-"&amp;$G292,'DADOS CENARIOS'!$C$2:$S$9,16,0)</f>
        <v>500</v>
      </c>
      <c r="V292">
        <f>VLOOKUP($C292&amp;"-"&amp;$G292,'DADOS CENARIOS'!$C$2:$S$9,17,0)</f>
        <v>145</v>
      </c>
    </row>
    <row r="293" spans="1:22" x14ac:dyDescent="0.25">
      <c r="A293" t="str">
        <f t="shared" si="4"/>
        <v>Route_GP_SBCB_SAON</v>
      </c>
      <c r="B293" t="s">
        <v>236</v>
      </c>
      <c r="C293" s="31" t="s">
        <v>222</v>
      </c>
      <c r="D293">
        <f>VLOOKUP($C293&amp;"-"&amp;$G293,'DADOS CENARIOS'!$C$2:$S$9,2,0)</f>
        <v>9000</v>
      </c>
      <c r="E293">
        <f>VLOOKUP($C293&amp;"-"&amp;$G293,'DADOS CENARIOS'!$C$2:$S$9,3,0)</f>
        <v>4.5</v>
      </c>
      <c r="F293">
        <f>IF(AND(VLOOKUP(H293,vertices!$A:$D,4,0)="SIM",C293="GP"),1,VLOOKUP(C293,'DADOS CENARIOS'!$A$2:F300,6,0))</f>
        <v>1</v>
      </c>
      <c r="G293" s="31" t="s">
        <v>1</v>
      </c>
      <c r="H293" s="31" t="s">
        <v>217</v>
      </c>
      <c r="I293" s="31" t="s">
        <v>1</v>
      </c>
      <c r="J293">
        <f>VLOOKUP($C293&amp;"-"&amp;$G293,'DADOS CENARIOS'!$C$2:$S$9,5,0)</f>
        <v>107</v>
      </c>
      <c r="K293">
        <f>VLOOKUP($C293&amp;"-"&amp;$G293,'DADOS CENARIOS'!$C$2:$S$9,6,0)</f>
        <v>12020</v>
      </c>
      <c r="L293">
        <f>VLOOKUP($C293&amp;"-"&amp;$G293,'DADOS CENARIOS'!$C$2:$S$9,7,0)</f>
        <v>8216</v>
      </c>
      <c r="M293">
        <f>VLOOKUP($C293&amp;"-"&amp;$G293,'DADOS CENARIOS'!$C$2:$S$9,8,0)</f>
        <v>612.29999999999995</v>
      </c>
      <c r="N293">
        <f>VLOOKUP($C293&amp;"-"&amp;$G293,'DADOS CENARIOS'!$C$2:$S$9,9,0)</f>
        <v>306.2</v>
      </c>
      <c r="O293">
        <f>VLOOKUP($C293&amp;"-"&amp;$G293,'DADOS CENARIOS'!$C$2:$S$9,10,0)</f>
        <v>11</v>
      </c>
      <c r="P293">
        <f>VLOOKUP($C293&amp;"-"&amp;$G293,'DADOS CENARIOS'!$C$2:$S$9,11,0)</f>
        <v>10</v>
      </c>
      <c r="Q293">
        <f>VLOOKUP($C293&amp;"-"&amp;$G293,'DADOS CENARIOS'!$C$2:$S$9,12,0)</f>
        <v>6</v>
      </c>
      <c r="R293">
        <f>VLOOKUP($C293&amp;"-"&amp;$G293,'DADOS CENARIOS'!$C$2:$S$9,13,0)</f>
        <v>4</v>
      </c>
      <c r="S293">
        <f>VLOOKUP($C293&amp;"-"&amp;$G293,'DADOS CENARIOS'!$C$2:$S$9,14,0)</f>
        <v>3000</v>
      </c>
      <c r="T293">
        <f>VLOOKUP($C293&amp;"-"&amp;$G293,'DADOS CENARIOS'!$C$2:$S$9,15,0)</f>
        <v>800</v>
      </c>
      <c r="U293">
        <f>VLOOKUP($C293&amp;"-"&amp;$G293,'DADOS CENARIOS'!$C$2:$S$9,16,0)</f>
        <v>500</v>
      </c>
      <c r="V293">
        <f>VLOOKUP($C293&amp;"-"&amp;$G293,'DADOS CENARIOS'!$C$2:$S$9,17,0)</f>
        <v>145</v>
      </c>
    </row>
    <row r="294" spans="1:22" x14ac:dyDescent="0.25">
      <c r="A294" t="str">
        <f t="shared" si="4"/>
        <v>Route_GP_SBCB_SKST</v>
      </c>
      <c r="B294" t="s">
        <v>236</v>
      </c>
      <c r="C294" s="31" t="s">
        <v>222</v>
      </c>
      <c r="D294">
        <f>VLOOKUP($C294&amp;"-"&amp;$G294,'DADOS CENARIOS'!$C$2:$S$9,2,0)</f>
        <v>9000</v>
      </c>
      <c r="E294">
        <f>VLOOKUP($C294&amp;"-"&amp;$G294,'DADOS CENARIOS'!$C$2:$S$9,3,0)</f>
        <v>4.5</v>
      </c>
      <c r="F294">
        <f>IF(AND(VLOOKUP(H294,vertices!$A:$D,4,0)="SIM",C294="GP"),1,VLOOKUP(C294,'DADOS CENARIOS'!$A$2:F301,6,0))</f>
        <v>1</v>
      </c>
      <c r="G294" s="31" t="s">
        <v>1</v>
      </c>
      <c r="H294" s="31" t="s">
        <v>218</v>
      </c>
      <c r="I294" s="31" t="s">
        <v>1</v>
      </c>
      <c r="J294">
        <f>VLOOKUP($C294&amp;"-"&amp;$G294,'DADOS CENARIOS'!$C$2:$S$9,5,0)</f>
        <v>107</v>
      </c>
      <c r="K294">
        <f>VLOOKUP($C294&amp;"-"&amp;$G294,'DADOS CENARIOS'!$C$2:$S$9,6,0)</f>
        <v>12020</v>
      </c>
      <c r="L294">
        <f>VLOOKUP($C294&amp;"-"&amp;$G294,'DADOS CENARIOS'!$C$2:$S$9,7,0)</f>
        <v>8216</v>
      </c>
      <c r="M294">
        <f>VLOOKUP($C294&amp;"-"&amp;$G294,'DADOS CENARIOS'!$C$2:$S$9,8,0)</f>
        <v>612.29999999999995</v>
      </c>
      <c r="N294">
        <f>VLOOKUP($C294&amp;"-"&amp;$G294,'DADOS CENARIOS'!$C$2:$S$9,9,0)</f>
        <v>306.2</v>
      </c>
      <c r="O294">
        <f>VLOOKUP($C294&amp;"-"&amp;$G294,'DADOS CENARIOS'!$C$2:$S$9,10,0)</f>
        <v>11</v>
      </c>
      <c r="P294">
        <f>VLOOKUP($C294&amp;"-"&amp;$G294,'DADOS CENARIOS'!$C$2:$S$9,11,0)</f>
        <v>10</v>
      </c>
      <c r="Q294">
        <f>VLOOKUP($C294&amp;"-"&amp;$G294,'DADOS CENARIOS'!$C$2:$S$9,12,0)</f>
        <v>6</v>
      </c>
      <c r="R294">
        <f>VLOOKUP($C294&amp;"-"&amp;$G294,'DADOS CENARIOS'!$C$2:$S$9,13,0)</f>
        <v>4</v>
      </c>
      <c r="S294">
        <f>VLOOKUP($C294&amp;"-"&amp;$G294,'DADOS CENARIOS'!$C$2:$S$9,14,0)</f>
        <v>3000</v>
      </c>
      <c r="T294">
        <f>VLOOKUP($C294&amp;"-"&amp;$G294,'DADOS CENARIOS'!$C$2:$S$9,15,0)</f>
        <v>800</v>
      </c>
      <c r="U294">
        <f>VLOOKUP($C294&amp;"-"&amp;$G294,'DADOS CENARIOS'!$C$2:$S$9,16,0)</f>
        <v>500</v>
      </c>
      <c r="V294">
        <f>VLOOKUP($C294&amp;"-"&amp;$G294,'DADOS CENARIOS'!$C$2:$S$9,17,0)</f>
        <v>145</v>
      </c>
    </row>
    <row r="295" spans="1:22" x14ac:dyDescent="0.25">
      <c r="A295" t="str">
        <f t="shared" si="4"/>
        <v>Route_GP_SBCB_SKAU</v>
      </c>
      <c r="B295" t="s">
        <v>236</v>
      </c>
      <c r="C295" s="31" t="s">
        <v>222</v>
      </c>
      <c r="D295">
        <f>VLOOKUP($C295&amp;"-"&amp;$G295,'DADOS CENARIOS'!$C$2:$S$9,2,0)</f>
        <v>9000</v>
      </c>
      <c r="E295">
        <f>VLOOKUP($C295&amp;"-"&amp;$G295,'DADOS CENARIOS'!$C$2:$S$9,3,0)</f>
        <v>4.5</v>
      </c>
      <c r="F295">
        <f>IF(AND(VLOOKUP(H295,vertices!$A:$D,4,0)="SIM",C295="GP"),1,VLOOKUP(C295,'DADOS CENARIOS'!$A$2:F302,6,0))</f>
        <v>1</v>
      </c>
      <c r="G295" s="31" t="s">
        <v>1</v>
      </c>
      <c r="H295" s="31" t="s">
        <v>219</v>
      </c>
      <c r="I295" s="31" t="s">
        <v>1</v>
      </c>
      <c r="J295">
        <f>VLOOKUP($C295&amp;"-"&amp;$G295,'DADOS CENARIOS'!$C$2:$S$9,5,0)</f>
        <v>107</v>
      </c>
      <c r="K295">
        <f>VLOOKUP($C295&amp;"-"&amp;$G295,'DADOS CENARIOS'!$C$2:$S$9,6,0)</f>
        <v>12020</v>
      </c>
      <c r="L295">
        <f>VLOOKUP($C295&amp;"-"&amp;$G295,'DADOS CENARIOS'!$C$2:$S$9,7,0)</f>
        <v>8216</v>
      </c>
      <c r="M295">
        <f>VLOOKUP($C295&amp;"-"&amp;$G295,'DADOS CENARIOS'!$C$2:$S$9,8,0)</f>
        <v>612.29999999999995</v>
      </c>
      <c r="N295">
        <f>VLOOKUP($C295&amp;"-"&amp;$G295,'DADOS CENARIOS'!$C$2:$S$9,9,0)</f>
        <v>306.2</v>
      </c>
      <c r="O295">
        <f>VLOOKUP($C295&amp;"-"&amp;$G295,'DADOS CENARIOS'!$C$2:$S$9,10,0)</f>
        <v>11</v>
      </c>
      <c r="P295">
        <f>VLOOKUP($C295&amp;"-"&amp;$G295,'DADOS CENARIOS'!$C$2:$S$9,11,0)</f>
        <v>10</v>
      </c>
      <c r="Q295">
        <f>VLOOKUP($C295&amp;"-"&amp;$G295,'DADOS CENARIOS'!$C$2:$S$9,12,0)</f>
        <v>6</v>
      </c>
      <c r="R295">
        <f>VLOOKUP($C295&amp;"-"&amp;$G295,'DADOS CENARIOS'!$C$2:$S$9,13,0)</f>
        <v>4</v>
      </c>
      <c r="S295">
        <f>VLOOKUP($C295&amp;"-"&amp;$G295,'DADOS CENARIOS'!$C$2:$S$9,14,0)</f>
        <v>3000</v>
      </c>
      <c r="T295">
        <f>VLOOKUP($C295&amp;"-"&amp;$G295,'DADOS CENARIOS'!$C$2:$S$9,15,0)</f>
        <v>800</v>
      </c>
      <c r="U295">
        <f>VLOOKUP($C295&amp;"-"&amp;$G295,'DADOS CENARIOS'!$C$2:$S$9,16,0)</f>
        <v>500</v>
      </c>
      <c r="V295">
        <f>VLOOKUP($C295&amp;"-"&amp;$G295,'DADOS CENARIOS'!$C$2:$S$9,17,0)</f>
        <v>145</v>
      </c>
    </row>
    <row r="296" spans="1:22" x14ac:dyDescent="0.25">
      <c r="A296" t="str">
        <f t="shared" si="4"/>
        <v>Route_GP_SBME_PMLZ</v>
      </c>
      <c r="B296" t="s">
        <v>237</v>
      </c>
      <c r="C296" s="31" t="s">
        <v>222</v>
      </c>
      <c r="D296">
        <f>VLOOKUP($C296&amp;"-"&amp;$G296,'DADOS CENARIOS'!$C$2:$S$9,2,0)</f>
        <v>9000</v>
      </c>
      <c r="E296">
        <f>VLOOKUP($C296&amp;"-"&amp;$G296,'DADOS CENARIOS'!$C$2:$S$9,3,0)</f>
        <v>5</v>
      </c>
      <c r="F296">
        <f>IF(AND(VLOOKUP(H296,vertices!$A:$D,4,0)="SIM",C296="GP"),1,VLOOKUP(C296,'DADOS CENARIOS'!$A$2:F303,6,0))</f>
        <v>1</v>
      </c>
      <c r="G296" s="31" t="s">
        <v>221</v>
      </c>
      <c r="H296" s="31" t="s">
        <v>240</v>
      </c>
      <c r="I296" s="31" t="s">
        <v>221</v>
      </c>
      <c r="J296">
        <f>VLOOKUP($C296&amp;"-"&amp;$G296,'DADOS CENARIOS'!$C$2:$S$9,5,0)</f>
        <v>107</v>
      </c>
      <c r="K296">
        <f>VLOOKUP($C296&amp;"-"&amp;$G296,'DADOS CENARIOS'!$C$2:$S$9,6,0)</f>
        <v>12020</v>
      </c>
      <c r="L296">
        <f>VLOOKUP($C296&amp;"-"&amp;$G296,'DADOS CENARIOS'!$C$2:$S$9,7,0)</f>
        <v>8216</v>
      </c>
      <c r="M296">
        <f>VLOOKUP($C296&amp;"-"&amp;$G296,'DADOS CENARIOS'!$C$2:$S$9,8,0)</f>
        <v>612.29999999999995</v>
      </c>
      <c r="N296">
        <f>VLOOKUP($C296&amp;"-"&amp;$G296,'DADOS CENARIOS'!$C$2:$S$9,9,0)</f>
        <v>306.2</v>
      </c>
      <c r="O296">
        <f>VLOOKUP($C296&amp;"-"&amp;$G296,'DADOS CENARIOS'!$C$2:$S$9,10,0)</f>
        <v>11</v>
      </c>
      <c r="P296">
        <f>VLOOKUP($C296&amp;"-"&amp;$G296,'DADOS CENARIOS'!$C$2:$S$9,11,0)</f>
        <v>10</v>
      </c>
      <c r="Q296">
        <f>VLOOKUP($C296&amp;"-"&amp;$G296,'DADOS CENARIOS'!$C$2:$S$9,12,0)</f>
        <v>6</v>
      </c>
      <c r="R296">
        <f>VLOOKUP($C296&amp;"-"&amp;$G296,'DADOS CENARIOS'!$C$2:$S$9,13,0)</f>
        <v>4</v>
      </c>
      <c r="S296">
        <f>VLOOKUP($C296&amp;"-"&amp;$G296,'DADOS CENARIOS'!$C$2:$S$9,14,0)</f>
        <v>3000</v>
      </c>
      <c r="T296">
        <f>VLOOKUP($C296&amp;"-"&amp;$G296,'DADOS CENARIOS'!$C$2:$S$9,15,0)</f>
        <v>800</v>
      </c>
      <c r="U296">
        <f>VLOOKUP($C296&amp;"-"&amp;$G296,'DADOS CENARIOS'!$C$2:$S$9,16,0)</f>
        <v>500</v>
      </c>
      <c r="V296">
        <f>VLOOKUP($C296&amp;"-"&amp;$G296,'DADOS CENARIOS'!$C$2:$S$9,17,0)</f>
        <v>145</v>
      </c>
    </row>
    <row r="297" spans="1:22" x14ac:dyDescent="0.25">
      <c r="A297" t="str">
        <f t="shared" si="4"/>
        <v>Route_GP_SBME_PMXL</v>
      </c>
      <c r="B297" t="s">
        <v>237</v>
      </c>
      <c r="C297" s="31" t="s">
        <v>222</v>
      </c>
      <c r="D297">
        <f>VLOOKUP($C297&amp;"-"&amp;$G297,'DADOS CENARIOS'!$C$2:$S$9,2,0)</f>
        <v>9000</v>
      </c>
      <c r="E297">
        <f>VLOOKUP($C297&amp;"-"&amp;$G297,'DADOS CENARIOS'!$C$2:$S$9,3,0)</f>
        <v>5</v>
      </c>
      <c r="F297">
        <f>IF(AND(VLOOKUP(H297,vertices!$A:$D,4,0)="SIM",C297="GP"),1,VLOOKUP(C297,'DADOS CENARIOS'!$A$2:F304,6,0))</f>
        <v>1</v>
      </c>
      <c r="G297" s="31" t="s">
        <v>221</v>
      </c>
      <c r="H297" s="31" t="s">
        <v>241</v>
      </c>
      <c r="I297" s="31" t="s">
        <v>221</v>
      </c>
      <c r="J297">
        <f>VLOOKUP($C297&amp;"-"&amp;$G297,'DADOS CENARIOS'!$C$2:$S$9,5,0)</f>
        <v>107</v>
      </c>
      <c r="K297">
        <f>VLOOKUP($C297&amp;"-"&amp;$G297,'DADOS CENARIOS'!$C$2:$S$9,6,0)</f>
        <v>12020</v>
      </c>
      <c r="L297">
        <f>VLOOKUP($C297&amp;"-"&amp;$G297,'DADOS CENARIOS'!$C$2:$S$9,7,0)</f>
        <v>8216</v>
      </c>
      <c r="M297">
        <f>VLOOKUP($C297&amp;"-"&amp;$G297,'DADOS CENARIOS'!$C$2:$S$9,8,0)</f>
        <v>612.29999999999995</v>
      </c>
      <c r="N297">
        <f>VLOOKUP($C297&amp;"-"&amp;$G297,'DADOS CENARIOS'!$C$2:$S$9,9,0)</f>
        <v>306.2</v>
      </c>
      <c r="O297">
        <f>VLOOKUP($C297&amp;"-"&amp;$G297,'DADOS CENARIOS'!$C$2:$S$9,10,0)</f>
        <v>11</v>
      </c>
      <c r="P297">
        <f>VLOOKUP($C297&amp;"-"&amp;$G297,'DADOS CENARIOS'!$C$2:$S$9,11,0)</f>
        <v>10</v>
      </c>
      <c r="Q297">
        <f>VLOOKUP($C297&amp;"-"&amp;$G297,'DADOS CENARIOS'!$C$2:$S$9,12,0)</f>
        <v>6</v>
      </c>
      <c r="R297">
        <f>VLOOKUP($C297&amp;"-"&amp;$G297,'DADOS CENARIOS'!$C$2:$S$9,13,0)</f>
        <v>4</v>
      </c>
      <c r="S297">
        <f>VLOOKUP($C297&amp;"-"&amp;$G297,'DADOS CENARIOS'!$C$2:$S$9,14,0)</f>
        <v>3000</v>
      </c>
      <c r="T297">
        <f>VLOOKUP($C297&amp;"-"&amp;$G297,'DADOS CENARIOS'!$C$2:$S$9,15,0)</f>
        <v>800</v>
      </c>
      <c r="U297">
        <f>VLOOKUP($C297&amp;"-"&amp;$G297,'DADOS CENARIOS'!$C$2:$S$9,16,0)</f>
        <v>500</v>
      </c>
      <c r="V297">
        <f>VLOOKUP($C297&amp;"-"&amp;$G297,'DADOS CENARIOS'!$C$2:$S$9,17,0)</f>
        <v>145</v>
      </c>
    </row>
    <row r="298" spans="1:22" x14ac:dyDescent="0.25">
      <c r="A298" t="str">
        <f t="shared" si="4"/>
        <v>Route_GP_SBME_FPAR</v>
      </c>
      <c r="B298" t="s">
        <v>237</v>
      </c>
      <c r="C298" s="31" t="s">
        <v>222</v>
      </c>
      <c r="D298">
        <f>VLOOKUP($C298&amp;"-"&amp;$G298,'DADOS CENARIOS'!$C$2:$S$9,2,0)</f>
        <v>9000</v>
      </c>
      <c r="E298">
        <f>VLOOKUP($C298&amp;"-"&amp;$G298,'DADOS CENARIOS'!$C$2:$S$9,3,0)</f>
        <v>5</v>
      </c>
      <c r="F298">
        <f>IF(AND(VLOOKUP(H298,vertices!$A:$D,4,0)="SIM",C298="GP"),1,VLOOKUP(C298,'DADOS CENARIOS'!$A$2:F305,6,0))</f>
        <v>18</v>
      </c>
      <c r="G298" s="31" t="s">
        <v>221</v>
      </c>
      <c r="H298" s="31" t="s">
        <v>242</v>
      </c>
      <c r="I298" s="31" t="s">
        <v>221</v>
      </c>
      <c r="J298">
        <f>VLOOKUP($C298&amp;"-"&amp;$G298,'DADOS CENARIOS'!$C$2:$S$9,5,0)</f>
        <v>107</v>
      </c>
      <c r="K298">
        <f>VLOOKUP($C298&amp;"-"&amp;$G298,'DADOS CENARIOS'!$C$2:$S$9,6,0)</f>
        <v>12020</v>
      </c>
      <c r="L298">
        <f>VLOOKUP($C298&amp;"-"&amp;$G298,'DADOS CENARIOS'!$C$2:$S$9,7,0)</f>
        <v>8216</v>
      </c>
      <c r="M298">
        <f>VLOOKUP($C298&amp;"-"&amp;$G298,'DADOS CENARIOS'!$C$2:$S$9,8,0)</f>
        <v>612.29999999999995</v>
      </c>
      <c r="N298">
        <f>VLOOKUP($C298&amp;"-"&amp;$G298,'DADOS CENARIOS'!$C$2:$S$9,9,0)</f>
        <v>306.2</v>
      </c>
      <c r="O298">
        <f>VLOOKUP($C298&amp;"-"&amp;$G298,'DADOS CENARIOS'!$C$2:$S$9,10,0)</f>
        <v>11</v>
      </c>
      <c r="P298">
        <f>VLOOKUP($C298&amp;"-"&amp;$G298,'DADOS CENARIOS'!$C$2:$S$9,11,0)</f>
        <v>10</v>
      </c>
      <c r="Q298">
        <f>VLOOKUP($C298&amp;"-"&amp;$G298,'DADOS CENARIOS'!$C$2:$S$9,12,0)</f>
        <v>6</v>
      </c>
      <c r="R298">
        <f>VLOOKUP($C298&amp;"-"&amp;$G298,'DADOS CENARIOS'!$C$2:$S$9,13,0)</f>
        <v>4</v>
      </c>
      <c r="S298">
        <f>VLOOKUP($C298&amp;"-"&amp;$G298,'DADOS CENARIOS'!$C$2:$S$9,14,0)</f>
        <v>3000</v>
      </c>
      <c r="T298">
        <f>VLOOKUP($C298&amp;"-"&amp;$G298,'DADOS CENARIOS'!$C$2:$S$9,15,0)</f>
        <v>800</v>
      </c>
      <c r="U298">
        <f>VLOOKUP($C298&amp;"-"&amp;$G298,'DADOS CENARIOS'!$C$2:$S$9,16,0)</f>
        <v>500</v>
      </c>
      <c r="V298">
        <f>VLOOKUP($C298&amp;"-"&amp;$G298,'DADOS CENARIOS'!$C$2:$S$9,17,0)</f>
        <v>145</v>
      </c>
    </row>
    <row r="299" spans="1:22" x14ac:dyDescent="0.25">
      <c r="A299" t="str">
        <f t="shared" si="4"/>
        <v>Route_GP_SBME_FPIB</v>
      </c>
      <c r="B299" t="s">
        <v>237</v>
      </c>
      <c r="C299" s="31" t="s">
        <v>222</v>
      </c>
      <c r="D299">
        <f>VLOOKUP($C299&amp;"-"&amp;$G299,'DADOS CENARIOS'!$C$2:$S$9,2,0)</f>
        <v>9000</v>
      </c>
      <c r="E299">
        <f>VLOOKUP($C299&amp;"-"&amp;$G299,'DADOS CENARIOS'!$C$2:$S$9,3,0)</f>
        <v>5</v>
      </c>
      <c r="F299">
        <f>IF(AND(VLOOKUP(H299,vertices!$A:$D,4,0)="SIM",C299="GP"),1,VLOOKUP(C299,'DADOS CENARIOS'!$A$2:F306,6,0))</f>
        <v>18</v>
      </c>
      <c r="G299" s="31" t="s">
        <v>221</v>
      </c>
      <c r="H299" s="31" t="s">
        <v>243</v>
      </c>
      <c r="I299" s="31" t="s">
        <v>221</v>
      </c>
      <c r="J299">
        <f>VLOOKUP($C299&amp;"-"&amp;$G299,'DADOS CENARIOS'!$C$2:$S$9,5,0)</f>
        <v>107</v>
      </c>
      <c r="K299">
        <f>VLOOKUP($C299&amp;"-"&amp;$G299,'DADOS CENARIOS'!$C$2:$S$9,6,0)</f>
        <v>12020</v>
      </c>
      <c r="L299">
        <f>VLOOKUP($C299&amp;"-"&amp;$G299,'DADOS CENARIOS'!$C$2:$S$9,7,0)</f>
        <v>8216</v>
      </c>
      <c r="M299">
        <f>VLOOKUP($C299&amp;"-"&amp;$G299,'DADOS CENARIOS'!$C$2:$S$9,8,0)</f>
        <v>612.29999999999995</v>
      </c>
      <c r="N299">
        <f>VLOOKUP($C299&amp;"-"&amp;$G299,'DADOS CENARIOS'!$C$2:$S$9,9,0)</f>
        <v>306.2</v>
      </c>
      <c r="O299">
        <f>VLOOKUP($C299&amp;"-"&amp;$G299,'DADOS CENARIOS'!$C$2:$S$9,10,0)</f>
        <v>11</v>
      </c>
      <c r="P299">
        <f>VLOOKUP($C299&amp;"-"&amp;$G299,'DADOS CENARIOS'!$C$2:$S$9,11,0)</f>
        <v>10</v>
      </c>
      <c r="Q299">
        <f>VLOOKUP($C299&amp;"-"&amp;$G299,'DADOS CENARIOS'!$C$2:$S$9,12,0)</f>
        <v>6</v>
      </c>
      <c r="R299">
        <f>VLOOKUP($C299&amp;"-"&amp;$G299,'DADOS CENARIOS'!$C$2:$S$9,13,0)</f>
        <v>4</v>
      </c>
      <c r="S299">
        <f>VLOOKUP($C299&amp;"-"&amp;$G299,'DADOS CENARIOS'!$C$2:$S$9,14,0)</f>
        <v>3000</v>
      </c>
      <c r="T299">
        <f>VLOOKUP($C299&amp;"-"&amp;$G299,'DADOS CENARIOS'!$C$2:$S$9,15,0)</f>
        <v>800</v>
      </c>
      <c r="U299">
        <f>VLOOKUP($C299&amp;"-"&amp;$G299,'DADOS CENARIOS'!$C$2:$S$9,16,0)</f>
        <v>500</v>
      </c>
      <c r="V299">
        <f>VLOOKUP($C299&amp;"-"&amp;$G299,'DADOS CENARIOS'!$C$2:$S$9,17,0)</f>
        <v>145</v>
      </c>
    </row>
    <row r="300" spans="1:22" x14ac:dyDescent="0.25">
      <c r="A300" t="str">
        <f t="shared" si="4"/>
        <v>Route_GP_SBME_FPIT</v>
      </c>
      <c r="B300" t="s">
        <v>237</v>
      </c>
      <c r="C300" s="31" t="s">
        <v>222</v>
      </c>
      <c r="D300">
        <f>VLOOKUP($C300&amp;"-"&amp;$G300,'DADOS CENARIOS'!$C$2:$S$9,2,0)</f>
        <v>9000</v>
      </c>
      <c r="E300">
        <f>VLOOKUP($C300&amp;"-"&amp;$G300,'DADOS CENARIOS'!$C$2:$S$9,3,0)</f>
        <v>5</v>
      </c>
      <c r="F300">
        <f>IF(AND(VLOOKUP(H300,vertices!$A:$D,4,0)="SIM",C300="GP"),1,VLOOKUP(C300,'DADOS CENARIOS'!$A$2:F307,6,0))</f>
        <v>18</v>
      </c>
      <c r="G300" s="31" t="s">
        <v>221</v>
      </c>
      <c r="H300" s="31" t="s">
        <v>244</v>
      </c>
      <c r="I300" s="31" t="s">
        <v>221</v>
      </c>
      <c r="J300">
        <f>VLOOKUP($C300&amp;"-"&amp;$G300,'DADOS CENARIOS'!$C$2:$S$9,5,0)</f>
        <v>107</v>
      </c>
      <c r="K300">
        <f>VLOOKUP($C300&amp;"-"&amp;$G300,'DADOS CENARIOS'!$C$2:$S$9,6,0)</f>
        <v>12020</v>
      </c>
      <c r="L300">
        <f>VLOOKUP($C300&amp;"-"&amp;$G300,'DADOS CENARIOS'!$C$2:$S$9,7,0)</f>
        <v>8216</v>
      </c>
      <c r="M300">
        <f>VLOOKUP($C300&amp;"-"&amp;$G300,'DADOS CENARIOS'!$C$2:$S$9,8,0)</f>
        <v>612.29999999999995</v>
      </c>
      <c r="N300">
        <f>VLOOKUP($C300&amp;"-"&amp;$G300,'DADOS CENARIOS'!$C$2:$S$9,9,0)</f>
        <v>306.2</v>
      </c>
      <c r="O300">
        <f>VLOOKUP($C300&amp;"-"&amp;$G300,'DADOS CENARIOS'!$C$2:$S$9,10,0)</f>
        <v>11</v>
      </c>
      <c r="P300">
        <f>VLOOKUP($C300&amp;"-"&amp;$G300,'DADOS CENARIOS'!$C$2:$S$9,11,0)</f>
        <v>10</v>
      </c>
      <c r="Q300">
        <f>VLOOKUP($C300&amp;"-"&amp;$G300,'DADOS CENARIOS'!$C$2:$S$9,12,0)</f>
        <v>6</v>
      </c>
      <c r="R300">
        <f>VLOOKUP($C300&amp;"-"&amp;$G300,'DADOS CENARIOS'!$C$2:$S$9,13,0)</f>
        <v>4</v>
      </c>
      <c r="S300">
        <f>VLOOKUP($C300&amp;"-"&amp;$G300,'DADOS CENARIOS'!$C$2:$S$9,14,0)</f>
        <v>3000</v>
      </c>
      <c r="T300">
        <f>VLOOKUP($C300&amp;"-"&amp;$G300,'DADOS CENARIOS'!$C$2:$S$9,15,0)</f>
        <v>800</v>
      </c>
      <c r="U300">
        <f>VLOOKUP($C300&amp;"-"&amp;$G300,'DADOS CENARIOS'!$C$2:$S$9,16,0)</f>
        <v>500</v>
      </c>
      <c r="V300">
        <f>VLOOKUP($C300&amp;"-"&amp;$G300,'DADOS CENARIOS'!$C$2:$S$9,17,0)</f>
        <v>145</v>
      </c>
    </row>
    <row r="301" spans="1:22" x14ac:dyDescent="0.25">
      <c r="A301" t="str">
        <f t="shared" si="4"/>
        <v>Route_GP_SBME_FPMA</v>
      </c>
      <c r="B301" t="s">
        <v>237</v>
      </c>
      <c r="C301" s="31" t="s">
        <v>222</v>
      </c>
      <c r="D301">
        <f>VLOOKUP($C301&amp;"-"&amp;$G301,'DADOS CENARIOS'!$C$2:$S$9,2,0)</f>
        <v>9000</v>
      </c>
      <c r="E301">
        <f>VLOOKUP($C301&amp;"-"&amp;$G301,'DADOS CENARIOS'!$C$2:$S$9,3,0)</f>
        <v>5</v>
      </c>
      <c r="F301">
        <f>IF(AND(VLOOKUP(H301,vertices!$A:$D,4,0)="SIM",C301="GP"),1,VLOOKUP(C301,'DADOS CENARIOS'!$A$2:F308,6,0))</f>
        <v>18</v>
      </c>
      <c r="G301" s="31" t="s">
        <v>221</v>
      </c>
      <c r="H301" s="31" t="s">
        <v>245</v>
      </c>
      <c r="I301" s="31" t="s">
        <v>221</v>
      </c>
      <c r="J301">
        <f>VLOOKUP($C301&amp;"-"&amp;$G301,'DADOS CENARIOS'!$C$2:$S$9,5,0)</f>
        <v>107</v>
      </c>
      <c r="K301">
        <f>VLOOKUP($C301&amp;"-"&amp;$G301,'DADOS CENARIOS'!$C$2:$S$9,6,0)</f>
        <v>12020</v>
      </c>
      <c r="L301">
        <f>VLOOKUP($C301&amp;"-"&amp;$G301,'DADOS CENARIOS'!$C$2:$S$9,7,0)</f>
        <v>8216</v>
      </c>
      <c r="M301">
        <f>VLOOKUP($C301&amp;"-"&amp;$G301,'DADOS CENARIOS'!$C$2:$S$9,8,0)</f>
        <v>612.29999999999995</v>
      </c>
      <c r="N301">
        <f>VLOOKUP($C301&amp;"-"&amp;$G301,'DADOS CENARIOS'!$C$2:$S$9,9,0)</f>
        <v>306.2</v>
      </c>
      <c r="O301">
        <f>VLOOKUP($C301&amp;"-"&amp;$G301,'DADOS CENARIOS'!$C$2:$S$9,10,0)</f>
        <v>11</v>
      </c>
      <c r="P301">
        <f>VLOOKUP($C301&amp;"-"&amp;$G301,'DADOS CENARIOS'!$C$2:$S$9,11,0)</f>
        <v>10</v>
      </c>
      <c r="Q301">
        <f>VLOOKUP($C301&amp;"-"&amp;$G301,'DADOS CENARIOS'!$C$2:$S$9,12,0)</f>
        <v>6</v>
      </c>
      <c r="R301">
        <f>VLOOKUP($C301&amp;"-"&amp;$G301,'DADOS CENARIOS'!$C$2:$S$9,13,0)</f>
        <v>4</v>
      </c>
      <c r="S301">
        <f>VLOOKUP($C301&amp;"-"&amp;$G301,'DADOS CENARIOS'!$C$2:$S$9,14,0)</f>
        <v>3000</v>
      </c>
      <c r="T301">
        <f>VLOOKUP($C301&amp;"-"&amp;$G301,'DADOS CENARIOS'!$C$2:$S$9,15,0)</f>
        <v>800</v>
      </c>
      <c r="U301">
        <f>VLOOKUP($C301&amp;"-"&amp;$G301,'DADOS CENARIOS'!$C$2:$S$9,16,0)</f>
        <v>500</v>
      </c>
      <c r="V301">
        <f>VLOOKUP($C301&amp;"-"&amp;$G301,'DADOS CENARIOS'!$C$2:$S$9,17,0)</f>
        <v>145</v>
      </c>
    </row>
    <row r="302" spans="1:22" x14ac:dyDescent="0.25">
      <c r="A302" t="str">
        <f t="shared" si="4"/>
        <v>Route_GP_SBME_FPMR</v>
      </c>
      <c r="B302" t="s">
        <v>237</v>
      </c>
      <c r="C302" s="31" t="s">
        <v>222</v>
      </c>
      <c r="D302">
        <f>VLOOKUP($C302&amp;"-"&amp;$G302,'DADOS CENARIOS'!$C$2:$S$9,2,0)</f>
        <v>9000</v>
      </c>
      <c r="E302">
        <f>VLOOKUP($C302&amp;"-"&amp;$G302,'DADOS CENARIOS'!$C$2:$S$9,3,0)</f>
        <v>5</v>
      </c>
      <c r="F302">
        <f>IF(AND(VLOOKUP(H302,vertices!$A:$D,4,0)="SIM",C302="GP"),1,VLOOKUP(C302,'DADOS CENARIOS'!$A$2:F309,6,0))</f>
        <v>18</v>
      </c>
      <c r="G302" s="31" t="s">
        <v>221</v>
      </c>
      <c r="H302" s="31" t="s">
        <v>246</v>
      </c>
      <c r="I302" s="31" t="s">
        <v>221</v>
      </c>
      <c r="J302">
        <f>VLOOKUP($C302&amp;"-"&amp;$G302,'DADOS CENARIOS'!$C$2:$S$9,5,0)</f>
        <v>107</v>
      </c>
      <c r="K302">
        <f>VLOOKUP($C302&amp;"-"&amp;$G302,'DADOS CENARIOS'!$C$2:$S$9,6,0)</f>
        <v>12020</v>
      </c>
      <c r="L302">
        <f>VLOOKUP($C302&amp;"-"&amp;$G302,'DADOS CENARIOS'!$C$2:$S$9,7,0)</f>
        <v>8216</v>
      </c>
      <c r="M302">
        <f>VLOOKUP($C302&amp;"-"&amp;$G302,'DADOS CENARIOS'!$C$2:$S$9,8,0)</f>
        <v>612.29999999999995</v>
      </c>
      <c r="N302">
        <f>VLOOKUP($C302&amp;"-"&amp;$G302,'DADOS CENARIOS'!$C$2:$S$9,9,0)</f>
        <v>306.2</v>
      </c>
      <c r="O302">
        <f>VLOOKUP($C302&amp;"-"&amp;$G302,'DADOS CENARIOS'!$C$2:$S$9,10,0)</f>
        <v>11</v>
      </c>
      <c r="P302">
        <f>VLOOKUP($C302&amp;"-"&amp;$G302,'DADOS CENARIOS'!$C$2:$S$9,11,0)</f>
        <v>10</v>
      </c>
      <c r="Q302">
        <f>VLOOKUP($C302&amp;"-"&amp;$G302,'DADOS CENARIOS'!$C$2:$S$9,12,0)</f>
        <v>6</v>
      </c>
      <c r="R302">
        <f>VLOOKUP($C302&amp;"-"&amp;$G302,'DADOS CENARIOS'!$C$2:$S$9,13,0)</f>
        <v>4</v>
      </c>
      <c r="S302">
        <f>VLOOKUP($C302&amp;"-"&amp;$G302,'DADOS CENARIOS'!$C$2:$S$9,14,0)</f>
        <v>3000</v>
      </c>
      <c r="T302">
        <f>VLOOKUP($C302&amp;"-"&amp;$G302,'DADOS CENARIOS'!$C$2:$S$9,15,0)</f>
        <v>800</v>
      </c>
      <c r="U302">
        <f>VLOOKUP($C302&amp;"-"&amp;$G302,'DADOS CENARIOS'!$C$2:$S$9,16,0)</f>
        <v>500</v>
      </c>
      <c r="V302">
        <f>VLOOKUP($C302&amp;"-"&amp;$G302,'DADOS CENARIOS'!$C$2:$S$9,17,0)</f>
        <v>145</v>
      </c>
    </row>
    <row r="303" spans="1:22" x14ac:dyDescent="0.25">
      <c r="A303" t="str">
        <f t="shared" si="4"/>
        <v>Route_GP_SBME_FPPA</v>
      </c>
      <c r="B303" t="s">
        <v>237</v>
      </c>
      <c r="C303" s="31" t="s">
        <v>222</v>
      </c>
      <c r="D303">
        <f>VLOOKUP($C303&amp;"-"&amp;$G303,'DADOS CENARIOS'!$C$2:$S$9,2,0)</f>
        <v>9000</v>
      </c>
      <c r="E303">
        <f>VLOOKUP($C303&amp;"-"&amp;$G303,'DADOS CENARIOS'!$C$2:$S$9,3,0)</f>
        <v>5</v>
      </c>
      <c r="F303">
        <f>IF(AND(VLOOKUP(H303,vertices!$A:$D,4,0)="SIM",C303="GP"),1,VLOOKUP(C303,'DADOS CENARIOS'!$A$2:F310,6,0))</f>
        <v>18</v>
      </c>
      <c r="G303" s="31" t="s">
        <v>221</v>
      </c>
      <c r="H303" s="31" t="s">
        <v>247</v>
      </c>
      <c r="I303" s="31" t="s">
        <v>221</v>
      </c>
      <c r="J303">
        <f>VLOOKUP($C303&amp;"-"&amp;$G303,'DADOS CENARIOS'!$C$2:$S$9,5,0)</f>
        <v>107</v>
      </c>
      <c r="K303">
        <f>VLOOKUP($C303&amp;"-"&amp;$G303,'DADOS CENARIOS'!$C$2:$S$9,6,0)</f>
        <v>12020</v>
      </c>
      <c r="L303">
        <f>VLOOKUP($C303&amp;"-"&amp;$G303,'DADOS CENARIOS'!$C$2:$S$9,7,0)</f>
        <v>8216</v>
      </c>
      <c r="M303">
        <f>VLOOKUP($C303&amp;"-"&amp;$G303,'DADOS CENARIOS'!$C$2:$S$9,8,0)</f>
        <v>612.29999999999995</v>
      </c>
      <c r="N303">
        <f>VLOOKUP($C303&amp;"-"&amp;$G303,'DADOS CENARIOS'!$C$2:$S$9,9,0)</f>
        <v>306.2</v>
      </c>
      <c r="O303">
        <f>VLOOKUP($C303&amp;"-"&amp;$G303,'DADOS CENARIOS'!$C$2:$S$9,10,0)</f>
        <v>11</v>
      </c>
      <c r="P303">
        <f>VLOOKUP($C303&amp;"-"&amp;$G303,'DADOS CENARIOS'!$C$2:$S$9,11,0)</f>
        <v>10</v>
      </c>
      <c r="Q303">
        <f>VLOOKUP($C303&amp;"-"&amp;$G303,'DADOS CENARIOS'!$C$2:$S$9,12,0)</f>
        <v>6</v>
      </c>
      <c r="R303">
        <f>VLOOKUP($C303&amp;"-"&amp;$G303,'DADOS CENARIOS'!$C$2:$S$9,13,0)</f>
        <v>4</v>
      </c>
      <c r="S303">
        <f>VLOOKUP($C303&amp;"-"&amp;$G303,'DADOS CENARIOS'!$C$2:$S$9,14,0)</f>
        <v>3000</v>
      </c>
      <c r="T303">
        <f>VLOOKUP($C303&amp;"-"&amp;$G303,'DADOS CENARIOS'!$C$2:$S$9,15,0)</f>
        <v>800</v>
      </c>
      <c r="U303">
        <f>VLOOKUP($C303&amp;"-"&amp;$G303,'DADOS CENARIOS'!$C$2:$S$9,16,0)</f>
        <v>500</v>
      </c>
      <c r="V303">
        <f>VLOOKUP($C303&amp;"-"&amp;$G303,'DADOS CENARIOS'!$C$2:$S$9,17,0)</f>
        <v>145</v>
      </c>
    </row>
    <row r="304" spans="1:22" x14ac:dyDescent="0.25">
      <c r="A304" t="str">
        <f t="shared" si="4"/>
        <v>Route_GP_SBME_FPPL</v>
      </c>
      <c r="B304" t="s">
        <v>237</v>
      </c>
      <c r="C304" s="31" t="s">
        <v>222</v>
      </c>
      <c r="D304">
        <f>VLOOKUP($C304&amp;"-"&amp;$G304,'DADOS CENARIOS'!$C$2:$S$9,2,0)</f>
        <v>9000</v>
      </c>
      <c r="E304">
        <f>VLOOKUP($C304&amp;"-"&amp;$G304,'DADOS CENARIOS'!$C$2:$S$9,3,0)</f>
        <v>5</v>
      </c>
      <c r="F304">
        <f>IF(AND(VLOOKUP(H304,vertices!$A:$D,4,0)="SIM",C304="GP"),1,VLOOKUP(C304,'DADOS CENARIOS'!$A$2:F311,6,0))</f>
        <v>18</v>
      </c>
      <c r="G304" s="31" t="s">
        <v>221</v>
      </c>
      <c r="H304" s="31" t="s">
        <v>248</v>
      </c>
      <c r="I304" s="31" t="s">
        <v>221</v>
      </c>
      <c r="J304">
        <f>VLOOKUP($C304&amp;"-"&amp;$G304,'DADOS CENARIOS'!$C$2:$S$9,5,0)</f>
        <v>107</v>
      </c>
      <c r="K304">
        <f>VLOOKUP($C304&amp;"-"&amp;$G304,'DADOS CENARIOS'!$C$2:$S$9,6,0)</f>
        <v>12020</v>
      </c>
      <c r="L304">
        <f>VLOOKUP($C304&amp;"-"&amp;$G304,'DADOS CENARIOS'!$C$2:$S$9,7,0)</f>
        <v>8216</v>
      </c>
      <c r="M304">
        <f>VLOOKUP($C304&amp;"-"&amp;$G304,'DADOS CENARIOS'!$C$2:$S$9,8,0)</f>
        <v>612.29999999999995</v>
      </c>
      <c r="N304">
        <f>VLOOKUP($C304&amp;"-"&amp;$G304,'DADOS CENARIOS'!$C$2:$S$9,9,0)</f>
        <v>306.2</v>
      </c>
      <c r="O304">
        <f>VLOOKUP($C304&amp;"-"&amp;$G304,'DADOS CENARIOS'!$C$2:$S$9,10,0)</f>
        <v>11</v>
      </c>
      <c r="P304">
        <f>VLOOKUP($C304&amp;"-"&amp;$G304,'DADOS CENARIOS'!$C$2:$S$9,11,0)</f>
        <v>10</v>
      </c>
      <c r="Q304">
        <f>VLOOKUP($C304&amp;"-"&amp;$G304,'DADOS CENARIOS'!$C$2:$S$9,12,0)</f>
        <v>6</v>
      </c>
      <c r="R304">
        <f>VLOOKUP($C304&amp;"-"&amp;$G304,'DADOS CENARIOS'!$C$2:$S$9,13,0)</f>
        <v>4</v>
      </c>
      <c r="S304">
        <f>VLOOKUP($C304&amp;"-"&amp;$G304,'DADOS CENARIOS'!$C$2:$S$9,14,0)</f>
        <v>3000</v>
      </c>
      <c r="T304">
        <f>VLOOKUP($C304&amp;"-"&amp;$G304,'DADOS CENARIOS'!$C$2:$S$9,15,0)</f>
        <v>800</v>
      </c>
      <c r="U304">
        <f>VLOOKUP($C304&amp;"-"&amp;$G304,'DADOS CENARIOS'!$C$2:$S$9,16,0)</f>
        <v>500</v>
      </c>
      <c r="V304">
        <f>VLOOKUP($C304&amp;"-"&amp;$G304,'DADOS CENARIOS'!$C$2:$S$9,17,0)</f>
        <v>145</v>
      </c>
    </row>
    <row r="305" spans="1:22" x14ac:dyDescent="0.25">
      <c r="A305" t="str">
        <f t="shared" si="4"/>
        <v>Route_GP_SBME_FPCS</v>
      </c>
      <c r="B305" t="s">
        <v>237</v>
      </c>
      <c r="C305" s="31" t="s">
        <v>222</v>
      </c>
      <c r="D305">
        <f>VLOOKUP($C305&amp;"-"&amp;$G305,'DADOS CENARIOS'!$C$2:$S$9,2,0)</f>
        <v>9000</v>
      </c>
      <c r="E305">
        <f>VLOOKUP($C305&amp;"-"&amp;$G305,'DADOS CENARIOS'!$C$2:$S$9,3,0)</f>
        <v>5</v>
      </c>
      <c r="F305">
        <f>IF(AND(VLOOKUP(H305,vertices!$A:$D,4,0)="SIM",C305="GP"),1,VLOOKUP(C305,'DADOS CENARIOS'!$A$2:F312,6,0))</f>
        <v>18</v>
      </c>
      <c r="G305" s="31" t="s">
        <v>221</v>
      </c>
      <c r="H305" s="31" t="s">
        <v>249</v>
      </c>
      <c r="I305" s="31" t="s">
        <v>221</v>
      </c>
      <c r="J305">
        <f>VLOOKUP($C305&amp;"-"&amp;$G305,'DADOS CENARIOS'!$C$2:$S$9,5,0)</f>
        <v>107</v>
      </c>
      <c r="K305">
        <f>VLOOKUP($C305&amp;"-"&amp;$G305,'DADOS CENARIOS'!$C$2:$S$9,6,0)</f>
        <v>12020</v>
      </c>
      <c r="L305">
        <f>VLOOKUP($C305&amp;"-"&amp;$G305,'DADOS CENARIOS'!$C$2:$S$9,7,0)</f>
        <v>8216</v>
      </c>
      <c r="M305">
        <f>VLOOKUP($C305&amp;"-"&amp;$G305,'DADOS CENARIOS'!$C$2:$S$9,8,0)</f>
        <v>612.29999999999995</v>
      </c>
      <c r="N305">
        <f>VLOOKUP($C305&amp;"-"&amp;$G305,'DADOS CENARIOS'!$C$2:$S$9,9,0)</f>
        <v>306.2</v>
      </c>
      <c r="O305">
        <f>VLOOKUP($C305&amp;"-"&amp;$G305,'DADOS CENARIOS'!$C$2:$S$9,10,0)</f>
        <v>11</v>
      </c>
      <c r="P305">
        <f>VLOOKUP($C305&amp;"-"&amp;$G305,'DADOS CENARIOS'!$C$2:$S$9,11,0)</f>
        <v>10</v>
      </c>
      <c r="Q305">
        <f>VLOOKUP($C305&amp;"-"&amp;$G305,'DADOS CENARIOS'!$C$2:$S$9,12,0)</f>
        <v>6</v>
      </c>
      <c r="R305">
        <f>VLOOKUP($C305&amp;"-"&amp;$G305,'DADOS CENARIOS'!$C$2:$S$9,13,0)</f>
        <v>4</v>
      </c>
      <c r="S305">
        <f>VLOOKUP($C305&amp;"-"&amp;$G305,'DADOS CENARIOS'!$C$2:$S$9,14,0)</f>
        <v>3000</v>
      </c>
      <c r="T305">
        <f>VLOOKUP($C305&amp;"-"&amp;$G305,'DADOS CENARIOS'!$C$2:$S$9,15,0)</f>
        <v>800</v>
      </c>
      <c r="U305">
        <f>VLOOKUP($C305&amp;"-"&amp;$G305,'DADOS CENARIOS'!$C$2:$S$9,16,0)</f>
        <v>500</v>
      </c>
      <c r="V305">
        <f>VLOOKUP($C305&amp;"-"&amp;$G305,'DADOS CENARIOS'!$C$2:$S$9,17,0)</f>
        <v>145</v>
      </c>
    </row>
    <row r="306" spans="1:22" x14ac:dyDescent="0.25">
      <c r="A306" t="str">
        <f t="shared" si="4"/>
        <v>Route_GP_SBME_FPSP</v>
      </c>
      <c r="B306" t="s">
        <v>237</v>
      </c>
      <c r="C306" s="31" t="s">
        <v>222</v>
      </c>
      <c r="D306">
        <f>VLOOKUP($C306&amp;"-"&amp;$G306,'DADOS CENARIOS'!$C$2:$S$9,2,0)</f>
        <v>9000</v>
      </c>
      <c r="E306">
        <f>VLOOKUP($C306&amp;"-"&amp;$G306,'DADOS CENARIOS'!$C$2:$S$9,3,0)</f>
        <v>5</v>
      </c>
      <c r="F306">
        <f>IF(AND(VLOOKUP(H306,vertices!$A:$D,4,0)="SIM",C306="GP"),1,VLOOKUP(C306,'DADOS CENARIOS'!$A$2:F313,6,0))</f>
        <v>18</v>
      </c>
      <c r="G306" s="31" t="s">
        <v>221</v>
      </c>
      <c r="H306" s="31" t="s">
        <v>250</v>
      </c>
      <c r="I306" s="31" t="s">
        <v>221</v>
      </c>
      <c r="J306">
        <f>VLOOKUP($C306&amp;"-"&amp;$G306,'DADOS CENARIOS'!$C$2:$S$9,5,0)</f>
        <v>107</v>
      </c>
      <c r="K306">
        <f>VLOOKUP($C306&amp;"-"&amp;$G306,'DADOS CENARIOS'!$C$2:$S$9,6,0)</f>
        <v>12020</v>
      </c>
      <c r="L306">
        <f>VLOOKUP($C306&amp;"-"&amp;$G306,'DADOS CENARIOS'!$C$2:$S$9,7,0)</f>
        <v>8216</v>
      </c>
      <c r="M306">
        <f>VLOOKUP($C306&amp;"-"&amp;$G306,'DADOS CENARIOS'!$C$2:$S$9,8,0)</f>
        <v>612.29999999999995</v>
      </c>
      <c r="N306">
        <f>VLOOKUP($C306&amp;"-"&amp;$G306,'DADOS CENARIOS'!$C$2:$S$9,9,0)</f>
        <v>306.2</v>
      </c>
      <c r="O306">
        <f>VLOOKUP($C306&amp;"-"&amp;$G306,'DADOS CENARIOS'!$C$2:$S$9,10,0)</f>
        <v>11</v>
      </c>
      <c r="P306">
        <f>VLOOKUP($C306&amp;"-"&amp;$G306,'DADOS CENARIOS'!$C$2:$S$9,11,0)</f>
        <v>10</v>
      </c>
      <c r="Q306">
        <f>VLOOKUP($C306&amp;"-"&amp;$G306,'DADOS CENARIOS'!$C$2:$S$9,12,0)</f>
        <v>6</v>
      </c>
      <c r="R306">
        <f>VLOOKUP($C306&amp;"-"&amp;$G306,'DADOS CENARIOS'!$C$2:$S$9,13,0)</f>
        <v>4</v>
      </c>
      <c r="S306">
        <f>VLOOKUP($C306&amp;"-"&amp;$G306,'DADOS CENARIOS'!$C$2:$S$9,14,0)</f>
        <v>3000</v>
      </c>
      <c r="T306">
        <f>VLOOKUP($C306&amp;"-"&amp;$G306,'DADOS CENARIOS'!$C$2:$S$9,15,0)</f>
        <v>800</v>
      </c>
      <c r="U306">
        <f>VLOOKUP($C306&amp;"-"&amp;$G306,'DADOS CENARIOS'!$C$2:$S$9,16,0)</f>
        <v>500</v>
      </c>
      <c r="V306">
        <f>VLOOKUP($C306&amp;"-"&amp;$G306,'DADOS CENARIOS'!$C$2:$S$9,17,0)</f>
        <v>145</v>
      </c>
    </row>
    <row r="307" spans="1:22" x14ac:dyDescent="0.25">
      <c r="A307" t="str">
        <f t="shared" si="4"/>
        <v>Route_GP_SBME_FPSA</v>
      </c>
      <c r="B307" t="s">
        <v>237</v>
      </c>
      <c r="C307" s="31" t="s">
        <v>222</v>
      </c>
      <c r="D307">
        <f>VLOOKUP($C307&amp;"-"&amp;$G307,'DADOS CENARIOS'!$C$2:$S$9,2,0)</f>
        <v>9000</v>
      </c>
      <c r="E307">
        <f>VLOOKUP($C307&amp;"-"&amp;$G307,'DADOS CENARIOS'!$C$2:$S$9,3,0)</f>
        <v>5</v>
      </c>
      <c r="F307">
        <f>IF(AND(VLOOKUP(H307,vertices!$A:$D,4,0)="SIM",C307="GP"),1,VLOOKUP(C307,'DADOS CENARIOS'!$A$2:F314,6,0))</f>
        <v>18</v>
      </c>
      <c r="G307" s="31" t="s">
        <v>221</v>
      </c>
      <c r="H307" s="31" t="s">
        <v>251</v>
      </c>
      <c r="I307" s="31" t="s">
        <v>221</v>
      </c>
      <c r="J307">
        <f>VLOOKUP($C307&amp;"-"&amp;$G307,'DADOS CENARIOS'!$C$2:$S$9,5,0)</f>
        <v>107</v>
      </c>
      <c r="K307">
        <f>VLOOKUP($C307&amp;"-"&amp;$G307,'DADOS CENARIOS'!$C$2:$S$9,6,0)</f>
        <v>12020</v>
      </c>
      <c r="L307">
        <f>VLOOKUP($C307&amp;"-"&amp;$G307,'DADOS CENARIOS'!$C$2:$S$9,7,0)</f>
        <v>8216</v>
      </c>
      <c r="M307">
        <f>VLOOKUP($C307&amp;"-"&amp;$G307,'DADOS CENARIOS'!$C$2:$S$9,8,0)</f>
        <v>612.29999999999995</v>
      </c>
      <c r="N307">
        <f>VLOOKUP($C307&amp;"-"&amp;$G307,'DADOS CENARIOS'!$C$2:$S$9,9,0)</f>
        <v>306.2</v>
      </c>
      <c r="O307">
        <f>VLOOKUP($C307&amp;"-"&amp;$G307,'DADOS CENARIOS'!$C$2:$S$9,10,0)</f>
        <v>11</v>
      </c>
      <c r="P307">
        <f>VLOOKUP($C307&amp;"-"&amp;$G307,'DADOS CENARIOS'!$C$2:$S$9,11,0)</f>
        <v>10</v>
      </c>
      <c r="Q307">
        <f>VLOOKUP($C307&amp;"-"&amp;$G307,'DADOS CENARIOS'!$C$2:$S$9,12,0)</f>
        <v>6</v>
      </c>
      <c r="R307">
        <f>VLOOKUP($C307&amp;"-"&amp;$G307,'DADOS CENARIOS'!$C$2:$S$9,13,0)</f>
        <v>4</v>
      </c>
      <c r="S307">
        <f>VLOOKUP($C307&amp;"-"&amp;$G307,'DADOS CENARIOS'!$C$2:$S$9,14,0)</f>
        <v>3000</v>
      </c>
      <c r="T307">
        <f>VLOOKUP($C307&amp;"-"&amp;$G307,'DADOS CENARIOS'!$C$2:$S$9,15,0)</f>
        <v>800</v>
      </c>
      <c r="U307">
        <f>VLOOKUP($C307&amp;"-"&amp;$G307,'DADOS CENARIOS'!$C$2:$S$9,16,0)</f>
        <v>500</v>
      </c>
      <c r="V307">
        <f>VLOOKUP($C307&amp;"-"&amp;$G307,'DADOS CENARIOS'!$C$2:$S$9,17,0)</f>
        <v>145</v>
      </c>
    </row>
    <row r="308" spans="1:22" x14ac:dyDescent="0.25">
      <c r="A308" t="str">
        <f t="shared" si="4"/>
        <v>Route_GP_SBME_NS31</v>
      </c>
      <c r="B308" t="s">
        <v>237</v>
      </c>
      <c r="C308" s="31" t="s">
        <v>222</v>
      </c>
      <c r="D308">
        <f>VLOOKUP($C308&amp;"-"&amp;$G308,'DADOS CENARIOS'!$C$2:$S$9,2,0)</f>
        <v>9000</v>
      </c>
      <c r="E308">
        <f>VLOOKUP($C308&amp;"-"&amp;$G308,'DADOS CENARIOS'!$C$2:$S$9,3,0)</f>
        <v>5</v>
      </c>
      <c r="F308">
        <f>IF(AND(VLOOKUP(H308,vertices!$A:$D,4,0)="SIM",C308="GP"),1,VLOOKUP(C308,'DADOS CENARIOS'!$A$2:F315,6,0))</f>
        <v>18</v>
      </c>
      <c r="G308" s="31" t="s">
        <v>221</v>
      </c>
      <c r="H308" s="31" t="s">
        <v>252</v>
      </c>
      <c r="I308" s="31" t="s">
        <v>221</v>
      </c>
      <c r="J308">
        <f>VLOOKUP($C308&amp;"-"&amp;$G308,'DADOS CENARIOS'!$C$2:$S$9,5,0)</f>
        <v>107</v>
      </c>
      <c r="K308">
        <f>VLOOKUP($C308&amp;"-"&amp;$G308,'DADOS CENARIOS'!$C$2:$S$9,6,0)</f>
        <v>12020</v>
      </c>
      <c r="L308">
        <f>VLOOKUP($C308&amp;"-"&amp;$G308,'DADOS CENARIOS'!$C$2:$S$9,7,0)</f>
        <v>8216</v>
      </c>
      <c r="M308">
        <f>VLOOKUP($C308&amp;"-"&amp;$G308,'DADOS CENARIOS'!$C$2:$S$9,8,0)</f>
        <v>612.29999999999995</v>
      </c>
      <c r="N308">
        <f>VLOOKUP($C308&amp;"-"&amp;$G308,'DADOS CENARIOS'!$C$2:$S$9,9,0)</f>
        <v>306.2</v>
      </c>
      <c r="O308">
        <f>VLOOKUP($C308&amp;"-"&amp;$G308,'DADOS CENARIOS'!$C$2:$S$9,10,0)</f>
        <v>11</v>
      </c>
      <c r="P308">
        <f>VLOOKUP($C308&amp;"-"&amp;$G308,'DADOS CENARIOS'!$C$2:$S$9,11,0)</f>
        <v>10</v>
      </c>
      <c r="Q308">
        <f>VLOOKUP($C308&amp;"-"&amp;$G308,'DADOS CENARIOS'!$C$2:$S$9,12,0)</f>
        <v>6</v>
      </c>
      <c r="R308">
        <f>VLOOKUP($C308&amp;"-"&amp;$G308,'DADOS CENARIOS'!$C$2:$S$9,13,0)</f>
        <v>4</v>
      </c>
      <c r="S308">
        <f>VLOOKUP($C308&amp;"-"&amp;$G308,'DADOS CENARIOS'!$C$2:$S$9,14,0)</f>
        <v>3000</v>
      </c>
      <c r="T308">
        <f>VLOOKUP($C308&amp;"-"&amp;$G308,'DADOS CENARIOS'!$C$2:$S$9,15,0)</f>
        <v>800</v>
      </c>
      <c r="U308">
        <f>VLOOKUP($C308&amp;"-"&amp;$G308,'DADOS CENARIOS'!$C$2:$S$9,16,0)</f>
        <v>500</v>
      </c>
      <c r="V308">
        <f>VLOOKUP($C308&amp;"-"&amp;$G308,'DADOS CENARIOS'!$C$2:$S$9,17,0)</f>
        <v>145</v>
      </c>
    </row>
    <row r="309" spans="1:22" x14ac:dyDescent="0.25">
      <c r="A309" t="str">
        <f t="shared" si="4"/>
        <v>Route_GP_SBME_NS33</v>
      </c>
      <c r="B309" t="s">
        <v>237</v>
      </c>
      <c r="C309" s="31" t="s">
        <v>222</v>
      </c>
      <c r="D309">
        <f>VLOOKUP($C309&amp;"-"&amp;$G309,'DADOS CENARIOS'!$C$2:$S$9,2,0)</f>
        <v>9000</v>
      </c>
      <c r="E309">
        <f>VLOOKUP($C309&amp;"-"&amp;$G309,'DADOS CENARIOS'!$C$2:$S$9,3,0)</f>
        <v>5</v>
      </c>
      <c r="F309">
        <f>IF(AND(VLOOKUP(H309,vertices!$A:$D,4,0)="SIM",C309="GP"),1,VLOOKUP(C309,'DADOS CENARIOS'!$A$2:F316,6,0))</f>
        <v>18</v>
      </c>
      <c r="G309" s="31" t="s">
        <v>221</v>
      </c>
      <c r="H309" s="31" t="s">
        <v>253</v>
      </c>
      <c r="I309" s="31" t="s">
        <v>221</v>
      </c>
      <c r="J309">
        <f>VLOOKUP($C309&amp;"-"&amp;$G309,'DADOS CENARIOS'!$C$2:$S$9,5,0)</f>
        <v>107</v>
      </c>
      <c r="K309">
        <f>VLOOKUP($C309&amp;"-"&amp;$G309,'DADOS CENARIOS'!$C$2:$S$9,6,0)</f>
        <v>12020</v>
      </c>
      <c r="L309">
        <f>VLOOKUP($C309&amp;"-"&amp;$G309,'DADOS CENARIOS'!$C$2:$S$9,7,0)</f>
        <v>8216</v>
      </c>
      <c r="M309">
        <f>VLOOKUP($C309&amp;"-"&amp;$G309,'DADOS CENARIOS'!$C$2:$S$9,8,0)</f>
        <v>612.29999999999995</v>
      </c>
      <c r="N309">
        <f>VLOOKUP($C309&amp;"-"&amp;$G309,'DADOS CENARIOS'!$C$2:$S$9,9,0)</f>
        <v>306.2</v>
      </c>
      <c r="O309">
        <f>VLOOKUP($C309&amp;"-"&amp;$G309,'DADOS CENARIOS'!$C$2:$S$9,10,0)</f>
        <v>11</v>
      </c>
      <c r="P309">
        <f>VLOOKUP($C309&amp;"-"&amp;$G309,'DADOS CENARIOS'!$C$2:$S$9,11,0)</f>
        <v>10</v>
      </c>
      <c r="Q309">
        <f>VLOOKUP($C309&amp;"-"&amp;$G309,'DADOS CENARIOS'!$C$2:$S$9,12,0)</f>
        <v>6</v>
      </c>
      <c r="R309">
        <f>VLOOKUP($C309&amp;"-"&amp;$G309,'DADOS CENARIOS'!$C$2:$S$9,13,0)</f>
        <v>4</v>
      </c>
      <c r="S309">
        <f>VLOOKUP($C309&amp;"-"&amp;$G309,'DADOS CENARIOS'!$C$2:$S$9,14,0)</f>
        <v>3000</v>
      </c>
      <c r="T309">
        <f>VLOOKUP($C309&amp;"-"&amp;$G309,'DADOS CENARIOS'!$C$2:$S$9,15,0)</f>
        <v>800</v>
      </c>
      <c r="U309">
        <f>VLOOKUP($C309&amp;"-"&amp;$G309,'DADOS CENARIOS'!$C$2:$S$9,16,0)</f>
        <v>500</v>
      </c>
      <c r="V309">
        <f>VLOOKUP($C309&amp;"-"&amp;$G309,'DADOS CENARIOS'!$C$2:$S$9,17,0)</f>
        <v>145</v>
      </c>
    </row>
    <row r="310" spans="1:22" x14ac:dyDescent="0.25">
      <c r="A310" t="str">
        <f t="shared" si="4"/>
        <v>Route_GP_SBME_NS38</v>
      </c>
      <c r="B310" t="s">
        <v>237</v>
      </c>
      <c r="C310" s="31" t="s">
        <v>222</v>
      </c>
      <c r="D310">
        <f>VLOOKUP($C310&amp;"-"&amp;$G310,'DADOS CENARIOS'!$C$2:$S$9,2,0)</f>
        <v>9000</v>
      </c>
      <c r="E310">
        <f>VLOOKUP($C310&amp;"-"&amp;$G310,'DADOS CENARIOS'!$C$2:$S$9,3,0)</f>
        <v>5</v>
      </c>
      <c r="F310">
        <f>IF(AND(VLOOKUP(H310,vertices!$A:$D,4,0)="SIM",C310="GP"),1,VLOOKUP(C310,'DADOS CENARIOS'!$A$2:F317,6,0))</f>
        <v>18</v>
      </c>
      <c r="G310" s="31" t="s">
        <v>221</v>
      </c>
      <c r="H310" s="31" t="s">
        <v>254</v>
      </c>
      <c r="I310" s="31" t="s">
        <v>221</v>
      </c>
      <c r="J310">
        <f>VLOOKUP($C310&amp;"-"&amp;$G310,'DADOS CENARIOS'!$C$2:$S$9,5,0)</f>
        <v>107</v>
      </c>
      <c r="K310">
        <f>VLOOKUP($C310&amp;"-"&amp;$G310,'DADOS CENARIOS'!$C$2:$S$9,6,0)</f>
        <v>12020</v>
      </c>
      <c r="L310">
        <f>VLOOKUP($C310&amp;"-"&amp;$G310,'DADOS CENARIOS'!$C$2:$S$9,7,0)</f>
        <v>8216</v>
      </c>
      <c r="M310">
        <f>VLOOKUP($C310&amp;"-"&amp;$G310,'DADOS CENARIOS'!$C$2:$S$9,8,0)</f>
        <v>612.29999999999995</v>
      </c>
      <c r="N310">
        <f>VLOOKUP($C310&amp;"-"&amp;$G310,'DADOS CENARIOS'!$C$2:$S$9,9,0)</f>
        <v>306.2</v>
      </c>
      <c r="O310">
        <f>VLOOKUP($C310&amp;"-"&amp;$G310,'DADOS CENARIOS'!$C$2:$S$9,10,0)</f>
        <v>11</v>
      </c>
      <c r="P310">
        <f>VLOOKUP($C310&amp;"-"&amp;$G310,'DADOS CENARIOS'!$C$2:$S$9,11,0)</f>
        <v>10</v>
      </c>
      <c r="Q310">
        <f>VLOOKUP($C310&amp;"-"&amp;$G310,'DADOS CENARIOS'!$C$2:$S$9,12,0)</f>
        <v>6</v>
      </c>
      <c r="R310">
        <f>VLOOKUP($C310&amp;"-"&amp;$G310,'DADOS CENARIOS'!$C$2:$S$9,13,0)</f>
        <v>4</v>
      </c>
      <c r="S310">
        <f>VLOOKUP($C310&amp;"-"&amp;$G310,'DADOS CENARIOS'!$C$2:$S$9,14,0)</f>
        <v>3000</v>
      </c>
      <c r="T310">
        <f>VLOOKUP($C310&amp;"-"&amp;$G310,'DADOS CENARIOS'!$C$2:$S$9,15,0)</f>
        <v>800</v>
      </c>
      <c r="U310">
        <f>VLOOKUP($C310&amp;"-"&amp;$G310,'DADOS CENARIOS'!$C$2:$S$9,16,0)</f>
        <v>500</v>
      </c>
      <c r="V310">
        <f>VLOOKUP($C310&amp;"-"&amp;$G310,'DADOS CENARIOS'!$C$2:$S$9,17,0)</f>
        <v>145</v>
      </c>
    </row>
    <row r="311" spans="1:22" x14ac:dyDescent="0.25">
      <c r="A311" t="str">
        <f t="shared" si="4"/>
        <v>Route_GP_SBME_NS39</v>
      </c>
      <c r="B311" t="s">
        <v>237</v>
      </c>
      <c r="C311" s="31" t="s">
        <v>222</v>
      </c>
      <c r="D311">
        <f>VLOOKUP($C311&amp;"-"&amp;$G311,'DADOS CENARIOS'!$C$2:$S$9,2,0)</f>
        <v>9000</v>
      </c>
      <c r="E311">
        <f>VLOOKUP($C311&amp;"-"&amp;$G311,'DADOS CENARIOS'!$C$2:$S$9,3,0)</f>
        <v>5</v>
      </c>
      <c r="F311">
        <f>IF(AND(VLOOKUP(H311,vertices!$A:$D,4,0)="SIM",C311="GP"),1,VLOOKUP(C311,'DADOS CENARIOS'!$A$2:F318,6,0))</f>
        <v>18</v>
      </c>
      <c r="G311" s="31" t="s">
        <v>221</v>
      </c>
      <c r="H311" s="31" t="s">
        <v>255</v>
      </c>
      <c r="I311" s="31" t="s">
        <v>221</v>
      </c>
      <c r="J311">
        <f>VLOOKUP($C311&amp;"-"&amp;$G311,'DADOS CENARIOS'!$C$2:$S$9,5,0)</f>
        <v>107</v>
      </c>
      <c r="K311">
        <f>VLOOKUP($C311&amp;"-"&amp;$G311,'DADOS CENARIOS'!$C$2:$S$9,6,0)</f>
        <v>12020</v>
      </c>
      <c r="L311">
        <f>VLOOKUP($C311&amp;"-"&amp;$G311,'DADOS CENARIOS'!$C$2:$S$9,7,0)</f>
        <v>8216</v>
      </c>
      <c r="M311">
        <f>VLOOKUP($C311&amp;"-"&amp;$G311,'DADOS CENARIOS'!$C$2:$S$9,8,0)</f>
        <v>612.29999999999995</v>
      </c>
      <c r="N311">
        <f>VLOOKUP($C311&amp;"-"&amp;$G311,'DADOS CENARIOS'!$C$2:$S$9,9,0)</f>
        <v>306.2</v>
      </c>
      <c r="O311">
        <f>VLOOKUP($C311&amp;"-"&amp;$G311,'DADOS CENARIOS'!$C$2:$S$9,10,0)</f>
        <v>11</v>
      </c>
      <c r="P311">
        <f>VLOOKUP($C311&amp;"-"&amp;$G311,'DADOS CENARIOS'!$C$2:$S$9,11,0)</f>
        <v>10</v>
      </c>
      <c r="Q311">
        <f>VLOOKUP($C311&amp;"-"&amp;$G311,'DADOS CENARIOS'!$C$2:$S$9,12,0)</f>
        <v>6</v>
      </c>
      <c r="R311">
        <f>VLOOKUP($C311&amp;"-"&amp;$G311,'DADOS CENARIOS'!$C$2:$S$9,13,0)</f>
        <v>4</v>
      </c>
      <c r="S311">
        <f>VLOOKUP($C311&amp;"-"&amp;$G311,'DADOS CENARIOS'!$C$2:$S$9,14,0)</f>
        <v>3000</v>
      </c>
      <c r="T311">
        <f>VLOOKUP($C311&amp;"-"&amp;$G311,'DADOS CENARIOS'!$C$2:$S$9,15,0)</f>
        <v>800</v>
      </c>
      <c r="U311">
        <f>VLOOKUP($C311&amp;"-"&amp;$G311,'DADOS CENARIOS'!$C$2:$S$9,16,0)</f>
        <v>500</v>
      </c>
      <c r="V311">
        <f>VLOOKUP($C311&amp;"-"&amp;$G311,'DADOS CENARIOS'!$C$2:$S$9,17,0)</f>
        <v>145</v>
      </c>
    </row>
    <row r="312" spans="1:22" x14ac:dyDescent="0.25">
      <c r="A312" t="str">
        <f t="shared" si="4"/>
        <v>Route_GP_SBME_NS40</v>
      </c>
      <c r="B312" t="s">
        <v>237</v>
      </c>
      <c r="C312" s="31" t="s">
        <v>222</v>
      </c>
      <c r="D312">
        <f>VLOOKUP($C312&amp;"-"&amp;$G312,'DADOS CENARIOS'!$C$2:$S$9,2,0)</f>
        <v>9000</v>
      </c>
      <c r="E312">
        <f>VLOOKUP($C312&amp;"-"&amp;$G312,'DADOS CENARIOS'!$C$2:$S$9,3,0)</f>
        <v>5</v>
      </c>
      <c r="F312">
        <f>IF(AND(VLOOKUP(H312,vertices!$A:$D,4,0)="SIM",C312="GP"),1,VLOOKUP(C312,'DADOS CENARIOS'!$A$2:F319,6,0))</f>
        <v>18</v>
      </c>
      <c r="G312" s="31" t="s">
        <v>221</v>
      </c>
      <c r="H312" s="31" t="s">
        <v>256</v>
      </c>
      <c r="I312" s="31" t="s">
        <v>221</v>
      </c>
      <c r="J312">
        <f>VLOOKUP($C312&amp;"-"&amp;$G312,'DADOS CENARIOS'!$C$2:$S$9,5,0)</f>
        <v>107</v>
      </c>
      <c r="K312">
        <f>VLOOKUP($C312&amp;"-"&amp;$G312,'DADOS CENARIOS'!$C$2:$S$9,6,0)</f>
        <v>12020</v>
      </c>
      <c r="L312">
        <f>VLOOKUP($C312&amp;"-"&amp;$G312,'DADOS CENARIOS'!$C$2:$S$9,7,0)</f>
        <v>8216</v>
      </c>
      <c r="M312">
        <f>VLOOKUP($C312&amp;"-"&amp;$G312,'DADOS CENARIOS'!$C$2:$S$9,8,0)</f>
        <v>612.29999999999995</v>
      </c>
      <c r="N312">
        <f>VLOOKUP($C312&amp;"-"&amp;$G312,'DADOS CENARIOS'!$C$2:$S$9,9,0)</f>
        <v>306.2</v>
      </c>
      <c r="O312">
        <f>VLOOKUP($C312&amp;"-"&amp;$G312,'DADOS CENARIOS'!$C$2:$S$9,10,0)</f>
        <v>11</v>
      </c>
      <c r="P312">
        <f>VLOOKUP($C312&amp;"-"&amp;$G312,'DADOS CENARIOS'!$C$2:$S$9,11,0)</f>
        <v>10</v>
      </c>
      <c r="Q312">
        <f>VLOOKUP($C312&amp;"-"&amp;$G312,'DADOS CENARIOS'!$C$2:$S$9,12,0)</f>
        <v>6</v>
      </c>
      <c r="R312">
        <f>VLOOKUP($C312&amp;"-"&amp;$G312,'DADOS CENARIOS'!$C$2:$S$9,13,0)</f>
        <v>4</v>
      </c>
      <c r="S312">
        <f>VLOOKUP($C312&amp;"-"&amp;$G312,'DADOS CENARIOS'!$C$2:$S$9,14,0)</f>
        <v>3000</v>
      </c>
      <c r="T312">
        <f>VLOOKUP($C312&amp;"-"&amp;$G312,'DADOS CENARIOS'!$C$2:$S$9,15,0)</f>
        <v>800</v>
      </c>
      <c r="U312">
        <f>VLOOKUP($C312&amp;"-"&amp;$G312,'DADOS CENARIOS'!$C$2:$S$9,16,0)</f>
        <v>500</v>
      </c>
      <c r="V312">
        <f>VLOOKUP($C312&amp;"-"&amp;$G312,'DADOS CENARIOS'!$C$2:$S$9,17,0)</f>
        <v>145</v>
      </c>
    </row>
    <row r="313" spans="1:22" x14ac:dyDescent="0.25">
      <c r="A313" t="str">
        <f t="shared" si="4"/>
        <v>Route_GP_SBME_NS42</v>
      </c>
      <c r="B313" t="s">
        <v>237</v>
      </c>
      <c r="C313" s="31" t="s">
        <v>222</v>
      </c>
      <c r="D313">
        <f>VLOOKUP($C313&amp;"-"&amp;$G313,'DADOS CENARIOS'!$C$2:$S$9,2,0)</f>
        <v>9000</v>
      </c>
      <c r="E313">
        <f>VLOOKUP($C313&amp;"-"&amp;$G313,'DADOS CENARIOS'!$C$2:$S$9,3,0)</f>
        <v>5</v>
      </c>
      <c r="F313">
        <f>IF(AND(VLOOKUP(H313,vertices!$A:$D,4,0)="SIM",C313="GP"),1,VLOOKUP(C313,'DADOS CENARIOS'!$A$2:F320,6,0))</f>
        <v>18</v>
      </c>
      <c r="G313" s="31" t="s">
        <v>221</v>
      </c>
      <c r="H313" s="31" t="s">
        <v>257</v>
      </c>
      <c r="I313" s="31" t="s">
        <v>221</v>
      </c>
      <c r="J313">
        <f>VLOOKUP($C313&amp;"-"&amp;$G313,'DADOS CENARIOS'!$C$2:$S$9,5,0)</f>
        <v>107</v>
      </c>
      <c r="K313">
        <f>VLOOKUP($C313&amp;"-"&amp;$G313,'DADOS CENARIOS'!$C$2:$S$9,6,0)</f>
        <v>12020</v>
      </c>
      <c r="L313">
        <f>VLOOKUP($C313&amp;"-"&amp;$G313,'DADOS CENARIOS'!$C$2:$S$9,7,0)</f>
        <v>8216</v>
      </c>
      <c r="M313">
        <f>VLOOKUP($C313&amp;"-"&amp;$G313,'DADOS CENARIOS'!$C$2:$S$9,8,0)</f>
        <v>612.29999999999995</v>
      </c>
      <c r="N313">
        <f>VLOOKUP($C313&amp;"-"&amp;$G313,'DADOS CENARIOS'!$C$2:$S$9,9,0)</f>
        <v>306.2</v>
      </c>
      <c r="O313">
        <f>VLOOKUP($C313&amp;"-"&amp;$G313,'DADOS CENARIOS'!$C$2:$S$9,10,0)</f>
        <v>11</v>
      </c>
      <c r="P313">
        <f>VLOOKUP($C313&amp;"-"&amp;$G313,'DADOS CENARIOS'!$C$2:$S$9,11,0)</f>
        <v>10</v>
      </c>
      <c r="Q313">
        <f>VLOOKUP($C313&amp;"-"&amp;$G313,'DADOS CENARIOS'!$C$2:$S$9,12,0)</f>
        <v>6</v>
      </c>
      <c r="R313">
        <f>VLOOKUP($C313&amp;"-"&amp;$G313,'DADOS CENARIOS'!$C$2:$S$9,13,0)</f>
        <v>4</v>
      </c>
      <c r="S313">
        <f>VLOOKUP($C313&amp;"-"&amp;$G313,'DADOS CENARIOS'!$C$2:$S$9,14,0)</f>
        <v>3000</v>
      </c>
      <c r="T313">
        <f>VLOOKUP($C313&amp;"-"&amp;$G313,'DADOS CENARIOS'!$C$2:$S$9,15,0)</f>
        <v>800</v>
      </c>
      <c r="U313">
        <f>VLOOKUP($C313&amp;"-"&amp;$G313,'DADOS CENARIOS'!$C$2:$S$9,16,0)</f>
        <v>500</v>
      </c>
      <c r="V313">
        <f>VLOOKUP($C313&amp;"-"&amp;$G313,'DADOS CENARIOS'!$C$2:$S$9,17,0)</f>
        <v>145</v>
      </c>
    </row>
    <row r="314" spans="1:22" x14ac:dyDescent="0.25">
      <c r="A314" t="str">
        <f t="shared" si="4"/>
        <v>Route_GP_SBME_NS43</v>
      </c>
      <c r="B314" t="s">
        <v>237</v>
      </c>
      <c r="C314" s="31" t="s">
        <v>222</v>
      </c>
      <c r="D314">
        <f>VLOOKUP($C314&amp;"-"&amp;$G314,'DADOS CENARIOS'!$C$2:$S$9,2,0)</f>
        <v>9000</v>
      </c>
      <c r="E314">
        <f>VLOOKUP($C314&amp;"-"&amp;$G314,'DADOS CENARIOS'!$C$2:$S$9,3,0)</f>
        <v>5</v>
      </c>
      <c r="F314">
        <f>IF(AND(VLOOKUP(H314,vertices!$A:$D,4,0)="SIM",C314="GP"),1,VLOOKUP(C314,'DADOS CENARIOS'!$A$2:F321,6,0))</f>
        <v>18</v>
      </c>
      <c r="G314" s="31" t="s">
        <v>221</v>
      </c>
      <c r="H314" s="31" t="s">
        <v>258</v>
      </c>
      <c r="I314" s="31" t="s">
        <v>221</v>
      </c>
      <c r="J314">
        <f>VLOOKUP($C314&amp;"-"&amp;$G314,'DADOS CENARIOS'!$C$2:$S$9,5,0)</f>
        <v>107</v>
      </c>
      <c r="K314">
        <f>VLOOKUP($C314&amp;"-"&amp;$G314,'DADOS CENARIOS'!$C$2:$S$9,6,0)</f>
        <v>12020</v>
      </c>
      <c r="L314">
        <f>VLOOKUP($C314&amp;"-"&amp;$G314,'DADOS CENARIOS'!$C$2:$S$9,7,0)</f>
        <v>8216</v>
      </c>
      <c r="M314">
        <f>VLOOKUP($C314&amp;"-"&amp;$G314,'DADOS CENARIOS'!$C$2:$S$9,8,0)</f>
        <v>612.29999999999995</v>
      </c>
      <c r="N314">
        <f>VLOOKUP($C314&amp;"-"&amp;$G314,'DADOS CENARIOS'!$C$2:$S$9,9,0)</f>
        <v>306.2</v>
      </c>
      <c r="O314">
        <f>VLOOKUP($C314&amp;"-"&amp;$G314,'DADOS CENARIOS'!$C$2:$S$9,10,0)</f>
        <v>11</v>
      </c>
      <c r="P314">
        <f>VLOOKUP($C314&amp;"-"&amp;$G314,'DADOS CENARIOS'!$C$2:$S$9,11,0)</f>
        <v>10</v>
      </c>
      <c r="Q314">
        <f>VLOOKUP($C314&amp;"-"&amp;$G314,'DADOS CENARIOS'!$C$2:$S$9,12,0)</f>
        <v>6</v>
      </c>
      <c r="R314">
        <f>VLOOKUP($C314&amp;"-"&amp;$G314,'DADOS CENARIOS'!$C$2:$S$9,13,0)</f>
        <v>4</v>
      </c>
      <c r="S314">
        <f>VLOOKUP($C314&amp;"-"&amp;$G314,'DADOS CENARIOS'!$C$2:$S$9,14,0)</f>
        <v>3000</v>
      </c>
      <c r="T314">
        <f>VLOOKUP($C314&amp;"-"&amp;$G314,'DADOS CENARIOS'!$C$2:$S$9,15,0)</f>
        <v>800</v>
      </c>
      <c r="U314">
        <f>VLOOKUP($C314&amp;"-"&amp;$G314,'DADOS CENARIOS'!$C$2:$S$9,16,0)</f>
        <v>500</v>
      </c>
      <c r="V314">
        <f>VLOOKUP($C314&amp;"-"&amp;$G314,'DADOS CENARIOS'!$C$2:$S$9,17,0)</f>
        <v>145</v>
      </c>
    </row>
    <row r="315" spans="1:22" x14ac:dyDescent="0.25">
      <c r="A315" t="str">
        <f t="shared" si="4"/>
        <v>Route_GP_SBME_NS44</v>
      </c>
      <c r="B315" t="s">
        <v>237</v>
      </c>
      <c r="C315" s="31" t="s">
        <v>222</v>
      </c>
      <c r="D315">
        <f>VLOOKUP($C315&amp;"-"&amp;$G315,'DADOS CENARIOS'!$C$2:$S$9,2,0)</f>
        <v>9000</v>
      </c>
      <c r="E315">
        <f>VLOOKUP($C315&amp;"-"&amp;$G315,'DADOS CENARIOS'!$C$2:$S$9,3,0)</f>
        <v>5</v>
      </c>
      <c r="F315">
        <f>IF(AND(VLOOKUP(H315,vertices!$A:$D,4,0)="SIM",C315="GP"),1,VLOOKUP(C315,'DADOS CENARIOS'!$A$2:F322,6,0))</f>
        <v>18</v>
      </c>
      <c r="G315" s="31" t="s">
        <v>221</v>
      </c>
      <c r="H315" s="31" t="s">
        <v>259</v>
      </c>
      <c r="I315" s="31" t="s">
        <v>221</v>
      </c>
      <c r="J315">
        <f>VLOOKUP($C315&amp;"-"&amp;$G315,'DADOS CENARIOS'!$C$2:$S$9,5,0)</f>
        <v>107</v>
      </c>
      <c r="K315">
        <f>VLOOKUP($C315&amp;"-"&amp;$G315,'DADOS CENARIOS'!$C$2:$S$9,6,0)</f>
        <v>12020</v>
      </c>
      <c r="L315">
        <f>VLOOKUP($C315&amp;"-"&amp;$G315,'DADOS CENARIOS'!$C$2:$S$9,7,0)</f>
        <v>8216</v>
      </c>
      <c r="M315">
        <f>VLOOKUP($C315&amp;"-"&amp;$G315,'DADOS CENARIOS'!$C$2:$S$9,8,0)</f>
        <v>612.29999999999995</v>
      </c>
      <c r="N315">
        <f>VLOOKUP($C315&amp;"-"&amp;$G315,'DADOS CENARIOS'!$C$2:$S$9,9,0)</f>
        <v>306.2</v>
      </c>
      <c r="O315">
        <f>VLOOKUP($C315&amp;"-"&amp;$G315,'DADOS CENARIOS'!$C$2:$S$9,10,0)</f>
        <v>11</v>
      </c>
      <c r="P315">
        <f>VLOOKUP($C315&amp;"-"&amp;$G315,'DADOS CENARIOS'!$C$2:$S$9,11,0)</f>
        <v>10</v>
      </c>
      <c r="Q315">
        <f>VLOOKUP($C315&amp;"-"&amp;$G315,'DADOS CENARIOS'!$C$2:$S$9,12,0)</f>
        <v>6</v>
      </c>
      <c r="R315">
        <f>VLOOKUP($C315&amp;"-"&amp;$G315,'DADOS CENARIOS'!$C$2:$S$9,13,0)</f>
        <v>4</v>
      </c>
      <c r="S315">
        <f>VLOOKUP($C315&amp;"-"&amp;$G315,'DADOS CENARIOS'!$C$2:$S$9,14,0)</f>
        <v>3000</v>
      </c>
      <c r="T315">
        <f>VLOOKUP($C315&amp;"-"&amp;$G315,'DADOS CENARIOS'!$C$2:$S$9,15,0)</f>
        <v>800</v>
      </c>
      <c r="U315">
        <f>VLOOKUP($C315&amp;"-"&amp;$G315,'DADOS CENARIOS'!$C$2:$S$9,16,0)</f>
        <v>500</v>
      </c>
      <c r="V315">
        <f>VLOOKUP($C315&amp;"-"&amp;$G315,'DADOS CENARIOS'!$C$2:$S$9,17,0)</f>
        <v>145</v>
      </c>
    </row>
    <row r="316" spans="1:22" x14ac:dyDescent="0.25">
      <c r="A316" t="str">
        <f t="shared" si="4"/>
        <v>Route_GP_SBME_P_66</v>
      </c>
      <c r="B316" t="s">
        <v>237</v>
      </c>
      <c r="C316" s="31" t="s">
        <v>222</v>
      </c>
      <c r="D316">
        <f>VLOOKUP($C316&amp;"-"&amp;$G316,'DADOS CENARIOS'!$C$2:$S$9,2,0)</f>
        <v>9000</v>
      </c>
      <c r="E316">
        <f>VLOOKUP($C316&amp;"-"&amp;$G316,'DADOS CENARIOS'!$C$2:$S$9,3,0)</f>
        <v>5</v>
      </c>
      <c r="F316">
        <f>IF(AND(VLOOKUP(H316,vertices!$A:$D,4,0)="SIM",C316="GP"),1,VLOOKUP(C316,'DADOS CENARIOS'!$A$2:F323,6,0))</f>
        <v>18</v>
      </c>
      <c r="G316" s="31" t="s">
        <v>221</v>
      </c>
      <c r="H316" s="31" t="s">
        <v>5</v>
      </c>
      <c r="I316" s="31" t="s">
        <v>221</v>
      </c>
      <c r="J316">
        <f>VLOOKUP($C316&amp;"-"&amp;$G316,'DADOS CENARIOS'!$C$2:$S$9,5,0)</f>
        <v>107</v>
      </c>
      <c r="K316">
        <f>VLOOKUP($C316&amp;"-"&amp;$G316,'DADOS CENARIOS'!$C$2:$S$9,6,0)</f>
        <v>12020</v>
      </c>
      <c r="L316">
        <f>VLOOKUP($C316&amp;"-"&amp;$G316,'DADOS CENARIOS'!$C$2:$S$9,7,0)</f>
        <v>8216</v>
      </c>
      <c r="M316">
        <f>VLOOKUP($C316&amp;"-"&amp;$G316,'DADOS CENARIOS'!$C$2:$S$9,8,0)</f>
        <v>612.29999999999995</v>
      </c>
      <c r="N316">
        <f>VLOOKUP($C316&amp;"-"&amp;$G316,'DADOS CENARIOS'!$C$2:$S$9,9,0)</f>
        <v>306.2</v>
      </c>
      <c r="O316">
        <f>VLOOKUP($C316&amp;"-"&amp;$G316,'DADOS CENARIOS'!$C$2:$S$9,10,0)</f>
        <v>11</v>
      </c>
      <c r="P316">
        <f>VLOOKUP($C316&amp;"-"&amp;$G316,'DADOS CENARIOS'!$C$2:$S$9,11,0)</f>
        <v>10</v>
      </c>
      <c r="Q316">
        <f>VLOOKUP($C316&amp;"-"&amp;$G316,'DADOS CENARIOS'!$C$2:$S$9,12,0)</f>
        <v>6</v>
      </c>
      <c r="R316">
        <f>VLOOKUP($C316&amp;"-"&amp;$G316,'DADOS CENARIOS'!$C$2:$S$9,13,0)</f>
        <v>4</v>
      </c>
      <c r="S316">
        <f>VLOOKUP($C316&amp;"-"&amp;$G316,'DADOS CENARIOS'!$C$2:$S$9,14,0)</f>
        <v>3000</v>
      </c>
      <c r="T316">
        <f>VLOOKUP($C316&amp;"-"&amp;$G316,'DADOS CENARIOS'!$C$2:$S$9,15,0)</f>
        <v>800</v>
      </c>
      <c r="U316">
        <f>VLOOKUP($C316&amp;"-"&amp;$G316,'DADOS CENARIOS'!$C$2:$S$9,16,0)</f>
        <v>500</v>
      </c>
      <c r="V316">
        <f>VLOOKUP($C316&amp;"-"&amp;$G316,'DADOS CENARIOS'!$C$2:$S$9,17,0)</f>
        <v>145</v>
      </c>
    </row>
    <row r="317" spans="1:22" x14ac:dyDescent="0.25">
      <c r="A317" t="str">
        <f t="shared" si="4"/>
        <v>Route_GP_SBME_P_67</v>
      </c>
      <c r="B317" t="s">
        <v>237</v>
      </c>
      <c r="C317" s="31" t="s">
        <v>222</v>
      </c>
      <c r="D317">
        <f>VLOOKUP($C317&amp;"-"&amp;$G317,'DADOS CENARIOS'!$C$2:$S$9,2,0)</f>
        <v>9000</v>
      </c>
      <c r="E317">
        <f>VLOOKUP($C317&amp;"-"&amp;$G317,'DADOS CENARIOS'!$C$2:$S$9,3,0)</f>
        <v>5</v>
      </c>
      <c r="F317">
        <f>IF(AND(VLOOKUP(H317,vertices!$A:$D,4,0)="SIM",C317="GP"),1,VLOOKUP(C317,'DADOS CENARIOS'!$A$2:F324,6,0))</f>
        <v>18</v>
      </c>
      <c r="G317" s="31" t="s">
        <v>221</v>
      </c>
      <c r="H317" s="31" t="s">
        <v>6</v>
      </c>
      <c r="I317" s="31" t="s">
        <v>221</v>
      </c>
      <c r="J317">
        <f>VLOOKUP($C317&amp;"-"&amp;$G317,'DADOS CENARIOS'!$C$2:$S$9,5,0)</f>
        <v>107</v>
      </c>
      <c r="K317">
        <f>VLOOKUP($C317&amp;"-"&amp;$G317,'DADOS CENARIOS'!$C$2:$S$9,6,0)</f>
        <v>12020</v>
      </c>
      <c r="L317">
        <f>VLOOKUP($C317&amp;"-"&amp;$G317,'DADOS CENARIOS'!$C$2:$S$9,7,0)</f>
        <v>8216</v>
      </c>
      <c r="M317">
        <f>VLOOKUP($C317&amp;"-"&amp;$G317,'DADOS CENARIOS'!$C$2:$S$9,8,0)</f>
        <v>612.29999999999995</v>
      </c>
      <c r="N317">
        <f>VLOOKUP($C317&amp;"-"&amp;$G317,'DADOS CENARIOS'!$C$2:$S$9,9,0)</f>
        <v>306.2</v>
      </c>
      <c r="O317">
        <f>VLOOKUP($C317&amp;"-"&amp;$G317,'DADOS CENARIOS'!$C$2:$S$9,10,0)</f>
        <v>11</v>
      </c>
      <c r="P317">
        <f>VLOOKUP($C317&amp;"-"&amp;$G317,'DADOS CENARIOS'!$C$2:$S$9,11,0)</f>
        <v>10</v>
      </c>
      <c r="Q317">
        <f>VLOOKUP($C317&amp;"-"&amp;$G317,'DADOS CENARIOS'!$C$2:$S$9,12,0)</f>
        <v>6</v>
      </c>
      <c r="R317">
        <f>VLOOKUP($C317&amp;"-"&amp;$G317,'DADOS CENARIOS'!$C$2:$S$9,13,0)</f>
        <v>4</v>
      </c>
      <c r="S317">
        <f>VLOOKUP($C317&amp;"-"&amp;$G317,'DADOS CENARIOS'!$C$2:$S$9,14,0)</f>
        <v>3000</v>
      </c>
      <c r="T317">
        <f>VLOOKUP($C317&amp;"-"&amp;$G317,'DADOS CENARIOS'!$C$2:$S$9,15,0)</f>
        <v>800</v>
      </c>
      <c r="U317">
        <f>VLOOKUP($C317&amp;"-"&amp;$G317,'DADOS CENARIOS'!$C$2:$S$9,16,0)</f>
        <v>500</v>
      </c>
      <c r="V317">
        <f>VLOOKUP($C317&amp;"-"&amp;$G317,'DADOS CENARIOS'!$C$2:$S$9,17,0)</f>
        <v>145</v>
      </c>
    </row>
    <row r="318" spans="1:22" x14ac:dyDescent="0.25">
      <c r="A318" t="str">
        <f t="shared" si="4"/>
        <v>Route_GP_SBME_P_68</v>
      </c>
      <c r="B318" t="s">
        <v>237</v>
      </c>
      <c r="C318" s="31" t="s">
        <v>222</v>
      </c>
      <c r="D318">
        <f>VLOOKUP($C318&amp;"-"&amp;$G318,'DADOS CENARIOS'!$C$2:$S$9,2,0)</f>
        <v>9000</v>
      </c>
      <c r="E318">
        <f>VLOOKUP($C318&amp;"-"&amp;$G318,'DADOS CENARIOS'!$C$2:$S$9,3,0)</f>
        <v>5</v>
      </c>
      <c r="F318">
        <f>IF(AND(VLOOKUP(H318,vertices!$A:$D,4,0)="SIM",C318="GP"),1,VLOOKUP(C318,'DADOS CENARIOS'!$A$2:F325,6,0))</f>
        <v>18</v>
      </c>
      <c r="G318" s="31" t="s">
        <v>221</v>
      </c>
      <c r="H318" s="31" t="s">
        <v>7</v>
      </c>
      <c r="I318" s="31" t="s">
        <v>221</v>
      </c>
      <c r="J318">
        <f>VLOOKUP($C318&amp;"-"&amp;$G318,'DADOS CENARIOS'!$C$2:$S$9,5,0)</f>
        <v>107</v>
      </c>
      <c r="K318">
        <f>VLOOKUP($C318&amp;"-"&amp;$G318,'DADOS CENARIOS'!$C$2:$S$9,6,0)</f>
        <v>12020</v>
      </c>
      <c r="L318">
        <f>VLOOKUP($C318&amp;"-"&amp;$G318,'DADOS CENARIOS'!$C$2:$S$9,7,0)</f>
        <v>8216</v>
      </c>
      <c r="M318">
        <f>VLOOKUP($C318&amp;"-"&amp;$G318,'DADOS CENARIOS'!$C$2:$S$9,8,0)</f>
        <v>612.29999999999995</v>
      </c>
      <c r="N318">
        <f>VLOOKUP($C318&amp;"-"&amp;$G318,'DADOS CENARIOS'!$C$2:$S$9,9,0)</f>
        <v>306.2</v>
      </c>
      <c r="O318">
        <f>VLOOKUP($C318&amp;"-"&amp;$G318,'DADOS CENARIOS'!$C$2:$S$9,10,0)</f>
        <v>11</v>
      </c>
      <c r="P318">
        <f>VLOOKUP($C318&amp;"-"&amp;$G318,'DADOS CENARIOS'!$C$2:$S$9,11,0)</f>
        <v>10</v>
      </c>
      <c r="Q318">
        <f>VLOOKUP($C318&amp;"-"&amp;$G318,'DADOS CENARIOS'!$C$2:$S$9,12,0)</f>
        <v>6</v>
      </c>
      <c r="R318">
        <f>VLOOKUP($C318&amp;"-"&amp;$G318,'DADOS CENARIOS'!$C$2:$S$9,13,0)</f>
        <v>4</v>
      </c>
      <c r="S318">
        <f>VLOOKUP($C318&amp;"-"&amp;$G318,'DADOS CENARIOS'!$C$2:$S$9,14,0)</f>
        <v>3000</v>
      </c>
      <c r="T318">
        <f>VLOOKUP($C318&amp;"-"&amp;$G318,'DADOS CENARIOS'!$C$2:$S$9,15,0)</f>
        <v>800</v>
      </c>
      <c r="U318">
        <f>VLOOKUP($C318&amp;"-"&amp;$G318,'DADOS CENARIOS'!$C$2:$S$9,16,0)</f>
        <v>500</v>
      </c>
      <c r="V318">
        <f>VLOOKUP($C318&amp;"-"&amp;$G318,'DADOS CENARIOS'!$C$2:$S$9,17,0)</f>
        <v>145</v>
      </c>
    </row>
    <row r="319" spans="1:22" x14ac:dyDescent="0.25">
      <c r="A319" t="str">
        <f t="shared" si="4"/>
        <v>Route_GP_SBME_P_69</v>
      </c>
      <c r="B319" t="s">
        <v>237</v>
      </c>
      <c r="C319" s="31" t="s">
        <v>222</v>
      </c>
      <c r="D319">
        <f>VLOOKUP($C319&amp;"-"&amp;$G319,'DADOS CENARIOS'!$C$2:$S$9,2,0)</f>
        <v>9000</v>
      </c>
      <c r="E319">
        <f>VLOOKUP($C319&amp;"-"&amp;$G319,'DADOS CENARIOS'!$C$2:$S$9,3,0)</f>
        <v>5</v>
      </c>
      <c r="F319">
        <f>IF(AND(VLOOKUP(H319,vertices!$A:$D,4,0)="SIM",C319="GP"),1,VLOOKUP(C319,'DADOS CENARIOS'!$A$2:F326,6,0))</f>
        <v>18</v>
      </c>
      <c r="G319" s="31" t="s">
        <v>221</v>
      </c>
      <c r="H319" s="31" t="s">
        <v>41</v>
      </c>
      <c r="I319" s="31" t="s">
        <v>221</v>
      </c>
      <c r="J319">
        <f>VLOOKUP($C319&amp;"-"&amp;$G319,'DADOS CENARIOS'!$C$2:$S$9,5,0)</f>
        <v>107</v>
      </c>
      <c r="K319">
        <f>VLOOKUP($C319&amp;"-"&amp;$G319,'DADOS CENARIOS'!$C$2:$S$9,6,0)</f>
        <v>12020</v>
      </c>
      <c r="L319">
        <f>VLOOKUP($C319&amp;"-"&amp;$G319,'DADOS CENARIOS'!$C$2:$S$9,7,0)</f>
        <v>8216</v>
      </c>
      <c r="M319">
        <f>VLOOKUP($C319&amp;"-"&amp;$G319,'DADOS CENARIOS'!$C$2:$S$9,8,0)</f>
        <v>612.29999999999995</v>
      </c>
      <c r="N319">
        <f>VLOOKUP($C319&amp;"-"&amp;$G319,'DADOS CENARIOS'!$C$2:$S$9,9,0)</f>
        <v>306.2</v>
      </c>
      <c r="O319">
        <f>VLOOKUP($C319&amp;"-"&amp;$G319,'DADOS CENARIOS'!$C$2:$S$9,10,0)</f>
        <v>11</v>
      </c>
      <c r="P319">
        <f>VLOOKUP($C319&amp;"-"&amp;$G319,'DADOS CENARIOS'!$C$2:$S$9,11,0)</f>
        <v>10</v>
      </c>
      <c r="Q319">
        <f>VLOOKUP($C319&amp;"-"&amp;$G319,'DADOS CENARIOS'!$C$2:$S$9,12,0)</f>
        <v>6</v>
      </c>
      <c r="R319">
        <f>VLOOKUP($C319&amp;"-"&amp;$G319,'DADOS CENARIOS'!$C$2:$S$9,13,0)</f>
        <v>4</v>
      </c>
      <c r="S319">
        <f>VLOOKUP($C319&amp;"-"&amp;$G319,'DADOS CENARIOS'!$C$2:$S$9,14,0)</f>
        <v>3000</v>
      </c>
      <c r="T319">
        <f>VLOOKUP($C319&amp;"-"&amp;$G319,'DADOS CENARIOS'!$C$2:$S$9,15,0)</f>
        <v>800</v>
      </c>
      <c r="U319">
        <f>VLOOKUP($C319&amp;"-"&amp;$G319,'DADOS CENARIOS'!$C$2:$S$9,16,0)</f>
        <v>500</v>
      </c>
      <c r="V319">
        <f>VLOOKUP($C319&amp;"-"&amp;$G319,'DADOS CENARIOS'!$C$2:$S$9,17,0)</f>
        <v>145</v>
      </c>
    </row>
    <row r="320" spans="1:22" x14ac:dyDescent="0.25">
      <c r="A320" t="str">
        <f t="shared" si="4"/>
        <v>Route_GP_SBME_P_70</v>
      </c>
      <c r="B320" t="s">
        <v>237</v>
      </c>
      <c r="C320" s="31" t="s">
        <v>222</v>
      </c>
      <c r="D320">
        <f>VLOOKUP($C320&amp;"-"&amp;$G320,'DADOS CENARIOS'!$C$2:$S$9,2,0)</f>
        <v>9000</v>
      </c>
      <c r="E320">
        <f>VLOOKUP($C320&amp;"-"&amp;$G320,'DADOS CENARIOS'!$C$2:$S$9,3,0)</f>
        <v>5</v>
      </c>
      <c r="F320">
        <f>IF(AND(VLOOKUP(H320,vertices!$A:$D,4,0)="SIM",C320="GP"),1,VLOOKUP(C320,'DADOS CENARIOS'!$A$2:F327,6,0))</f>
        <v>18</v>
      </c>
      <c r="G320" s="31" t="s">
        <v>221</v>
      </c>
      <c r="H320" s="31" t="s">
        <v>42</v>
      </c>
      <c r="I320" s="31" t="s">
        <v>221</v>
      </c>
      <c r="J320">
        <f>VLOOKUP($C320&amp;"-"&amp;$G320,'DADOS CENARIOS'!$C$2:$S$9,5,0)</f>
        <v>107</v>
      </c>
      <c r="K320">
        <f>VLOOKUP($C320&amp;"-"&amp;$G320,'DADOS CENARIOS'!$C$2:$S$9,6,0)</f>
        <v>12020</v>
      </c>
      <c r="L320">
        <f>VLOOKUP($C320&amp;"-"&amp;$G320,'DADOS CENARIOS'!$C$2:$S$9,7,0)</f>
        <v>8216</v>
      </c>
      <c r="M320">
        <f>VLOOKUP($C320&amp;"-"&amp;$G320,'DADOS CENARIOS'!$C$2:$S$9,8,0)</f>
        <v>612.29999999999995</v>
      </c>
      <c r="N320">
        <f>VLOOKUP($C320&amp;"-"&amp;$G320,'DADOS CENARIOS'!$C$2:$S$9,9,0)</f>
        <v>306.2</v>
      </c>
      <c r="O320">
        <f>VLOOKUP($C320&amp;"-"&amp;$G320,'DADOS CENARIOS'!$C$2:$S$9,10,0)</f>
        <v>11</v>
      </c>
      <c r="P320">
        <f>VLOOKUP($C320&amp;"-"&amp;$G320,'DADOS CENARIOS'!$C$2:$S$9,11,0)</f>
        <v>10</v>
      </c>
      <c r="Q320">
        <f>VLOOKUP($C320&amp;"-"&amp;$G320,'DADOS CENARIOS'!$C$2:$S$9,12,0)</f>
        <v>6</v>
      </c>
      <c r="R320">
        <f>VLOOKUP($C320&amp;"-"&amp;$G320,'DADOS CENARIOS'!$C$2:$S$9,13,0)</f>
        <v>4</v>
      </c>
      <c r="S320">
        <f>VLOOKUP($C320&amp;"-"&amp;$G320,'DADOS CENARIOS'!$C$2:$S$9,14,0)</f>
        <v>3000</v>
      </c>
      <c r="T320">
        <f>VLOOKUP($C320&amp;"-"&amp;$G320,'DADOS CENARIOS'!$C$2:$S$9,15,0)</f>
        <v>800</v>
      </c>
      <c r="U320">
        <f>VLOOKUP($C320&amp;"-"&amp;$G320,'DADOS CENARIOS'!$C$2:$S$9,16,0)</f>
        <v>500</v>
      </c>
      <c r="V320">
        <f>VLOOKUP($C320&amp;"-"&amp;$G320,'DADOS CENARIOS'!$C$2:$S$9,17,0)</f>
        <v>145</v>
      </c>
    </row>
    <row r="321" spans="1:22" x14ac:dyDescent="0.25">
      <c r="A321" t="str">
        <f t="shared" si="4"/>
        <v>Route_GP_SBME_P_74</v>
      </c>
      <c r="B321" t="s">
        <v>237</v>
      </c>
      <c r="C321" s="31" t="s">
        <v>222</v>
      </c>
      <c r="D321">
        <f>VLOOKUP($C321&amp;"-"&amp;$G321,'DADOS CENARIOS'!$C$2:$S$9,2,0)</f>
        <v>9000</v>
      </c>
      <c r="E321">
        <f>VLOOKUP($C321&amp;"-"&amp;$G321,'DADOS CENARIOS'!$C$2:$S$9,3,0)</f>
        <v>5</v>
      </c>
      <c r="F321">
        <f>IF(AND(VLOOKUP(H321,vertices!$A:$D,4,0)="SIM",C321="GP"),1,VLOOKUP(C321,'DADOS CENARIOS'!$A$2:F328,6,0))</f>
        <v>18</v>
      </c>
      <c r="G321" s="31" t="s">
        <v>221</v>
      </c>
      <c r="H321" s="31" t="s">
        <v>43</v>
      </c>
      <c r="I321" s="31" t="s">
        <v>221</v>
      </c>
      <c r="J321">
        <f>VLOOKUP($C321&amp;"-"&amp;$G321,'DADOS CENARIOS'!$C$2:$S$9,5,0)</f>
        <v>107</v>
      </c>
      <c r="K321">
        <f>VLOOKUP($C321&amp;"-"&amp;$G321,'DADOS CENARIOS'!$C$2:$S$9,6,0)</f>
        <v>12020</v>
      </c>
      <c r="L321">
        <f>VLOOKUP($C321&amp;"-"&amp;$G321,'DADOS CENARIOS'!$C$2:$S$9,7,0)</f>
        <v>8216</v>
      </c>
      <c r="M321">
        <f>VLOOKUP($C321&amp;"-"&amp;$G321,'DADOS CENARIOS'!$C$2:$S$9,8,0)</f>
        <v>612.29999999999995</v>
      </c>
      <c r="N321">
        <f>VLOOKUP($C321&amp;"-"&amp;$G321,'DADOS CENARIOS'!$C$2:$S$9,9,0)</f>
        <v>306.2</v>
      </c>
      <c r="O321">
        <f>VLOOKUP($C321&amp;"-"&amp;$G321,'DADOS CENARIOS'!$C$2:$S$9,10,0)</f>
        <v>11</v>
      </c>
      <c r="P321">
        <f>VLOOKUP($C321&amp;"-"&amp;$G321,'DADOS CENARIOS'!$C$2:$S$9,11,0)</f>
        <v>10</v>
      </c>
      <c r="Q321">
        <f>VLOOKUP($C321&amp;"-"&amp;$G321,'DADOS CENARIOS'!$C$2:$S$9,12,0)</f>
        <v>6</v>
      </c>
      <c r="R321">
        <f>VLOOKUP($C321&amp;"-"&amp;$G321,'DADOS CENARIOS'!$C$2:$S$9,13,0)</f>
        <v>4</v>
      </c>
      <c r="S321">
        <f>VLOOKUP($C321&amp;"-"&amp;$G321,'DADOS CENARIOS'!$C$2:$S$9,14,0)</f>
        <v>3000</v>
      </c>
      <c r="T321">
        <f>VLOOKUP($C321&amp;"-"&amp;$G321,'DADOS CENARIOS'!$C$2:$S$9,15,0)</f>
        <v>800</v>
      </c>
      <c r="U321">
        <f>VLOOKUP($C321&amp;"-"&amp;$G321,'DADOS CENARIOS'!$C$2:$S$9,16,0)</f>
        <v>500</v>
      </c>
      <c r="V321">
        <f>VLOOKUP($C321&amp;"-"&amp;$G321,'DADOS CENARIOS'!$C$2:$S$9,17,0)</f>
        <v>145</v>
      </c>
    </row>
    <row r="322" spans="1:22" x14ac:dyDescent="0.25">
      <c r="A322" t="str">
        <f t="shared" ref="A322:A337" si="5">"Route_"&amp;C322&amp;"_"&amp;G322&amp;"_"&amp;H322</f>
        <v>Route_GP_SBME_P_75</v>
      </c>
      <c r="B322" t="s">
        <v>237</v>
      </c>
      <c r="C322" s="31" t="s">
        <v>222</v>
      </c>
      <c r="D322">
        <f>VLOOKUP($C322&amp;"-"&amp;$G322,'DADOS CENARIOS'!$C$2:$S$9,2,0)</f>
        <v>9000</v>
      </c>
      <c r="E322">
        <f>VLOOKUP($C322&amp;"-"&amp;$G322,'DADOS CENARIOS'!$C$2:$S$9,3,0)</f>
        <v>5</v>
      </c>
      <c r="F322">
        <f>IF(AND(VLOOKUP(H322,vertices!$A:$D,4,0)="SIM",C322="GP"),1,VLOOKUP(C322,'DADOS CENARIOS'!$A$2:F329,6,0))</f>
        <v>18</v>
      </c>
      <c r="G322" s="31" t="s">
        <v>221</v>
      </c>
      <c r="H322" s="31" t="s">
        <v>44</v>
      </c>
      <c r="I322" s="31" t="s">
        <v>221</v>
      </c>
      <c r="J322">
        <f>VLOOKUP($C322&amp;"-"&amp;$G322,'DADOS CENARIOS'!$C$2:$S$9,5,0)</f>
        <v>107</v>
      </c>
      <c r="K322">
        <f>VLOOKUP($C322&amp;"-"&amp;$G322,'DADOS CENARIOS'!$C$2:$S$9,6,0)</f>
        <v>12020</v>
      </c>
      <c r="L322">
        <f>VLOOKUP($C322&amp;"-"&amp;$G322,'DADOS CENARIOS'!$C$2:$S$9,7,0)</f>
        <v>8216</v>
      </c>
      <c r="M322">
        <f>VLOOKUP($C322&amp;"-"&amp;$G322,'DADOS CENARIOS'!$C$2:$S$9,8,0)</f>
        <v>612.29999999999995</v>
      </c>
      <c r="N322">
        <f>VLOOKUP($C322&amp;"-"&amp;$G322,'DADOS CENARIOS'!$C$2:$S$9,9,0)</f>
        <v>306.2</v>
      </c>
      <c r="O322">
        <f>VLOOKUP($C322&amp;"-"&amp;$G322,'DADOS CENARIOS'!$C$2:$S$9,10,0)</f>
        <v>11</v>
      </c>
      <c r="P322">
        <f>VLOOKUP($C322&amp;"-"&amp;$G322,'DADOS CENARIOS'!$C$2:$S$9,11,0)</f>
        <v>10</v>
      </c>
      <c r="Q322">
        <f>VLOOKUP($C322&amp;"-"&amp;$G322,'DADOS CENARIOS'!$C$2:$S$9,12,0)</f>
        <v>6</v>
      </c>
      <c r="R322">
        <f>VLOOKUP($C322&amp;"-"&amp;$G322,'DADOS CENARIOS'!$C$2:$S$9,13,0)</f>
        <v>4</v>
      </c>
      <c r="S322">
        <f>VLOOKUP($C322&amp;"-"&amp;$G322,'DADOS CENARIOS'!$C$2:$S$9,14,0)</f>
        <v>3000</v>
      </c>
      <c r="T322">
        <f>VLOOKUP($C322&amp;"-"&amp;$G322,'DADOS CENARIOS'!$C$2:$S$9,15,0)</f>
        <v>800</v>
      </c>
      <c r="U322">
        <f>VLOOKUP($C322&amp;"-"&amp;$G322,'DADOS CENARIOS'!$C$2:$S$9,16,0)</f>
        <v>500</v>
      </c>
      <c r="V322">
        <f>VLOOKUP($C322&amp;"-"&amp;$G322,'DADOS CENARIOS'!$C$2:$S$9,17,0)</f>
        <v>145</v>
      </c>
    </row>
    <row r="323" spans="1:22" x14ac:dyDescent="0.25">
      <c r="A323" t="str">
        <f t="shared" si="5"/>
        <v>Route_GP_SBME_P_76</v>
      </c>
      <c r="B323" t="s">
        <v>237</v>
      </c>
      <c r="C323" s="31" t="s">
        <v>222</v>
      </c>
      <c r="D323">
        <f>VLOOKUP($C323&amp;"-"&amp;$G323,'DADOS CENARIOS'!$C$2:$S$9,2,0)</f>
        <v>9000</v>
      </c>
      <c r="E323">
        <f>VLOOKUP($C323&amp;"-"&amp;$G323,'DADOS CENARIOS'!$C$2:$S$9,3,0)</f>
        <v>5</v>
      </c>
      <c r="F323">
        <f>IF(AND(VLOOKUP(H323,vertices!$A:$D,4,0)="SIM",C323="GP"),1,VLOOKUP(C323,'DADOS CENARIOS'!$A$2:F330,6,0))</f>
        <v>18</v>
      </c>
      <c r="G323" s="31" t="s">
        <v>221</v>
      </c>
      <c r="H323" s="31" t="s">
        <v>45</v>
      </c>
      <c r="I323" s="31" t="s">
        <v>221</v>
      </c>
      <c r="J323">
        <f>VLOOKUP($C323&amp;"-"&amp;$G323,'DADOS CENARIOS'!$C$2:$S$9,5,0)</f>
        <v>107</v>
      </c>
      <c r="K323">
        <f>VLOOKUP($C323&amp;"-"&amp;$G323,'DADOS CENARIOS'!$C$2:$S$9,6,0)</f>
        <v>12020</v>
      </c>
      <c r="L323">
        <f>VLOOKUP($C323&amp;"-"&amp;$G323,'DADOS CENARIOS'!$C$2:$S$9,7,0)</f>
        <v>8216</v>
      </c>
      <c r="M323">
        <f>VLOOKUP($C323&amp;"-"&amp;$G323,'DADOS CENARIOS'!$C$2:$S$9,8,0)</f>
        <v>612.29999999999995</v>
      </c>
      <c r="N323">
        <f>VLOOKUP($C323&amp;"-"&amp;$G323,'DADOS CENARIOS'!$C$2:$S$9,9,0)</f>
        <v>306.2</v>
      </c>
      <c r="O323">
        <f>VLOOKUP($C323&amp;"-"&amp;$G323,'DADOS CENARIOS'!$C$2:$S$9,10,0)</f>
        <v>11</v>
      </c>
      <c r="P323">
        <f>VLOOKUP($C323&amp;"-"&amp;$G323,'DADOS CENARIOS'!$C$2:$S$9,11,0)</f>
        <v>10</v>
      </c>
      <c r="Q323">
        <f>VLOOKUP($C323&amp;"-"&amp;$G323,'DADOS CENARIOS'!$C$2:$S$9,12,0)</f>
        <v>6</v>
      </c>
      <c r="R323">
        <f>VLOOKUP($C323&amp;"-"&amp;$G323,'DADOS CENARIOS'!$C$2:$S$9,13,0)</f>
        <v>4</v>
      </c>
      <c r="S323">
        <f>VLOOKUP($C323&amp;"-"&amp;$G323,'DADOS CENARIOS'!$C$2:$S$9,14,0)</f>
        <v>3000</v>
      </c>
      <c r="T323">
        <f>VLOOKUP($C323&amp;"-"&amp;$G323,'DADOS CENARIOS'!$C$2:$S$9,15,0)</f>
        <v>800</v>
      </c>
      <c r="U323">
        <f>VLOOKUP($C323&amp;"-"&amp;$G323,'DADOS CENARIOS'!$C$2:$S$9,16,0)</f>
        <v>500</v>
      </c>
      <c r="V323">
        <f>VLOOKUP($C323&amp;"-"&amp;$G323,'DADOS CENARIOS'!$C$2:$S$9,17,0)</f>
        <v>145</v>
      </c>
    </row>
    <row r="324" spans="1:22" x14ac:dyDescent="0.25">
      <c r="A324" t="str">
        <f t="shared" si="5"/>
        <v>Route_GP_SBME_P_77</v>
      </c>
      <c r="B324" t="s">
        <v>237</v>
      </c>
      <c r="C324" s="31" t="s">
        <v>222</v>
      </c>
      <c r="D324">
        <f>VLOOKUP($C324&amp;"-"&amp;$G324,'DADOS CENARIOS'!$C$2:$S$9,2,0)</f>
        <v>9000</v>
      </c>
      <c r="E324">
        <f>VLOOKUP($C324&amp;"-"&amp;$G324,'DADOS CENARIOS'!$C$2:$S$9,3,0)</f>
        <v>5</v>
      </c>
      <c r="F324">
        <f>IF(AND(VLOOKUP(H324,vertices!$A:$D,4,0)="SIM",C324="GP"),1,VLOOKUP(C324,'DADOS CENARIOS'!$A$2:F331,6,0))</f>
        <v>18</v>
      </c>
      <c r="G324" s="31" t="s">
        <v>221</v>
      </c>
      <c r="H324" s="31" t="s">
        <v>46</v>
      </c>
      <c r="I324" s="31" t="s">
        <v>221</v>
      </c>
      <c r="J324">
        <f>VLOOKUP($C324&amp;"-"&amp;$G324,'DADOS CENARIOS'!$C$2:$S$9,5,0)</f>
        <v>107</v>
      </c>
      <c r="K324">
        <f>VLOOKUP($C324&amp;"-"&amp;$G324,'DADOS CENARIOS'!$C$2:$S$9,6,0)</f>
        <v>12020</v>
      </c>
      <c r="L324">
        <f>VLOOKUP($C324&amp;"-"&amp;$G324,'DADOS CENARIOS'!$C$2:$S$9,7,0)</f>
        <v>8216</v>
      </c>
      <c r="M324">
        <f>VLOOKUP($C324&amp;"-"&amp;$G324,'DADOS CENARIOS'!$C$2:$S$9,8,0)</f>
        <v>612.29999999999995</v>
      </c>
      <c r="N324">
        <f>VLOOKUP($C324&amp;"-"&amp;$G324,'DADOS CENARIOS'!$C$2:$S$9,9,0)</f>
        <v>306.2</v>
      </c>
      <c r="O324">
        <f>VLOOKUP($C324&amp;"-"&amp;$G324,'DADOS CENARIOS'!$C$2:$S$9,10,0)</f>
        <v>11</v>
      </c>
      <c r="P324">
        <f>VLOOKUP($C324&amp;"-"&amp;$G324,'DADOS CENARIOS'!$C$2:$S$9,11,0)</f>
        <v>10</v>
      </c>
      <c r="Q324">
        <f>VLOOKUP($C324&amp;"-"&amp;$G324,'DADOS CENARIOS'!$C$2:$S$9,12,0)</f>
        <v>6</v>
      </c>
      <c r="R324">
        <f>VLOOKUP($C324&amp;"-"&amp;$G324,'DADOS CENARIOS'!$C$2:$S$9,13,0)</f>
        <v>4</v>
      </c>
      <c r="S324">
        <f>VLOOKUP($C324&amp;"-"&amp;$G324,'DADOS CENARIOS'!$C$2:$S$9,14,0)</f>
        <v>3000</v>
      </c>
      <c r="T324">
        <f>VLOOKUP($C324&amp;"-"&amp;$G324,'DADOS CENARIOS'!$C$2:$S$9,15,0)</f>
        <v>800</v>
      </c>
      <c r="U324">
        <f>VLOOKUP($C324&amp;"-"&amp;$G324,'DADOS CENARIOS'!$C$2:$S$9,16,0)</f>
        <v>500</v>
      </c>
      <c r="V324">
        <f>VLOOKUP($C324&amp;"-"&amp;$G324,'DADOS CENARIOS'!$C$2:$S$9,17,0)</f>
        <v>145</v>
      </c>
    </row>
    <row r="325" spans="1:22" x14ac:dyDescent="0.25">
      <c r="A325" t="str">
        <f t="shared" si="5"/>
        <v>Route_GP_SBME_SS75</v>
      </c>
      <c r="B325" t="s">
        <v>237</v>
      </c>
      <c r="C325" s="31" t="s">
        <v>222</v>
      </c>
      <c r="D325">
        <f>VLOOKUP($C325&amp;"-"&amp;$G325,'DADOS CENARIOS'!$C$2:$S$9,2,0)</f>
        <v>9000</v>
      </c>
      <c r="E325">
        <f>VLOOKUP($C325&amp;"-"&amp;$G325,'DADOS CENARIOS'!$C$2:$S$9,3,0)</f>
        <v>5</v>
      </c>
      <c r="F325">
        <f>IF(AND(VLOOKUP(H325,vertices!$A:$D,4,0)="SIM",C325="GP"),1,VLOOKUP(C325,'DADOS CENARIOS'!$A$2:F332,6,0))</f>
        <v>18</v>
      </c>
      <c r="G325" s="31" t="s">
        <v>221</v>
      </c>
      <c r="H325" s="31" t="s">
        <v>260</v>
      </c>
      <c r="I325" s="31" t="s">
        <v>221</v>
      </c>
      <c r="J325">
        <f>VLOOKUP($C325&amp;"-"&amp;$G325,'DADOS CENARIOS'!$C$2:$S$9,5,0)</f>
        <v>107</v>
      </c>
      <c r="K325">
        <f>VLOOKUP($C325&amp;"-"&amp;$G325,'DADOS CENARIOS'!$C$2:$S$9,6,0)</f>
        <v>12020</v>
      </c>
      <c r="L325">
        <f>VLOOKUP($C325&amp;"-"&amp;$G325,'DADOS CENARIOS'!$C$2:$S$9,7,0)</f>
        <v>8216</v>
      </c>
      <c r="M325">
        <f>VLOOKUP($C325&amp;"-"&amp;$G325,'DADOS CENARIOS'!$C$2:$S$9,8,0)</f>
        <v>612.29999999999995</v>
      </c>
      <c r="N325">
        <f>VLOOKUP($C325&amp;"-"&amp;$G325,'DADOS CENARIOS'!$C$2:$S$9,9,0)</f>
        <v>306.2</v>
      </c>
      <c r="O325">
        <f>VLOOKUP($C325&amp;"-"&amp;$G325,'DADOS CENARIOS'!$C$2:$S$9,10,0)</f>
        <v>11</v>
      </c>
      <c r="P325">
        <f>VLOOKUP($C325&amp;"-"&amp;$G325,'DADOS CENARIOS'!$C$2:$S$9,11,0)</f>
        <v>10</v>
      </c>
      <c r="Q325">
        <f>VLOOKUP($C325&amp;"-"&amp;$G325,'DADOS CENARIOS'!$C$2:$S$9,12,0)</f>
        <v>6</v>
      </c>
      <c r="R325">
        <f>VLOOKUP($C325&amp;"-"&amp;$G325,'DADOS CENARIOS'!$C$2:$S$9,13,0)</f>
        <v>4</v>
      </c>
      <c r="S325">
        <f>VLOOKUP($C325&amp;"-"&amp;$G325,'DADOS CENARIOS'!$C$2:$S$9,14,0)</f>
        <v>3000</v>
      </c>
      <c r="T325">
        <f>VLOOKUP($C325&amp;"-"&amp;$G325,'DADOS CENARIOS'!$C$2:$S$9,15,0)</f>
        <v>800</v>
      </c>
      <c r="U325">
        <f>VLOOKUP($C325&amp;"-"&amp;$G325,'DADOS CENARIOS'!$C$2:$S$9,16,0)</f>
        <v>500</v>
      </c>
      <c r="V325">
        <f>VLOOKUP($C325&amp;"-"&amp;$G325,'DADOS CENARIOS'!$C$2:$S$9,17,0)</f>
        <v>145</v>
      </c>
    </row>
    <row r="326" spans="1:22" x14ac:dyDescent="0.25">
      <c r="A326" t="str">
        <f t="shared" si="5"/>
        <v>Route_GP_SBME_UMMA</v>
      </c>
      <c r="B326" t="s">
        <v>237</v>
      </c>
      <c r="C326" s="31" t="s">
        <v>222</v>
      </c>
      <c r="D326">
        <f>VLOOKUP($C326&amp;"-"&amp;$G326,'DADOS CENARIOS'!$C$2:$S$9,2,0)</f>
        <v>9000</v>
      </c>
      <c r="E326">
        <f>VLOOKUP($C326&amp;"-"&amp;$G326,'DADOS CENARIOS'!$C$2:$S$9,3,0)</f>
        <v>5</v>
      </c>
      <c r="F326">
        <f>IF(AND(VLOOKUP(H326,vertices!$A:$D,4,0)="SIM",C326="GP"),1,VLOOKUP(C326,'DADOS CENARIOS'!$A$2:F333,6,0))</f>
        <v>18</v>
      </c>
      <c r="G326" s="31" t="s">
        <v>221</v>
      </c>
      <c r="H326" s="31" t="s">
        <v>47</v>
      </c>
      <c r="I326" s="31" t="s">
        <v>221</v>
      </c>
      <c r="J326">
        <f>VLOOKUP($C326&amp;"-"&amp;$G326,'DADOS CENARIOS'!$C$2:$S$9,5,0)</f>
        <v>107</v>
      </c>
      <c r="K326">
        <f>VLOOKUP($C326&amp;"-"&amp;$G326,'DADOS CENARIOS'!$C$2:$S$9,6,0)</f>
        <v>12020</v>
      </c>
      <c r="L326">
        <f>VLOOKUP($C326&amp;"-"&amp;$G326,'DADOS CENARIOS'!$C$2:$S$9,7,0)</f>
        <v>8216</v>
      </c>
      <c r="M326">
        <f>VLOOKUP($C326&amp;"-"&amp;$G326,'DADOS CENARIOS'!$C$2:$S$9,8,0)</f>
        <v>612.29999999999995</v>
      </c>
      <c r="N326">
        <f>VLOOKUP($C326&amp;"-"&amp;$G326,'DADOS CENARIOS'!$C$2:$S$9,9,0)</f>
        <v>306.2</v>
      </c>
      <c r="O326">
        <f>VLOOKUP($C326&amp;"-"&amp;$G326,'DADOS CENARIOS'!$C$2:$S$9,10,0)</f>
        <v>11</v>
      </c>
      <c r="P326">
        <f>VLOOKUP($C326&amp;"-"&amp;$G326,'DADOS CENARIOS'!$C$2:$S$9,11,0)</f>
        <v>10</v>
      </c>
      <c r="Q326">
        <f>VLOOKUP($C326&amp;"-"&amp;$G326,'DADOS CENARIOS'!$C$2:$S$9,12,0)</f>
        <v>6</v>
      </c>
      <c r="R326">
        <f>VLOOKUP($C326&amp;"-"&amp;$G326,'DADOS CENARIOS'!$C$2:$S$9,13,0)</f>
        <v>4</v>
      </c>
      <c r="S326">
        <f>VLOOKUP($C326&amp;"-"&amp;$G326,'DADOS CENARIOS'!$C$2:$S$9,14,0)</f>
        <v>3000</v>
      </c>
      <c r="T326">
        <f>VLOOKUP($C326&amp;"-"&amp;$G326,'DADOS CENARIOS'!$C$2:$S$9,15,0)</f>
        <v>800</v>
      </c>
      <c r="U326">
        <f>VLOOKUP($C326&amp;"-"&amp;$G326,'DADOS CENARIOS'!$C$2:$S$9,16,0)</f>
        <v>500</v>
      </c>
      <c r="V326">
        <f>VLOOKUP($C326&amp;"-"&amp;$G326,'DADOS CENARIOS'!$C$2:$S$9,17,0)</f>
        <v>145</v>
      </c>
    </row>
    <row r="327" spans="1:22" x14ac:dyDescent="0.25">
      <c r="A327" t="str">
        <f t="shared" si="5"/>
        <v>Route_GP_SBME_UMPA</v>
      </c>
      <c r="B327" t="s">
        <v>237</v>
      </c>
      <c r="C327" s="31" t="s">
        <v>222</v>
      </c>
      <c r="D327">
        <f>VLOOKUP($C327&amp;"-"&amp;$G327,'DADOS CENARIOS'!$C$2:$S$9,2,0)</f>
        <v>9000</v>
      </c>
      <c r="E327">
        <f>VLOOKUP($C327&amp;"-"&amp;$G327,'DADOS CENARIOS'!$C$2:$S$9,3,0)</f>
        <v>5</v>
      </c>
      <c r="F327">
        <f>IF(AND(VLOOKUP(H327,vertices!$A:$D,4,0)="SIM",C327="GP"),1,VLOOKUP(C327,'DADOS CENARIOS'!$A$2:F334,6,0))</f>
        <v>18</v>
      </c>
      <c r="G327" s="31" t="s">
        <v>221</v>
      </c>
      <c r="H327" s="31" t="s">
        <v>48</v>
      </c>
      <c r="I327" s="31" t="s">
        <v>221</v>
      </c>
      <c r="J327">
        <f>VLOOKUP($C327&amp;"-"&amp;$G327,'DADOS CENARIOS'!$C$2:$S$9,5,0)</f>
        <v>107</v>
      </c>
      <c r="K327">
        <f>VLOOKUP($C327&amp;"-"&amp;$G327,'DADOS CENARIOS'!$C$2:$S$9,6,0)</f>
        <v>12020</v>
      </c>
      <c r="L327">
        <f>VLOOKUP($C327&amp;"-"&amp;$G327,'DADOS CENARIOS'!$C$2:$S$9,7,0)</f>
        <v>8216</v>
      </c>
      <c r="M327">
        <f>VLOOKUP($C327&amp;"-"&amp;$G327,'DADOS CENARIOS'!$C$2:$S$9,8,0)</f>
        <v>612.29999999999995</v>
      </c>
      <c r="N327">
        <f>VLOOKUP($C327&amp;"-"&amp;$G327,'DADOS CENARIOS'!$C$2:$S$9,9,0)</f>
        <v>306.2</v>
      </c>
      <c r="O327">
        <f>VLOOKUP($C327&amp;"-"&amp;$G327,'DADOS CENARIOS'!$C$2:$S$9,10,0)</f>
        <v>11</v>
      </c>
      <c r="P327">
        <f>VLOOKUP($C327&amp;"-"&amp;$G327,'DADOS CENARIOS'!$C$2:$S$9,11,0)</f>
        <v>10</v>
      </c>
      <c r="Q327">
        <f>VLOOKUP($C327&amp;"-"&amp;$G327,'DADOS CENARIOS'!$C$2:$S$9,12,0)</f>
        <v>6</v>
      </c>
      <c r="R327">
        <f>VLOOKUP($C327&amp;"-"&amp;$G327,'DADOS CENARIOS'!$C$2:$S$9,13,0)</f>
        <v>4</v>
      </c>
      <c r="S327">
        <f>VLOOKUP($C327&amp;"-"&amp;$G327,'DADOS CENARIOS'!$C$2:$S$9,14,0)</f>
        <v>3000</v>
      </c>
      <c r="T327">
        <f>VLOOKUP($C327&amp;"-"&amp;$G327,'DADOS CENARIOS'!$C$2:$S$9,15,0)</f>
        <v>800</v>
      </c>
      <c r="U327">
        <f>VLOOKUP($C327&amp;"-"&amp;$G327,'DADOS CENARIOS'!$C$2:$S$9,16,0)</f>
        <v>500</v>
      </c>
      <c r="V327">
        <f>VLOOKUP($C327&amp;"-"&amp;$G327,'DADOS CENARIOS'!$C$2:$S$9,17,0)</f>
        <v>145</v>
      </c>
    </row>
    <row r="328" spans="1:22" x14ac:dyDescent="0.25">
      <c r="A328" t="str">
        <f t="shared" si="5"/>
        <v>Route_GP_SBME_UMTJ</v>
      </c>
      <c r="B328" t="s">
        <v>237</v>
      </c>
      <c r="C328" s="31" t="s">
        <v>222</v>
      </c>
      <c r="D328">
        <f>VLOOKUP($C328&amp;"-"&amp;$G328,'DADOS CENARIOS'!$C$2:$S$9,2,0)</f>
        <v>9000</v>
      </c>
      <c r="E328">
        <f>VLOOKUP($C328&amp;"-"&amp;$G328,'DADOS CENARIOS'!$C$2:$S$9,3,0)</f>
        <v>5</v>
      </c>
      <c r="F328">
        <f>IF(AND(VLOOKUP(H328,vertices!$A:$D,4,0)="SIM",C328="GP"),1,VLOOKUP(C328,'DADOS CENARIOS'!$A$2:F335,6,0))</f>
        <v>18</v>
      </c>
      <c r="G328" s="31" t="s">
        <v>221</v>
      </c>
      <c r="H328" s="31" t="s">
        <v>49</v>
      </c>
      <c r="I328" s="31" t="s">
        <v>221</v>
      </c>
      <c r="J328">
        <f>VLOOKUP($C328&amp;"-"&amp;$G328,'DADOS CENARIOS'!$C$2:$S$9,5,0)</f>
        <v>107</v>
      </c>
      <c r="K328">
        <f>VLOOKUP($C328&amp;"-"&amp;$G328,'DADOS CENARIOS'!$C$2:$S$9,6,0)</f>
        <v>12020</v>
      </c>
      <c r="L328">
        <f>VLOOKUP($C328&amp;"-"&amp;$G328,'DADOS CENARIOS'!$C$2:$S$9,7,0)</f>
        <v>8216</v>
      </c>
      <c r="M328">
        <f>VLOOKUP($C328&amp;"-"&amp;$G328,'DADOS CENARIOS'!$C$2:$S$9,8,0)</f>
        <v>612.29999999999995</v>
      </c>
      <c r="N328">
        <f>VLOOKUP($C328&amp;"-"&amp;$G328,'DADOS CENARIOS'!$C$2:$S$9,9,0)</f>
        <v>306.2</v>
      </c>
      <c r="O328">
        <f>VLOOKUP($C328&amp;"-"&amp;$G328,'DADOS CENARIOS'!$C$2:$S$9,10,0)</f>
        <v>11</v>
      </c>
      <c r="P328">
        <f>VLOOKUP($C328&amp;"-"&amp;$G328,'DADOS CENARIOS'!$C$2:$S$9,11,0)</f>
        <v>10</v>
      </c>
      <c r="Q328">
        <f>VLOOKUP($C328&amp;"-"&amp;$G328,'DADOS CENARIOS'!$C$2:$S$9,12,0)</f>
        <v>6</v>
      </c>
      <c r="R328">
        <f>VLOOKUP($C328&amp;"-"&amp;$G328,'DADOS CENARIOS'!$C$2:$S$9,13,0)</f>
        <v>4</v>
      </c>
      <c r="S328">
        <f>VLOOKUP($C328&amp;"-"&amp;$G328,'DADOS CENARIOS'!$C$2:$S$9,14,0)</f>
        <v>3000</v>
      </c>
      <c r="T328">
        <f>VLOOKUP($C328&amp;"-"&amp;$G328,'DADOS CENARIOS'!$C$2:$S$9,15,0)</f>
        <v>800</v>
      </c>
      <c r="U328">
        <f>VLOOKUP($C328&amp;"-"&amp;$G328,'DADOS CENARIOS'!$C$2:$S$9,16,0)</f>
        <v>500</v>
      </c>
      <c r="V328">
        <f>VLOOKUP($C328&amp;"-"&amp;$G328,'DADOS CENARIOS'!$C$2:$S$9,17,0)</f>
        <v>145</v>
      </c>
    </row>
    <row r="329" spans="1:22" x14ac:dyDescent="0.25">
      <c r="A329" t="str">
        <f t="shared" si="5"/>
        <v>Route_GP_SBME_UMVE</v>
      </c>
      <c r="B329" t="s">
        <v>237</v>
      </c>
      <c r="C329" s="31" t="s">
        <v>222</v>
      </c>
      <c r="D329">
        <f>VLOOKUP($C329&amp;"-"&amp;$G329,'DADOS CENARIOS'!$C$2:$S$9,2,0)</f>
        <v>9000</v>
      </c>
      <c r="E329">
        <f>VLOOKUP($C329&amp;"-"&amp;$G329,'DADOS CENARIOS'!$C$2:$S$9,3,0)</f>
        <v>5</v>
      </c>
      <c r="F329">
        <f>IF(AND(VLOOKUP(H329,vertices!$A:$D,4,0)="SIM",C329="GP"),1,VLOOKUP(C329,'DADOS CENARIOS'!$A$2:F336,6,0))</f>
        <v>18</v>
      </c>
      <c r="G329" s="31" t="s">
        <v>221</v>
      </c>
      <c r="H329" s="31" t="s">
        <v>50</v>
      </c>
      <c r="I329" s="31" t="s">
        <v>221</v>
      </c>
      <c r="J329">
        <f>VLOOKUP($C329&amp;"-"&amp;$G329,'DADOS CENARIOS'!$C$2:$S$9,5,0)</f>
        <v>107</v>
      </c>
      <c r="K329">
        <f>VLOOKUP($C329&amp;"-"&amp;$G329,'DADOS CENARIOS'!$C$2:$S$9,6,0)</f>
        <v>12020</v>
      </c>
      <c r="L329">
        <f>VLOOKUP($C329&amp;"-"&amp;$G329,'DADOS CENARIOS'!$C$2:$S$9,7,0)</f>
        <v>8216</v>
      </c>
      <c r="M329">
        <f>VLOOKUP($C329&amp;"-"&amp;$G329,'DADOS CENARIOS'!$C$2:$S$9,8,0)</f>
        <v>612.29999999999995</v>
      </c>
      <c r="N329">
        <f>VLOOKUP($C329&amp;"-"&amp;$G329,'DADOS CENARIOS'!$C$2:$S$9,9,0)</f>
        <v>306.2</v>
      </c>
      <c r="O329">
        <f>VLOOKUP($C329&amp;"-"&amp;$G329,'DADOS CENARIOS'!$C$2:$S$9,10,0)</f>
        <v>11</v>
      </c>
      <c r="P329">
        <f>VLOOKUP($C329&amp;"-"&amp;$G329,'DADOS CENARIOS'!$C$2:$S$9,11,0)</f>
        <v>10</v>
      </c>
      <c r="Q329">
        <f>VLOOKUP($C329&amp;"-"&amp;$G329,'DADOS CENARIOS'!$C$2:$S$9,12,0)</f>
        <v>6</v>
      </c>
      <c r="R329">
        <f>VLOOKUP($C329&amp;"-"&amp;$G329,'DADOS CENARIOS'!$C$2:$S$9,13,0)</f>
        <v>4</v>
      </c>
      <c r="S329">
        <f>VLOOKUP($C329&amp;"-"&amp;$G329,'DADOS CENARIOS'!$C$2:$S$9,14,0)</f>
        <v>3000</v>
      </c>
      <c r="T329">
        <f>VLOOKUP($C329&amp;"-"&amp;$G329,'DADOS CENARIOS'!$C$2:$S$9,15,0)</f>
        <v>800</v>
      </c>
      <c r="U329">
        <f>VLOOKUP($C329&amp;"-"&amp;$G329,'DADOS CENARIOS'!$C$2:$S$9,16,0)</f>
        <v>500</v>
      </c>
      <c r="V329">
        <f>VLOOKUP($C329&amp;"-"&amp;$G329,'DADOS CENARIOS'!$C$2:$S$9,17,0)</f>
        <v>145</v>
      </c>
    </row>
    <row r="330" spans="1:22" x14ac:dyDescent="0.25">
      <c r="A330" t="str">
        <f t="shared" si="5"/>
        <v>Route_GP_SBME_SRIO</v>
      </c>
      <c r="B330" t="s">
        <v>237</v>
      </c>
      <c r="C330" s="31" t="s">
        <v>222</v>
      </c>
      <c r="D330">
        <f>VLOOKUP($C330&amp;"-"&amp;$G330,'DADOS CENARIOS'!$C$2:$S$9,2,0)</f>
        <v>9000</v>
      </c>
      <c r="E330">
        <f>VLOOKUP($C330&amp;"-"&amp;$G330,'DADOS CENARIOS'!$C$2:$S$9,3,0)</f>
        <v>5</v>
      </c>
      <c r="F330">
        <f>IF(AND(VLOOKUP(H330,vertices!$A:$D,4,0)="SIM",C330="GP"),1,VLOOKUP(C330,'DADOS CENARIOS'!$A$2:F337,6,0))</f>
        <v>1</v>
      </c>
      <c r="G330" s="31" t="s">
        <v>221</v>
      </c>
      <c r="H330" s="31" t="s">
        <v>212</v>
      </c>
      <c r="I330" s="31" t="s">
        <v>221</v>
      </c>
      <c r="J330">
        <f>VLOOKUP($C330&amp;"-"&amp;$G330,'DADOS CENARIOS'!$C$2:$S$9,5,0)</f>
        <v>107</v>
      </c>
      <c r="K330">
        <f>VLOOKUP($C330&amp;"-"&amp;$G330,'DADOS CENARIOS'!$C$2:$S$9,6,0)</f>
        <v>12020</v>
      </c>
      <c r="L330">
        <f>VLOOKUP($C330&amp;"-"&amp;$G330,'DADOS CENARIOS'!$C$2:$S$9,7,0)</f>
        <v>8216</v>
      </c>
      <c r="M330">
        <f>VLOOKUP($C330&amp;"-"&amp;$G330,'DADOS CENARIOS'!$C$2:$S$9,8,0)</f>
        <v>612.29999999999995</v>
      </c>
      <c r="N330">
        <f>VLOOKUP($C330&amp;"-"&amp;$G330,'DADOS CENARIOS'!$C$2:$S$9,9,0)</f>
        <v>306.2</v>
      </c>
      <c r="O330">
        <f>VLOOKUP($C330&amp;"-"&amp;$G330,'DADOS CENARIOS'!$C$2:$S$9,10,0)</f>
        <v>11</v>
      </c>
      <c r="P330">
        <f>VLOOKUP($C330&amp;"-"&amp;$G330,'DADOS CENARIOS'!$C$2:$S$9,11,0)</f>
        <v>10</v>
      </c>
      <c r="Q330">
        <f>VLOOKUP($C330&amp;"-"&amp;$G330,'DADOS CENARIOS'!$C$2:$S$9,12,0)</f>
        <v>6</v>
      </c>
      <c r="R330">
        <f>VLOOKUP($C330&amp;"-"&amp;$G330,'DADOS CENARIOS'!$C$2:$S$9,13,0)</f>
        <v>4</v>
      </c>
      <c r="S330">
        <f>VLOOKUP($C330&amp;"-"&amp;$G330,'DADOS CENARIOS'!$C$2:$S$9,14,0)</f>
        <v>3000</v>
      </c>
      <c r="T330">
        <f>VLOOKUP($C330&amp;"-"&amp;$G330,'DADOS CENARIOS'!$C$2:$S$9,15,0)</f>
        <v>800</v>
      </c>
      <c r="U330">
        <f>VLOOKUP($C330&amp;"-"&amp;$G330,'DADOS CENARIOS'!$C$2:$S$9,16,0)</f>
        <v>500</v>
      </c>
      <c r="V330">
        <f>VLOOKUP($C330&amp;"-"&amp;$G330,'DADOS CENARIOS'!$C$2:$S$9,17,0)</f>
        <v>145</v>
      </c>
    </row>
    <row r="331" spans="1:22" x14ac:dyDescent="0.25">
      <c r="A331" t="str">
        <f t="shared" si="5"/>
        <v>Route_GP_SBME_SARU</v>
      </c>
      <c r="B331" t="s">
        <v>237</v>
      </c>
      <c r="C331" s="31" t="s">
        <v>222</v>
      </c>
      <c r="D331">
        <f>VLOOKUP($C331&amp;"-"&amp;$G331,'DADOS CENARIOS'!$C$2:$S$9,2,0)</f>
        <v>9000</v>
      </c>
      <c r="E331">
        <f>VLOOKUP($C331&amp;"-"&amp;$G331,'DADOS CENARIOS'!$C$2:$S$9,3,0)</f>
        <v>5</v>
      </c>
      <c r="F331">
        <f>IF(AND(VLOOKUP(H331,vertices!$A:$D,4,0)="SIM",C331="GP"),1,VLOOKUP(C331,'DADOS CENARIOS'!$A$2:F338,6,0))</f>
        <v>1</v>
      </c>
      <c r="G331" s="31" t="s">
        <v>221</v>
      </c>
      <c r="H331" s="31" t="s">
        <v>213</v>
      </c>
      <c r="I331" s="31" t="s">
        <v>221</v>
      </c>
      <c r="J331">
        <f>VLOOKUP($C331&amp;"-"&amp;$G331,'DADOS CENARIOS'!$C$2:$S$9,5,0)</f>
        <v>107</v>
      </c>
      <c r="K331">
        <f>VLOOKUP($C331&amp;"-"&amp;$G331,'DADOS CENARIOS'!$C$2:$S$9,6,0)</f>
        <v>12020</v>
      </c>
      <c r="L331">
        <f>VLOOKUP($C331&amp;"-"&amp;$G331,'DADOS CENARIOS'!$C$2:$S$9,7,0)</f>
        <v>8216</v>
      </c>
      <c r="M331">
        <f>VLOOKUP($C331&amp;"-"&amp;$G331,'DADOS CENARIOS'!$C$2:$S$9,8,0)</f>
        <v>612.29999999999995</v>
      </c>
      <c r="N331">
        <f>VLOOKUP($C331&amp;"-"&amp;$G331,'DADOS CENARIOS'!$C$2:$S$9,9,0)</f>
        <v>306.2</v>
      </c>
      <c r="O331">
        <f>VLOOKUP($C331&amp;"-"&amp;$G331,'DADOS CENARIOS'!$C$2:$S$9,10,0)</f>
        <v>11</v>
      </c>
      <c r="P331">
        <f>VLOOKUP($C331&amp;"-"&amp;$G331,'DADOS CENARIOS'!$C$2:$S$9,11,0)</f>
        <v>10</v>
      </c>
      <c r="Q331">
        <f>VLOOKUP($C331&amp;"-"&amp;$G331,'DADOS CENARIOS'!$C$2:$S$9,12,0)</f>
        <v>6</v>
      </c>
      <c r="R331">
        <f>VLOOKUP($C331&amp;"-"&amp;$G331,'DADOS CENARIOS'!$C$2:$S$9,13,0)</f>
        <v>4</v>
      </c>
      <c r="S331">
        <f>VLOOKUP($C331&amp;"-"&amp;$G331,'DADOS CENARIOS'!$C$2:$S$9,14,0)</f>
        <v>3000</v>
      </c>
      <c r="T331">
        <f>VLOOKUP($C331&amp;"-"&amp;$G331,'DADOS CENARIOS'!$C$2:$S$9,15,0)</f>
        <v>800</v>
      </c>
      <c r="U331">
        <f>VLOOKUP($C331&amp;"-"&amp;$G331,'DADOS CENARIOS'!$C$2:$S$9,16,0)</f>
        <v>500</v>
      </c>
      <c r="V331">
        <f>VLOOKUP($C331&amp;"-"&amp;$G331,'DADOS CENARIOS'!$C$2:$S$9,17,0)</f>
        <v>145</v>
      </c>
    </row>
    <row r="332" spans="1:22" x14ac:dyDescent="0.25">
      <c r="A332" t="str">
        <f t="shared" si="5"/>
        <v>Route_GP_SBME_SAJA</v>
      </c>
      <c r="B332" t="s">
        <v>237</v>
      </c>
      <c r="C332" s="31" t="s">
        <v>222</v>
      </c>
      <c r="D332">
        <f>VLOOKUP($C332&amp;"-"&amp;$G332,'DADOS CENARIOS'!$C$2:$S$9,2,0)</f>
        <v>9000</v>
      </c>
      <c r="E332">
        <f>VLOOKUP($C332&amp;"-"&amp;$G332,'DADOS CENARIOS'!$C$2:$S$9,3,0)</f>
        <v>5</v>
      </c>
      <c r="F332">
        <f>IF(AND(VLOOKUP(H332,vertices!$A:$D,4,0)="SIM",C332="GP"),1,VLOOKUP(C332,'DADOS CENARIOS'!$A$2:F339,6,0))</f>
        <v>1</v>
      </c>
      <c r="G332" s="31" t="s">
        <v>221</v>
      </c>
      <c r="H332" s="31" t="s">
        <v>214</v>
      </c>
      <c r="I332" s="31" t="s">
        <v>221</v>
      </c>
      <c r="J332">
        <f>VLOOKUP($C332&amp;"-"&amp;$G332,'DADOS CENARIOS'!$C$2:$S$9,5,0)</f>
        <v>107</v>
      </c>
      <c r="K332">
        <f>VLOOKUP($C332&amp;"-"&amp;$G332,'DADOS CENARIOS'!$C$2:$S$9,6,0)</f>
        <v>12020</v>
      </c>
      <c r="L332">
        <f>VLOOKUP($C332&amp;"-"&amp;$G332,'DADOS CENARIOS'!$C$2:$S$9,7,0)</f>
        <v>8216</v>
      </c>
      <c r="M332">
        <f>VLOOKUP($C332&amp;"-"&amp;$G332,'DADOS CENARIOS'!$C$2:$S$9,8,0)</f>
        <v>612.29999999999995</v>
      </c>
      <c r="N332">
        <f>VLOOKUP($C332&amp;"-"&amp;$G332,'DADOS CENARIOS'!$C$2:$S$9,9,0)</f>
        <v>306.2</v>
      </c>
      <c r="O332">
        <f>VLOOKUP($C332&amp;"-"&amp;$G332,'DADOS CENARIOS'!$C$2:$S$9,10,0)</f>
        <v>11</v>
      </c>
      <c r="P332">
        <f>VLOOKUP($C332&amp;"-"&amp;$G332,'DADOS CENARIOS'!$C$2:$S$9,11,0)</f>
        <v>10</v>
      </c>
      <c r="Q332">
        <f>VLOOKUP($C332&amp;"-"&amp;$G332,'DADOS CENARIOS'!$C$2:$S$9,12,0)</f>
        <v>6</v>
      </c>
      <c r="R332">
        <f>VLOOKUP($C332&amp;"-"&amp;$G332,'DADOS CENARIOS'!$C$2:$S$9,13,0)</f>
        <v>4</v>
      </c>
      <c r="S332">
        <f>VLOOKUP($C332&amp;"-"&amp;$G332,'DADOS CENARIOS'!$C$2:$S$9,14,0)</f>
        <v>3000</v>
      </c>
      <c r="T332">
        <f>VLOOKUP($C332&amp;"-"&amp;$G332,'DADOS CENARIOS'!$C$2:$S$9,15,0)</f>
        <v>800</v>
      </c>
      <c r="U332">
        <f>VLOOKUP($C332&amp;"-"&amp;$G332,'DADOS CENARIOS'!$C$2:$S$9,16,0)</f>
        <v>500</v>
      </c>
      <c r="V332">
        <f>VLOOKUP($C332&amp;"-"&amp;$G332,'DADOS CENARIOS'!$C$2:$S$9,17,0)</f>
        <v>145</v>
      </c>
    </row>
    <row r="333" spans="1:22" x14ac:dyDescent="0.25">
      <c r="A333" t="str">
        <f t="shared" si="5"/>
        <v>Route_GP_SBME_FASA</v>
      </c>
      <c r="B333" t="s">
        <v>237</v>
      </c>
      <c r="C333" s="31" t="s">
        <v>222</v>
      </c>
      <c r="D333">
        <f>VLOOKUP($C333&amp;"-"&amp;$G333,'DADOS CENARIOS'!$C$2:$S$9,2,0)</f>
        <v>9000</v>
      </c>
      <c r="E333">
        <f>VLOOKUP($C333&amp;"-"&amp;$G333,'DADOS CENARIOS'!$C$2:$S$9,3,0)</f>
        <v>5</v>
      </c>
      <c r="F333">
        <f>IF(AND(VLOOKUP(H333,vertices!$A:$D,4,0)="SIM",C333="GP"),1,VLOOKUP(C333,'DADOS CENARIOS'!$A$2:F340,6,0))</f>
        <v>1</v>
      </c>
      <c r="G333" s="31" t="s">
        <v>221</v>
      </c>
      <c r="H333" s="31" t="s">
        <v>215</v>
      </c>
      <c r="I333" s="31" t="s">
        <v>221</v>
      </c>
      <c r="J333">
        <f>VLOOKUP($C333&amp;"-"&amp;$G333,'DADOS CENARIOS'!$C$2:$S$9,5,0)</f>
        <v>107</v>
      </c>
      <c r="K333">
        <f>VLOOKUP($C333&amp;"-"&amp;$G333,'DADOS CENARIOS'!$C$2:$S$9,6,0)</f>
        <v>12020</v>
      </c>
      <c r="L333">
        <f>VLOOKUP($C333&amp;"-"&amp;$G333,'DADOS CENARIOS'!$C$2:$S$9,7,0)</f>
        <v>8216</v>
      </c>
      <c r="M333">
        <f>VLOOKUP($C333&amp;"-"&amp;$G333,'DADOS CENARIOS'!$C$2:$S$9,8,0)</f>
        <v>612.29999999999995</v>
      </c>
      <c r="N333">
        <f>VLOOKUP($C333&amp;"-"&amp;$G333,'DADOS CENARIOS'!$C$2:$S$9,9,0)</f>
        <v>306.2</v>
      </c>
      <c r="O333">
        <f>VLOOKUP($C333&amp;"-"&amp;$G333,'DADOS CENARIOS'!$C$2:$S$9,10,0)</f>
        <v>11</v>
      </c>
      <c r="P333">
        <f>VLOOKUP($C333&amp;"-"&amp;$G333,'DADOS CENARIOS'!$C$2:$S$9,11,0)</f>
        <v>10</v>
      </c>
      <c r="Q333">
        <f>VLOOKUP($C333&amp;"-"&amp;$G333,'DADOS CENARIOS'!$C$2:$S$9,12,0)</f>
        <v>6</v>
      </c>
      <c r="R333">
        <f>VLOOKUP($C333&amp;"-"&amp;$G333,'DADOS CENARIOS'!$C$2:$S$9,13,0)</f>
        <v>4</v>
      </c>
      <c r="S333">
        <f>VLOOKUP($C333&amp;"-"&amp;$G333,'DADOS CENARIOS'!$C$2:$S$9,14,0)</f>
        <v>3000</v>
      </c>
      <c r="T333">
        <f>VLOOKUP($C333&amp;"-"&amp;$G333,'DADOS CENARIOS'!$C$2:$S$9,15,0)</f>
        <v>800</v>
      </c>
      <c r="U333">
        <f>VLOOKUP($C333&amp;"-"&amp;$G333,'DADOS CENARIOS'!$C$2:$S$9,16,0)</f>
        <v>500</v>
      </c>
      <c r="V333">
        <f>VLOOKUP($C333&amp;"-"&amp;$G333,'DADOS CENARIOS'!$C$2:$S$9,17,0)</f>
        <v>145</v>
      </c>
    </row>
    <row r="334" spans="1:22" x14ac:dyDescent="0.25">
      <c r="A334" t="str">
        <f t="shared" si="5"/>
        <v>Route_GP_SBME_SECR</v>
      </c>
      <c r="B334" t="s">
        <v>237</v>
      </c>
      <c r="C334" s="31" t="s">
        <v>222</v>
      </c>
      <c r="D334">
        <f>VLOOKUP($C334&amp;"-"&amp;$G334,'DADOS CENARIOS'!$C$2:$S$9,2,0)</f>
        <v>9000</v>
      </c>
      <c r="E334">
        <f>VLOOKUP($C334&amp;"-"&amp;$G334,'DADOS CENARIOS'!$C$2:$S$9,3,0)</f>
        <v>5</v>
      </c>
      <c r="F334">
        <f>IF(AND(VLOOKUP(H334,vertices!$A:$D,4,0)="SIM",C334="GP"),1,VLOOKUP(C334,'DADOS CENARIOS'!$A$2:F341,6,0))</f>
        <v>1</v>
      </c>
      <c r="G334" s="31" t="s">
        <v>221</v>
      </c>
      <c r="H334" s="31" t="s">
        <v>216</v>
      </c>
      <c r="I334" s="31" t="s">
        <v>221</v>
      </c>
      <c r="J334">
        <f>VLOOKUP($C334&amp;"-"&amp;$G334,'DADOS CENARIOS'!$C$2:$S$9,5,0)</f>
        <v>107</v>
      </c>
      <c r="K334">
        <f>VLOOKUP($C334&amp;"-"&amp;$G334,'DADOS CENARIOS'!$C$2:$S$9,6,0)</f>
        <v>12020</v>
      </c>
      <c r="L334">
        <f>VLOOKUP($C334&amp;"-"&amp;$G334,'DADOS CENARIOS'!$C$2:$S$9,7,0)</f>
        <v>8216</v>
      </c>
      <c r="M334">
        <f>VLOOKUP($C334&amp;"-"&amp;$G334,'DADOS CENARIOS'!$C$2:$S$9,8,0)</f>
        <v>612.29999999999995</v>
      </c>
      <c r="N334">
        <f>VLOOKUP($C334&amp;"-"&amp;$G334,'DADOS CENARIOS'!$C$2:$S$9,9,0)</f>
        <v>306.2</v>
      </c>
      <c r="O334">
        <f>VLOOKUP($C334&amp;"-"&amp;$G334,'DADOS CENARIOS'!$C$2:$S$9,10,0)</f>
        <v>11</v>
      </c>
      <c r="P334">
        <f>VLOOKUP($C334&amp;"-"&amp;$G334,'DADOS CENARIOS'!$C$2:$S$9,11,0)</f>
        <v>10</v>
      </c>
      <c r="Q334">
        <f>VLOOKUP($C334&amp;"-"&amp;$G334,'DADOS CENARIOS'!$C$2:$S$9,12,0)</f>
        <v>6</v>
      </c>
      <c r="R334">
        <f>VLOOKUP($C334&amp;"-"&amp;$G334,'DADOS CENARIOS'!$C$2:$S$9,13,0)</f>
        <v>4</v>
      </c>
      <c r="S334">
        <f>VLOOKUP($C334&amp;"-"&amp;$G334,'DADOS CENARIOS'!$C$2:$S$9,14,0)</f>
        <v>3000</v>
      </c>
      <c r="T334">
        <f>VLOOKUP($C334&amp;"-"&amp;$G334,'DADOS CENARIOS'!$C$2:$S$9,15,0)</f>
        <v>800</v>
      </c>
      <c r="U334">
        <f>VLOOKUP($C334&amp;"-"&amp;$G334,'DADOS CENARIOS'!$C$2:$S$9,16,0)</f>
        <v>500</v>
      </c>
      <c r="V334">
        <f>VLOOKUP($C334&amp;"-"&amp;$G334,'DADOS CENARIOS'!$C$2:$S$9,17,0)</f>
        <v>145</v>
      </c>
    </row>
    <row r="335" spans="1:22" x14ac:dyDescent="0.25">
      <c r="A335" t="str">
        <f t="shared" si="5"/>
        <v>Route_GP_SBME_SAON</v>
      </c>
      <c r="B335" t="s">
        <v>237</v>
      </c>
      <c r="C335" s="31" t="s">
        <v>222</v>
      </c>
      <c r="D335">
        <f>VLOOKUP($C335&amp;"-"&amp;$G335,'DADOS CENARIOS'!$C$2:$S$9,2,0)</f>
        <v>9000</v>
      </c>
      <c r="E335">
        <f>VLOOKUP($C335&amp;"-"&amp;$G335,'DADOS CENARIOS'!$C$2:$S$9,3,0)</f>
        <v>5</v>
      </c>
      <c r="F335">
        <f>IF(AND(VLOOKUP(H335,vertices!$A:$D,4,0)="SIM",C335="GP"),1,VLOOKUP(C335,'DADOS CENARIOS'!$A$2:F342,6,0))</f>
        <v>1</v>
      </c>
      <c r="G335" s="31" t="s">
        <v>221</v>
      </c>
      <c r="H335" s="31" t="s">
        <v>217</v>
      </c>
      <c r="I335" s="31" t="s">
        <v>221</v>
      </c>
      <c r="J335">
        <f>VLOOKUP($C335&amp;"-"&amp;$G335,'DADOS CENARIOS'!$C$2:$S$9,5,0)</f>
        <v>107</v>
      </c>
      <c r="K335">
        <f>VLOOKUP($C335&amp;"-"&amp;$G335,'DADOS CENARIOS'!$C$2:$S$9,6,0)</f>
        <v>12020</v>
      </c>
      <c r="L335">
        <f>VLOOKUP($C335&amp;"-"&amp;$G335,'DADOS CENARIOS'!$C$2:$S$9,7,0)</f>
        <v>8216</v>
      </c>
      <c r="M335">
        <f>VLOOKUP($C335&amp;"-"&amp;$G335,'DADOS CENARIOS'!$C$2:$S$9,8,0)</f>
        <v>612.29999999999995</v>
      </c>
      <c r="N335">
        <f>VLOOKUP($C335&amp;"-"&amp;$G335,'DADOS CENARIOS'!$C$2:$S$9,9,0)</f>
        <v>306.2</v>
      </c>
      <c r="O335">
        <f>VLOOKUP($C335&amp;"-"&amp;$G335,'DADOS CENARIOS'!$C$2:$S$9,10,0)</f>
        <v>11</v>
      </c>
      <c r="P335">
        <f>VLOOKUP($C335&amp;"-"&amp;$G335,'DADOS CENARIOS'!$C$2:$S$9,11,0)</f>
        <v>10</v>
      </c>
      <c r="Q335">
        <f>VLOOKUP($C335&amp;"-"&amp;$G335,'DADOS CENARIOS'!$C$2:$S$9,12,0)</f>
        <v>6</v>
      </c>
      <c r="R335">
        <f>VLOOKUP($C335&amp;"-"&amp;$G335,'DADOS CENARIOS'!$C$2:$S$9,13,0)</f>
        <v>4</v>
      </c>
      <c r="S335">
        <f>VLOOKUP($C335&amp;"-"&amp;$G335,'DADOS CENARIOS'!$C$2:$S$9,14,0)</f>
        <v>3000</v>
      </c>
      <c r="T335">
        <f>VLOOKUP($C335&amp;"-"&amp;$G335,'DADOS CENARIOS'!$C$2:$S$9,15,0)</f>
        <v>800</v>
      </c>
      <c r="U335">
        <f>VLOOKUP($C335&amp;"-"&amp;$G335,'DADOS CENARIOS'!$C$2:$S$9,16,0)</f>
        <v>500</v>
      </c>
      <c r="V335">
        <f>VLOOKUP($C335&amp;"-"&amp;$G335,'DADOS CENARIOS'!$C$2:$S$9,17,0)</f>
        <v>145</v>
      </c>
    </row>
    <row r="336" spans="1:22" x14ac:dyDescent="0.25">
      <c r="A336" t="str">
        <f t="shared" si="5"/>
        <v>Route_GP_SBME_SKST</v>
      </c>
      <c r="B336" t="s">
        <v>237</v>
      </c>
      <c r="C336" s="31" t="s">
        <v>222</v>
      </c>
      <c r="D336">
        <f>VLOOKUP($C336&amp;"-"&amp;$G336,'DADOS CENARIOS'!$C$2:$S$9,2,0)</f>
        <v>9000</v>
      </c>
      <c r="E336">
        <f>VLOOKUP($C336&amp;"-"&amp;$G336,'DADOS CENARIOS'!$C$2:$S$9,3,0)</f>
        <v>5</v>
      </c>
      <c r="F336">
        <f>IF(AND(VLOOKUP(H336,vertices!$A:$D,4,0)="SIM",C336="GP"),1,VLOOKUP(C336,'DADOS CENARIOS'!$A$2:F343,6,0))</f>
        <v>1</v>
      </c>
      <c r="G336" s="31" t="s">
        <v>221</v>
      </c>
      <c r="H336" s="31" t="s">
        <v>218</v>
      </c>
      <c r="I336" s="31" t="s">
        <v>221</v>
      </c>
      <c r="J336">
        <f>VLOOKUP($C336&amp;"-"&amp;$G336,'DADOS CENARIOS'!$C$2:$S$9,5,0)</f>
        <v>107</v>
      </c>
      <c r="K336">
        <f>VLOOKUP($C336&amp;"-"&amp;$G336,'DADOS CENARIOS'!$C$2:$S$9,6,0)</f>
        <v>12020</v>
      </c>
      <c r="L336">
        <f>VLOOKUP($C336&amp;"-"&amp;$G336,'DADOS CENARIOS'!$C$2:$S$9,7,0)</f>
        <v>8216</v>
      </c>
      <c r="M336">
        <f>VLOOKUP($C336&amp;"-"&amp;$G336,'DADOS CENARIOS'!$C$2:$S$9,8,0)</f>
        <v>612.29999999999995</v>
      </c>
      <c r="N336">
        <f>VLOOKUP($C336&amp;"-"&amp;$G336,'DADOS CENARIOS'!$C$2:$S$9,9,0)</f>
        <v>306.2</v>
      </c>
      <c r="O336">
        <f>VLOOKUP($C336&amp;"-"&amp;$G336,'DADOS CENARIOS'!$C$2:$S$9,10,0)</f>
        <v>11</v>
      </c>
      <c r="P336">
        <f>VLOOKUP($C336&amp;"-"&amp;$G336,'DADOS CENARIOS'!$C$2:$S$9,11,0)</f>
        <v>10</v>
      </c>
      <c r="Q336">
        <f>VLOOKUP($C336&amp;"-"&amp;$G336,'DADOS CENARIOS'!$C$2:$S$9,12,0)</f>
        <v>6</v>
      </c>
      <c r="R336">
        <f>VLOOKUP($C336&amp;"-"&amp;$G336,'DADOS CENARIOS'!$C$2:$S$9,13,0)</f>
        <v>4</v>
      </c>
      <c r="S336">
        <f>VLOOKUP($C336&amp;"-"&amp;$G336,'DADOS CENARIOS'!$C$2:$S$9,14,0)</f>
        <v>3000</v>
      </c>
      <c r="T336">
        <f>VLOOKUP($C336&amp;"-"&amp;$G336,'DADOS CENARIOS'!$C$2:$S$9,15,0)</f>
        <v>800</v>
      </c>
      <c r="U336">
        <f>VLOOKUP($C336&amp;"-"&amp;$G336,'DADOS CENARIOS'!$C$2:$S$9,16,0)</f>
        <v>500</v>
      </c>
      <c r="V336">
        <f>VLOOKUP($C336&amp;"-"&amp;$G336,'DADOS CENARIOS'!$C$2:$S$9,17,0)</f>
        <v>145</v>
      </c>
    </row>
    <row r="337" spans="1:22" x14ac:dyDescent="0.25">
      <c r="A337" t="str">
        <f t="shared" si="5"/>
        <v>Route_GP_SBME_SKAU</v>
      </c>
      <c r="B337" t="s">
        <v>237</v>
      </c>
      <c r="C337" s="31" t="s">
        <v>222</v>
      </c>
      <c r="D337">
        <f>VLOOKUP($C337&amp;"-"&amp;$G337,'DADOS CENARIOS'!$C$2:$S$9,2,0)</f>
        <v>9000</v>
      </c>
      <c r="E337">
        <f>VLOOKUP($C337&amp;"-"&amp;$G337,'DADOS CENARIOS'!$C$2:$S$9,3,0)</f>
        <v>5</v>
      </c>
      <c r="F337">
        <f>IF(AND(VLOOKUP(H337,vertices!$A:$D,4,0)="SIM",C337="GP"),1,VLOOKUP(C337,'DADOS CENARIOS'!$A$2:F344,6,0))</f>
        <v>1</v>
      </c>
      <c r="G337" s="31" t="s">
        <v>221</v>
      </c>
      <c r="H337" s="31" t="s">
        <v>219</v>
      </c>
      <c r="I337" s="31" t="s">
        <v>221</v>
      </c>
      <c r="J337">
        <f>VLOOKUP($C337&amp;"-"&amp;$G337,'DADOS CENARIOS'!$C$2:$S$9,5,0)</f>
        <v>107</v>
      </c>
      <c r="K337">
        <f>VLOOKUP($C337&amp;"-"&amp;$G337,'DADOS CENARIOS'!$C$2:$S$9,6,0)</f>
        <v>12020</v>
      </c>
      <c r="L337">
        <f>VLOOKUP($C337&amp;"-"&amp;$G337,'DADOS CENARIOS'!$C$2:$S$9,7,0)</f>
        <v>8216</v>
      </c>
      <c r="M337">
        <f>VLOOKUP($C337&amp;"-"&amp;$G337,'DADOS CENARIOS'!$C$2:$S$9,8,0)</f>
        <v>612.29999999999995</v>
      </c>
      <c r="N337">
        <f>VLOOKUP($C337&amp;"-"&amp;$G337,'DADOS CENARIOS'!$C$2:$S$9,9,0)</f>
        <v>306.2</v>
      </c>
      <c r="O337">
        <f>VLOOKUP($C337&amp;"-"&amp;$G337,'DADOS CENARIOS'!$C$2:$S$9,10,0)</f>
        <v>11</v>
      </c>
      <c r="P337">
        <f>VLOOKUP($C337&amp;"-"&amp;$G337,'DADOS CENARIOS'!$C$2:$S$9,11,0)</f>
        <v>10</v>
      </c>
      <c r="Q337">
        <f>VLOOKUP($C337&amp;"-"&amp;$G337,'DADOS CENARIOS'!$C$2:$S$9,12,0)</f>
        <v>6</v>
      </c>
      <c r="R337">
        <f>VLOOKUP($C337&amp;"-"&amp;$G337,'DADOS CENARIOS'!$C$2:$S$9,13,0)</f>
        <v>4</v>
      </c>
      <c r="S337">
        <f>VLOOKUP($C337&amp;"-"&amp;$G337,'DADOS CENARIOS'!$C$2:$S$9,14,0)</f>
        <v>3000</v>
      </c>
      <c r="T337">
        <f>VLOOKUP($C337&amp;"-"&amp;$G337,'DADOS CENARIOS'!$C$2:$S$9,15,0)</f>
        <v>800</v>
      </c>
      <c r="U337">
        <f>VLOOKUP($C337&amp;"-"&amp;$G337,'DADOS CENARIOS'!$C$2:$S$9,16,0)</f>
        <v>500</v>
      </c>
      <c r="V337">
        <f>VLOOKUP($C337&amp;"-"&amp;$G337,'DADOS CENARIOS'!$C$2:$S$9,17,0)</f>
        <v>145</v>
      </c>
    </row>
  </sheetData>
  <autoFilter ref="A1:AS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CENARIOS</vt:lpstr>
      <vt:lpstr>unidades_maritimas</vt:lpstr>
      <vt:lpstr>vertices</vt:lpstr>
      <vt:lpstr>criacao arestas</vt:lpstr>
      <vt:lpstr>arestas</vt:lpstr>
      <vt:lpstr>aeronaves_roteiros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Lustosa Pereira</dc:creator>
  <cp:lastModifiedBy>Hugo Lustosa Pereira</cp:lastModifiedBy>
  <dcterms:created xsi:type="dcterms:W3CDTF">2021-06-17T12:55:31Z</dcterms:created>
  <dcterms:modified xsi:type="dcterms:W3CDTF">2021-08-20T17:17:33Z</dcterms:modified>
</cp:coreProperties>
</file>