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hugo_lustosa_petrobras_com_br/Documents/Desktop/gerador roteiros 3.0/"/>
    </mc:Choice>
  </mc:AlternateContent>
  <xr:revisionPtr revIDLastSave="1417" documentId="13_ncr:1_{0F0881DF-7BDD-4D33-B7CC-FB5FF9C259FA}" xr6:coauthVersionLast="47" xr6:coauthVersionMax="47" xr10:uidLastSave="{E0F526C5-EF9F-4881-9EFC-A50359A3EB9C}"/>
  <bookViews>
    <workbookView xWindow="-120" yWindow="-120" windowWidth="20730" windowHeight="11160" tabRatio="934" activeTab="6" xr2:uid="{00000000-000D-0000-FFFF-FFFF00000000}"/>
  </bookViews>
  <sheets>
    <sheet name="atendimentos" sheetId="20" r:id="rId1"/>
    <sheet name="vertices" sheetId="2" r:id="rId2"/>
    <sheet name="STATUS FROTA" sheetId="16" r:id="rId3"/>
    <sheet name="aeronaves" sheetId="12" r:id="rId4"/>
    <sheet name="PMD_PBO" sheetId="18" r:id="rId5"/>
    <sheet name="PRECO" sheetId="19" r:id="rId6"/>
    <sheet name="portoes_quadriculas" sheetId="10" r:id="rId7"/>
    <sheet name="portoes_faixas_bc" sheetId="11" r:id="rId8"/>
    <sheet name="arestas" sheetId="3" r:id="rId9"/>
    <sheet name="UM" sheetId="17" r:id="rId10"/>
    <sheet name="quadriculas" sheetId="9" r:id="rId11"/>
    <sheet name="Planilha1" sheetId="13" state="hidden" r:id="rId12"/>
    <sheet name="modelos acft" sheetId="14" r:id="rId13"/>
    <sheet name="criacao arestas" sheetId="6" r:id="rId14"/>
  </sheets>
  <externalReferences>
    <externalReference r:id="rId15"/>
  </externalReferences>
  <definedNames>
    <definedName name="_xlnm._FilterDatabase" localSheetId="3" hidden="1">aeronaves!$A$1:$X$73</definedName>
    <definedName name="_xlnm._FilterDatabase" localSheetId="8" hidden="1">arestas!$A$1:$C$282</definedName>
    <definedName name="_xlnm._FilterDatabase" localSheetId="13" hidden="1">'criacao arestas'!$A$1:$G$371</definedName>
    <definedName name="_xlnm._FilterDatabase" localSheetId="4" hidden="1">PMD_PBO!$A$1:$D$108</definedName>
    <definedName name="_xlnm._FilterDatabase" localSheetId="6" hidden="1">portoes_quadriculas!$A$1:$C$41</definedName>
    <definedName name="_xlnm._FilterDatabase" localSheetId="9" hidden="1">UM!$A$1:$B$1</definedName>
    <definedName name="_xlnm._FilterDatabase" localSheetId="1" hidden="1">vertices!$A$1:$F$394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351" i="2"/>
  <c r="D342" i="2"/>
  <c r="D338" i="2"/>
  <c r="D334" i="2"/>
  <c r="D346" i="2"/>
  <c r="D130" i="2"/>
  <c r="D35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81" i="2"/>
  <c r="D185" i="2"/>
  <c r="D186" i="2"/>
  <c r="D187" i="2"/>
  <c r="D188" i="2"/>
  <c r="D189" i="2"/>
  <c r="D190" i="2"/>
  <c r="D191" i="2"/>
  <c r="D195" i="2"/>
  <c r="D196" i="2"/>
  <c r="D197" i="2"/>
  <c r="D198" i="2"/>
  <c r="D199" i="2"/>
  <c r="D200" i="2"/>
  <c r="D201" i="2"/>
  <c r="D243" i="2"/>
  <c r="D244" i="2"/>
  <c r="D245" i="2"/>
  <c r="D247" i="2"/>
  <c r="D248" i="2"/>
  <c r="D249" i="2"/>
  <c r="D250" i="2"/>
  <c r="D251" i="2"/>
  <c r="D252" i="2"/>
  <c r="D253" i="2"/>
  <c r="D254" i="2"/>
  <c r="D293" i="2"/>
  <c r="D294" i="2"/>
  <c r="D295" i="2"/>
  <c r="D296" i="2"/>
  <c r="D297" i="2"/>
  <c r="D303" i="2"/>
  <c r="D299" i="2"/>
  <c r="D300" i="2"/>
  <c r="D301" i="2"/>
  <c r="D302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2" i="2"/>
  <c r="D323" i="2"/>
  <c r="D32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4" i="2"/>
  <c r="D230" i="2"/>
  <c r="D231" i="2"/>
  <c r="D232" i="2"/>
  <c r="D233" i="2"/>
  <c r="D235" i="2"/>
  <c r="D236" i="2"/>
  <c r="D237" i="2"/>
  <c r="D238" i="2"/>
  <c r="D239" i="2"/>
  <c r="D240" i="2"/>
  <c r="D241" i="2"/>
  <c r="D242" i="2"/>
  <c r="D362" i="2"/>
  <c r="D363" i="2"/>
  <c r="D364" i="2"/>
  <c r="D365" i="2"/>
  <c r="D366" i="2"/>
  <c r="D372" i="2"/>
  <c r="D373" i="2"/>
  <c r="D374" i="2"/>
  <c r="D375" i="2"/>
  <c r="D376" i="2"/>
  <c r="D378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355" i="2"/>
  <c r="D348" i="2"/>
  <c r="D153" i="2"/>
  <c r="D11" i="2"/>
  <c r="D356" i="2"/>
  <c r="D327" i="2"/>
  <c r="D12" i="2"/>
  <c r="D360" i="2"/>
  <c r="D110" i="2"/>
  <c r="D358" i="2"/>
  <c r="D354" i="2"/>
  <c r="D359" i="2"/>
  <c r="D192" i="2"/>
  <c r="D132" i="2"/>
  <c r="D332" i="2"/>
  <c r="D390" i="2"/>
  <c r="D150" i="2"/>
  <c r="D330" i="2"/>
  <c r="D108" i="2"/>
  <c r="D331" i="2"/>
  <c r="D129" i="2"/>
  <c r="D16" i="2"/>
  <c r="D146" i="2"/>
  <c r="D193" i="2"/>
  <c r="D128" i="2"/>
  <c r="D329" i="2"/>
  <c r="D349" i="2"/>
  <c r="D328" i="2"/>
  <c r="D96" i="2"/>
  <c r="D389" i="2"/>
  <c r="D361" i="2"/>
  <c r="D194" i="2"/>
  <c r="D125" i="2"/>
  <c r="D126" i="2"/>
  <c r="D379" i="2"/>
  <c r="D353" i="2"/>
  <c r="D127" i="2"/>
  <c r="D131" i="2"/>
  <c r="D95" i="2"/>
  <c r="D124" i="2"/>
  <c r="D357" i="2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D336" i="6"/>
  <c r="E336" i="6"/>
  <c r="F336" i="6"/>
  <c r="G336" i="6"/>
  <c r="D337" i="6"/>
  <c r="E337" i="6"/>
  <c r="F337" i="6"/>
  <c r="G337" i="6"/>
  <c r="D334" i="6"/>
  <c r="E334" i="6"/>
  <c r="F334" i="6"/>
  <c r="G334" i="6"/>
  <c r="D335" i="6"/>
  <c r="E335" i="6"/>
  <c r="F335" i="6"/>
  <c r="G335" i="6"/>
  <c r="F443" i="6"/>
  <c r="F444" i="6"/>
  <c r="F445" i="6"/>
  <c r="D439" i="6"/>
  <c r="E439" i="6"/>
  <c r="D440" i="6"/>
  <c r="E440" i="6"/>
  <c r="D441" i="6"/>
  <c r="E441" i="6"/>
  <c r="D442" i="6"/>
  <c r="E442" i="6"/>
  <c r="E438" i="6"/>
  <c r="D438" i="6"/>
  <c r="D332" i="6"/>
  <c r="E332" i="6"/>
  <c r="F332" i="6"/>
  <c r="G332" i="6"/>
  <c r="D333" i="6"/>
  <c r="E333" i="6"/>
  <c r="F333" i="6"/>
  <c r="G333" i="6"/>
  <c r="D318" i="6"/>
  <c r="E318" i="6"/>
  <c r="F318" i="6"/>
  <c r="G318" i="6"/>
  <c r="D319" i="6"/>
  <c r="E319" i="6"/>
  <c r="F319" i="6"/>
  <c r="G319" i="6"/>
  <c r="D320" i="6"/>
  <c r="E320" i="6"/>
  <c r="F320" i="6"/>
  <c r="G320" i="6"/>
  <c r="D321" i="6"/>
  <c r="E321" i="6"/>
  <c r="F321" i="6"/>
  <c r="G321" i="6"/>
  <c r="D322" i="6"/>
  <c r="E322" i="6"/>
  <c r="F322" i="6"/>
  <c r="G322" i="6"/>
  <c r="D323" i="6"/>
  <c r="E323" i="6"/>
  <c r="F323" i="6"/>
  <c r="G323" i="6"/>
  <c r="D324" i="6"/>
  <c r="E324" i="6"/>
  <c r="F324" i="6"/>
  <c r="G324" i="6"/>
  <c r="D325" i="6"/>
  <c r="E325" i="6"/>
  <c r="F325" i="6"/>
  <c r="G325" i="6"/>
  <c r="D326" i="6"/>
  <c r="E326" i="6"/>
  <c r="F326" i="6"/>
  <c r="G326" i="6"/>
  <c r="D327" i="6"/>
  <c r="E327" i="6"/>
  <c r="F327" i="6"/>
  <c r="G327" i="6"/>
  <c r="D328" i="6"/>
  <c r="E328" i="6"/>
  <c r="F328" i="6"/>
  <c r="G328" i="6"/>
  <c r="D329" i="6"/>
  <c r="E329" i="6"/>
  <c r="F329" i="6"/>
  <c r="G329" i="6"/>
  <c r="D330" i="6"/>
  <c r="E330" i="6"/>
  <c r="F330" i="6"/>
  <c r="G330" i="6"/>
  <c r="D331" i="6"/>
  <c r="E331" i="6"/>
  <c r="F331" i="6"/>
  <c r="G331" i="6"/>
  <c r="D316" i="6"/>
  <c r="E316" i="6"/>
  <c r="F316" i="6"/>
  <c r="G316" i="6"/>
  <c r="D317" i="6"/>
  <c r="E317" i="6"/>
  <c r="F317" i="6"/>
  <c r="G317" i="6"/>
  <c r="D310" i="6"/>
  <c r="E310" i="6"/>
  <c r="F310" i="6"/>
  <c r="G310" i="6"/>
  <c r="D311" i="6"/>
  <c r="E311" i="6"/>
  <c r="F311" i="6"/>
  <c r="G311" i="6"/>
  <c r="D312" i="6"/>
  <c r="E312" i="6"/>
  <c r="F312" i="6"/>
  <c r="G312" i="6"/>
  <c r="D313" i="6"/>
  <c r="E313" i="6"/>
  <c r="F313" i="6"/>
  <c r="G313" i="6"/>
  <c r="D314" i="6"/>
  <c r="E314" i="6"/>
  <c r="F314" i="6"/>
  <c r="G314" i="6"/>
  <c r="D315" i="6"/>
  <c r="E315" i="6"/>
  <c r="F315" i="6"/>
  <c r="G315" i="6"/>
  <c r="D300" i="6"/>
  <c r="E300" i="6"/>
  <c r="F300" i="6"/>
  <c r="G300" i="6"/>
  <c r="D301" i="6"/>
  <c r="E301" i="6"/>
  <c r="F301" i="6"/>
  <c r="G301" i="6"/>
  <c r="D302" i="6"/>
  <c r="E302" i="6"/>
  <c r="F302" i="6"/>
  <c r="G302" i="6"/>
  <c r="D303" i="6"/>
  <c r="E303" i="6"/>
  <c r="F303" i="6"/>
  <c r="G303" i="6"/>
  <c r="D304" i="6"/>
  <c r="E304" i="6"/>
  <c r="F304" i="6"/>
  <c r="G304" i="6"/>
  <c r="D305" i="6"/>
  <c r="E305" i="6"/>
  <c r="F305" i="6"/>
  <c r="G305" i="6"/>
  <c r="D306" i="6"/>
  <c r="E306" i="6"/>
  <c r="F306" i="6"/>
  <c r="G306" i="6"/>
  <c r="D307" i="6"/>
  <c r="E307" i="6"/>
  <c r="F307" i="6"/>
  <c r="G307" i="6"/>
  <c r="D308" i="6"/>
  <c r="E308" i="6"/>
  <c r="F308" i="6"/>
  <c r="G308" i="6"/>
  <c r="D309" i="6"/>
  <c r="E309" i="6"/>
  <c r="F309" i="6"/>
  <c r="G309" i="6"/>
  <c r="D347" i="2"/>
  <c r="D158" i="2"/>
  <c r="D202" i="2"/>
  <c r="D377" i="2"/>
  <c r="D393" i="2"/>
  <c r="D9" i="2"/>
  <c r="D117" i="2"/>
  <c r="D94" i="2"/>
  <c r="D113" i="2"/>
  <c r="D155" i="2"/>
  <c r="D149" i="2"/>
  <c r="H74" i="16"/>
  <c r="F74" i="16"/>
  <c r="A74" i="16"/>
  <c r="B74" i="16" s="1"/>
  <c r="H73" i="16"/>
  <c r="F73" i="16"/>
  <c r="A73" i="16"/>
  <c r="C73" i="16" s="1"/>
  <c r="H72" i="16"/>
  <c r="F72" i="16"/>
  <c r="A72" i="16"/>
  <c r="C72" i="16" s="1"/>
  <c r="H71" i="16"/>
  <c r="F71" i="16"/>
  <c r="A71" i="16"/>
  <c r="C71" i="16" s="1"/>
  <c r="H70" i="16"/>
  <c r="F70" i="16"/>
  <c r="A70" i="16"/>
  <c r="H69" i="16"/>
  <c r="F69" i="16"/>
  <c r="A69" i="16"/>
  <c r="C69" i="16" s="1"/>
  <c r="H68" i="16"/>
  <c r="F68" i="16"/>
  <c r="A68" i="16"/>
  <c r="C68" i="16" s="1"/>
  <c r="H67" i="16"/>
  <c r="F67" i="16"/>
  <c r="A67" i="16"/>
  <c r="C67" i="16" s="1"/>
  <c r="H66" i="16"/>
  <c r="F66" i="16"/>
  <c r="A66" i="16"/>
  <c r="D66" i="16" s="1"/>
  <c r="H65" i="16"/>
  <c r="F65" i="16"/>
  <c r="A65" i="16"/>
  <c r="B65" i="16" s="1"/>
  <c r="H64" i="16"/>
  <c r="F64" i="16"/>
  <c r="A64" i="16"/>
  <c r="D64" i="16" s="1"/>
  <c r="I64" i="16" s="1"/>
  <c r="H63" i="16"/>
  <c r="F63" i="16"/>
  <c r="A63" i="16"/>
  <c r="B63" i="16" s="1"/>
  <c r="H62" i="16"/>
  <c r="F62" i="16"/>
  <c r="A62" i="16"/>
  <c r="D62" i="16" s="1"/>
  <c r="I62" i="16" s="1"/>
  <c r="H61" i="16"/>
  <c r="F61" i="16"/>
  <c r="A61" i="16"/>
  <c r="B61" i="16" s="1"/>
  <c r="H60" i="16"/>
  <c r="F60" i="16"/>
  <c r="A60" i="16"/>
  <c r="D60" i="16" s="1"/>
  <c r="I60" i="16" s="1"/>
  <c r="H59" i="16"/>
  <c r="F59" i="16"/>
  <c r="A59" i="16"/>
  <c r="B59" i="16" s="1"/>
  <c r="H58" i="16"/>
  <c r="F58" i="16"/>
  <c r="A58" i="16"/>
  <c r="D58" i="16" s="1"/>
  <c r="I58" i="16" s="1"/>
  <c r="H57" i="16"/>
  <c r="F57" i="16"/>
  <c r="A57" i="16"/>
  <c r="B57" i="16" s="1"/>
  <c r="H56" i="16"/>
  <c r="F56" i="16"/>
  <c r="A56" i="16"/>
  <c r="D56" i="16" s="1"/>
  <c r="I56" i="16" s="1"/>
  <c r="H55" i="16"/>
  <c r="F55" i="16"/>
  <c r="A55" i="16"/>
  <c r="B55" i="16" s="1"/>
  <c r="H54" i="16"/>
  <c r="F54" i="16"/>
  <c r="A54" i="16"/>
  <c r="D54" i="16" s="1"/>
  <c r="I54" i="16" s="1"/>
  <c r="H53" i="16"/>
  <c r="F53" i="16"/>
  <c r="A53" i="16"/>
  <c r="B53" i="16" s="1"/>
  <c r="H52" i="16"/>
  <c r="F52" i="16"/>
  <c r="A52" i="16"/>
  <c r="D52" i="16" s="1"/>
  <c r="I52" i="16" s="1"/>
  <c r="H51" i="16"/>
  <c r="F51" i="16"/>
  <c r="A51" i="16"/>
  <c r="B51" i="16" s="1"/>
  <c r="H50" i="16"/>
  <c r="F50" i="16"/>
  <c r="A50" i="16"/>
  <c r="D50" i="16" s="1"/>
  <c r="I50" i="16" s="1"/>
  <c r="H49" i="16"/>
  <c r="F49" i="16"/>
  <c r="A49" i="16"/>
  <c r="B49" i="16" s="1"/>
  <c r="H48" i="16"/>
  <c r="F48" i="16"/>
  <c r="A48" i="16"/>
  <c r="D48" i="16" s="1"/>
  <c r="I48" i="16" s="1"/>
  <c r="H47" i="16"/>
  <c r="F47" i="16"/>
  <c r="A47" i="16"/>
  <c r="B47" i="16" s="1"/>
  <c r="H46" i="16"/>
  <c r="F46" i="16"/>
  <c r="A46" i="16"/>
  <c r="D46" i="16" s="1"/>
  <c r="I46" i="16" s="1"/>
  <c r="H45" i="16"/>
  <c r="F45" i="16"/>
  <c r="A45" i="16"/>
  <c r="B45" i="16" s="1"/>
  <c r="H44" i="16"/>
  <c r="F44" i="16"/>
  <c r="A44" i="16"/>
  <c r="D44" i="16" s="1"/>
  <c r="I44" i="16" s="1"/>
  <c r="H43" i="16"/>
  <c r="F43" i="16"/>
  <c r="A43" i="16"/>
  <c r="B43" i="16" s="1"/>
  <c r="H42" i="16"/>
  <c r="F42" i="16"/>
  <c r="A42" i="16"/>
  <c r="D42" i="16" s="1"/>
  <c r="I42" i="16" s="1"/>
  <c r="H41" i="16"/>
  <c r="F41" i="16"/>
  <c r="A41" i="16"/>
  <c r="B41" i="16" s="1"/>
  <c r="H40" i="16"/>
  <c r="F40" i="16"/>
  <c r="A40" i="16"/>
  <c r="L40" i="16" s="1"/>
  <c r="H39" i="16"/>
  <c r="F39" i="16"/>
  <c r="A39" i="16"/>
  <c r="L39" i="16" s="1"/>
  <c r="H38" i="16"/>
  <c r="F38" i="16"/>
  <c r="A38" i="16"/>
  <c r="L38" i="16" s="1"/>
  <c r="H37" i="16"/>
  <c r="F37" i="16"/>
  <c r="A37" i="16"/>
  <c r="L37" i="16" s="1"/>
  <c r="H36" i="16"/>
  <c r="F36" i="16"/>
  <c r="A36" i="16"/>
  <c r="L36" i="16" s="1"/>
  <c r="H35" i="16"/>
  <c r="F35" i="16"/>
  <c r="A35" i="16"/>
  <c r="L35" i="16" s="1"/>
  <c r="H34" i="16"/>
  <c r="F34" i="16"/>
  <c r="A34" i="16"/>
  <c r="L34" i="16" s="1"/>
  <c r="H33" i="16"/>
  <c r="F33" i="16"/>
  <c r="A33" i="16"/>
  <c r="H32" i="16"/>
  <c r="F32" i="16"/>
  <c r="A32" i="16"/>
  <c r="L32" i="16" s="1"/>
  <c r="H31" i="16"/>
  <c r="F31" i="16"/>
  <c r="A31" i="16"/>
  <c r="L31" i="16" s="1"/>
  <c r="H30" i="16"/>
  <c r="F30" i="16"/>
  <c r="A30" i="16"/>
  <c r="L30" i="16" s="1"/>
  <c r="H29" i="16"/>
  <c r="F29" i="16"/>
  <c r="A29" i="16"/>
  <c r="L29" i="16" s="1"/>
  <c r="H28" i="16"/>
  <c r="F28" i="16"/>
  <c r="A28" i="16"/>
  <c r="L28" i="16" s="1"/>
  <c r="H27" i="16"/>
  <c r="F27" i="16"/>
  <c r="A27" i="16"/>
  <c r="L27" i="16" s="1"/>
  <c r="H26" i="16"/>
  <c r="F26" i="16"/>
  <c r="A26" i="16"/>
  <c r="L26" i="16" s="1"/>
  <c r="H25" i="16"/>
  <c r="F25" i="16"/>
  <c r="A25" i="16"/>
  <c r="H24" i="16"/>
  <c r="F24" i="16"/>
  <c r="A24" i="16"/>
  <c r="L24" i="16" s="1"/>
  <c r="H23" i="16"/>
  <c r="F23" i="16"/>
  <c r="A23" i="16"/>
  <c r="L23" i="16" s="1"/>
  <c r="H22" i="16"/>
  <c r="F22" i="16"/>
  <c r="A22" i="16"/>
  <c r="L22" i="16" s="1"/>
  <c r="H21" i="16"/>
  <c r="F21" i="16"/>
  <c r="A21" i="16"/>
  <c r="L21" i="16" s="1"/>
  <c r="H20" i="16"/>
  <c r="F20" i="16"/>
  <c r="A20" i="16"/>
  <c r="L20" i="16" s="1"/>
  <c r="H19" i="16"/>
  <c r="F19" i="16"/>
  <c r="A19" i="16"/>
  <c r="L19" i="16" s="1"/>
  <c r="H18" i="16"/>
  <c r="F18" i="16"/>
  <c r="A18" i="16"/>
  <c r="L18" i="16" s="1"/>
  <c r="H17" i="16"/>
  <c r="F17" i="16"/>
  <c r="A17" i="16"/>
  <c r="H16" i="16"/>
  <c r="F16" i="16"/>
  <c r="A16" i="16"/>
  <c r="L16" i="16" s="1"/>
  <c r="H15" i="16"/>
  <c r="F15" i="16"/>
  <c r="A15" i="16"/>
  <c r="L15" i="16" s="1"/>
  <c r="H14" i="16"/>
  <c r="F14" i="16"/>
  <c r="A14" i="16"/>
  <c r="L14" i="16" s="1"/>
  <c r="H13" i="16"/>
  <c r="F13" i="16"/>
  <c r="A13" i="16"/>
  <c r="L13" i="16" s="1"/>
  <c r="H12" i="16"/>
  <c r="F12" i="16"/>
  <c r="A12" i="16"/>
  <c r="L12" i="16" s="1"/>
  <c r="H11" i="16"/>
  <c r="F11" i="16"/>
  <c r="A11" i="16"/>
  <c r="L11" i="16" s="1"/>
  <c r="H10" i="16"/>
  <c r="F10" i="16"/>
  <c r="A10" i="16"/>
  <c r="L10" i="16" s="1"/>
  <c r="H9" i="16"/>
  <c r="F9" i="16"/>
  <c r="A9" i="16"/>
  <c r="H8" i="16"/>
  <c r="F8" i="16"/>
  <c r="A8" i="16"/>
  <c r="L8" i="16" s="1"/>
  <c r="H7" i="16"/>
  <c r="F7" i="16"/>
  <c r="A7" i="16"/>
  <c r="L7" i="16" s="1"/>
  <c r="H6" i="16"/>
  <c r="F6" i="16"/>
  <c r="A6" i="16"/>
  <c r="L6" i="16" s="1"/>
  <c r="H5" i="16"/>
  <c r="F5" i="16"/>
  <c r="A5" i="16"/>
  <c r="L5" i="16" s="1"/>
  <c r="H4" i="16"/>
  <c r="F4" i="16"/>
  <c r="A4" i="16"/>
  <c r="L4" i="16" s="1"/>
  <c r="H3" i="16"/>
  <c r="F3" i="16"/>
  <c r="A3" i="16"/>
  <c r="L3" i="16" s="1"/>
  <c r="H2" i="16"/>
  <c r="F2" i="16"/>
  <c r="A2" i="16"/>
  <c r="L2" i="16" s="1"/>
  <c r="L55" i="16" l="1"/>
  <c r="C38" i="16"/>
  <c r="C55" i="16"/>
  <c r="F441" i="6"/>
  <c r="F439" i="6"/>
  <c r="C6" i="16"/>
  <c r="B8" i="16"/>
  <c r="C44" i="16"/>
  <c r="C22" i="16"/>
  <c r="B24" i="16"/>
  <c r="D55" i="16"/>
  <c r="I55" i="16" s="1"/>
  <c r="C335" i="6"/>
  <c r="C335" i="3" s="1"/>
  <c r="C334" i="6"/>
  <c r="C334" i="3" s="1"/>
  <c r="C337" i="6"/>
  <c r="C337" i="3" s="1"/>
  <c r="C336" i="6"/>
  <c r="C336" i="3" s="1"/>
  <c r="F440" i="6"/>
  <c r="F438" i="6"/>
  <c r="F442" i="6"/>
  <c r="C325" i="6"/>
  <c r="C325" i="3" s="1"/>
  <c r="C321" i="6"/>
  <c r="C321" i="3" s="1"/>
  <c r="C332" i="6"/>
  <c r="C332" i="3" s="1"/>
  <c r="C333" i="6"/>
  <c r="C333" i="3" s="1"/>
  <c r="C329" i="6"/>
  <c r="C329" i="3" s="1"/>
  <c r="C331" i="6"/>
  <c r="C331" i="3" s="1"/>
  <c r="C330" i="6"/>
  <c r="C330" i="3" s="1"/>
  <c r="C328" i="6"/>
  <c r="C328" i="3" s="1"/>
  <c r="C327" i="6"/>
  <c r="C327" i="3" s="1"/>
  <c r="C326" i="6"/>
  <c r="C326" i="3" s="1"/>
  <c r="C324" i="6"/>
  <c r="C324" i="3" s="1"/>
  <c r="C319" i="6"/>
  <c r="C319" i="3" s="1"/>
  <c r="C323" i="6"/>
  <c r="C323" i="3" s="1"/>
  <c r="C322" i="6"/>
  <c r="C322" i="3" s="1"/>
  <c r="C320" i="6"/>
  <c r="C320" i="3" s="1"/>
  <c r="C318" i="6"/>
  <c r="C318" i="3" s="1"/>
  <c r="C314" i="6"/>
  <c r="C314" i="3" s="1"/>
  <c r="C317" i="6"/>
  <c r="C317" i="3" s="1"/>
  <c r="C316" i="6"/>
  <c r="C316" i="3" s="1"/>
  <c r="C311" i="6"/>
  <c r="C311" i="3" s="1"/>
  <c r="C310" i="6"/>
  <c r="C310" i="3" s="1"/>
  <c r="C313" i="6"/>
  <c r="C313" i="3" s="1"/>
  <c r="C315" i="6"/>
  <c r="C315" i="3" s="1"/>
  <c r="C312" i="6"/>
  <c r="C312" i="3" s="1"/>
  <c r="C307" i="6"/>
  <c r="C307" i="3" s="1"/>
  <c r="C303" i="6"/>
  <c r="C303" i="3" s="1"/>
  <c r="C309" i="6"/>
  <c r="C309" i="3" s="1"/>
  <c r="C308" i="6"/>
  <c r="C308" i="3" s="1"/>
  <c r="C306" i="6"/>
  <c r="C306" i="3" s="1"/>
  <c r="C305" i="6"/>
  <c r="C305" i="3" s="1"/>
  <c r="C304" i="6"/>
  <c r="C304" i="3" s="1"/>
  <c r="C302" i="6"/>
  <c r="C302" i="3" s="1"/>
  <c r="C301" i="6"/>
  <c r="C301" i="3" s="1"/>
  <c r="C300" i="6"/>
  <c r="C300" i="3" s="1"/>
  <c r="L63" i="16"/>
  <c r="C52" i="16"/>
  <c r="D53" i="16"/>
  <c r="C62" i="16"/>
  <c r="C63" i="16"/>
  <c r="D3" i="16"/>
  <c r="I3" i="16" s="1"/>
  <c r="C4" i="16"/>
  <c r="C14" i="16"/>
  <c r="B16" i="16"/>
  <c r="B18" i="16"/>
  <c r="C20" i="16"/>
  <c r="C30" i="16"/>
  <c r="B32" i="16"/>
  <c r="B34" i="16"/>
  <c r="C36" i="16"/>
  <c r="C12" i="16"/>
  <c r="C16" i="16"/>
  <c r="C18" i="16"/>
  <c r="C28" i="16"/>
  <c r="C32" i="16"/>
  <c r="C34" i="16"/>
  <c r="B10" i="16"/>
  <c r="B26" i="16"/>
  <c r="C40" i="16"/>
  <c r="C46" i="16"/>
  <c r="C60" i="16"/>
  <c r="L66" i="16"/>
  <c r="C2" i="12"/>
  <c r="C70" i="12"/>
  <c r="C66" i="12"/>
  <c r="C62" i="12"/>
  <c r="C58" i="12"/>
  <c r="C54" i="12"/>
  <c r="C50" i="12"/>
  <c r="C46" i="12"/>
  <c r="C42" i="12"/>
  <c r="C38" i="12"/>
  <c r="C34" i="12"/>
  <c r="C30" i="12"/>
  <c r="C26" i="12"/>
  <c r="C22" i="12"/>
  <c r="C18" i="12"/>
  <c r="C14" i="12"/>
  <c r="C10" i="12"/>
  <c r="C6" i="12"/>
  <c r="B2" i="16"/>
  <c r="C8" i="16"/>
  <c r="C10" i="16"/>
  <c r="B12" i="16"/>
  <c r="B14" i="16"/>
  <c r="C24" i="16"/>
  <c r="C26" i="16"/>
  <c r="B28" i="16"/>
  <c r="B30" i="16"/>
  <c r="C45" i="16"/>
  <c r="L45" i="16"/>
  <c r="C47" i="16"/>
  <c r="L47" i="16"/>
  <c r="B50" i="16"/>
  <c r="C51" i="16"/>
  <c r="B52" i="16"/>
  <c r="L52" i="16"/>
  <c r="B54" i="16"/>
  <c r="L54" i="16"/>
  <c r="C61" i="16"/>
  <c r="L61" i="16"/>
  <c r="B66" i="16"/>
  <c r="C74" i="16"/>
  <c r="C73" i="12"/>
  <c r="C69" i="12"/>
  <c r="C65" i="12"/>
  <c r="C61" i="12"/>
  <c r="C57" i="12"/>
  <c r="C53" i="12"/>
  <c r="C49" i="12"/>
  <c r="C45" i="12"/>
  <c r="C41" i="12"/>
  <c r="C37" i="12"/>
  <c r="C33" i="12"/>
  <c r="C29" i="12"/>
  <c r="C25" i="12"/>
  <c r="C21" i="12"/>
  <c r="C17" i="12"/>
  <c r="C13" i="12"/>
  <c r="C9" i="12"/>
  <c r="C5" i="12"/>
  <c r="C54" i="16"/>
  <c r="D61" i="16"/>
  <c r="D63" i="16"/>
  <c r="I63" i="16" s="1"/>
  <c r="C72" i="12"/>
  <c r="C68" i="12"/>
  <c r="C64" i="12"/>
  <c r="C60" i="12"/>
  <c r="C56" i="12"/>
  <c r="C52" i="12"/>
  <c r="C48" i="12"/>
  <c r="C44" i="12"/>
  <c r="C40" i="12"/>
  <c r="C36" i="12"/>
  <c r="C32" i="12"/>
  <c r="C28" i="12"/>
  <c r="C24" i="12"/>
  <c r="C20" i="12"/>
  <c r="C16" i="12"/>
  <c r="C12" i="12"/>
  <c r="C8" i="12"/>
  <c r="C4" i="12"/>
  <c r="C2" i="16"/>
  <c r="D45" i="16"/>
  <c r="D47" i="16"/>
  <c r="I47" i="16" s="1"/>
  <c r="B4" i="16"/>
  <c r="B6" i="16"/>
  <c r="B20" i="16"/>
  <c r="B22" i="16"/>
  <c r="B36" i="16"/>
  <c r="B38" i="16"/>
  <c r="B40" i="16"/>
  <c r="B42" i="16"/>
  <c r="C43" i="16"/>
  <c r="B44" i="16"/>
  <c r="L44" i="16"/>
  <c r="B46" i="16"/>
  <c r="L46" i="16"/>
  <c r="C53" i="16"/>
  <c r="L53" i="16"/>
  <c r="B58" i="16"/>
  <c r="C59" i="16"/>
  <c r="B60" i="16"/>
  <c r="L60" i="16"/>
  <c r="B62" i="16"/>
  <c r="L62" i="16"/>
  <c r="C71" i="12"/>
  <c r="C67" i="12"/>
  <c r="C63" i="12"/>
  <c r="C59" i="12"/>
  <c r="C55" i="12"/>
  <c r="C51" i="12"/>
  <c r="C47" i="12"/>
  <c r="C43" i="12"/>
  <c r="C39" i="12"/>
  <c r="C35" i="12"/>
  <c r="C31" i="12"/>
  <c r="C27" i="12"/>
  <c r="C23" i="12"/>
  <c r="C19" i="12"/>
  <c r="C15" i="12"/>
  <c r="C11" i="12"/>
  <c r="C7" i="12"/>
  <c r="C3" i="12"/>
  <c r="T62" i="16"/>
  <c r="T54" i="16"/>
  <c r="T46" i="16"/>
  <c r="D17" i="16"/>
  <c r="C17" i="16"/>
  <c r="B17" i="16"/>
  <c r="D25" i="16"/>
  <c r="C25" i="16"/>
  <c r="B25" i="16"/>
  <c r="D33" i="16"/>
  <c r="C33" i="16"/>
  <c r="B33" i="16"/>
  <c r="C3" i="16"/>
  <c r="B3" i="16"/>
  <c r="D11" i="16"/>
  <c r="C11" i="16"/>
  <c r="B11" i="16"/>
  <c r="D19" i="16"/>
  <c r="C19" i="16"/>
  <c r="B19" i="16"/>
  <c r="D27" i="16"/>
  <c r="C27" i="16"/>
  <c r="B27" i="16"/>
  <c r="D35" i="16"/>
  <c r="C35" i="16"/>
  <c r="B35" i="16"/>
  <c r="D9" i="16"/>
  <c r="C9" i="16"/>
  <c r="B9" i="16"/>
  <c r="D5" i="16"/>
  <c r="C5" i="16"/>
  <c r="B5" i="16"/>
  <c r="D13" i="16"/>
  <c r="C13" i="16"/>
  <c r="B13" i="16"/>
  <c r="D21" i="16"/>
  <c r="C21" i="16"/>
  <c r="B21" i="16"/>
  <c r="D29" i="16"/>
  <c r="C29" i="16"/>
  <c r="B29" i="16"/>
  <c r="D37" i="16"/>
  <c r="C37" i="16"/>
  <c r="B37" i="16"/>
  <c r="T3" i="16"/>
  <c r="G3" i="16"/>
  <c r="D7" i="16"/>
  <c r="C7" i="16"/>
  <c r="B7" i="16"/>
  <c r="L9" i="16"/>
  <c r="D15" i="16"/>
  <c r="C15" i="16"/>
  <c r="B15" i="16"/>
  <c r="L17" i="16"/>
  <c r="D23" i="16"/>
  <c r="C23" i="16"/>
  <c r="B23" i="16"/>
  <c r="L25" i="16"/>
  <c r="D31" i="16"/>
  <c r="C31" i="16"/>
  <c r="B31" i="16"/>
  <c r="L33" i="16"/>
  <c r="D39" i="16"/>
  <c r="C39" i="16"/>
  <c r="B39" i="16"/>
  <c r="T45" i="16"/>
  <c r="G45" i="16"/>
  <c r="G48" i="16"/>
  <c r="T53" i="16"/>
  <c r="G53" i="16"/>
  <c r="G56" i="16"/>
  <c r="B70" i="16"/>
  <c r="D70" i="16"/>
  <c r="L70" i="16"/>
  <c r="D2" i="16"/>
  <c r="D4" i="16"/>
  <c r="D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C41" i="16"/>
  <c r="C42" i="16"/>
  <c r="L42" i="16"/>
  <c r="D43" i="16"/>
  <c r="L43" i="16"/>
  <c r="T44" i="16"/>
  <c r="G46" i="16"/>
  <c r="B48" i="16"/>
  <c r="C49" i="16"/>
  <c r="C50" i="16"/>
  <c r="L50" i="16"/>
  <c r="D51" i="16"/>
  <c r="L51" i="16"/>
  <c r="T52" i="16"/>
  <c r="G54" i="16"/>
  <c r="B56" i="16"/>
  <c r="C57" i="16"/>
  <c r="C58" i="16"/>
  <c r="L58" i="16"/>
  <c r="D59" i="16"/>
  <c r="L59" i="16"/>
  <c r="T60" i="16"/>
  <c r="G62" i="16"/>
  <c r="B64" i="16"/>
  <c r="C65" i="16"/>
  <c r="C66" i="16"/>
  <c r="D67" i="16"/>
  <c r="B67" i="16"/>
  <c r="L67" i="16"/>
  <c r="C70" i="16"/>
  <c r="D71" i="16"/>
  <c r="B71" i="16"/>
  <c r="L71" i="16"/>
  <c r="T61" i="16"/>
  <c r="G61" i="16"/>
  <c r="G64" i="16"/>
  <c r="D41" i="16"/>
  <c r="L41" i="16"/>
  <c r="T42" i="16"/>
  <c r="G44" i="16"/>
  <c r="C48" i="16"/>
  <c r="L48" i="16"/>
  <c r="D49" i="16"/>
  <c r="L49" i="16"/>
  <c r="T50" i="16"/>
  <c r="G52" i="16"/>
  <c r="C56" i="16"/>
  <c r="L56" i="16"/>
  <c r="D57" i="16"/>
  <c r="L57" i="16"/>
  <c r="T58" i="16"/>
  <c r="G60" i="16"/>
  <c r="C64" i="16"/>
  <c r="L64" i="16"/>
  <c r="D65" i="16"/>
  <c r="L65" i="16"/>
  <c r="B68" i="16"/>
  <c r="D68" i="16"/>
  <c r="L68" i="16"/>
  <c r="B72" i="16"/>
  <c r="D72" i="16"/>
  <c r="L72" i="16"/>
  <c r="G42" i="16"/>
  <c r="I45" i="16"/>
  <c r="G47" i="16"/>
  <c r="T48" i="16"/>
  <c r="G50" i="16"/>
  <c r="I53" i="16"/>
  <c r="T55" i="16"/>
  <c r="G55" i="16"/>
  <c r="T56" i="16"/>
  <c r="G58" i="16"/>
  <c r="I61" i="16"/>
  <c r="T63" i="16"/>
  <c r="G63" i="16"/>
  <c r="T64" i="16"/>
  <c r="T66" i="16"/>
  <c r="G66" i="16"/>
  <c r="I66" i="16"/>
  <c r="D69" i="16"/>
  <c r="B69" i="16"/>
  <c r="L69" i="16"/>
  <c r="D73" i="16"/>
  <c r="B73" i="16"/>
  <c r="L73" i="16"/>
  <c r="D74" i="16"/>
  <c r="L74" i="16"/>
  <c r="T47" i="16" l="1"/>
  <c r="T72" i="16"/>
  <c r="G72" i="16"/>
  <c r="I72" i="16"/>
  <c r="T57" i="16"/>
  <c r="G57" i="16"/>
  <c r="I57" i="16"/>
  <c r="T34" i="16"/>
  <c r="G34" i="16"/>
  <c r="I34" i="16"/>
  <c r="T10" i="16"/>
  <c r="G10" i="16"/>
  <c r="I10" i="16"/>
  <c r="I39" i="16"/>
  <c r="T39" i="16"/>
  <c r="G39" i="16"/>
  <c r="I15" i="16"/>
  <c r="T15" i="16"/>
  <c r="G15" i="16"/>
  <c r="I29" i="16"/>
  <c r="T29" i="16"/>
  <c r="G29" i="16"/>
  <c r="I9" i="16"/>
  <c r="T9" i="16"/>
  <c r="G9" i="16"/>
  <c r="I25" i="16"/>
  <c r="T25" i="16"/>
  <c r="G25" i="16"/>
  <c r="I73" i="16"/>
  <c r="T73" i="16"/>
  <c r="G73" i="16"/>
  <c r="T59" i="16"/>
  <c r="G59" i="16"/>
  <c r="I59" i="16"/>
  <c r="T51" i="16"/>
  <c r="G51" i="16"/>
  <c r="I51" i="16"/>
  <c r="T43" i="16"/>
  <c r="G43" i="16"/>
  <c r="I43" i="16"/>
  <c r="T40" i="16"/>
  <c r="G40" i="16"/>
  <c r="I40" i="16"/>
  <c r="T32" i="16"/>
  <c r="G32" i="16"/>
  <c r="I32" i="16"/>
  <c r="T24" i="16"/>
  <c r="G24" i="16"/>
  <c r="I24" i="16"/>
  <c r="T16" i="16"/>
  <c r="G16" i="16"/>
  <c r="I16" i="16"/>
  <c r="T8" i="16"/>
  <c r="G8" i="16"/>
  <c r="I8" i="16"/>
  <c r="I37" i="16"/>
  <c r="T37" i="16"/>
  <c r="G37" i="16"/>
  <c r="I5" i="16"/>
  <c r="T5" i="16"/>
  <c r="G5" i="16"/>
  <c r="I19" i="16"/>
  <c r="T19" i="16"/>
  <c r="G19" i="16"/>
  <c r="I33" i="16"/>
  <c r="T33" i="16"/>
  <c r="G33" i="16"/>
  <c r="T26" i="16"/>
  <c r="G26" i="16"/>
  <c r="I26" i="16"/>
  <c r="I2" i="16"/>
  <c r="G2" i="16"/>
  <c r="T2" i="16"/>
  <c r="I23" i="16"/>
  <c r="T23" i="16"/>
  <c r="G23" i="16"/>
  <c r="I7" i="16"/>
  <c r="T7" i="16"/>
  <c r="G7" i="16"/>
  <c r="I11" i="16"/>
  <c r="T11" i="16"/>
  <c r="G11" i="16"/>
  <c r="T74" i="16"/>
  <c r="G74" i="16"/>
  <c r="I74" i="16"/>
  <c r="T65" i="16"/>
  <c r="G65" i="16"/>
  <c r="I65" i="16"/>
  <c r="T49" i="16"/>
  <c r="G49" i="16"/>
  <c r="I49" i="16"/>
  <c r="I71" i="16"/>
  <c r="T71" i="16"/>
  <c r="G71" i="16"/>
  <c r="I67" i="16"/>
  <c r="T67" i="16"/>
  <c r="G67" i="16"/>
  <c r="T38" i="16"/>
  <c r="G38" i="16"/>
  <c r="I38" i="16"/>
  <c r="T30" i="16"/>
  <c r="G30" i="16"/>
  <c r="I30" i="16"/>
  <c r="T22" i="16"/>
  <c r="G22" i="16"/>
  <c r="I22" i="16"/>
  <c r="T14" i="16"/>
  <c r="G14" i="16"/>
  <c r="I14" i="16"/>
  <c r="T6" i="16"/>
  <c r="G6" i="16"/>
  <c r="I6" i="16"/>
  <c r="T70" i="16"/>
  <c r="G70" i="16"/>
  <c r="I70" i="16"/>
  <c r="I13" i="16"/>
  <c r="T13" i="16"/>
  <c r="G13" i="16"/>
  <c r="I27" i="16"/>
  <c r="T27" i="16"/>
  <c r="G27" i="16"/>
  <c r="I69" i="16"/>
  <c r="T69" i="16"/>
  <c r="G69" i="16"/>
  <c r="T41" i="16"/>
  <c r="G41" i="16"/>
  <c r="I41" i="16"/>
  <c r="T18" i="16"/>
  <c r="G18" i="16"/>
  <c r="I18" i="16"/>
  <c r="I31" i="16"/>
  <c r="T31" i="16"/>
  <c r="G31" i="16"/>
  <c r="T68" i="16"/>
  <c r="G68" i="16"/>
  <c r="I68" i="16"/>
  <c r="T36" i="16"/>
  <c r="G36" i="16"/>
  <c r="I36" i="16"/>
  <c r="T28" i="16"/>
  <c r="G28" i="16"/>
  <c r="I28" i="16"/>
  <c r="T20" i="16"/>
  <c r="G20" i="16"/>
  <c r="I20" i="16"/>
  <c r="T12" i="16"/>
  <c r="G12" i="16"/>
  <c r="I12" i="16"/>
  <c r="I4" i="16"/>
  <c r="G4" i="16"/>
  <c r="T4" i="16"/>
  <c r="I21" i="16"/>
  <c r="T21" i="16"/>
  <c r="G21" i="16"/>
  <c r="I35" i="16"/>
  <c r="T35" i="16"/>
  <c r="G35" i="16"/>
  <c r="I17" i="16"/>
  <c r="T17" i="16"/>
  <c r="G17" i="16"/>
  <c r="D7" i="18" l="1"/>
  <c r="D9" i="18"/>
  <c r="D10" i="18"/>
  <c r="D11" i="18"/>
  <c r="D12" i="18"/>
  <c r="D13" i="18"/>
  <c r="D14" i="18"/>
  <c r="D16" i="18"/>
  <c r="D17" i="18"/>
  <c r="D18" i="18"/>
  <c r="D26" i="18"/>
  <c r="D27" i="18"/>
  <c r="D28" i="18"/>
  <c r="D29" i="18"/>
  <c r="D30" i="18"/>
  <c r="D31" i="18"/>
  <c r="D32" i="18"/>
  <c r="D33" i="18"/>
  <c r="D34" i="18"/>
  <c r="D35" i="18"/>
  <c r="D36" i="18"/>
  <c r="D39" i="18"/>
  <c r="D43" i="18"/>
  <c r="D44" i="18"/>
  <c r="D46" i="18"/>
  <c r="D47" i="18"/>
  <c r="D48" i="18"/>
  <c r="D50" i="18"/>
  <c r="D53" i="18"/>
  <c r="D54" i="18"/>
  <c r="D55" i="18"/>
  <c r="D56" i="18"/>
  <c r="D57" i="18"/>
  <c r="D58" i="18"/>
  <c r="D60" i="18"/>
  <c r="D61" i="18"/>
  <c r="D62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9" i="18"/>
  <c r="D80" i="18"/>
  <c r="D81" i="18"/>
  <c r="D84" i="18"/>
  <c r="D86" i="18"/>
  <c r="D88" i="18"/>
  <c r="D89" i="18"/>
  <c r="D90" i="18"/>
  <c r="D91" i="18"/>
  <c r="D92" i="18"/>
  <c r="D93" i="18"/>
  <c r="D94" i="18"/>
  <c r="D99" i="18"/>
  <c r="D101" i="18"/>
  <c r="D102" i="18"/>
  <c r="D103" i="18"/>
  <c r="D105" i="18"/>
  <c r="D106" i="18"/>
  <c r="D107" i="18"/>
  <c r="D108" i="18"/>
  <c r="D2" i="18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2" i="19"/>
  <c r="AE58" i="12"/>
  <c r="AF58" i="12" s="1"/>
  <c r="AE59" i="12"/>
  <c r="AF59" i="12" s="1"/>
  <c r="AE60" i="12"/>
  <c r="AF60" i="12" s="1"/>
  <c r="AE61" i="12"/>
  <c r="AF61" i="12" s="1"/>
  <c r="AE62" i="12"/>
  <c r="AF62" i="12" s="1"/>
  <c r="AE63" i="12"/>
  <c r="AF63" i="12" s="1"/>
  <c r="AE64" i="12"/>
  <c r="AF64" i="12" s="1"/>
  <c r="AE65" i="12"/>
  <c r="AF65" i="12" s="1"/>
  <c r="AE66" i="12"/>
  <c r="AF66" i="12" s="1"/>
  <c r="AE67" i="12"/>
  <c r="AF67" i="12" s="1"/>
  <c r="AE68" i="12"/>
  <c r="AF68" i="12" s="1"/>
  <c r="AE69" i="12"/>
  <c r="AF69" i="12" s="1"/>
  <c r="AE70" i="12"/>
  <c r="AF70" i="12" s="1"/>
  <c r="AE71" i="12"/>
  <c r="AF71" i="12" s="1"/>
  <c r="AE72" i="12"/>
  <c r="AF72" i="12" s="1"/>
  <c r="AE73" i="12"/>
  <c r="AF73" i="12" s="1"/>
  <c r="AE3" i="12"/>
  <c r="AF3" i="12" s="1"/>
  <c r="AE4" i="12"/>
  <c r="AF4" i="12" s="1"/>
  <c r="AE5" i="12"/>
  <c r="AF5" i="12" s="1"/>
  <c r="AE6" i="12"/>
  <c r="AF6" i="12" s="1"/>
  <c r="AE7" i="12"/>
  <c r="AF7" i="12" s="1"/>
  <c r="AE8" i="12"/>
  <c r="AF8" i="12" s="1"/>
  <c r="AE9" i="12"/>
  <c r="AF9" i="12" s="1"/>
  <c r="AE10" i="12"/>
  <c r="AF10" i="12" s="1"/>
  <c r="AE11" i="12"/>
  <c r="AF11" i="12" s="1"/>
  <c r="AE12" i="12"/>
  <c r="AF12" i="12" s="1"/>
  <c r="AE13" i="12"/>
  <c r="AF13" i="12" s="1"/>
  <c r="AE14" i="12"/>
  <c r="AF14" i="12" s="1"/>
  <c r="AE15" i="12"/>
  <c r="AF15" i="12" s="1"/>
  <c r="AE16" i="12"/>
  <c r="AF16" i="12" s="1"/>
  <c r="AE17" i="12"/>
  <c r="AF17" i="12" s="1"/>
  <c r="AE18" i="12"/>
  <c r="AF18" i="12" s="1"/>
  <c r="AE19" i="12"/>
  <c r="AF19" i="12" s="1"/>
  <c r="AE20" i="12"/>
  <c r="AF20" i="12" s="1"/>
  <c r="AE21" i="12"/>
  <c r="AF21" i="12" s="1"/>
  <c r="AE22" i="12"/>
  <c r="AF22" i="12" s="1"/>
  <c r="AE23" i="12"/>
  <c r="AF23" i="12" s="1"/>
  <c r="AE24" i="12"/>
  <c r="AF24" i="12" s="1"/>
  <c r="AE25" i="12"/>
  <c r="AF25" i="12" s="1"/>
  <c r="AE26" i="12"/>
  <c r="AF26" i="12" s="1"/>
  <c r="AE27" i="12"/>
  <c r="AF27" i="12" s="1"/>
  <c r="AE28" i="12"/>
  <c r="AF28" i="12" s="1"/>
  <c r="AE29" i="12"/>
  <c r="AF29" i="12" s="1"/>
  <c r="AE30" i="12"/>
  <c r="AF30" i="12" s="1"/>
  <c r="AE31" i="12"/>
  <c r="AF31" i="12" s="1"/>
  <c r="AE32" i="12"/>
  <c r="AF32" i="12" s="1"/>
  <c r="AE33" i="12"/>
  <c r="AF33" i="12" s="1"/>
  <c r="AE34" i="12"/>
  <c r="AF34" i="12" s="1"/>
  <c r="AE35" i="12"/>
  <c r="AF35" i="12" s="1"/>
  <c r="AE36" i="12"/>
  <c r="AF36" i="12" s="1"/>
  <c r="AE37" i="12"/>
  <c r="AF37" i="12" s="1"/>
  <c r="AE38" i="12"/>
  <c r="AF38" i="12" s="1"/>
  <c r="AE39" i="12"/>
  <c r="AF39" i="12" s="1"/>
  <c r="AE40" i="12"/>
  <c r="AF40" i="12" s="1"/>
  <c r="AE41" i="12"/>
  <c r="AF41" i="12" s="1"/>
  <c r="AE42" i="12"/>
  <c r="AF42" i="12" s="1"/>
  <c r="AE43" i="12"/>
  <c r="AF43" i="12" s="1"/>
  <c r="AE44" i="12"/>
  <c r="AF44" i="12" s="1"/>
  <c r="AE45" i="12"/>
  <c r="AF45" i="12" s="1"/>
  <c r="AE46" i="12"/>
  <c r="AF46" i="12" s="1"/>
  <c r="AE47" i="12"/>
  <c r="AF47" i="12" s="1"/>
  <c r="AE48" i="12"/>
  <c r="AF48" i="12" s="1"/>
  <c r="AE49" i="12"/>
  <c r="AF49" i="12" s="1"/>
  <c r="AE50" i="12"/>
  <c r="AF50" i="12" s="1"/>
  <c r="AE51" i="12"/>
  <c r="AF51" i="12" s="1"/>
  <c r="AE52" i="12"/>
  <c r="AF52" i="12" s="1"/>
  <c r="AE53" i="12"/>
  <c r="AF53" i="12" s="1"/>
  <c r="AE54" i="12"/>
  <c r="AF54" i="12" s="1"/>
  <c r="AE55" i="12"/>
  <c r="AF55" i="12" s="1"/>
  <c r="AE56" i="12"/>
  <c r="AF56" i="12" s="1"/>
  <c r="AE57" i="12"/>
  <c r="AF57" i="12" s="1"/>
  <c r="AE2" i="12"/>
  <c r="AF2" i="12" s="1"/>
  <c r="D246" i="2"/>
  <c r="D298" i="2"/>
  <c r="D320" i="2"/>
  <c r="D321" i="2"/>
  <c r="D325" i="2"/>
  <c r="D326" i="2"/>
  <c r="D333" i="2"/>
  <c r="D335" i="2"/>
  <c r="D336" i="2"/>
  <c r="D337" i="2"/>
  <c r="D339" i="2"/>
  <c r="D340" i="2"/>
  <c r="D341" i="2"/>
  <c r="D343" i="2"/>
  <c r="D344" i="2"/>
  <c r="D345" i="2"/>
  <c r="D350" i="2"/>
  <c r="D367" i="2"/>
  <c r="D368" i="2"/>
  <c r="D369" i="2"/>
  <c r="D370" i="2"/>
  <c r="D371" i="2"/>
  <c r="D380" i="2"/>
  <c r="D381" i="2"/>
  <c r="D382" i="2"/>
  <c r="D383" i="2"/>
  <c r="D384" i="2"/>
  <c r="D385" i="2"/>
  <c r="D386" i="2"/>
  <c r="D387" i="2"/>
  <c r="D388" i="2"/>
  <c r="D391" i="2"/>
  <c r="D392" i="2"/>
  <c r="D394" i="2"/>
  <c r="D395" i="2"/>
  <c r="D396" i="2"/>
  <c r="D397" i="2"/>
  <c r="D398" i="2"/>
  <c r="D3" i="2"/>
  <c r="D4" i="2"/>
  <c r="D5" i="2"/>
  <c r="D7" i="2"/>
  <c r="D8" i="2"/>
  <c r="D10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7" i="2"/>
  <c r="D98" i="2"/>
  <c r="D99" i="2"/>
  <c r="D100" i="2"/>
  <c r="D101" i="2"/>
  <c r="D102" i="2"/>
  <c r="D103" i="2"/>
  <c r="D104" i="2"/>
  <c r="D105" i="2"/>
  <c r="D106" i="2"/>
  <c r="D107" i="2"/>
  <c r="D109" i="2"/>
  <c r="D111" i="2"/>
  <c r="D112" i="2"/>
  <c r="D114" i="2"/>
  <c r="D115" i="2"/>
  <c r="D116" i="2"/>
  <c r="D118" i="2"/>
  <c r="D119" i="2"/>
  <c r="D120" i="2"/>
  <c r="D121" i="2"/>
  <c r="D122" i="2"/>
  <c r="D123" i="2"/>
  <c r="D145" i="2"/>
  <c r="D147" i="2"/>
  <c r="D148" i="2"/>
  <c r="D151" i="2"/>
  <c r="D152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2" i="2"/>
  <c r="D183" i="2"/>
  <c r="D184" i="2"/>
  <c r="D203" i="2"/>
  <c r="D204" i="2"/>
  <c r="D2" i="2"/>
  <c r="B73" i="12"/>
  <c r="B52" i="12"/>
  <c r="D52" i="12" s="1"/>
  <c r="H52" i="12" s="1"/>
  <c r="B44" i="12"/>
  <c r="D44" i="12" s="1"/>
  <c r="H44" i="12" s="1"/>
  <c r="B33" i="12"/>
  <c r="L7" i="20" l="1"/>
  <c r="I23" i="20"/>
  <c r="I9" i="20"/>
  <c r="I16" i="20"/>
  <c r="I22" i="20"/>
  <c r="I10" i="20"/>
  <c r="I6" i="20"/>
  <c r="I14" i="20"/>
  <c r="J6" i="20"/>
  <c r="K16" i="20"/>
  <c r="K10" i="20"/>
  <c r="K23" i="20"/>
  <c r="J9" i="20"/>
  <c r="J14" i="20"/>
  <c r="L14" i="20"/>
  <c r="L16" i="20"/>
  <c r="J23" i="20"/>
  <c r="J16" i="20"/>
  <c r="J10" i="20"/>
  <c r="K14" i="20"/>
  <c r="L10" i="20"/>
  <c r="K9" i="20"/>
  <c r="K6" i="20"/>
  <c r="L23" i="20"/>
  <c r="I4" i="20"/>
  <c r="L4" i="20"/>
  <c r="J4" i="20"/>
  <c r="K4" i="20"/>
  <c r="I18" i="20"/>
  <c r="K18" i="20"/>
  <c r="J18" i="20"/>
  <c r="L18" i="20"/>
  <c r="I17" i="20"/>
  <c r="J17" i="20"/>
  <c r="K17" i="20"/>
  <c r="L17" i="20"/>
  <c r="I2" i="20"/>
  <c r="J2" i="20"/>
  <c r="L2" i="20"/>
  <c r="K2" i="20"/>
  <c r="I13" i="20"/>
  <c r="L13" i="20"/>
  <c r="J13" i="20"/>
  <c r="K13" i="20"/>
  <c r="I7" i="20"/>
  <c r="J7" i="20"/>
  <c r="K7" i="20"/>
  <c r="I15" i="20"/>
  <c r="J15" i="20"/>
  <c r="L15" i="20"/>
  <c r="K15" i="20"/>
  <c r="I5" i="20"/>
  <c r="I12" i="20"/>
  <c r="J22" i="20"/>
  <c r="I8" i="20"/>
  <c r="L22" i="20"/>
  <c r="K22" i="20"/>
  <c r="J8" i="20"/>
  <c r="K8" i="20"/>
  <c r="L8" i="20"/>
  <c r="I21" i="20"/>
  <c r="I3" i="20"/>
  <c r="L3" i="20"/>
  <c r="J3" i="20"/>
  <c r="K3" i="20"/>
  <c r="J12" i="20"/>
  <c r="L12" i="20"/>
  <c r="K12" i="20"/>
  <c r="I19" i="20"/>
  <c r="L19" i="20"/>
  <c r="K19" i="20"/>
  <c r="J19" i="20"/>
  <c r="I11" i="20"/>
  <c r="K11" i="20"/>
  <c r="J11" i="20"/>
  <c r="L11" i="20"/>
  <c r="L6" i="20"/>
  <c r="I24" i="20"/>
  <c r="K24" i="20"/>
  <c r="J24" i="20"/>
  <c r="L24" i="20"/>
  <c r="J5" i="20"/>
  <c r="I20" i="20"/>
  <c r="L5" i="20"/>
  <c r="L20" i="20"/>
  <c r="J20" i="20"/>
  <c r="K5" i="20"/>
  <c r="K20" i="20"/>
  <c r="J21" i="20"/>
  <c r="L21" i="20"/>
  <c r="K21" i="20"/>
  <c r="L9" i="20"/>
  <c r="K52" i="12"/>
  <c r="L52" i="12"/>
  <c r="K44" i="12"/>
  <c r="L44" i="12"/>
  <c r="G52" i="12"/>
  <c r="G44" i="12"/>
  <c r="E52" i="12"/>
  <c r="F52" i="12"/>
  <c r="E44" i="12"/>
  <c r="F44" i="12"/>
  <c r="D73" i="12"/>
  <c r="H73" i="12" s="1"/>
  <c r="D33" i="12"/>
  <c r="H33" i="12" s="1"/>
  <c r="B71" i="12"/>
  <c r="D71" i="12" s="1"/>
  <c r="H71" i="12" s="1"/>
  <c r="B48" i="12"/>
  <c r="D48" i="12" s="1"/>
  <c r="H48" i="12" s="1"/>
  <c r="B4" i="12"/>
  <c r="D4" i="12" s="1"/>
  <c r="H4" i="12" s="1"/>
  <c r="B35" i="12"/>
  <c r="D35" i="12" s="1"/>
  <c r="H35" i="12" s="1"/>
  <c r="B31" i="12"/>
  <c r="D31" i="12" s="1"/>
  <c r="H31" i="12" s="1"/>
  <c r="B23" i="12"/>
  <c r="D23" i="12" s="1"/>
  <c r="H23" i="12" s="1"/>
  <c r="B15" i="12"/>
  <c r="D15" i="12" s="1"/>
  <c r="H15" i="12" s="1"/>
  <c r="B7" i="12"/>
  <c r="B65" i="12"/>
  <c r="B58" i="12"/>
  <c r="B54" i="12"/>
  <c r="B46" i="12"/>
  <c r="B72" i="12"/>
  <c r="D72" i="12" s="1"/>
  <c r="H72" i="12" s="1"/>
  <c r="B41" i="12"/>
  <c r="B29" i="12"/>
  <c r="B25" i="12"/>
  <c r="B17" i="12"/>
  <c r="B9" i="12"/>
  <c r="B5" i="12"/>
  <c r="B2" i="12"/>
  <c r="D2" i="12" s="1"/>
  <c r="B8" i="12"/>
  <c r="D8" i="12" s="1"/>
  <c r="H8" i="12" s="1"/>
  <c r="B12" i="12"/>
  <c r="D12" i="12" s="1"/>
  <c r="H12" i="12" s="1"/>
  <c r="B16" i="12"/>
  <c r="D16" i="12" s="1"/>
  <c r="H16" i="12" s="1"/>
  <c r="B20" i="12"/>
  <c r="D20" i="12" s="1"/>
  <c r="H20" i="12" s="1"/>
  <c r="B24" i="12"/>
  <c r="D24" i="12" s="1"/>
  <c r="H24" i="12" s="1"/>
  <c r="B60" i="12"/>
  <c r="B68" i="12"/>
  <c r="B6" i="12"/>
  <c r="B10" i="12"/>
  <c r="B14" i="12"/>
  <c r="B18" i="12"/>
  <c r="B22" i="12"/>
  <c r="B26" i="12"/>
  <c r="B45" i="12"/>
  <c r="B53" i="12"/>
  <c r="B47" i="12"/>
  <c r="B55" i="12"/>
  <c r="D55" i="12" s="1"/>
  <c r="H55" i="12" s="1"/>
  <c r="B62" i="12"/>
  <c r="B70" i="12"/>
  <c r="B28" i="12"/>
  <c r="D28" i="12" s="1"/>
  <c r="H28" i="12" s="1"/>
  <c r="B30" i="12"/>
  <c r="B32" i="12"/>
  <c r="B34" i="12"/>
  <c r="B36" i="12"/>
  <c r="B38" i="12"/>
  <c r="B40" i="12"/>
  <c r="D40" i="12" s="1"/>
  <c r="H40" i="12" s="1"/>
  <c r="B49" i="12"/>
  <c r="B57" i="12"/>
  <c r="B64" i="12"/>
  <c r="D64" i="12" s="1"/>
  <c r="H64" i="12" s="1"/>
  <c r="B43" i="12"/>
  <c r="D43" i="12" s="1"/>
  <c r="H43" i="12" s="1"/>
  <c r="B51" i="12"/>
  <c r="D51" i="12" s="1"/>
  <c r="H51" i="12" s="1"/>
  <c r="B66" i="12"/>
  <c r="M12" i="20" l="1"/>
  <c r="M11" i="20"/>
  <c r="M7" i="20"/>
  <c r="M17" i="20"/>
  <c r="M14" i="20"/>
  <c r="M19" i="20"/>
  <c r="M3" i="20"/>
  <c r="M21" i="20"/>
  <c r="M22" i="20"/>
  <c r="M9" i="20"/>
  <c r="M24" i="20"/>
  <c r="M5" i="20"/>
  <c r="M15" i="20"/>
  <c r="M13" i="20"/>
  <c r="M2" i="20"/>
  <c r="M4" i="20"/>
  <c r="M23" i="20"/>
  <c r="M8" i="20"/>
  <c r="M16" i="20"/>
  <c r="M20" i="20"/>
  <c r="M18" i="20"/>
  <c r="M6" i="20"/>
  <c r="M10" i="20"/>
  <c r="L2" i="12"/>
  <c r="H2" i="12"/>
  <c r="K28" i="12"/>
  <c r="L28" i="12"/>
  <c r="K20" i="12"/>
  <c r="L20" i="12"/>
  <c r="K35" i="12"/>
  <c r="L35" i="12"/>
  <c r="K33" i="12"/>
  <c r="L33" i="12"/>
  <c r="K51" i="12"/>
  <c r="L51" i="12"/>
  <c r="K16" i="12"/>
  <c r="L16" i="12"/>
  <c r="K15" i="12"/>
  <c r="L15" i="12"/>
  <c r="K4" i="12"/>
  <c r="L4" i="12"/>
  <c r="K73" i="12"/>
  <c r="L73" i="12"/>
  <c r="K43" i="12"/>
  <c r="L43" i="12"/>
  <c r="K40" i="12"/>
  <c r="L40" i="12"/>
  <c r="K12" i="12"/>
  <c r="L12" i="12"/>
  <c r="K23" i="12"/>
  <c r="L23" i="12"/>
  <c r="K48" i="12"/>
  <c r="L48" i="12"/>
  <c r="K64" i="12"/>
  <c r="L64" i="12"/>
  <c r="K55" i="12"/>
  <c r="L55" i="12"/>
  <c r="K24" i="12"/>
  <c r="L24" i="12"/>
  <c r="K8" i="12"/>
  <c r="L8" i="12"/>
  <c r="K72" i="12"/>
  <c r="L72" i="12"/>
  <c r="K31" i="12"/>
  <c r="L31" i="12"/>
  <c r="K71" i="12"/>
  <c r="L71" i="12"/>
  <c r="K2" i="12"/>
  <c r="G12" i="12"/>
  <c r="G48" i="12"/>
  <c r="G64" i="12"/>
  <c r="G55" i="12"/>
  <c r="G24" i="12"/>
  <c r="G8" i="12"/>
  <c r="G72" i="12"/>
  <c r="G31" i="12"/>
  <c r="G71" i="12"/>
  <c r="G40" i="12"/>
  <c r="G23" i="12"/>
  <c r="G28" i="12"/>
  <c r="G20" i="12"/>
  <c r="G35" i="12"/>
  <c r="G33" i="12"/>
  <c r="G43" i="12"/>
  <c r="G51" i="12"/>
  <c r="G16" i="12"/>
  <c r="G15" i="12"/>
  <c r="G4" i="12"/>
  <c r="G73" i="12"/>
  <c r="F2" i="12"/>
  <c r="G2" i="12"/>
  <c r="E12" i="12"/>
  <c r="F12" i="12"/>
  <c r="E55" i="12"/>
  <c r="F55" i="12"/>
  <c r="E24" i="12"/>
  <c r="F24" i="12"/>
  <c r="E8" i="12"/>
  <c r="F8" i="12"/>
  <c r="E72" i="12"/>
  <c r="F72" i="12"/>
  <c r="E31" i="12"/>
  <c r="F31" i="12"/>
  <c r="E71" i="12"/>
  <c r="F71" i="12"/>
  <c r="E40" i="12"/>
  <c r="F40" i="12"/>
  <c r="E23" i="12"/>
  <c r="F23" i="12"/>
  <c r="E28" i="12"/>
  <c r="F28" i="12"/>
  <c r="E20" i="12"/>
  <c r="F20" i="12"/>
  <c r="E35" i="12"/>
  <c r="F35" i="12"/>
  <c r="E33" i="12"/>
  <c r="X33" i="12" s="1"/>
  <c r="F33" i="12"/>
  <c r="W33" i="12" s="1"/>
  <c r="E43" i="12"/>
  <c r="F43" i="12"/>
  <c r="E48" i="12"/>
  <c r="F48" i="12"/>
  <c r="E64" i="12"/>
  <c r="F64" i="12"/>
  <c r="E51" i="12"/>
  <c r="F51" i="12"/>
  <c r="E16" i="12"/>
  <c r="F16" i="12"/>
  <c r="E15" i="12"/>
  <c r="F15" i="12"/>
  <c r="E4" i="12"/>
  <c r="F4" i="12"/>
  <c r="E73" i="12"/>
  <c r="X73" i="12" s="1"/>
  <c r="F73" i="12"/>
  <c r="E2" i="12"/>
  <c r="E10" i="12"/>
  <c r="X10" i="12" s="1"/>
  <c r="D10" i="12"/>
  <c r="D17" i="12"/>
  <c r="H17" i="12" s="1"/>
  <c r="D66" i="12"/>
  <c r="H66" i="12" s="1"/>
  <c r="E22" i="12"/>
  <c r="X22" i="12" s="1"/>
  <c r="D22" i="12"/>
  <c r="D49" i="12"/>
  <c r="H49" i="12" s="1"/>
  <c r="E34" i="12"/>
  <c r="X34" i="12" s="1"/>
  <c r="D34" i="12"/>
  <c r="D70" i="12"/>
  <c r="H70" i="12" s="1"/>
  <c r="D53" i="12"/>
  <c r="H53" i="12" s="1"/>
  <c r="D18" i="12"/>
  <c r="H18" i="12" s="1"/>
  <c r="D68" i="12"/>
  <c r="E68" i="12"/>
  <c r="X68" i="12" s="1"/>
  <c r="E5" i="12"/>
  <c r="X5" i="12" s="1"/>
  <c r="D5" i="12"/>
  <c r="D29" i="12"/>
  <c r="H29" i="12" s="1"/>
  <c r="D54" i="12"/>
  <c r="H54" i="12" s="1"/>
  <c r="D38" i="12"/>
  <c r="H38" i="12" s="1"/>
  <c r="D30" i="12"/>
  <c r="H30" i="12" s="1"/>
  <c r="D26" i="12"/>
  <c r="H26" i="12" s="1"/>
  <c r="E65" i="12"/>
  <c r="X65" i="12" s="1"/>
  <c r="D65" i="12"/>
  <c r="D57" i="12"/>
  <c r="H57" i="12" s="1"/>
  <c r="E36" i="12"/>
  <c r="X36" i="12" s="1"/>
  <c r="D36" i="12"/>
  <c r="D47" i="12"/>
  <c r="E47" i="12"/>
  <c r="X47" i="12" s="1"/>
  <c r="E6" i="12"/>
  <c r="X6" i="12" s="1"/>
  <c r="D6" i="12"/>
  <c r="E25" i="12"/>
  <c r="X25" i="12" s="1"/>
  <c r="D25" i="12"/>
  <c r="D46" i="12"/>
  <c r="H46" i="12" s="1"/>
  <c r="D7" i="12"/>
  <c r="E7" i="12"/>
  <c r="X7" i="12" s="1"/>
  <c r="E32" i="12"/>
  <c r="X32" i="12" s="1"/>
  <c r="D32" i="12"/>
  <c r="D62" i="12"/>
  <c r="H62" i="12" s="1"/>
  <c r="D45" i="12"/>
  <c r="H45" i="12" s="1"/>
  <c r="D14" i="12"/>
  <c r="H14" i="12" s="1"/>
  <c r="D60" i="12"/>
  <c r="E60" i="12"/>
  <c r="X60" i="12" s="1"/>
  <c r="D9" i="12"/>
  <c r="H9" i="12" s="1"/>
  <c r="D41" i="12"/>
  <c r="H41" i="12" s="1"/>
  <c r="D58" i="12"/>
  <c r="H58" i="12" s="1"/>
  <c r="X44" i="12"/>
  <c r="T44" i="12"/>
  <c r="W44" i="12"/>
  <c r="S44" i="12"/>
  <c r="V44" i="12"/>
  <c r="R44" i="12"/>
  <c r="N44" i="12"/>
  <c r="M44" i="12"/>
  <c r="Q44" i="12"/>
  <c r="J44" i="12"/>
  <c r="I44" i="12"/>
  <c r="U44" i="12"/>
  <c r="O44" i="12"/>
  <c r="P44" i="12"/>
  <c r="X52" i="12"/>
  <c r="B69" i="12"/>
  <c r="B67" i="12"/>
  <c r="D67" i="12" s="1"/>
  <c r="H67" i="12" s="1"/>
  <c r="B63" i="12"/>
  <c r="D63" i="12" s="1"/>
  <c r="H63" i="12" s="1"/>
  <c r="B50" i="12"/>
  <c r="B37" i="12"/>
  <c r="B27" i="12"/>
  <c r="B61" i="12"/>
  <c r="B59" i="12"/>
  <c r="B56" i="12"/>
  <c r="D56" i="12" s="1"/>
  <c r="H56" i="12" s="1"/>
  <c r="B42" i="12"/>
  <c r="B39" i="12"/>
  <c r="D39" i="12" s="1"/>
  <c r="H39" i="12" s="1"/>
  <c r="B21" i="12"/>
  <c r="B19" i="12"/>
  <c r="D19" i="12" s="1"/>
  <c r="H19" i="12" s="1"/>
  <c r="B3" i="12"/>
  <c r="D3" i="12" s="1"/>
  <c r="H3" i="12" s="1"/>
  <c r="B11" i="12"/>
  <c r="B13" i="12"/>
  <c r="L25" i="12" l="1"/>
  <c r="H25" i="12"/>
  <c r="L5" i="12"/>
  <c r="H5" i="12"/>
  <c r="L60" i="12"/>
  <c r="H60" i="12"/>
  <c r="L32" i="12"/>
  <c r="H32" i="12"/>
  <c r="L34" i="12"/>
  <c r="H34" i="12"/>
  <c r="L47" i="12"/>
  <c r="H47" i="12"/>
  <c r="L65" i="12"/>
  <c r="H65" i="12"/>
  <c r="L68" i="12"/>
  <c r="H68" i="12"/>
  <c r="L7" i="12"/>
  <c r="H7" i="12"/>
  <c r="L6" i="12"/>
  <c r="H6" i="12"/>
  <c r="L36" i="12"/>
  <c r="H36" i="12"/>
  <c r="L22" i="12"/>
  <c r="H22" i="12"/>
  <c r="L10" i="12"/>
  <c r="H10" i="12"/>
  <c r="K19" i="12"/>
  <c r="L19" i="12"/>
  <c r="K56" i="12"/>
  <c r="L56" i="12"/>
  <c r="K58" i="12"/>
  <c r="L58" i="12"/>
  <c r="K46" i="12"/>
  <c r="L46" i="12"/>
  <c r="K26" i="12"/>
  <c r="L26" i="12"/>
  <c r="K29" i="12"/>
  <c r="L29" i="12"/>
  <c r="K41" i="12"/>
  <c r="L41" i="12"/>
  <c r="K14" i="12"/>
  <c r="L14" i="12"/>
  <c r="K57" i="12"/>
  <c r="L57" i="12"/>
  <c r="K30" i="12"/>
  <c r="L30" i="12"/>
  <c r="K18" i="12"/>
  <c r="L18" i="12"/>
  <c r="K66" i="12"/>
  <c r="L66" i="12"/>
  <c r="K39" i="12"/>
  <c r="L39" i="12"/>
  <c r="K63" i="12"/>
  <c r="L63" i="12"/>
  <c r="K9" i="12"/>
  <c r="L9" i="12"/>
  <c r="K45" i="12"/>
  <c r="L45" i="12"/>
  <c r="K38" i="12"/>
  <c r="L38" i="12"/>
  <c r="K53" i="12"/>
  <c r="L53" i="12"/>
  <c r="K17" i="12"/>
  <c r="L17" i="12"/>
  <c r="K49" i="12"/>
  <c r="L49" i="12"/>
  <c r="K3" i="12"/>
  <c r="L3" i="12"/>
  <c r="K67" i="12"/>
  <c r="L67" i="12"/>
  <c r="K62" i="12"/>
  <c r="L62" i="12"/>
  <c r="K54" i="12"/>
  <c r="L54" i="12"/>
  <c r="K70" i="12"/>
  <c r="L70" i="12"/>
  <c r="K47" i="12"/>
  <c r="K65" i="12"/>
  <c r="K6" i="12"/>
  <c r="K36" i="12"/>
  <c r="K60" i="12"/>
  <c r="K32" i="12"/>
  <c r="K68" i="12"/>
  <c r="K34" i="12"/>
  <c r="K7" i="12"/>
  <c r="K22" i="12"/>
  <c r="K10" i="12"/>
  <c r="K25" i="12"/>
  <c r="K5" i="12"/>
  <c r="G19" i="12"/>
  <c r="G56" i="12"/>
  <c r="G62" i="12"/>
  <c r="G58" i="12"/>
  <c r="G46" i="12"/>
  <c r="G26" i="12"/>
  <c r="G29" i="12"/>
  <c r="G41" i="12"/>
  <c r="G14" i="12"/>
  <c r="G57" i="12"/>
  <c r="G30" i="12"/>
  <c r="G18" i="12"/>
  <c r="G66" i="12"/>
  <c r="G39" i="12"/>
  <c r="G63" i="12"/>
  <c r="G3" i="12"/>
  <c r="G67" i="12"/>
  <c r="G9" i="12"/>
  <c r="G45" i="12"/>
  <c r="G38" i="12"/>
  <c r="G53" i="12"/>
  <c r="G49" i="12"/>
  <c r="G17" i="12"/>
  <c r="G54" i="12"/>
  <c r="G70" i="12"/>
  <c r="F60" i="12"/>
  <c r="G60" i="12"/>
  <c r="F32" i="12"/>
  <c r="G32" i="12"/>
  <c r="F68" i="12"/>
  <c r="G68" i="12"/>
  <c r="F34" i="12"/>
  <c r="G34" i="12"/>
  <c r="F47" i="12"/>
  <c r="G47" i="12"/>
  <c r="F65" i="12"/>
  <c r="G65" i="12"/>
  <c r="F7" i="12"/>
  <c r="G7" i="12"/>
  <c r="F6" i="12"/>
  <c r="G6" i="12"/>
  <c r="F36" i="12"/>
  <c r="G36" i="12"/>
  <c r="F22" i="12"/>
  <c r="G22" i="12"/>
  <c r="F10" i="12"/>
  <c r="G10" i="12"/>
  <c r="T33" i="12"/>
  <c r="F25" i="12"/>
  <c r="G25" i="12"/>
  <c r="F5" i="12"/>
  <c r="G5" i="12"/>
  <c r="E41" i="12"/>
  <c r="X41" i="12" s="1"/>
  <c r="F41" i="12"/>
  <c r="E14" i="12"/>
  <c r="X14" i="12" s="1"/>
  <c r="F14" i="12"/>
  <c r="E57" i="12"/>
  <c r="X57" i="12" s="1"/>
  <c r="F57" i="12"/>
  <c r="E30" i="12"/>
  <c r="X30" i="12" s="1"/>
  <c r="F30" i="12"/>
  <c r="E18" i="12"/>
  <c r="X18" i="12" s="1"/>
  <c r="F18" i="12"/>
  <c r="E66" i="12"/>
  <c r="X66" i="12" s="1"/>
  <c r="F66" i="12"/>
  <c r="E9" i="12"/>
  <c r="X9" i="12" s="1"/>
  <c r="F9" i="12"/>
  <c r="E45" i="12"/>
  <c r="X45" i="12" s="1"/>
  <c r="F45" i="12"/>
  <c r="E38" i="12"/>
  <c r="X38" i="12" s="1"/>
  <c r="F38" i="12"/>
  <c r="E53" i="12"/>
  <c r="X53" i="12" s="1"/>
  <c r="F53" i="12"/>
  <c r="E49" i="12"/>
  <c r="X49" i="12" s="1"/>
  <c r="F49" i="12"/>
  <c r="E17" i="12"/>
  <c r="X17" i="12" s="1"/>
  <c r="F17" i="12"/>
  <c r="E39" i="12"/>
  <c r="F39" i="12"/>
  <c r="E63" i="12"/>
  <c r="F63" i="12"/>
  <c r="E58" i="12"/>
  <c r="X58" i="12" s="1"/>
  <c r="F58" i="12"/>
  <c r="E46" i="12"/>
  <c r="X46" i="12" s="1"/>
  <c r="F46" i="12"/>
  <c r="E26" i="12"/>
  <c r="X26" i="12" s="1"/>
  <c r="F26" i="12"/>
  <c r="E29" i="12"/>
  <c r="X29" i="12" s="1"/>
  <c r="F29" i="12"/>
  <c r="E3" i="12"/>
  <c r="F3" i="12"/>
  <c r="E67" i="12"/>
  <c r="F67" i="12"/>
  <c r="E19" i="12"/>
  <c r="F19" i="12"/>
  <c r="E56" i="12"/>
  <c r="F56" i="12"/>
  <c r="E62" i="12"/>
  <c r="X62" i="12" s="1"/>
  <c r="F62" i="12"/>
  <c r="E54" i="12"/>
  <c r="X54" i="12" s="1"/>
  <c r="F54" i="12"/>
  <c r="E70" i="12"/>
  <c r="X70" i="12" s="1"/>
  <c r="F70" i="12"/>
  <c r="U33" i="12"/>
  <c r="E11" i="12"/>
  <c r="X11" i="12" s="1"/>
  <c r="D11" i="12"/>
  <c r="D61" i="12"/>
  <c r="H61" i="12" s="1"/>
  <c r="D42" i="12"/>
  <c r="H42" i="12" s="1"/>
  <c r="E27" i="12"/>
  <c r="X27" i="12" s="1"/>
  <c r="D27" i="12"/>
  <c r="D37" i="12"/>
  <c r="H37" i="12" s="1"/>
  <c r="E69" i="12"/>
  <c r="X69" i="12" s="1"/>
  <c r="D69" i="12"/>
  <c r="D13" i="12"/>
  <c r="H13" i="12" s="1"/>
  <c r="D21" i="12"/>
  <c r="H21" i="12" s="1"/>
  <c r="D59" i="12"/>
  <c r="E59" i="12"/>
  <c r="X59" i="12" s="1"/>
  <c r="D50" i="12"/>
  <c r="H50" i="12" s="1"/>
  <c r="Q33" i="12"/>
  <c r="I33" i="12"/>
  <c r="S33" i="12"/>
  <c r="J33" i="12"/>
  <c r="V33" i="12"/>
  <c r="M33" i="12"/>
  <c r="O33" i="12"/>
  <c r="P33" i="12"/>
  <c r="N33" i="12"/>
  <c r="R33" i="12"/>
  <c r="X16" i="12"/>
  <c r="X64" i="12"/>
  <c r="X12" i="12"/>
  <c r="X43" i="12"/>
  <c r="X15" i="12"/>
  <c r="X51" i="12"/>
  <c r="X4" i="12"/>
  <c r="X8" i="12"/>
  <c r="X71" i="12"/>
  <c r="X72" i="12"/>
  <c r="X20" i="12"/>
  <c r="V73" i="12"/>
  <c r="U73" i="12"/>
  <c r="T73" i="12"/>
  <c r="Q73" i="12"/>
  <c r="W73" i="12"/>
  <c r="P73" i="12"/>
  <c r="S73" i="12"/>
  <c r="J73" i="12"/>
  <c r="R73" i="12"/>
  <c r="O73" i="12"/>
  <c r="I73" i="12"/>
  <c r="N73" i="12"/>
  <c r="M73" i="12"/>
  <c r="X55" i="12"/>
  <c r="X2" i="12"/>
  <c r="X31" i="12"/>
  <c r="X48" i="12"/>
  <c r="X35" i="12"/>
  <c r="X24" i="12"/>
  <c r="X40" i="12"/>
  <c r="T52" i="12"/>
  <c r="W52" i="12"/>
  <c r="V52" i="12"/>
  <c r="U52" i="12"/>
  <c r="S52" i="12"/>
  <c r="R52" i="12"/>
  <c r="N52" i="12"/>
  <c r="M52" i="12"/>
  <c r="J52" i="12"/>
  <c r="P52" i="12"/>
  <c r="I52" i="12"/>
  <c r="Q52" i="12"/>
  <c r="O52" i="12"/>
  <c r="X23" i="12"/>
  <c r="X28" i="12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H5" i="14"/>
  <c r="D289" i="6"/>
  <c r="E289" i="6"/>
  <c r="F289" i="6"/>
  <c r="G289" i="6"/>
  <c r="D290" i="6"/>
  <c r="E290" i="6"/>
  <c r="F290" i="6"/>
  <c r="G290" i="6"/>
  <c r="D287" i="6"/>
  <c r="E287" i="6"/>
  <c r="F287" i="6"/>
  <c r="G287" i="6"/>
  <c r="D288" i="6"/>
  <c r="E288" i="6"/>
  <c r="F288" i="6"/>
  <c r="G288" i="6"/>
  <c r="D283" i="6"/>
  <c r="E283" i="6"/>
  <c r="F283" i="6"/>
  <c r="G283" i="6"/>
  <c r="D284" i="6"/>
  <c r="E284" i="6"/>
  <c r="F284" i="6"/>
  <c r="G284" i="6"/>
  <c r="D285" i="6"/>
  <c r="E285" i="6"/>
  <c r="F285" i="6"/>
  <c r="G285" i="6"/>
  <c r="D286" i="6"/>
  <c r="E286" i="6"/>
  <c r="F286" i="6"/>
  <c r="G286" i="6"/>
  <c r="C398" i="2"/>
  <c r="K41" i="9" s="1"/>
  <c r="C397" i="2"/>
  <c r="M41" i="9" s="1"/>
  <c r="C396" i="2"/>
  <c r="M37" i="9" s="1"/>
  <c r="D282" i="6"/>
  <c r="E282" i="6"/>
  <c r="F282" i="6"/>
  <c r="G282" i="6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2" i="11"/>
  <c r="K2" i="11"/>
  <c r="J2" i="1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I11" i="11"/>
  <c r="H11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2" i="11"/>
  <c r="G2" i="11"/>
  <c r="F2" i="11"/>
  <c r="G3" i="11"/>
  <c r="G8" i="11"/>
  <c r="G11" i="11"/>
  <c r="G4" i="11"/>
  <c r="G5" i="11"/>
  <c r="G6" i="11"/>
  <c r="G7" i="11"/>
  <c r="G9" i="11"/>
  <c r="G10" i="11"/>
  <c r="F3" i="11"/>
  <c r="F4" i="11"/>
  <c r="F5" i="11"/>
  <c r="F6" i="11"/>
  <c r="F7" i="11"/>
  <c r="F8" i="11"/>
  <c r="F9" i="11"/>
  <c r="F10" i="11"/>
  <c r="F11" i="11"/>
  <c r="I2" i="11"/>
  <c r="M2" i="11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412" i="6"/>
  <c r="E412" i="6"/>
  <c r="D413" i="6"/>
  <c r="E413" i="6"/>
  <c r="D414" i="6"/>
  <c r="E414" i="6"/>
  <c r="D415" i="6"/>
  <c r="E415" i="6"/>
  <c r="D418" i="6"/>
  <c r="E418" i="6"/>
  <c r="D419" i="6"/>
  <c r="E419" i="6"/>
  <c r="D420" i="6"/>
  <c r="E420" i="6"/>
  <c r="D421" i="6"/>
  <c r="E421" i="6"/>
  <c r="D424" i="6"/>
  <c r="E424" i="6"/>
  <c r="D425" i="6"/>
  <c r="E425" i="6"/>
  <c r="D426" i="6"/>
  <c r="E426" i="6"/>
  <c r="D427" i="6"/>
  <c r="E427" i="6"/>
  <c r="D430" i="6"/>
  <c r="E430" i="6"/>
  <c r="D431" i="6"/>
  <c r="E431" i="6"/>
  <c r="D432" i="6"/>
  <c r="E432" i="6"/>
  <c r="D433" i="6"/>
  <c r="E433" i="6"/>
  <c r="D377" i="6"/>
  <c r="E377" i="6"/>
  <c r="D378" i="6"/>
  <c r="E378" i="6"/>
  <c r="D379" i="6"/>
  <c r="E379" i="6"/>
  <c r="D382" i="6"/>
  <c r="E382" i="6"/>
  <c r="D383" i="6"/>
  <c r="E383" i="6"/>
  <c r="D384" i="6"/>
  <c r="E384" i="6"/>
  <c r="D385" i="6"/>
  <c r="E385" i="6"/>
  <c r="D388" i="6"/>
  <c r="E388" i="6"/>
  <c r="D389" i="6"/>
  <c r="E389" i="6"/>
  <c r="D390" i="6"/>
  <c r="E390" i="6"/>
  <c r="D391" i="6"/>
  <c r="E391" i="6"/>
  <c r="D394" i="6"/>
  <c r="E394" i="6"/>
  <c r="D395" i="6"/>
  <c r="E395" i="6"/>
  <c r="D396" i="6"/>
  <c r="E396" i="6"/>
  <c r="D397" i="6"/>
  <c r="E397" i="6"/>
  <c r="D400" i="6"/>
  <c r="E400" i="6"/>
  <c r="D401" i="6"/>
  <c r="E401" i="6"/>
  <c r="D402" i="6"/>
  <c r="E402" i="6"/>
  <c r="D403" i="6"/>
  <c r="E403" i="6"/>
  <c r="D406" i="6"/>
  <c r="E406" i="6"/>
  <c r="D407" i="6"/>
  <c r="E407" i="6"/>
  <c r="D408" i="6"/>
  <c r="E408" i="6"/>
  <c r="D409" i="6"/>
  <c r="E409" i="6"/>
  <c r="D376" i="6"/>
  <c r="E376" i="6"/>
  <c r="D280" i="6"/>
  <c r="E280" i="6"/>
  <c r="F280" i="6"/>
  <c r="G280" i="6"/>
  <c r="D281" i="6"/>
  <c r="E281" i="6"/>
  <c r="F281" i="6"/>
  <c r="G281" i="6"/>
  <c r="D275" i="6"/>
  <c r="E275" i="6"/>
  <c r="F275" i="6"/>
  <c r="G275" i="6"/>
  <c r="D276" i="6"/>
  <c r="E276" i="6"/>
  <c r="F276" i="6"/>
  <c r="G276" i="6"/>
  <c r="D277" i="6"/>
  <c r="E277" i="6"/>
  <c r="F277" i="6"/>
  <c r="G277" i="6"/>
  <c r="D278" i="6"/>
  <c r="E278" i="6"/>
  <c r="F278" i="6"/>
  <c r="G278" i="6"/>
  <c r="D279" i="6"/>
  <c r="E279" i="6"/>
  <c r="F279" i="6"/>
  <c r="G279" i="6"/>
  <c r="D274" i="6"/>
  <c r="E274" i="6"/>
  <c r="F274" i="6"/>
  <c r="G274" i="6"/>
  <c r="D272" i="6"/>
  <c r="E272" i="6"/>
  <c r="F272" i="6"/>
  <c r="G272" i="6"/>
  <c r="D273" i="6"/>
  <c r="E273" i="6"/>
  <c r="F273" i="6"/>
  <c r="G273" i="6"/>
  <c r="D356" i="6"/>
  <c r="E356" i="6"/>
  <c r="D357" i="6"/>
  <c r="E357" i="6"/>
  <c r="D358" i="6"/>
  <c r="E358" i="6"/>
  <c r="D359" i="6"/>
  <c r="E359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254" i="6"/>
  <c r="E254" i="6"/>
  <c r="F254" i="6"/>
  <c r="G254" i="6"/>
  <c r="D255" i="6"/>
  <c r="E255" i="6"/>
  <c r="F255" i="6"/>
  <c r="G255" i="6"/>
  <c r="D256" i="6"/>
  <c r="E256" i="6"/>
  <c r="F256" i="6"/>
  <c r="G256" i="6"/>
  <c r="D257" i="6"/>
  <c r="E257" i="6"/>
  <c r="F257" i="6"/>
  <c r="G257" i="6"/>
  <c r="D258" i="6"/>
  <c r="E258" i="6"/>
  <c r="F258" i="6"/>
  <c r="G258" i="6"/>
  <c r="D259" i="6"/>
  <c r="E259" i="6"/>
  <c r="F259" i="6"/>
  <c r="G259" i="6"/>
  <c r="D260" i="6"/>
  <c r="E260" i="6"/>
  <c r="F260" i="6"/>
  <c r="G260" i="6"/>
  <c r="D261" i="6"/>
  <c r="E261" i="6"/>
  <c r="F261" i="6"/>
  <c r="G261" i="6"/>
  <c r="D262" i="6"/>
  <c r="E262" i="6"/>
  <c r="F262" i="6"/>
  <c r="G262" i="6"/>
  <c r="D263" i="6"/>
  <c r="E263" i="6"/>
  <c r="F263" i="6"/>
  <c r="G263" i="6"/>
  <c r="D264" i="6"/>
  <c r="E264" i="6"/>
  <c r="F264" i="6"/>
  <c r="G264" i="6"/>
  <c r="D265" i="6"/>
  <c r="E265" i="6"/>
  <c r="F265" i="6"/>
  <c r="G265" i="6"/>
  <c r="D266" i="6"/>
  <c r="E266" i="6"/>
  <c r="F266" i="6"/>
  <c r="G266" i="6"/>
  <c r="D267" i="6"/>
  <c r="E267" i="6"/>
  <c r="F267" i="6"/>
  <c r="G267" i="6"/>
  <c r="D268" i="6"/>
  <c r="E268" i="6"/>
  <c r="F268" i="6"/>
  <c r="G268" i="6"/>
  <c r="D269" i="6"/>
  <c r="E269" i="6"/>
  <c r="F269" i="6"/>
  <c r="G269" i="6"/>
  <c r="D270" i="6"/>
  <c r="E270" i="6"/>
  <c r="F270" i="6"/>
  <c r="G270" i="6"/>
  <c r="D271" i="6"/>
  <c r="E271" i="6"/>
  <c r="F271" i="6"/>
  <c r="G271" i="6"/>
  <c r="D246" i="6"/>
  <c r="E246" i="6"/>
  <c r="F246" i="6"/>
  <c r="G246" i="6"/>
  <c r="D247" i="6"/>
  <c r="E247" i="6"/>
  <c r="F247" i="6"/>
  <c r="G247" i="6"/>
  <c r="D248" i="6"/>
  <c r="E248" i="6"/>
  <c r="F248" i="6"/>
  <c r="G248" i="6"/>
  <c r="D249" i="6"/>
  <c r="E249" i="6"/>
  <c r="F249" i="6"/>
  <c r="G249" i="6"/>
  <c r="D250" i="6"/>
  <c r="E250" i="6"/>
  <c r="F250" i="6"/>
  <c r="G250" i="6"/>
  <c r="D251" i="6"/>
  <c r="E251" i="6"/>
  <c r="F251" i="6"/>
  <c r="G251" i="6"/>
  <c r="D252" i="6"/>
  <c r="E252" i="6"/>
  <c r="F252" i="6"/>
  <c r="G252" i="6"/>
  <c r="D253" i="6"/>
  <c r="E253" i="6"/>
  <c r="F253" i="6"/>
  <c r="G253" i="6"/>
  <c r="D225" i="6"/>
  <c r="E225" i="6"/>
  <c r="F225" i="6"/>
  <c r="G225" i="6"/>
  <c r="D226" i="6"/>
  <c r="E226" i="6"/>
  <c r="F226" i="6"/>
  <c r="G226" i="6"/>
  <c r="D227" i="6"/>
  <c r="E227" i="6"/>
  <c r="F227" i="6"/>
  <c r="G227" i="6"/>
  <c r="D228" i="6"/>
  <c r="E228" i="6"/>
  <c r="F228" i="6"/>
  <c r="G228" i="6"/>
  <c r="D229" i="6"/>
  <c r="E229" i="6"/>
  <c r="F229" i="6"/>
  <c r="G229" i="6"/>
  <c r="D230" i="6"/>
  <c r="E230" i="6"/>
  <c r="F230" i="6"/>
  <c r="G230" i="6"/>
  <c r="D231" i="6"/>
  <c r="E231" i="6"/>
  <c r="F231" i="6"/>
  <c r="G231" i="6"/>
  <c r="D232" i="6"/>
  <c r="E232" i="6"/>
  <c r="F232" i="6"/>
  <c r="G232" i="6"/>
  <c r="D233" i="6"/>
  <c r="E233" i="6"/>
  <c r="F233" i="6"/>
  <c r="G233" i="6"/>
  <c r="D234" i="6"/>
  <c r="E234" i="6"/>
  <c r="F234" i="6"/>
  <c r="G234" i="6"/>
  <c r="D235" i="6"/>
  <c r="E235" i="6"/>
  <c r="F235" i="6"/>
  <c r="G235" i="6"/>
  <c r="D236" i="6"/>
  <c r="E236" i="6"/>
  <c r="F236" i="6"/>
  <c r="G236" i="6"/>
  <c r="D237" i="6"/>
  <c r="E237" i="6"/>
  <c r="F237" i="6"/>
  <c r="G237" i="6"/>
  <c r="D238" i="6"/>
  <c r="E238" i="6"/>
  <c r="F238" i="6"/>
  <c r="G238" i="6"/>
  <c r="D239" i="6"/>
  <c r="E239" i="6"/>
  <c r="F239" i="6"/>
  <c r="G239" i="6"/>
  <c r="D240" i="6"/>
  <c r="E240" i="6"/>
  <c r="F240" i="6"/>
  <c r="G240" i="6"/>
  <c r="D241" i="6"/>
  <c r="E241" i="6"/>
  <c r="F241" i="6"/>
  <c r="G241" i="6"/>
  <c r="D242" i="6"/>
  <c r="E242" i="6"/>
  <c r="F242" i="6"/>
  <c r="G242" i="6"/>
  <c r="D243" i="6"/>
  <c r="E243" i="6"/>
  <c r="F243" i="6"/>
  <c r="G243" i="6"/>
  <c r="D244" i="6"/>
  <c r="E244" i="6"/>
  <c r="F244" i="6"/>
  <c r="G244" i="6"/>
  <c r="D245" i="6"/>
  <c r="E245" i="6"/>
  <c r="F245" i="6"/>
  <c r="G245" i="6"/>
  <c r="D216" i="6"/>
  <c r="E216" i="6"/>
  <c r="F216" i="6"/>
  <c r="G216" i="6"/>
  <c r="D217" i="6"/>
  <c r="E217" i="6"/>
  <c r="F217" i="6"/>
  <c r="G217" i="6"/>
  <c r="D218" i="6"/>
  <c r="E218" i="6"/>
  <c r="F218" i="6"/>
  <c r="G218" i="6"/>
  <c r="D219" i="6"/>
  <c r="E219" i="6"/>
  <c r="F219" i="6"/>
  <c r="G219" i="6"/>
  <c r="D220" i="6"/>
  <c r="E220" i="6"/>
  <c r="F220" i="6"/>
  <c r="G220" i="6"/>
  <c r="D221" i="6"/>
  <c r="E221" i="6"/>
  <c r="F221" i="6"/>
  <c r="G221" i="6"/>
  <c r="D222" i="6"/>
  <c r="E222" i="6"/>
  <c r="F222" i="6"/>
  <c r="G222" i="6"/>
  <c r="D223" i="6"/>
  <c r="E223" i="6"/>
  <c r="F223" i="6"/>
  <c r="G223" i="6"/>
  <c r="D224" i="6"/>
  <c r="E224" i="6"/>
  <c r="F224" i="6"/>
  <c r="G224" i="6"/>
  <c r="D199" i="6"/>
  <c r="E199" i="6"/>
  <c r="F199" i="6"/>
  <c r="G199" i="6"/>
  <c r="D200" i="6"/>
  <c r="E200" i="6"/>
  <c r="F200" i="6"/>
  <c r="G200" i="6"/>
  <c r="D201" i="6"/>
  <c r="E201" i="6"/>
  <c r="F201" i="6"/>
  <c r="G201" i="6"/>
  <c r="D202" i="6"/>
  <c r="E202" i="6"/>
  <c r="F202" i="6"/>
  <c r="G202" i="6"/>
  <c r="D203" i="6"/>
  <c r="E203" i="6"/>
  <c r="F203" i="6"/>
  <c r="G203" i="6"/>
  <c r="D204" i="6"/>
  <c r="E204" i="6"/>
  <c r="F204" i="6"/>
  <c r="G204" i="6"/>
  <c r="D205" i="6"/>
  <c r="E205" i="6"/>
  <c r="F205" i="6"/>
  <c r="G205" i="6"/>
  <c r="D206" i="6"/>
  <c r="E206" i="6"/>
  <c r="F206" i="6"/>
  <c r="G206" i="6"/>
  <c r="D207" i="6"/>
  <c r="E207" i="6"/>
  <c r="F207" i="6"/>
  <c r="G207" i="6"/>
  <c r="D208" i="6"/>
  <c r="E208" i="6"/>
  <c r="F208" i="6"/>
  <c r="G208" i="6"/>
  <c r="D209" i="6"/>
  <c r="E209" i="6"/>
  <c r="F209" i="6"/>
  <c r="G209" i="6"/>
  <c r="D210" i="6"/>
  <c r="E210" i="6"/>
  <c r="F210" i="6"/>
  <c r="G210" i="6"/>
  <c r="D211" i="6"/>
  <c r="E211" i="6"/>
  <c r="F211" i="6"/>
  <c r="G211" i="6"/>
  <c r="D212" i="6"/>
  <c r="E212" i="6"/>
  <c r="F212" i="6"/>
  <c r="G212" i="6"/>
  <c r="D213" i="6"/>
  <c r="E213" i="6"/>
  <c r="F213" i="6"/>
  <c r="G213" i="6"/>
  <c r="D214" i="6"/>
  <c r="E214" i="6"/>
  <c r="F214" i="6"/>
  <c r="G214" i="6"/>
  <c r="D215" i="6"/>
  <c r="E215" i="6"/>
  <c r="F215" i="6"/>
  <c r="G215" i="6"/>
  <c r="D182" i="6"/>
  <c r="E182" i="6"/>
  <c r="F182" i="6"/>
  <c r="G182" i="6"/>
  <c r="D183" i="6"/>
  <c r="E183" i="6"/>
  <c r="F183" i="6"/>
  <c r="G183" i="6"/>
  <c r="D184" i="6"/>
  <c r="E184" i="6"/>
  <c r="F184" i="6"/>
  <c r="G184" i="6"/>
  <c r="D185" i="6"/>
  <c r="E185" i="6"/>
  <c r="F185" i="6"/>
  <c r="G185" i="6"/>
  <c r="D186" i="6"/>
  <c r="E186" i="6"/>
  <c r="F186" i="6"/>
  <c r="G186" i="6"/>
  <c r="D187" i="6"/>
  <c r="E187" i="6"/>
  <c r="F187" i="6"/>
  <c r="G187" i="6"/>
  <c r="D188" i="6"/>
  <c r="E188" i="6"/>
  <c r="F188" i="6"/>
  <c r="G188" i="6"/>
  <c r="D189" i="6"/>
  <c r="E189" i="6"/>
  <c r="F189" i="6"/>
  <c r="G189" i="6"/>
  <c r="D190" i="6"/>
  <c r="E190" i="6"/>
  <c r="F190" i="6"/>
  <c r="G190" i="6"/>
  <c r="D191" i="6"/>
  <c r="E191" i="6"/>
  <c r="F191" i="6"/>
  <c r="G191" i="6"/>
  <c r="D192" i="6"/>
  <c r="E192" i="6"/>
  <c r="F192" i="6"/>
  <c r="G192" i="6"/>
  <c r="D193" i="6"/>
  <c r="E193" i="6"/>
  <c r="F193" i="6"/>
  <c r="G193" i="6"/>
  <c r="D194" i="6"/>
  <c r="E194" i="6"/>
  <c r="F194" i="6"/>
  <c r="G194" i="6"/>
  <c r="D195" i="6"/>
  <c r="E195" i="6"/>
  <c r="F195" i="6"/>
  <c r="G195" i="6"/>
  <c r="D196" i="6"/>
  <c r="E196" i="6"/>
  <c r="F196" i="6"/>
  <c r="G196" i="6"/>
  <c r="D197" i="6"/>
  <c r="E197" i="6"/>
  <c r="F197" i="6"/>
  <c r="G197" i="6"/>
  <c r="D198" i="6"/>
  <c r="E198" i="6"/>
  <c r="F198" i="6"/>
  <c r="G198" i="6"/>
  <c r="D181" i="6"/>
  <c r="E181" i="6"/>
  <c r="F181" i="6"/>
  <c r="G181" i="6"/>
  <c r="F5" i="9"/>
  <c r="F9" i="9"/>
  <c r="J6" i="9"/>
  <c r="J10" i="9"/>
  <c r="J14" i="9"/>
  <c r="J18" i="9"/>
  <c r="F29" i="9"/>
  <c r="J23" i="9"/>
  <c r="J28" i="9"/>
  <c r="J32" i="9"/>
  <c r="J36" i="9"/>
  <c r="J40" i="9"/>
  <c r="F14" i="9"/>
  <c r="D4" i="6"/>
  <c r="D6" i="6"/>
  <c r="F3" i="9"/>
  <c r="G3" i="9"/>
  <c r="I3" i="9"/>
  <c r="J3" i="9"/>
  <c r="K3" i="9"/>
  <c r="L3" i="9"/>
  <c r="M3" i="9"/>
  <c r="F4" i="9"/>
  <c r="G4" i="9"/>
  <c r="H4" i="9"/>
  <c r="I4" i="9"/>
  <c r="J4" i="9"/>
  <c r="K4" i="9"/>
  <c r="M4" i="9"/>
  <c r="G5" i="9"/>
  <c r="H5" i="9"/>
  <c r="I5" i="9"/>
  <c r="J5" i="9"/>
  <c r="K5" i="9"/>
  <c r="L5" i="9"/>
  <c r="M5" i="9"/>
  <c r="F6" i="9"/>
  <c r="G6" i="9"/>
  <c r="H6" i="9"/>
  <c r="I6" i="9"/>
  <c r="K6" i="9"/>
  <c r="L6" i="9"/>
  <c r="M6" i="9"/>
  <c r="F7" i="9"/>
  <c r="G7" i="9"/>
  <c r="I7" i="9"/>
  <c r="J7" i="9"/>
  <c r="K7" i="9"/>
  <c r="L7" i="9"/>
  <c r="M7" i="9"/>
  <c r="F8" i="9"/>
  <c r="G8" i="9"/>
  <c r="I8" i="9"/>
  <c r="J8" i="9"/>
  <c r="K8" i="9"/>
  <c r="M8" i="9"/>
  <c r="G9" i="9"/>
  <c r="H9" i="9"/>
  <c r="I9" i="9"/>
  <c r="J9" i="9"/>
  <c r="K9" i="9"/>
  <c r="L9" i="9"/>
  <c r="M9" i="9"/>
  <c r="F10" i="9"/>
  <c r="G10" i="9"/>
  <c r="H10" i="9"/>
  <c r="I10" i="9"/>
  <c r="K10" i="9"/>
  <c r="L10" i="9"/>
  <c r="M10" i="9"/>
  <c r="F11" i="9"/>
  <c r="G11" i="9"/>
  <c r="I11" i="9"/>
  <c r="J11" i="9"/>
  <c r="K11" i="9"/>
  <c r="L11" i="9"/>
  <c r="M11" i="9"/>
  <c r="F12" i="9"/>
  <c r="G12" i="9"/>
  <c r="H12" i="9"/>
  <c r="I12" i="9"/>
  <c r="J12" i="9"/>
  <c r="K12" i="9"/>
  <c r="M12" i="9"/>
  <c r="G13" i="9"/>
  <c r="H13" i="9"/>
  <c r="I13" i="9"/>
  <c r="J13" i="9"/>
  <c r="K13" i="9"/>
  <c r="L13" i="9"/>
  <c r="M13" i="9"/>
  <c r="G14" i="9"/>
  <c r="H14" i="9"/>
  <c r="I14" i="9"/>
  <c r="K14" i="9"/>
  <c r="L14" i="9"/>
  <c r="M14" i="9"/>
  <c r="F15" i="9"/>
  <c r="G15" i="9"/>
  <c r="I15" i="9"/>
  <c r="J15" i="9"/>
  <c r="K15" i="9"/>
  <c r="L15" i="9"/>
  <c r="M15" i="9"/>
  <c r="F16" i="9"/>
  <c r="G16" i="9"/>
  <c r="H16" i="9"/>
  <c r="I16" i="9"/>
  <c r="J16" i="9"/>
  <c r="K16" i="9"/>
  <c r="M16" i="9"/>
  <c r="G17" i="9"/>
  <c r="H17" i="9"/>
  <c r="I17" i="9"/>
  <c r="J17" i="9"/>
  <c r="K17" i="9"/>
  <c r="L17" i="9"/>
  <c r="M17" i="9"/>
  <c r="F18" i="9"/>
  <c r="G18" i="9"/>
  <c r="H18" i="9"/>
  <c r="I18" i="9"/>
  <c r="K18" i="9"/>
  <c r="L18" i="9"/>
  <c r="M18" i="9"/>
  <c r="F19" i="9"/>
  <c r="G19" i="9"/>
  <c r="I19" i="9"/>
  <c r="J19" i="9"/>
  <c r="K19" i="9"/>
  <c r="L19" i="9"/>
  <c r="M19" i="9"/>
  <c r="F20" i="9"/>
  <c r="G20" i="9"/>
  <c r="H20" i="9"/>
  <c r="I20" i="9"/>
  <c r="J20" i="9"/>
  <c r="K20" i="9"/>
  <c r="M20" i="9"/>
  <c r="G21" i="9"/>
  <c r="H21" i="9"/>
  <c r="I21" i="9"/>
  <c r="J21" i="9"/>
  <c r="K21" i="9"/>
  <c r="L21" i="9"/>
  <c r="M21" i="9"/>
  <c r="F22" i="9"/>
  <c r="G22" i="9"/>
  <c r="H22" i="9"/>
  <c r="I22" i="9"/>
  <c r="J22" i="9"/>
  <c r="K22" i="9"/>
  <c r="L22" i="9"/>
  <c r="M22" i="9"/>
  <c r="F23" i="9"/>
  <c r="G23" i="9"/>
  <c r="H23" i="9"/>
  <c r="I23" i="9"/>
  <c r="K23" i="9"/>
  <c r="L23" i="9"/>
  <c r="M23" i="9"/>
  <c r="F24" i="9"/>
  <c r="G24" i="9"/>
  <c r="I24" i="9"/>
  <c r="J24" i="9"/>
  <c r="K24" i="9"/>
  <c r="M24" i="9"/>
  <c r="G25" i="9"/>
  <c r="H25" i="9"/>
  <c r="I25" i="9"/>
  <c r="J25" i="9"/>
  <c r="K25" i="9"/>
  <c r="L25" i="9"/>
  <c r="M25" i="9"/>
  <c r="F26" i="9"/>
  <c r="G26" i="9"/>
  <c r="H26" i="9"/>
  <c r="I26" i="9"/>
  <c r="J26" i="9"/>
  <c r="K26" i="9"/>
  <c r="L26" i="9"/>
  <c r="M26" i="9"/>
  <c r="F27" i="9"/>
  <c r="G27" i="9"/>
  <c r="H27" i="9"/>
  <c r="I27" i="9"/>
  <c r="J27" i="9"/>
  <c r="K27" i="9"/>
  <c r="L27" i="9"/>
  <c r="M27" i="9"/>
  <c r="F28" i="9"/>
  <c r="G28" i="9"/>
  <c r="H28" i="9"/>
  <c r="I28" i="9"/>
  <c r="K28" i="9"/>
  <c r="M28" i="9"/>
  <c r="G29" i="9"/>
  <c r="I29" i="9"/>
  <c r="J29" i="9"/>
  <c r="K29" i="9"/>
  <c r="L29" i="9"/>
  <c r="M29" i="9"/>
  <c r="F30" i="9"/>
  <c r="G30" i="9"/>
  <c r="H30" i="9"/>
  <c r="I30" i="9"/>
  <c r="J30" i="9"/>
  <c r="K30" i="9"/>
  <c r="L30" i="9"/>
  <c r="M30" i="9"/>
  <c r="F31" i="9"/>
  <c r="G31" i="9"/>
  <c r="H31" i="9"/>
  <c r="I31" i="9"/>
  <c r="J31" i="9"/>
  <c r="K31" i="9"/>
  <c r="L31" i="9"/>
  <c r="M31" i="9"/>
  <c r="F32" i="9"/>
  <c r="G32" i="9"/>
  <c r="H32" i="9"/>
  <c r="I32" i="9"/>
  <c r="K32" i="9"/>
  <c r="M32" i="9"/>
  <c r="G33" i="9"/>
  <c r="I33" i="9"/>
  <c r="J33" i="9"/>
  <c r="K33" i="9"/>
  <c r="L33" i="9"/>
  <c r="M33" i="9"/>
  <c r="F34" i="9"/>
  <c r="G34" i="9"/>
  <c r="H34" i="9"/>
  <c r="I34" i="9"/>
  <c r="J34" i="9"/>
  <c r="K34" i="9"/>
  <c r="L34" i="9"/>
  <c r="M34" i="9"/>
  <c r="F35" i="9"/>
  <c r="G35" i="9"/>
  <c r="H35" i="9"/>
  <c r="I35" i="9"/>
  <c r="J35" i="9"/>
  <c r="K35" i="9"/>
  <c r="L35" i="9"/>
  <c r="M35" i="9"/>
  <c r="F36" i="9"/>
  <c r="G36" i="9"/>
  <c r="H36" i="9"/>
  <c r="I36" i="9"/>
  <c r="K36" i="9"/>
  <c r="M36" i="9"/>
  <c r="G37" i="9"/>
  <c r="I37" i="9"/>
  <c r="J37" i="9"/>
  <c r="L37" i="9"/>
  <c r="F38" i="9"/>
  <c r="G38" i="9"/>
  <c r="H38" i="9"/>
  <c r="I38" i="9"/>
  <c r="J38" i="9"/>
  <c r="K38" i="9"/>
  <c r="L38" i="9"/>
  <c r="M38" i="9"/>
  <c r="F39" i="9"/>
  <c r="G39" i="9"/>
  <c r="H39" i="9"/>
  <c r="I39" i="9"/>
  <c r="J39" i="9"/>
  <c r="K39" i="9"/>
  <c r="L39" i="9"/>
  <c r="M39" i="9"/>
  <c r="F40" i="9"/>
  <c r="G40" i="9"/>
  <c r="H40" i="9"/>
  <c r="I40" i="9"/>
  <c r="K40" i="9"/>
  <c r="M40" i="9"/>
  <c r="G41" i="9"/>
  <c r="I41" i="9"/>
  <c r="J41" i="9"/>
  <c r="L41" i="9"/>
  <c r="M2" i="9"/>
  <c r="L2" i="9"/>
  <c r="K2" i="9"/>
  <c r="J2" i="9"/>
  <c r="I2" i="9"/>
  <c r="H2" i="9"/>
  <c r="G2" i="9"/>
  <c r="F2" i="9"/>
  <c r="D180" i="6"/>
  <c r="E180" i="6"/>
  <c r="F180" i="6"/>
  <c r="G180" i="6"/>
  <c r="B2" i="3"/>
  <c r="A2" i="3"/>
  <c r="D2" i="6"/>
  <c r="E2" i="6"/>
  <c r="F2" i="6"/>
  <c r="G2" i="6"/>
  <c r="D3" i="6"/>
  <c r="E3" i="6"/>
  <c r="F3" i="6"/>
  <c r="G3" i="6"/>
  <c r="E4" i="6"/>
  <c r="F4" i="6"/>
  <c r="G4" i="6"/>
  <c r="D5" i="6"/>
  <c r="E5" i="6"/>
  <c r="G5" i="6"/>
  <c r="E6" i="6"/>
  <c r="F6" i="6"/>
  <c r="G6" i="6"/>
  <c r="E7" i="6"/>
  <c r="G7" i="6"/>
  <c r="D8" i="6"/>
  <c r="E8" i="6"/>
  <c r="F8" i="6"/>
  <c r="G8" i="6"/>
  <c r="D9" i="6"/>
  <c r="E9" i="6"/>
  <c r="G9" i="6"/>
  <c r="D10" i="6"/>
  <c r="E10" i="6"/>
  <c r="F10" i="6"/>
  <c r="G10" i="6"/>
  <c r="D11" i="6"/>
  <c r="E11" i="6"/>
  <c r="F11" i="6"/>
  <c r="G11" i="6"/>
  <c r="K37" i="9" l="1"/>
  <c r="L69" i="12"/>
  <c r="H69" i="12"/>
  <c r="L59" i="12"/>
  <c r="H59" i="12"/>
  <c r="L27" i="12"/>
  <c r="H27" i="12"/>
  <c r="L11" i="12"/>
  <c r="H11" i="12"/>
  <c r="K42" i="12"/>
  <c r="L42" i="12"/>
  <c r="K21" i="12"/>
  <c r="L21" i="12"/>
  <c r="K37" i="12"/>
  <c r="L37" i="12"/>
  <c r="K61" i="12"/>
  <c r="L61" i="12"/>
  <c r="K50" i="12"/>
  <c r="L50" i="12"/>
  <c r="K13" i="12"/>
  <c r="L13" i="12"/>
  <c r="K27" i="12"/>
  <c r="K11" i="12"/>
  <c r="K69" i="12"/>
  <c r="K59" i="12"/>
  <c r="G42" i="12"/>
  <c r="G21" i="12"/>
  <c r="G37" i="12"/>
  <c r="G61" i="12"/>
  <c r="G50" i="12"/>
  <c r="G13" i="12"/>
  <c r="F27" i="12"/>
  <c r="G27" i="12"/>
  <c r="F11" i="12"/>
  <c r="G11" i="12"/>
  <c r="F69" i="12"/>
  <c r="G69" i="12"/>
  <c r="F59" i="12"/>
  <c r="G59" i="12"/>
  <c r="E42" i="12"/>
  <c r="X42" i="12" s="1"/>
  <c r="F42" i="12"/>
  <c r="E21" i="12"/>
  <c r="X21" i="12" s="1"/>
  <c r="F21" i="12"/>
  <c r="E37" i="12"/>
  <c r="X37" i="12" s="1"/>
  <c r="F37" i="12"/>
  <c r="E61" i="12"/>
  <c r="F61" i="12"/>
  <c r="E50" i="12"/>
  <c r="X50" i="12" s="1"/>
  <c r="F50" i="12"/>
  <c r="E13" i="12"/>
  <c r="X13" i="12" s="1"/>
  <c r="F13" i="12"/>
  <c r="X56" i="12"/>
  <c r="X63" i="12"/>
  <c r="X19" i="12"/>
  <c r="T24" i="12"/>
  <c r="W24" i="12"/>
  <c r="S24" i="12"/>
  <c r="V24" i="12"/>
  <c r="U24" i="12"/>
  <c r="R24" i="12"/>
  <c r="Q24" i="12"/>
  <c r="N24" i="12"/>
  <c r="P24" i="12"/>
  <c r="M24" i="12"/>
  <c r="O24" i="12"/>
  <c r="J24" i="12"/>
  <c r="I24" i="12"/>
  <c r="U45" i="12"/>
  <c r="T45" i="12"/>
  <c r="W45" i="12"/>
  <c r="V45" i="12"/>
  <c r="P45" i="12"/>
  <c r="O45" i="12"/>
  <c r="I45" i="12"/>
  <c r="N45" i="12"/>
  <c r="M45" i="12"/>
  <c r="R45" i="12"/>
  <c r="S45" i="12"/>
  <c r="Q45" i="12"/>
  <c r="J45" i="12"/>
  <c r="U49" i="12"/>
  <c r="T49" i="12"/>
  <c r="W49" i="12"/>
  <c r="P49" i="12"/>
  <c r="V49" i="12"/>
  <c r="S49" i="12"/>
  <c r="R49" i="12"/>
  <c r="O49" i="12"/>
  <c r="I49" i="12"/>
  <c r="Q49" i="12"/>
  <c r="N49" i="12"/>
  <c r="M49" i="12"/>
  <c r="J49" i="12"/>
  <c r="U60" i="12"/>
  <c r="T60" i="12"/>
  <c r="W60" i="12"/>
  <c r="V60" i="12"/>
  <c r="P60" i="12"/>
  <c r="S60" i="12"/>
  <c r="O60" i="12"/>
  <c r="I60" i="12"/>
  <c r="N60" i="12"/>
  <c r="M60" i="12"/>
  <c r="Q60" i="12"/>
  <c r="J60" i="12"/>
  <c r="R60" i="12"/>
  <c r="U68" i="12"/>
  <c r="T68" i="12"/>
  <c r="W68" i="12"/>
  <c r="P68" i="12"/>
  <c r="S68" i="12"/>
  <c r="V68" i="12"/>
  <c r="O68" i="12"/>
  <c r="I68" i="12"/>
  <c r="N68" i="12"/>
  <c r="R68" i="12"/>
  <c r="M68" i="12"/>
  <c r="J68" i="12"/>
  <c r="Q68" i="12"/>
  <c r="W55" i="12"/>
  <c r="V55" i="12"/>
  <c r="U55" i="12"/>
  <c r="R55" i="12"/>
  <c r="Q55" i="12"/>
  <c r="P55" i="12"/>
  <c r="M55" i="12"/>
  <c r="T55" i="12"/>
  <c r="J55" i="12"/>
  <c r="O55" i="12"/>
  <c r="N55" i="12"/>
  <c r="I55" i="12"/>
  <c r="S55" i="12"/>
  <c r="W7" i="12"/>
  <c r="S7" i="12"/>
  <c r="V7" i="12"/>
  <c r="U7" i="12"/>
  <c r="R7" i="12"/>
  <c r="Q7" i="12"/>
  <c r="P7" i="12"/>
  <c r="M7" i="12"/>
  <c r="J7" i="12"/>
  <c r="O7" i="12"/>
  <c r="T7" i="12"/>
  <c r="N7" i="12"/>
  <c r="I7" i="12"/>
  <c r="T12" i="12"/>
  <c r="W12" i="12"/>
  <c r="S12" i="12"/>
  <c r="V12" i="12"/>
  <c r="R12" i="12"/>
  <c r="N12" i="12"/>
  <c r="M12" i="12"/>
  <c r="U12" i="12"/>
  <c r="Q12" i="12"/>
  <c r="J12" i="12"/>
  <c r="I12" i="12"/>
  <c r="P12" i="12"/>
  <c r="O12" i="12"/>
  <c r="V14" i="12"/>
  <c r="U14" i="12"/>
  <c r="T14" i="12"/>
  <c r="Q14" i="12"/>
  <c r="P14" i="12"/>
  <c r="W14" i="12"/>
  <c r="J14" i="12"/>
  <c r="S14" i="12"/>
  <c r="O14" i="12"/>
  <c r="I14" i="12"/>
  <c r="N14" i="12"/>
  <c r="M14" i="12"/>
  <c r="R14" i="12"/>
  <c r="W23" i="12"/>
  <c r="S23" i="12"/>
  <c r="V23" i="12"/>
  <c r="U23" i="12"/>
  <c r="R23" i="12"/>
  <c r="Q23" i="12"/>
  <c r="P23" i="12"/>
  <c r="M23" i="12"/>
  <c r="T23" i="12"/>
  <c r="J23" i="12"/>
  <c r="O23" i="12"/>
  <c r="N23" i="12"/>
  <c r="I23" i="12"/>
  <c r="U53" i="12"/>
  <c r="T53" i="12"/>
  <c r="W53" i="12"/>
  <c r="P53" i="12"/>
  <c r="S53" i="12"/>
  <c r="O53" i="12"/>
  <c r="I53" i="12"/>
  <c r="N53" i="12"/>
  <c r="R53" i="12"/>
  <c r="M53" i="12"/>
  <c r="V53" i="12"/>
  <c r="J53" i="12"/>
  <c r="Q53" i="12"/>
  <c r="U72" i="12"/>
  <c r="T72" i="12"/>
  <c r="W72" i="12"/>
  <c r="P72" i="12"/>
  <c r="S72" i="12"/>
  <c r="R72" i="12"/>
  <c r="O72" i="12"/>
  <c r="I72" i="12"/>
  <c r="V72" i="12"/>
  <c r="Q72" i="12"/>
  <c r="N72" i="12"/>
  <c r="M72" i="12"/>
  <c r="J72" i="12"/>
  <c r="T40" i="12"/>
  <c r="W40" i="12"/>
  <c r="S40" i="12"/>
  <c r="V40" i="12"/>
  <c r="U40" i="12"/>
  <c r="R40" i="12"/>
  <c r="Q40" i="12"/>
  <c r="N40" i="12"/>
  <c r="P40" i="12"/>
  <c r="M40" i="12"/>
  <c r="O40" i="12"/>
  <c r="J40" i="12"/>
  <c r="I40" i="12"/>
  <c r="U57" i="12"/>
  <c r="T57" i="12"/>
  <c r="W57" i="12"/>
  <c r="P57" i="12"/>
  <c r="S57" i="12"/>
  <c r="R57" i="12"/>
  <c r="O57" i="12"/>
  <c r="I57" i="12"/>
  <c r="Q57" i="12"/>
  <c r="N57" i="12"/>
  <c r="M57" i="12"/>
  <c r="V57" i="12"/>
  <c r="J57" i="12"/>
  <c r="W31" i="12"/>
  <c r="S31" i="12"/>
  <c r="V31" i="12"/>
  <c r="U31" i="12"/>
  <c r="R31" i="12"/>
  <c r="T31" i="12"/>
  <c r="Q31" i="12"/>
  <c r="P31" i="12"/>
  <c r="M31" i="12"/>
  <c r="J31" i="12"/>
  <c r="O31" i="12"/>
  <c r="N31" i="12"/>
  <c r="I31" i="12"/>
  <c r="V10" i="12"/>
  <c r="U10" i="12"/>
  <c r="T10" i="12"/>
  <c r="Q10" i="12"/>
  <c r="W10" i="12"/>
  <c r="P10" i="12"/>
  <c r="S10" i="12"/>
  <c r="J10" i="12"/>
  <c r="R10" i="12"/>
  <c r="O10" i="12"/>
  <c r="I10" i="12"/>
  <c r="N10" i="12"/>
  <c r="M10" i="12"/>
  <c r="V38" i="12"/>
  <c r="U38" i="12"/>
  <c r="T38" i="12"/>
  <c r="W38" i="12"/>
  <c r="S38" i="12"/>
  <c r="Q38" i="12"/>
  <c r="P38" i="12"/>
  <c r="J38" i="12"/>
  <c r="O38" i="12"/>
  <c r="I38" i="12"/>
  <c r="N38" i="12"/>
  <c r="R38" i="12"/>
  <c r="M38" i="12"/>
  <c r="V58" i="12"/>
  <c r="U58" i="12"/>
  <c r="T58" i="12"/>
  <c r="Q58" i="12"/>
  <c r="W58" i="12"/>
  <c r="P58" i="12"/>
  <c r="S58" i="12"/>
  <c r="J58" i="12"/>
  <c r="R58" i="12"/>
  <c r="O58" i="12"/>
  <c r="I58" i="12"/>
  <c r="N58" i="12"/>
  <c r="M58" i="12"/>
  <c r="U17" i="12"/>
  <c r="T17" i="12"/>
  <c r="W17" i="12"/>
  <c r="S17" i="12"/>
  <c r="P17" i="12"/>
  <c r="V17" i="12"/>
  <c r="R17" i="12"/>
  <c r="O17" i="12"/>
  <c r="I17" i="12"/>
  <c r="Q17" i="12"/>
  <c r="N17" i="12"/>
  <c r="M17" i="12"/>
  <c r="J17" i="12"/>
  <c r="W43" i="12"/>
  <c r="S43" i="12"/>
  <c r="V43" i="12"/>
  <c r="U43" i="12"/>
  <c r="T43" i="12"/>
  <c r="R43" i="12"/>
  <c r="Q43" i="12"/>
  <c r="M43" i="12"/>
  <c r="J43" i="12"/>
  <c r="I43" i="12"/>
  <c r="P43" i="12"/>
  <c r="O43" i="12"/>
  <c r="N43" i="12"/>
  <c r="T48" i="12"/>
  <c r="W48" i="12"/>
  <c r="S48" i="12"/>
  <c r="V48" i="12"/>
  <c r="R48" i="12"/>
  <c r="Q48" i="12"/>
  <c r="N48" i="12"/>
  <c r="P48" i="12"/>
  <c r="M48" i="12"/>
  <c r="J48" i="12"/>
  <c r="O48" i="12"/>
  <c r="U48" i="12"/>
  <c r="I48" i="12"/>
  <c r="U29" i="12"/>
  <c r="T29" i="12"/>
  <c r="W29" i="12"/>
  <c r="V29" i="12"/>
  <c r="P29" i="12"/>
  <c r="O29" i="12"/>
  <c r="I29" i="12"/>
  <c r="N29" i="12"/>
  <c r="M29" i="12"/>
  <c r="Q29" i="12"/>
  <c r="J29" i="12"/>
  <c r="R29" i="12"/>
  <c r="S29" i="12"/>
  <c r="U64" i="12"/>
  <c r="T64" i="12"/>
  <c r="W64" i="12"/>
  <c r="P64" i="12"/>
  <c r="V64" i="12"/>
  <c r="S64" i="12"/>
  <c r="R64" i="12"/>
  <c r="O64" i="12"/>
  <c r="I64" i="12"/>
  <c r="Q64" i="12"/>
  <c r="N64" i="12"/>
  <c r="M64" i="12"/>
  <c r="J64" i="12"/>
  <c r="V46" i="12"/>
  <c r="U46" i="12"/>
  <c r="T46" i="12"/>
  <c r="S46" i="12"/>
  <c r="Q46" i="12"/>
  <c r="P46" i="12"/>
  <c r="W46" i="12"/>
  <c r="J46" i="12"/>
  <c r="O46" i="12"/>
  <c r="I46" i="12"/>
  <c r="N46" i="12"/>
  <c r="M46" i="12"/>
  <c r="R46" i="12"/>
  <c r="W35" i="12"/>
  <c r="S35" i="12"/>
  <c r="V35" i="12"/>
  <c r="U35" i="12"/>
  <c r="R35" i="12"/>
  <c r="Q35" i="12"/>
  <c r="M35" i="12"/>
  <c r="J35" i="12"/>
  <c r="P35" i="12"/>
  <c r="I35" i="12"/>
  <c r="T35" i="12"/>
  <c r="O35" i="12"/>
  <c r="N35" i="12"/>
  <c r="U25" i="12"/>
  <c r="T25" i="12"/>
  <c r="W25" i="12"/>
  <c r="S25" i="12"/>
  <c r="P25" i="12"/>
  <c r="R25" i="12"/>
  <c r="O25" i="12"/>
  <c r="I25" i="12"/>
  <c r="Q25" i="12"/>
  <c r="N25" i="12"/>
  <c r="M25" i="12"/>
  <c r="V25" i="12"/>
  <c r="J25" i="12"/>
  <c r="U5" i="12"/>
  <c r="T5" i="12"/>
  <c r="W5" i="12"/>
  <c r="S5" i="12"/>
  <c r="P5" i="12"/>
  <c r="V5" i="12"/>
  <c r="O5" i="12"/>
  <c r="I5" i="12"/>
  <c r="N5" i="12"/>
  <c r="R5" i="12"/>
  <c r="M5" i="12"/>
  <c r="J5" i="12"/>
  <c r="Q5" i="12"/>
  <c r="W51" i="12"/>
  <c r="V51" i="12"/>
  <c r="U51" i="12"/>
  <c r="R51" i="12"/>
  <c r="Q51" i="12"/>
  <c r="T51" i="12"/>
  <c r="M51" i="12"/>
  <c r="S51" i="12"/>
  <c r="J51" i="12"/>
  <c r="P51" i="12"/>
  <c r="I51" i="12"/>
  <c r="O51" i="12"/>
  <c r="N51" i="12"/>
  <c r="T4" i="12"/>
  <c r="W4" i="12"/>
  <c r="S4" i="12"/>
  <c r="V4" i="12"/>
  <c r="U4" i="12"/>
  <c r="O4" i="12"/>
  <c r="R4" i="12"/>
  <c r="N4" i="12"/>
  <c r="M4" i="12"/>
  <c r="J4" i="12"/>
  <c r="Q4" i="12"/>
  <c r="P4" i="12"/>
  <c r="I4" i="12"/>
  <c r="X67" i="12"/>
  <c r="T71" i="12"/>
  <c r="W71" i="12"/>
  <c r="V71" i="12"/>
  <c r="S71" i="12"/>
  <c r="U71" i="12"/>
  <c r="R71" i="12"/>
  <c r="Q71" i="12"/>
  <c r="N71" i="12"/>
  <c r="P71" i="12"/>
  <c r="M71" i="12"/>
  <c r="O71" i="12"/>
  <c r="J71" i="12"/>
  <c r="I71" i="12"/>
  <c r="T16" i="12"/>
  <c r="W16" i="12"/>
  <c r="S16" i="12"/>
  <c r="V16" i="12"/>
  <c r="R16" i="12"/>
  <c r="Q16" i="12"/>
  <c r="N16" i="12"/>
  <c r="P16" i="12"/>
  <c r="M16" i="12"/>
  <c r="J16" i="12"/>
  <c r="U16" i="12"/>
  <c r="O16" i="12"/>
  <c r="I16" i="12"/>
  <c r="T8" i="12"/>
  <c r="W8" i="12"/>
  <c r="S8" i="12"/>
  <c r="V8" i="12"/>
  <c r="U8" i="12"/>
  <c r="R8" i="12"/>
  <c r="Q8" i="12"/>
  <c r="N8" i="12"/>
  <c r="P8" i="12"/>
  <c r="M8" i="12"/>
  <c r="O8" i="12"/>
  <c r="J8" i="12"/>
  <c r="I8" i="12"/>
  <c r="T36" i="12"/>
  <c r="W36" i="12"/>
  <c r="S36" i="12"/>
  <c r="V36" i="12"/>
  <c r="U36" i="12"/>
  <c r="R36" i="12"/>
  <c r="N36" i="12"/>
  <c r="M36" i="12"/>
  <c r="J36" i="12"/>
  <c r="Q36" i="12"/>
  <c r="P36" i="12"/>
  <c r="I36" i="12"/>
  <c r="O36" i="12"/>
  <c r="V18" i="12"/>
  <c r="U18" i="12"/>
  <c r="T18" i="12"/>
  <c r="S18" i="12"/>
  <c r="Q18" i="12"/>
  <c r="P18" i="12"/>
  <c r="J18" i="12"/>
  <c r="W18" i="12"/>
  <c r="R18" i="12"/>
  <c r="O18" i="12"/>
  <c r="I18" i="12"/>
  <c r="N18" i="12"/>
  <c r="M18" i="12"/>
  <c r="V6" i="12"/>
  <c r="U6" i="12"/>
  <c r="T6" i="12"/>
  <c r="W6" i="12"/>
  <c r="Q6" i="12"/>
  <c r="S6" i="12"/>
  <c r="P6" i="12"/>
  <c r="J6" i="12"/>
  <c r="O6" i="12"/>
  <c r="I6" i="12"/>
  <c r="N6" i="12"/>
  <c r="R6" i="12"/>
  <c r="M6" i="12"/>
  <c r="W66" i="12"/>
  <c r="V66" i="12"/>
  <c r="U66" i="12"/>
  <c r="R66" i="12"/>
  <c r="Q66" i="12"/>
  <c r="M66" i="12"/>
  <c r="S66" i="12"/>
  <c r="J66" i="12"/>
  <c r="T66" i="12"/>
  <c r="P66" i="12"/>
  <c r="I66" i="12"/>
  <c r="O66" i="12"/>
  <c r="N66" i="12"/>
  <c r="W47" i="12"/>
  <c r="S47" i="12"/>
  <c r="V47" i="12"/>
  <c r="U47" i="12"/>
  <c r="R47" i="12"/>
  <c r="T47" i="12"/>
  <c r="Q47" i="12"/>
  <c r="P47" i="12"/>
  <c r="M47" i="12"/>
  <c r="J47" i="12"/>
  <c r="O47" i="12"/>
  <c r="N47" i="12"/>
  <c r="I47" i="12"/>
  <c r="W15" i="12"/>
  <c r="S15" i="12"/>
  <c r="V15" i="12"/>
  <c r="U15" i="12"/>
  <c r="R15" i="12"/>
  <c r="T15" i="12"/>
  <c r="Q15" i="12"/>
  <c r="P15" i="12"/>
  <c r="M15" i="12"/>
  <c r="J15" i="12"/>
  <c r="O15" i="12"/>
  <c r="N15" i="12"/>
  <c r="I15" i="12"/>
  <c r="X61" i="12"/>
  <c r="X39" i="12"/>
  <c r="V30" i="12"/>
  <c r="U30" i="12"/>
  <c r="T30" i="12"/>
  <c r="S30" i="12"/>
  <c r="Q30" i="12"/>
  <c r="P30" i="12"/>
  <c r="J30" i="12"/>
  <c r="O30" i="12"/>
  <c r="I30" i="12"/>
  <c r="W30" i="12"/>
  <c r="N30" i="12"/>
  <c r="M30" i="12"/>
  <c r="R30" i="12"/>
  <c r="V34" i="12"/>
  <c r="U34" i="12"/>
  <c r="T34" i="12"/>
  <c r="Q34" i="12"/>
  <c r="P34" i="12"/>
  <c r="S34" i="12"/>
  <c r="J34" i="12"/>
  <c r="R34" i="12"/>
  <c r="O34" i="12"/>
  <c r="I34" i="12"/>
  <c r="W34" i="12"/>
  <c r="N34" i="12"/>
  <c r="M34" i="12"/>
  <c r="V65" i="12"/>
  <c r="U65" i="12"/>
  <c r="T65" i="12"/>
  <c r="Q65" i="12"/>
  <c r="P65" i="12"/>
  <c r="S65" i="12"/>
  <c r="J65" i="12"/>
  <c r="R65" i="12"/>
  <c r="O65" i="12"/>
  <c r="I65" i="12"/>
  <c r="N65" i="12"/>
  <c r="W65" i="12"/>
  <c r="M65" i="12"/>
  <c r="W70" i="12"/>
  <c r="V70" i="12"/>
  <c r="U70" i="12"/>
  <c r="R70" i="12"/>
  <c r="Q70" i="12"/>
  <c r="P70" i="12"/>
  <c r="M70" i="12"/>
  <c r="J70" i="12"/>
  <c r="O70" i="12"/>
  <c r="T70" i="12"/>
  <c r="N70" i="12"/>
  <c r="I70" i="12"/>
  <c r="S70" i="12"/>
  <c r="W62" i="12"/>
  <c r="V62" i="12"/>
  <c r="U62" i="12"/>
  <c r="R62" i="12"/>
  <c r="T62" i="12"/>
  <c r="Q62" i="12"/>
  <c r="P62" i="12"/>
  <c r="M62" i="12"/>
  <c r="J62" i="12"/>
  <c r="O62" i="12"/>
  <c r="S62" i="12"/>
  <c r="N62" i="12"/>
  <c r="I62" i="12"/>
  <c r="V26" i="12"/>
  <c r="U26" i="12"/>
  <c r="T26" i="12"/>
  <c r="Q26" i="12"/>
  <c r="W26" i="12"/>
  <c r="P26" i="12"/>
  <c r="J26" i="12"/>
  <c r="R26" i="12"/>
  <c r="O26" i="12"/>
  <c r="I26" i="12"/>
  <c r="N26" i="12"/>
  <c r="S26" i="12"/>
  <c r="M26" i="12"/>
  <c r="T28" i="12"/>
  <c r="W28" i="12"/>
  <c r="S28" i="12"/>
  <c r="V28" i="12"/>
  <c r="R28" i="12"/>
  <c r="U28" i="12"/>
  <c r="N28" i="12"/>
  <c r="M28" i="12"/>
  <c r="Q28" i="12"/>
  <c r="J28" i="12"/>
  <c r="I28" i="12"/>
  <c r="P28" i="12"/>
  <c r="O28" i="12"/>
  <c r="U41" i="12"/>
  <c r="T41" i="12"/>
  <c r="W41" i="12"/>
  <c r="P41" i="12"/>
  <c r="S41" i="12"/>
  <c r="R41" i="12"/>
  <c r="O41" i="12"/>
  <c r="I41" i="12"/>
  <c r="V41" i="12"/>
  <c r="Q41" i="12"/>
  <c r="N41" i="12"/>
  <c r="M41" i="12"/>
  <c r="J41" i="12"/>
  <c r="T32" i="12"/>
  <c r="W32" i="12"/>
  <c r="S32" i="12"/>
  <c r="V32" i="12"/>
  <c r="R32" i="12"/>
  <c r="Q32" i="12"/>
  <c r="N32" i="12"/>
  <c r="U32" i="12"/>
  <c r="P32" i="12"/>
  <c r="M32" i="12"/>
  <c r="J32" i="12"/>
  <c r="O32" i="12"/>
  <c r="I32" i="12"/>
  <c r="W2" i="12"/>
  <c r="V2" i="12"/>
  <c r="U2" i="12"/>
  <c r="T2" i="12"/>
  <c r="R2" i="12"/>
  <c r="Q2" i="12"/>
  <c r="M2" i="12"/>
  <c r="S2" i="12"/>
  <c r="J2" i="12"/>
  <c r="I2" i="12"/>
  <c r="P2" i="12"/>
  <c r="O2" i="12"/>
  <c r="N2" i="12"/>
  <c r="V22" i="12"/>
  <c r="U22" i="12"/>
  <c r="T22" i="12"/>
  <c r="W22" i="12"/>
  <c r="Q22" i="12"/>
  <c r="S22" i="12"/>
  <c r="P22" i="12"/>
  <c r="J22" i="12"/>
  <c r="O22" i="12"/>
  <c r="I22" i="12"/>
  <c r="N22" i="12"/>
  <c r="R22" i="12"/>
  <c r="M22" i="12"/>
  <c r="U9" i="12"/>
  <c r="T9" i="12"/>
  <c r="W9" i="12"/>
  <c r="S9" i="12"/>
  <c r="P9" i="12"/>
  <c r="R9" i="12"/>
  <c r="O9" i="12"/>
  <c r="I9" i="12"/>
  <c r="V9" i="12"/>
  <c r="Q9" i="12"/>
  <c r="N9" i="12"/>
  <c r="M9" i="12"/>
  <c r="J9" i="12"/>
  <c r="V54" i="12"/>
  <c r="U54" i="12"/>
  <c r="T54" i="12"/>
  <c r="W54" i="12"/>
  <c r="Q54" i="12"/>
  <c r="P54" i="12"/>
  <c r="J54" i="12"/>
  <c r="O54" i="12"/>
  <c r="I54" i="12"/>
  <c r="N54" i="12"/>
  <c r="S54" i="12"/>
  <c r="R54" i="12"/>
  <c r="M54" i="12"/>
  <c r="X3" i="12"/>
  <c r="T20" i="12"/>
  <c r="W20" i="12"/>
  <c r="S20" i="12"/>
  <c r="V20" i="12"/>
  <c r="U20" i="12"/>
  <c r="R20" i="12"/>
  <c r="N20" i="12"/>
  <c r="M20" i="12"/>
  <c r="J20" i="12"/>
  <c r="P20" i="12"/>
  <c r="I20" i="12"/>
  <c r="Q20" i="12"/>
  <c r="O20" i="12"/>
  <c r="C294" i="6"/>
  <c r="C294" i="3" s="1"/>
  <c r="C298" i="6"/>
  <c r="C298" i="3" s="1"/>
  <c r="C292" i="6"/>
  <c r="C292" i="3" s="1"/>
  <c r="C296" i="6"/>
  <c r="C296" i="3" s="1"/>
  <c r="C299" i="6"/>
  <c r="C299" i="3" s="1"/>
  <c r="C291" i="6"/>
  <c r="C291" i="3" s="1"/>
  <c r="C293" i="6"/>
  <c r="C293" i="3" s="1"/>
  <c r="C295" i="6"/>
  <c r="C295" i="3" s="1"/>
  <c r="C297" i="6"/>
  <c r="C297" i="3" s="1"/>
  <c r="C290" i="6"/>
  <c r="C290" i="3" s="1"/>
  <c r="C289" i="6"/>
  <c r="C289" i="3" s="1"/>
  <c r="C288" i="6"/>
  <c r="C288" i="3" s="1"/>
  <c r="C287" i="6"/>
  <c r="C287" i="3" s="1"/>
  <c r="C286" i="6"/>
  <c r="C286" i="3" s="1"/>
  <c r="C285" i="6"/>
  <c r="C285" i="3" s="1"/>
  <c r="C284" i="6"/>
  <c r="C284" i="3" s="1"/>
  <c r="C283" i="6"/>
  <c r="C283" i="3" s="1"/>
  <c r="C282" i="6"/>
  <c r="C282" i="3" s="1"/>
  <c r="F361" i="6"/>
  <c r="F367" i="6"/>
  <c r="F368" i="6"/>
  <c r="F366" i="6"/>
  <c r="F364" i="6"/>
  <c r="F362" i="6"/>
  <c r="F360" i="6"/>
  <c r="F420" i="6"/>
  <c r="F418" i="6"/>
  <c r="F414" i="6"/>
  <c r="F412" i="6"/>
  <c r="F365" i="6"/>
  <c r="F363" i="6"/>
  <c r="F409" i="6"/>
  <c r="F407" i="6"/>
  <c r="F401" i="6"/>
  <c r="F397" i="6"/>
  <c r="F395" i="6"/>
  <c r="F391" i="6"/>
  <c r="F385" i="6"/>
  <c r="F383" i="6"/>
  <c r="F377" i="6"/>
  <c r="F430" i="6"/>
  <c r="F424" i="6"/>
  <c r="F376" i="6"/>
  <c r="F406" i="6"/>
  <c r="F402" i="6"/>
  <c r="F400" i="6"/>
  <c r="F396" i="6"/>
  <c r="F390" i="6"/>
  <c r="F388" i="6"/>
  <c r="F382" i="6"/>
  <c r="F433" i="6"/>
  <c r="F431" i="6"/>
  <c r="F427" i="6"/>
  <c r="F425" i="6"/>
  <c r="F403" i="6"/>
  <c r="F389" i="6"/>
  <c r="F379" i="6"/>
  <c r="F421" i="6"/>
  <c r="F419" i="6"/>
  <c r="F415" i="6"/>
  <c r="F413" i="6"/>
  <c r="F408" i="6"/>
  <c r="F394" i="6"/>
  <c r="F432" i="6"/>
  <c r="F426" i="6"/>
  <c r="F384" i="6"/>
  <c r="F378" i="6"/>
  <c r="C281" i="6"/>
  <c r="C281" i="3" s="1"/>
  <c r="C280" i="6"/>
  <c r="C280" i="3" s="1"/>
  <c r="C274" i="6"/>
  <c r="C274" i="3" s="1"/>
  <c r="C275" i="6"/>
  <c r="C275" i="3" s="1"/>
  <c r="F359" i="6"/>
  <c r="C279" i="6"/>
  <c r="C279" i="3" s="1"/>
  <c r="C278" i="6"/>
  <c r="C278" i="3" s="1"/>
  <c r="C277" i="6"/>
  <c r="C277" i="3" s="1"/>
  <c r="C276" i="6"/>
  <c r="C276" i="3" s="1"/>
  <c r="F355" i="6"/>
  <c r="F353" i="6"/>
  <c r="F351" i="6"/>
  <c r="F349" i="6"/>
  <c r="F347" i="6"/>
  <c r="F358" i="6"/>
  <c r="F356" i="6"/>
  <c r="F354" i="6"/>
  <c r="F352" i="6"/>
  <c r="F350" i="6"/>
  <c r="F348" i="6"/>
  <c r="F357" i="6"/>
  <c r="C273" i="6"/>
  <c r="C273" i="3" s="1"/>
  <c r="C272" i="6"/>
  <c r="C272" i="3" s="1"/>
  <c r="C244" i="6"/>
  <c r="C244" i="3" s="1"/>
  <c r="C248" i="6"/>
  <c r="C248" i="3" s="1"/>
  <c r="C228" i="6"/>
  <c r="C228" i="3" s="1"/>
  <c r="C249" i="6"/>
  <c r="C249" i="3" s="1"/>
  <c r="C261" i="6"/>
  <c r="C261" i="3" s="1"/>
  <c r="C209" i="6"/>
  <c r="C209" i="3" s="1"/>
  <c r="C240" i="6"/>
  <c r="C240" i="3" s="1"/>
  <c r="C233" i="6"/>
  <c r="C233" i="3" s="1"/>
  <c r="C260" i="6"/>
  <c r="C260" i="3" s="1"/>
  <c r="C255" i="6"/>
  <c r="C255" i="3" s="1"/>
  <c r="C271" i="6"/>
  <c r="C271" i="3" s="1"/>
  <c r="C270" i="6"/>
  <c r="C270" i="3" s="1"/>
  <c r="C269" i="6"/>
  <c r="C269" i="3" s="1"/>
  <c r="C268" i="6"/>
  <c r="C268" i="3" s="1"/>
  <c r="C267" i="6"/>
  <c r="C267" i="3" s="1"/>
  <c r="C266" i="6"/>
  <c r="C266" i="3" s="1"/>
  <c r="C265" i="6"/>
  <c r="C265" i="3" s="1"/>
  <c r="C264" i="6"/>
  <c r="C264" i="3" s="1"/>
  <c r="C263" i="6"/>
  <c r="C263" i="3" s="1"/>
  <c r="C262" i="6"/>
  <c r="C262" i="3" s="1"/>
  <c r="C259" i="6"/>
  <c r="C259" i="3" s="1"/>
  <c r="C258" i="6"/>
  <c r="C258" i="3" s="1"/>
  <c r="C257" i="6"/>
  <c r="C257" i="3" s="1"/>
  <c r="C256" i="6"/>
  <c r="C256" i="3" s="1"/>
  <c r="C254" i="6"/>
  <c r="C254" i="3" s="1"/>
  <c r="C253" i="6"/>
  <c r="C253" i="3" s="1"/>
  <c r="C252" i="6"/>
  <c r="C252" i="3" s="1"/>
  <c r="C251" i="6"/>
  <c r="C251" i="3" s="1"/>
  <c r="C250" i="6"/>
  <c r="C250" i="3" s="1"/>
  <c r="C247" i="6"/>
  <c r="C247" i="3" s="1"/>
  <c r="C246" i="6"/>
  <c r="C246" i="3" s="1"/>
  <c r="C245" i="6"/>
  <c r="C245" i="3" s="1"/>
  <c r="C243" i="6"/>
  <c r="C243" i="3" s="1"/>
  <c r="C242" i="6"/>
  <c r="C242" i="3" s="1"/>
  <c r="C241" i="6"/>
  <c r="C241" i="3" s="1"/>
  <c r="C239" i="6"/>
  <c r="C239" i="3" s="1"/>
  <c r="C238" i="6"/>
  <c r="C238" i="3" s="1"/>
  <c r="C237" i="6"/>
  <c r="C237" i="3" s="1"/>
  <c r="C236" i="6"/>
  <c r="C236" i="3" s="1"/>
  <c r="C235" i="6"/>
  <c r="C235" i="3" s="1"/>
  <c r="C234" i="6"/>
  <c r="C234" i="3" s="1"/>
  <c r="C232" i="6"/>
  <c r="C232" i="3" s="1"/>
  <c r="C231" i="6"/>
  <c r="C231" i="3" s="1"/>
  <c r="C230" i="6"/>
  <c r="C230" i="3" s="1"/>
  <c r="C229" i="6"/>
  <c r="C229" i="3" s="1"/>
  <c r="C227" i="6"/>
  <c r="C227" i="3" s="1"/>
  <c r="C226" i="6"/>
  <c r="C226" i="3" s="1"/>
  <c r="C225" i="6"/>
  <c r="C225" i="3" s="1"/>
  <c r="C224" i="6"/>
  <c r="C224" i="3" s="1"/>
  <c r="C223" i="6"/>
  <c r="C223" i="3" s="1"/>
  <c r="C222" i="6"/>
  <c r="C222" i="3" s="1"/>
  <c r="C221" i="6"/>
  <c r="C221" i="3" s="1"/>
  <c r="C220" i="6"/>
  <c r="C220" i="3" s="1"/>
  <c r="C219" i="6"/>
  <c r="C219" i="3" s="1"/>
  <c r="C218" i="6"/>
  <c r="C218" i="3" s="1"/>
  <c r="C217" i="6"/>
  <c r="C217" i="3" s="1"/>
  <c r="C216" i="6"/>
  <c r="C216" i="3" s="1"/>
  <c r="C215" i="6"/>
  <c r="C215" i="3" s="1"/>
  <c r="C214" i="6"/>
  <c r="C214" i="3" s="1"/>
  <c r="C213" i="6"/>
  <c r="C213" i="3" s="1"/>
  <c r="C212" i="6"/>
  <c r="C212" i="3" s="1"/>
  <c r="C211" i="6"/>
  <c r="C211" i="3" s="1"/>
  <c r="C210" i="6"/>
  <c r="C210" i="3" s="1"/>
  <c r="C208" i="6"/>
  <c r="C208" i="3" s="1"/>
  <c r="C207" i="6"/>
  <c r="C207" i="3" s="1"/>
  <c r="C206" i="6"/>
  <c r="C206" i="3" s="1"/>
  <c r="C205" i="6"/>
  <c r="C205" i="3" s="1"/>
  <c r="C204" i="6"/>
  <c r="C204" i="3" s="1"/>
  <c r="C203" i="6"/>
  <c r="C203" i="3" s="1"/>
  <c r="C202" i="6"/>
  <c r="C202" i="3" s="1"/>
  <c r="C201" i="6"/>
  <c r="C201" i="3" s="1"/>
  <c r="C200" i="6"/>
  <c r="C200" i="3" s="1"/>
  <c r="C199" i="6"/>
  <c r="C199" i="3" s="1"/>
  <c r="C193" i="6"/>
  <c r="C193" i="3" s="1"/>
  <c r="C189" i="6"/>
  <c r="C189" i="3" s="1"/>
  <c r="C185" i="6"/>
  <c r="C185" i="3" s="1"/>
  <c r="C197" i="6"/>
  <c r="C197" i="3" s="1"/>
  <c r="C195" i="6"/>
  <c r="C195" i="3" s="1"/>
  <c r="C194" i="6"/>
  <c r="C194" i="3" s="1"/>
  <c r="C191" i="6"/>
  <c r="C191" i="3" s="1"/>
  <c r="C190" i="6"/>
  <c r="C190" i="3" s="1"/>
  <c r="C187" i="6"/>
  <c r="C187" i="3" s="1"/>
  <c r="C186" i="6"/>
  <c r="C186" i="3" s="1"/>
  <c r="C183" i="6"/>
  <c r="C183" i="3" s="1"/>
  <c r="C182" i="6"/>
  <c r="C182" i="3" s="1"/>
  <c r="C198" i="6"/>
  <c r="C198" i="3" s="1"/>
  <c r="C181" i="6"/>
  <c r="C181" i="3" s="1"/>
  <c r="C196" i="6"/>
  <c r="C196" i="3" s="1"/>
  <c r="C192" i="6"/>
  <c r="C192" i="3" s="1"/>
  <c r="C188" i="6"/>
  <c r="C188" i="3" s="1"/>
  <c r="C184" i="6"/>
  <c r="C184" i="3" s="1"/>
  <c r="F5" i="6"/>
  <c r="C5" i="6" s="1"/>
  <c r="C5" i="3" s="1"/>
  <c r="H41" i="9"/>
  <c r="L40" i="9"/>
  <c r="N40" i="9" s="1"/>
  <c r="H37" i="9"/>
  <c r="L36" i="9"/>
  <c r="N36" i="9" s="1"/>
  <c r="H33" i="9"/>
  <c r="L32" i="9"/>
  <c r="N32" i="9" s="1"/>
  <c r="H29" i="9"/>
  <c r="N29" i="9" s="1"/>
  <c r="L28" i="9"/>
  <c r="N28" i="9" s="1"/>
  <c r="L24" i="9"/>
  <c r="H24" i="9"/>
  <c r="L20" i="9"/>
  <c r="N20" i="9" s="1"/>
  <c r="H19" i="9"/>
  <c r="N19" i="9" s="1"/>
  <c r="L16" i="9"/>
  <c r="N16" i="9" s="1"/>
  <c r="H15" i="9"/>
  <c r="N15" i="9" s="1"/>
  <c r="L12" i="9"/>
  <c r="N12" i="9" s="1"/>
  <c r="H11" i="9"/>
  <c r="N11" i="9" s="1"/>
  <c r="L8" i="9"/>
  <c r="H8" i="9"/>
  <c r="H7" i="9"/>
  <c r="N7" i="9" s="1"/>
  <c r="L4" i="9"/>
  <c r="N4" i="9" s="1"/>
  <c r="H3" i="9"/>
  <c r="N3" i="9" s="1"/>
  <c r="F7" i="6"/>
  <c r="F9" i="6"/>
  <c r="C9" i="6" s="1"/>
  <c r="C9" i="3" s="1"/>
  <c r="D7" i="6"/>
  <c r="F41" i="9"/>
  <c r="F37" i="9"/>
  <c r="F33" i="9"/>
  <c r="F25" i="9"/>
  <c r="N25" i="9" s="1"/>
  <c r="F21" i="9"/>
  <c r="N21" i="9" s="1"/>
  <c r="F17" i="9"/>
  <c r="N17" i="9" s="1"/>
  <c r="F13" i="9"/>
  <c r="N13" i="9" s="1"/>
  <c r="N2" i="9"/>
  <c r="N39" i="9"/>
  <c r="N38" i="9"/>
  <c r="N35" i="9"/>
  <c r="N34" i="9"/>
  <c r="N31" i="9"/>
  <c r="N30" i="9"/>
  <c r="N27" i="9"/>
  <c r="N26" i="9"/>
  <c r="N23" i="9"/>
  <c r="N22" i="9"/>
  <c r="N18" i="9"/>
  <c r="N14" i="9"/>
  <c r="N10" i="9"/>
  <c r="N9" i="9"/>
  <c r="N6" i="9"/>
  <c r="N5" i="9"/>
  <c r="C180" i="6"/>
  <c r="C180" i="3" s="1"/>
  <c r="C3" i="6"/>
  <c r="C3" i="3" s="1"/>
  <c r="C2" i="6"/>
  <c r="C2" i="3" s="1"/>
  <c r="C4" i="6"/>
  <c r="C4" i="3" s="1"/>
  <c r="C6" i="6"/>
  <c r="C6" i="3" s="1"/>
  <c r="C8" i="6"/>
  <c r="C8" i="3" s="1"/>
  <c r="C11" i="6"/>
  <c r="C11" i="3" s="1"/>
  <c r="C10" i="6"/>
  <c r="C10" i="3" s="1"/>
  <c r="W3" i="12" l="1"/>
  <c r="S3" i="12"/>
  <c r="V3" i="12"/>
  <c r="U3" i="12"/>
  <c r="R3" i="12"/>
  <c r="Q3" i="12"/>
  <c r="M3" i="12"/>
  <c r="J3" i="12"/>
  <c r="T3" i="12"/>
  <c r="P3" i="12"/>
  <c r="I3" i="12"/>
  <c r="O3" i="12"/>
  <c r="N3" i="12"/>
  <c r="T63" i="12"/>
  <c r="W63" i="12"/>
  <c r="V63" i="12"/>
  <c r="S63" i="12"/>
  <c r="R63" i="12"/>
  <c r="Q63" i="12"/>
  <c r="N63" i="12"/>
  <c r="U63" i="12"/>
  <c r="P63" i="12"/>
  <c r="M63" i="12"/>
  <c r="O63" i="12"/>
  <c r="J63" i="12"/>
  <c r="I63" i="12"/>
  <c r="U37" i="12"/>
  <c r="T37" i="12"/>
  <c r="W37" i="12"/>
  <c r="P37" i="12"/>
  <c r="V37" i="12"/>
  <c r="O37" i="12"/>
  <c r="I37" i="12"/>
  <c r="S37" i="12"/>
  <c r="N37" i="12"/>
  <c r="R37" i="12"/>
  <c r="M37" i="12"/>
  <c r="J37" i="12"/>
  <c r="Q37" i="12"/>
  <c r="U13" i="12"/>
  <c r="T13" i="12"/>
  <c r="W13" i="12"/>
  <c r="S13" i="12"/>
  <c r="V13" i="12"/>
  <c r="P13" i="12"/>
  <c r="O13" i="12"/>
  <c r="I13" i="12"/>
  <c r="N13" i="12"/>
  <c r="M13" i="12"/>
  <c r="R13" i="12"/>
  <c r="Q13" i="12"/>
  <c r="J13" i="12"/>
  <c r="V69" i="12"/>
  <c r="U69" i="12"/>
  <c r="T69" i="12"/>
  <c r="W69" i="12"/>
  <c r="Q69" i="12"/>
  <c r="P69" i="12"/>
  <c r="J69" i="12"/>
  <c r="O69" i="12"/>
  <c r="I69" i="12"/>
  <c r="N69" i="12"/>
  <c r="R69" i="12"/>
  <c r="M69" i="12"/>
  <c r="S69" i="12"/>
  <c r="T67" i="12"/>
  <c r="W67" i="12"/>
  <c r="V67" i="12"/>
  <c r="U67" i="12"/>
  <c r="S67" i="12"/>
  <c r="R67" i="12"/>
  <c r="N67" i="12"/>
  <c r="M67" i="12"/>
  <c r="J67" i="12"/>
  <c r="Q67" i="12"/>
  <c r="P67" i="12"/>
  <c r="I67" i="12"/>
  <c r="O67" i="12"/>
  <c r="V42" i="12"/>
  <c r="U42" i="12"/>
  <c r="T42" i="12"/>
  <c r="Q42" i="12"/>
  <c r="W42" i="12"/>
  <c r="P42" i="12"/>
  <c r="J42" i="12"/>
  <c r="R42" i="12"/>
  <c r="O42" i="12"/>
  <c r="I42" i="12"/>
  <c r="S42" i="12"/>
  <c r="N42" i="12"/>
  <c r="M42" i="12"/>
  <c r="V50" i="12"/>
  <c r="U50" i="12"/>
  <c r="T50" i="12"/>
  <c r="Q50" i="12"/>
  <c r="P50" i="12"/>
  <c r="S50" i="12"/>
  <c r="J50" i="12"/>
  <c r="W50" i="12"/>
  <c r="R50" i="12"/>
  <c r="O50" i="12"/>
  <c r="I50" i="12"/>
  <c r="N50" i="12"/>
  <c r="M50" i="12"/>
  <c r="U21" i="12"/>
  <c r="T21" i="12"/>
  <c r="W21" i="12"/>
  <c r="S21" i="12"/>
  <c r="P21" i="12"/>
  <c r="O21" i="12"/>
  <c r="I21" i="12"/>
  <c r="N21" i="12"/>
  <c r="V21" i="12"/>
  <c r="R21" i="12"/>
  <c r="M21" i="12"/>
  <c r="J21" i="12"/>
  <c r="Q21" i="12"/>
  <c r="W19" i="12"/>
  <c r="S19" i="12"/>
  <c r="V19" i="12"/>
  <c r="U19" i="12"/>
  <c r="R19" i="12"/>
  <c r="Q19" i="12"/>
  <c r="T19" i="12"/>
  <c r="M19" i="12"/>
  <c r="J19" i="12"/>
  <c r="P19" i="12"/>
  <c r="I19" i="12"/>
  <c r="O19" i="12"/>
  <c r="N19" i="12"/>
  <c r="W39" i="12"/>
  <c r="S39" i="12"/>
  <c r="V39" i="12"/>
  <c r="U39" i="12"/>
  <c r="R39" i="12"/>
  <c r="Q39" i="12"/>
  <c r="P39" i="12"/>
  <c r="M39" i="12"/>
  <c r="J39" i="12"/>
  <c r="O39" i="12"/>
  <c r="N39" i="12"/>
  <c r="I39" i="12"/>
  <c r="T39" i="12"/>
  <c r="T56" i="12"/>
  <c r="W56" i="12"/>
  <c r="V56" i="12"/>
  <c r="S56" i="12"/>
  <c r="U56" i="12"/>
  <c r="R56" i="12"/>
  <c r="Q56" i="12"/>
  <c r="N56" i="12"/>
  <c r="P56" i="12"/>
  <c r="M56" i="12"/>
  <c r="O56" i="12"/>
  <c r="I56" i="12"/>
  <c r="J56" i="12"/>
  <c r="W27" i="12"/>
  <c r="S27" i="12"/>
  <c r="V27" i="12"/>
  <c r="U27" i="12"/>
  <c r="T27" i="12"/>
  <c r="R27" i="12"/>
  <c r="Q27" i="12"/>
  <c r="M27" i="12"/>
  <c r="J27" i="12"/>
  <c r="I27" i="12"/>
  <c r="P27" i="12"/>
  <c r="O27" i="12"/>
  <c r="N27" i="12"/>
  <c r="T59" i="12"/>
  <c r="W59" i="12"/>
  <c r="V59" i="12"/>
  <c r="S59" i="12"/>
  <c r="R59" i="12"/>
  <c r="U59" i="12"/>
  <c r="N59" i="12"/>
  <c r="M59" i="12"/>
  <c r="Q59" i="12"/>
  <c r="J59" i="12"/>
  <c r="I59" i="12"/>
  <c r="P59" i="12"/>
  <c r="O59" i="12"/>
  <c r="W11" i="12"/>
  <c r="S11" i="12"/>
  <c r="V11" i="12"/>
  <c r="U11" i="12"/>
  <c r="T11" i="12"/>
  <c r="R11" i="12"/>
  <c r="Q11" i="12"/>
  <c r="M11" i="12"/>
  <c r="J11" i="12"/>
  <c r="I11" i="12"/>
  <c r="O11" i="12"/>
  <c r="P11" i="12"/>
  <c r="N11" i="12"/>
  <c r="V61" i="12"/>
  <c r="U61" i="12"/>
  <c r="T61" i="12"/>
  <c r="Q61" i="12"/>
  <c r="P61" i="12"/>
  <c r="J61" i="12"/>
  <c r="O61" i="12"/>
  <c r="I61" i="12"/>
  <c r="S61" i="12"/>
  <c r="N61" i="12"/>
  <c r="M61" i="12"/>
  <c r="W61" i="12"/>
  <c r="R61" i="12"/>
  <c r="N41" i="9"/>
  <c r="N24" i="9"/>
  <c r="N33" i="9"/>
  <c r="C7" i="6"/>
  <c r="C7" i="3" s="1"/>
  <c r="N37" i="9"/>
  <c r="N8" i="9"/>
  <c r="D12" i="6" l="1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D153" i="6"/>
  <c r="E153" i="6"/>
  <c r="F153" i="6"/>
  <c r="G153" i="6"/>
  <c r="D154" i="6"/>
  <c r="E154" i="6"/>
  <c r="F154" i="6"/>
  <c r="G154" i="6"/>
  <c r="D155" i="6"/>
  <c r="E155" i="6"/>
  <c r="F155" i="6"/>
  <c r="G155" i="6"/>
  <c r="D156" i="6"/>
  <c r="E156" i="6"/>
  <c r="F156" i="6"/>
  <c r="G156" i="6"/>
  <c r="D157" i="6"/>
  <c r="E157" i="6"/>
  <c r="F157" i="6"/>
  <c r="G157" i="6"/>
  <c r="D158" i="6"/>
  <c r="E158" i="6"/>
  <c r="F158" i="6"/>
  <c r="G158" i="6"/>
  <c r="D159" i="6"/>
  <c r="E159" i="6"/>
  <c r="F159" i="6"/>
  <c r="G159" i="6"/>
  <c r="D160" i="6"/>
  <c r="E160" i="6"/>
  <c r="F160" i="6"/>
  <c r="G160" i="6"/>
  <c r="D161" i="6"/>
  <c r="E161" i="6"/>
  <c r="F161" i="6"/>
  <c r="G161" i="6"/>
  <c r="D162" i="6"/>
  <c r="E162" i="6"/>
  <c r="F162" i="6"/>
  <c r="G162" i="6"/>
  <c r="D163" i="6"/>
  <c r="E163" i="6"/>
  <c r="F163" i="6"/>
  <c r="G163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67" i="6"/>
  <c r="E167" i="6"/>
  <c r="F167" i="6"/>
  <c r="G167" i="6"/>
  <c r="D168" i="6"/>
  <c r="E168" i="6"/>
  <c r="F168" i="6"/>
  <c r="G168" i="6"/>
  <c r="D169" i="6"/>
  <c r="E169" i="6"/>
  <c r="F169" i="6"/>
  <c r="G169" i="6"/>
  <c r="D170" i="6"/>
  <c r="E170" i="6"/>
  <c r="F170" i="6"/>
  <c r="G170" i="6"/>
  <c r="D171" i="6"/>
  <c r="E171" i="6"/>
  <c r="F171" i="6"/>
  <c r="G171" i="6"/>
  <c r="D172" i="6"/>
  <c r="E172" i="6"/>
  <c r="F172" i="6"/>
  <c r="G172" i="6"/>
  <c r="D173" i="6"/>
  <c r="E173" i="6"/>
  <c r="F173" i="6"/>
  <c r="G173" i="6"/>
  <c r="D174" i="6"/>
  <c r="E174" i="6"/>
  <c r="F174" i="6"/>
  <c r="G174" i="6"/>
  <c r="D175" i="6"/>
  <c r="E175" i="6"/>
  <c r="F175" i="6"/>
  <c r="G175" i="6"/>
  <c r="D176" i="6"/>
  <c r="E176" i="6"/>
  <c r="F176" i="6"/>
  <c r="G176" i="6"/>
  <c r="D177" i="6"/>
  <c r="E177" i="6"/>
  <c r="F177" i="6"/>
  <c r="G177" i="6"/>
  <c r="D178" i="6"/>
  <c r="E178" i="6"/>
  <c r="F178" i="6"/>
  <c r="G178" i="6"/>
  <c r="D179" i="6"/>
  <c r="E179" i="6"/>
  <c r="F179" i="6"/>
  <c r="G179" i="6"/>
  <c r="C32" i="6" l="1"/>
  <c r="C32" i="3" s="1"/>
  <c r="C31" i="6"/>
  <c r="C31" i="3" s="1"/>
  <c r="C30" i="6"/>
  <c r="C30" i="3" s="1"/>
  <c r="C179" i="6"/>
  <c r="C179" i="3" s="1"/>
  <c r="C178" i="6"/>
  <c r="C178" i="3" s="1"/>
  <c r="C177" i="6"/>
  <c r="C177" i="3" s="1"/>
  <c r="C176" i="6"/>
  <c r="C176" i="3" s="1"/>
  <c r="C175" i="6"/>
  <c r="C175" i="3" s="1"/>
  <c r="C174" i="6"/>
  <c r="C174" i="3" s="1"/>
  <c r="C173" i="6"/>
  <c r="C173" i="3" s="1"/>
  <c r="C172" i="6"/>
  <c r="C172" i="3" s="1"/>
  <c r="C171" i="6"/>
  <c r="C171" i="3" s="1"/>
  <c r="C170" i="6"/>
  <c r="C170" i="3" s="1"/>
  <c r="C169" i="6"/>
  <c r="C169" i="3" s="1"/>
  <c r="C168" i="6"/>
  <c r="C168" i="3" s="1"/>
  <c r="C167" i="6"/>
  <c r="C167" i="3" s="1"/>
  <c r="C166" i="6"/>
  <c r="C166" i="3" s="1"/>
  <c r="C165" i="6"/>
  <c r="C165" i="3" s="1"/>
  <c r="C164" i="6"/>
  <c r="C164" i="3" s="1"/>
  <c r="C163" i="6"/>
  <c r="C163" i="3" s="1"/>
  <c r="C162" i="6"/>
  <c r="C162" i="3" s="1"/>
  <c r="C161" i="6"/>
  <c r="C161" i="3" s="1"/>
  <c r="C160" i="6"/>
  <c r="C160" i="3" s="1"/>
  <c r="C159" i="6"/>
  <c r="C159" i="3" s="1"/>
  <c r="C158" i="6"/>
  <c r="C158" i="3" s="1"/>
  <c r="C157" i="6"/>
  <c r="C157" i="3" s="1"/>
  <c r="C156" i="6"/>
  <c r="C156" i="3" s="1"/>
  <c r="C155" i="6"/>
  <c r="C155" i="3" s="1"/>
  <c r="C154" i="6"/>
  <c r="C154" i="3" s="1"/>
  <c r="C153" i="6"/>
  <c r="C153" i="3" s="1"/>
  <c r="C152" i="6"/>
  <c r="C152" i="3" s="1"/>
  <c r="C151" i="6"/>
  <c r="C151" i="3" s="1"/>
  <c r="C150" i="6"/>
  <c r="C150" i="3" s="1"/>
  <c r="C149" i="6"/>
  <c r="C149" i="3" s="1"/>
  <c r="C148" i="6"/>
  <c r="C148" i="3" s="1"/>
  <c r="C147" i="6"/>
  <c r="C147" i="3" s="1"/>
  <c r="C146" i="6"/>
  <c r="C146" i="3" s="1"/>
  <c r="C145" i="6"/>
  <c r="C145" i="3" s="1"/>
  <c r="C144" i="6"/>
  <c r="C144" i="3" s="1"/>
  <c r="C143" i="6"/>
  <c r="C143" i="3" s="1"/>
  <c r="C142" i="6"/>
  <c r="C142" i="3" s="1"/>
  <c r="C141" i="6"/>
  <c r="C141" i="3" s="1"/>
  <c r="C140" i="6"/>
  <c r="C140" i="3" s="1"/>
  <c r="C139" i="6"/>
  <c r="C139" i="3" s="1"/>
  <c r="C138" i="6"/>
  <c r="C138" i="3" s="1"/>
  <c r="C137" i="6"/>
  <c r="C137" i="3" s="1"/>
  <c r="C136" i="6"/>
  <c r="C136" i="3" s="1"/>
  <c r="C135" i="6"/>
  <c r="C135" i="3" s="1"/>
  <c r="C134" i="6"/>
  <c r="C134" i="3" s="1"/>
  <c r="C133" i="6"/>
  <c r="C133" i="3" s="1"/>
  <c r="C132" i="6"/>
  <c r="C132" i="3" s="1"/>
  <c r="C131" i="6"/>
  <c r="C131" i="3" s="1"/>
  <c r="C130" i="6"/>
  <c r="C130" i="3" s="1"/>
  <c r="C129" i="6"/>
  <c r="C129" i="3" s="1"/>
  <c r="C128" i="6"/>
  <c r="C128" i="3" s="1"/>
  <c r="C127" i="6"/>
  <c r="C127" i="3" s="1"/>
  <c r="C126" i="6"/>
  <c r="C126" i="3" s="1"/>
  <c r="C125" i="6"/>
  <c r="C125" i="3" s="1"/>
  <c r="C124" i="6"/>
  <c r="C124" i="3" s="1"/>
  <c r="C123" i="6"/>
  <c r="C123" i="3" s="1"/>
  <c r="C122" i="6"/>
  <c r="C122" i="3" s="1"/>
  <c r="C121" i="6"/>
  <c r="C121" i="3" s="1"/>
  <c r="C120" i="6"/>
  <c r="C120" i="3" s="1"/>
  <c r="C119" i="6"/>
  <c r="C119" i="3" s="1"/>
  <c r="C118" i="6"/>
  <c r="C118" i="3" s="1"/>
  <c r="C117" i="6"/>
  <c r="C117" i="3" s="1"/>
  <c r="C116" i="6"/>
  <c r="C116" i="3" s="1"/>
  <c r="C115" i="6"/>
  <c r="C115" i="3" s="1"/>
  <c r="C114" i="6"/>
  <c r="C114" i="3" s="1"/>
  <c r="C113" i="6"/>
  <c r="C113" i="3" s="1"/>
  <c r="C112" i="6"/>
  <c r="C112" i="3" s="1"/>
  <c r="C111" i="6"/>
  <c r="C111" i="3" s="1"/>
  <c r="C110" i="6"/>
  <c r="C110" i="3" s="1"/>
  <c r="C109" i="6"/>
  <c r="C109" i="3" s="1"/>
  <c r="C108" i="6"/>
  <c r="C108" i="3" s="1"/>
  <c r="C107" i="6"/>
  <c r="C107" i="3" s="1"/>
  <c r="C106" i="6"/>
  <c r="C106" i="3" s="1"/>
  <c r="C105" i="6"/>
  <c r="C105" i="3" s="1"/>
  <c r="C104" i="6"/>
  <c r="C104" i="3" s="1"/>
  <c r="C103" i="6"/>
  <c r="C103" i="3" s="1"/>
  <c r="C102" i="6"/>
  <c r="C102" i="3" s="1"/>
  <c r="C101" i="6"/>
  <c r="C101" i="3" s="1"/>
  <c r="C100" i="6"/>
  <c r="C100" i="3" s="1"/>
  <c r="C99" i="6"/>
  <c r="C99" i="3" s="1"/>
  <c r="C98" i="6"/>
  <c r="C98" i="3" s="1"/>
  <c r="C97" i="6"/>
  <c r="C97" i="3" s="1"/>
  <c r="C96" i="6"/>
  <c r="C96" i="3" s="1"/>
  <c r="C95" i="6"/>
  <c r="C95" i="3" s="1"/>
  <c r="C94" i="6"/>
  <c r="C94" i="3" s="1"/>
  <c r="C93" i="6"/>
  <c r="C93" i="3" s="1"/>
  <c r="C92" i="6"/>
  <c r="C92" i="3" s="1"/>
  <c r="C91" i="6"/>
  <c r="C91" i="3" s="1"/>
  <c r="C90" i="6"/>
  <c r="C90" i="3" s="1"/>
  <c r="C89" i="6"/>
  <c r="C89" i="3" s="1"/>
  <c r="C88" i="6"/>
  <c r="C88" i="3" s="1"/>
  <c r="C87" i="6"/>
  <c r="C87" i="3" s="1"/>
  <c r="C86" i="6"/>
  <c r="C86" i="3" s="1"/>
  <c r="C85" i="6"/>
  <c r="C85" i="3" s="1"/>
  <c r="C84" i="6"/>
  <c r="C84" i="3" s="1"/>
  <c r="C83" i="6"/>
  <c r="C83" i="3" s="1"/>
  <c r="C82" i="6"/>
  <c r="C82" i="3" s="1"/>
  <c r="C81" i="6"/>
  <c r="C81" i="3" s="1"/>
  <c r="C80" i="6"/>
  <c r="C80" i="3" s="1"/>
  <c r="C79" i="6"/>
  <c r="C79" i="3" s="1"/>
  <c r="C78" i="6"/>
  <c r="C78" i="3" s="1"/>
  <c r="C77" i="6"/>
  <c r="C77" i="3" s="1"/>
  <c r="C76" i="6"/>
  <c r="C76" i="3" s="1"/>
  <c r="C75" i="6"/>
  <c r="C75" i="3" s="1"/>
  <c r="C74" i="6"/>
  <c r="C74" i="3" s="1"/>
  <c r="C73" i="6"/>
  <c r="C73" i="3" s="1"/>
  <c r="C72" i="6"/>
  <c r="C72" i="3" s="1"/>
  <c r="C71" i="6"/>
  <c r="C71" i="3" s="1"/>
  <c r="C70" i="6"/>
  <c r="C70" i="3" s="1"/>
  <c r="C69" i="6"/>
  <c r="C69" i="3" s="1"/>
  <c r="C68" i="6"/>
  <c r="C68" i="3" s="1"/>
  <c r="C67" i="6"/>
  <c r="C67" i="3" s="1"/>
  <c r="C66" i="6"/>
  <c r="C66" i="3" s="1"/>
  <c r="C65" i="6"/>
  <c r="C65" i="3" s="1"/>
  <c r="C64" i="6"/>
  <c r="C64" i="3" s="1"/>
  <c r="C63" i="6"/>
  <c r="C63" i="3" s="1"/>
  <c r="C62" i="6"/>
  <c r="C62" i="3" s="1"/>
  <c r="C61" i="6"/>
  <c r="C61" i="3" s="1"/>
  <c r="C60" i="6"/>
  <c r="C60" i="3" s="1"/>
  <c r="C59" i="6"/>
  <c r="C59" i="3" s="1"/>
  <c r="C58" i="6"/>
  <c r="C58" i="3" s="1"/>
  <c r="C57" i="6"/>
  <c r="C57" i="3" s="1"/>
  <c r="C56" i="6"/>
  <c r="C56" i="3" s="1"/>
  <c r="C55" i="6"/>
  <c r="C55" i="3" s="1"/>
  <c r="C54" i="6"/>
  <c r="C54" i="3" s="1"/>
  <c r="C53" i="6"/>
  <c r="C53" i="3" s="1"/>
  <c r="C52" i="6"/>
  <c r="C52" i="3" s="1"/>
  <c r="C51" i="6"/>
  <c r="C51" i="3" s="1"/>
  <c r="C50" i="6"/>
  <c r="C50" i="3" s="1"/>
  <c r="C49" i="6"/>
  <c r="C49" i="3" s="1"/>
  <c r="C48" i="6"/>
  <c r="C48" i="3" s="1"/>
  <c r="C47" i="6"/>
  <c r="C47" i="3" s="1"/>
  <c r="C46" i="6"/>
  <c r="C46" i="3" s="1"/>
  <c r="C45" i="6"/>
  <c r="C45" i="3" s="1"/>
  <c r="C44" i="6"/>
  <c r="C44" i="3" s="1"/>
  <c r="C43" i="6"/>
  <c r="C43" i="3" s="1"/>
  <c r="C42" i="6"/>
  <c r="C42" i="3" s="1"/>
  <c r="C41" i="6"/>
  <c r="C41" i="3" s="1"/>
  <c r="C40" i="6"/>
  <c r="C40" i="3" s="1"/>
  <c r="C39" i="6"/>
  <c r="C39" i="3" s="1"/>
  <c r="C38" i="6"/>
  <c r="C38" i="3" s="1"/>
  <c r="C37" i="6"/>
  <c r="C37" i="3" s="1"/>
  <c r="C36" i="6"/>
  <c r="C36" i="3" s="1"/>
  <c r="C35" i="6"/>
  <c r="C35" i="3" s="1"/>
  <c r="C34" i="6"/>
  <c r="C34" i="3" s="1"/>
  <c r="C33" i="6"/>
  <c r="C33" i="3" s="1"/>
  <c r="C29" i="6"/>
  <c r="C29" i="3" s="1"/>
  <c r="C28" i="6"/>
  <c r="C28" i="3" s="1"/>
  <c r="C27" i="6"/>
  <c r="C27" i="3" s="1"/>
  <c r="C26" i="6"/>
  <c r="C26" i="3" s="1"/>
  <c r="C25" i="6"/>
  <c r="C25" i="3" s="1"/>
  <c r="C24" i="6"/>
  <c r="C24" i="3" s="1"/>
  <c r="C23" i="6"/>
  <c r="C23" i="3" s="1"/>
  <c r="C22" i="6"/>
  <c r="C22" i="3" s="1"/>
  <c r="C21" i="6"/>
  <c r="C21" i="3" s="1"/>
  <c r="C20" i="6"/>
  <c r="C20" i="3" s="1"/>
  <c r="C19" i="6"/>
  <c r="C19" i="3" s="1"/>
  <c r="C18" i="6"/>
  <c r="C18" i="3" s="1"/>
  <c r="C17" i="6"/>
  <c r="C17" i="3" s="1"/>
  <c r="C16" i="6"/>
  <c r="C16" i="3" s="1"/>
  <c r="C15" i="6"/>
  <c r="C15" i="3" s="1"/>
  <c r="C14" i="6"/>
  <c r="C14" i="3" s="1"/>
  <c r="C13" i="6"/>
  <c r="C13" i="3" s="1"/>
  <c r="C12" i="6"/>
  <c r="C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tc={C27D465F-EE7A-4350-B9E1-0B9668B12340}</author>
    <author>tc={C585A28C-94A3-4EDF-9168-AEF4FCE81AFC}</author>
  </authors>
  <commentList>
    <comment ref="F1" authorId="0" shapeId="0" xr:uid="{C27D465F-EE7A-4350-B9E1-0B9668B123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VENCIMENTO DA AERONAVE DA COLUNA A</t>
      </text>
    </comment>
    <comment ref="H1" authorId="1" shapeId="0" xr:uid="{C585A28C-94A3-4EDF-9168-AEF4FCE81A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VENCIMENTO DA AERONAVE DA COLUNA 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Lustosa Pereira</author>
  </authors>
  <commentList>
    <comment ref="B65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66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<sst xmlns="http://schemas.openxmlformats.org/spreadsheetml/2006/main" count="3538" uniqueCount="829">
  <si>
    <t>SBJR</t>
  </si>
  <si>
    <t>SBCB</t>
  </si>
  <si>
    <t>ORIGEM</t>
  </si>
  <si>
    <t>DESTINO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</si>
  <si>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</si>
  <si>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</si>
  <si>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</si>
  <si>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</si>
  <si>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</si>
  <si>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</si>
  <si>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</si>
  <si>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</si>
  <si>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</si>
  <si>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</si>
  <si>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</si>
  <si>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</si>
  <si>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</si>
  <si>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</si>
  <si>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</si>
  <si>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</si>
  <si>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</si>
  <si>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</si>
  <si>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</si>
  <si>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</si>
  <si>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</si>
  <si>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</si>
  <si>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</si>
  <si>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</si>
  <si>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</si>
  <si>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</si>
  <si>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</si>
  <si>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</si>
  <si>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</si>
  <si>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</si>
  <si>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</si>
  <si>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</si>
  <si>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</si>
  <si>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</si>
  <si>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</si>
  <si>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</si>
  <si>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</si>
  <si>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</si>
  <si>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</si>
  <si>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</si>
  <si>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</si>
  <si>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</si>
  <si>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</si>
  <si>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</si>
  <si>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</si>
  <si>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</si>
  <si>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</si>
  <si>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</si>
  <si>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</si>
  <si>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</si>
  <si>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</si>
  <si>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</si>
  <si>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</si>
  <si>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</si>
  <si>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</si>
  <si>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</si>
  <si>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</si>
  <si>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</si>
  <si>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</si>
  <si>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</si>
  <si>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</si>
  <si>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</si>
  <si>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</si>
  <si>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</si>
  <si>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</si>
  <si>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</si>
  <si>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</si>
  <si>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</si>
  <si>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</si>
  <si>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</si>
  <si>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</si>
  <si>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</si>
  <si>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</si>
  <si>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</si>
  <si>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</si>
  <si>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</si>
  <si>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</si>
  <si>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</si>
  <si>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</si>
  <si>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</si>
  <si>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</si>
  <si>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</si>
  <si>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</si>
  <si>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</si>
  <si>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</si>
  <si>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</si>
  <si>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</si>
  <si>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</si>
  <si>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</si>
  <si>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</si>
  <si>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</si>
  <si>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</si>
  <si>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</si>
  <si>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</si>
  <si>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</si>
  <si>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</si>
  <si>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</si>
  <si>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</si>
  <si>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</si>
  <si>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</si>
  <si>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</si>
  <si>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</si>
  <si>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</si>
  <si>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</si>
  <si>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</si>
  <si>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</si>
  <si>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</si>
  <si>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</si>
  <si>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</si>
  <si>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</si>
  <si>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</si>
  <si>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</si>
  <si>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</si>
  <si>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</si>
  <si>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</si>
  <si>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</si>
  <si>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</si>
  <si>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</si>
  <si>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</si>
  <si>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</si>
  <si>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</si>
  <si>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</si>
  <si>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</si>
  <si>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</si>
  <si>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</si>
  <si>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</si>
  <si>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</si>
  <si>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</si>
  <si>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</si>
  <si>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</si>
  <si>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</si>
  <si>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</si>
  <si>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</si>
  <si>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</si>
  <si>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</si>
  <si>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</si>
  <si>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</si>
  <si>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</si>
  <si>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</si>
  <si>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</si>
  <si>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</si>
  <si>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</si>
  <si>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</si>
  <si>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</si>
  <si>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</si>
  <si>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</si>
  <si>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</si>
  <si>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</si>
  <si>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</si>
  <si>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</si>
  <si>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</si>
  <si>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</si>
  <si>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</si>
  <si>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</si>
  <si>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</si>
  <si>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</si>
  <si>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QUADRICULA</t>
  </si>
  <si>
    <t>ENTRADA</t>
  </si>
  <si>
    <t>SRIO</t>
  </si>
  <si>
    <t>SAJA</t>
  </si>
  <si>
    <t>SECR</t>
  </si>
  <si>
    <t>SAON</t>
  </si>
  <si>
    <t>SKST</t>
  </si>
  <si>
    <t>SBME</t>
  </si>
  <si>
    <t>NAO</t>
  </si>
  <si>
    <t>RESTRICAO_POUSO</t>
  </si>
  <si>
    <t>ANKOP</t>
  </si>
  <si>
    <t>BAKUT</t>
  </si>
  <si>
    <t>SBAF</t>
  </si>
  <si>
    <t>SBRJ</t>
  </si>
  <si>
    <t>TIPO</t>
  </si>
  <si>
    <t>IN_OUT</t>
  </si>
  <si>
    <t>OUT</t>
  </si>
  <si>
    <t>IN</t>
  </si>
  <si>
    <t>SAIDA</t>
  </si>
  <si>
    <t>P1</t>
  </si>
  <si>
    <t>P2</t>
  </si>
  <si>
    <t>P3</t>
  </si>
  <si>
    <t>P4</t>
  </si>
  <si>
    <t>lat_p1</t>
  </si>
  <si>
    <t>long_p1</t>
  </si>
  <si>
    <t>lat_p2</t>
  </si>
  <si>
    <t>long_p2</t>
  </si>
  <si>
    <t>lat_p3</t>
  </si>
  <si>
    <t>long_p3</t>
  </si>
  <si>
    <t>lat_p4</t>
  </si>
  <si>
    <t>long_p4</t>
  </si>
  <si>
    <t>polyline</t>
  </si>
  <si>
    <t>SENTIDO</t>
  </si>
  <si>
    <t>NA</t>
  </si>
  <si>
    <t>SKBU</t>
  </si>
  <si>
    <t>FAQS</t>
  </si>
  <si>
    <t>SADI</t>
  </si>
  <si>
    <t>SNEP</t>
  </si>
  <si>
    <t>DEST</t>
  </si>
  <si>
    <t>DEBL</t>
  </si>
  <si>
    <t>JOEG</t>
  </si>
  <si>
    <t>UMCP</t>
  </si>
  <si>
    <t>SBFS</t>
  </si>
  <si>
    <t>SBCP</t>
  </si>
  <si>
    <t>EGBIA</t>
  </si>
  <si>
    <t>MAKIT</t>
  </si>
  <si>
    <t>MINOD</t>
  </si>
  <si>
    <t>MAPRO</t>
  </si>
  <si>
    <t>MEBDA</t>
  </si>
  <si>
    <t>MILOG</t>
  </si>
  <si>
    <t>MASPI</t>
  </si>
  <si>
    <t>MOLDA</t>
  </si>
  <si>
    <t>BIVUR</t>
  </si>
  <si>
    <t>MINUB</t>
  </si>
  <si>
    <t>MAPMA</t>
  </si>
  <si>
    <t>MARBA</t>
  </si>
  <si>
    <t>MALBU</t>
  </si>
  <si>
    <t>MAMKA</t>
  </si>
  <si>
    <t>MINIK</t>
  </si>
  <si>
    <t>MAMSU</t>
  </si>
  <si>
    <t>MASGA</t>
  </si>
  <si>
    <t>MILIG</t>
  </si>
  <si>
    <t>UKMAR</t>
  </si>
  <si>
    <t>MALDI</t>
  </si>
  <si>
    <t>MUGEX</t>
  </si>
  <si>
    <t>MONGU</t>
  </si>
  <si>
    <t>MOMSA</t>
  </si>
  <si>
    <t>DIMUX</t>
  </si>
  <si>
    <t>MANDO</t>
  </si>
  <si>
    <t>LUVRA</t>
  </si>
  <si>
    <t>MUNAT</t>
  </si>
  <si>
    <t>MUDOG</t>
  </si>
  <si>
    <t>EVTUS</t>
  </si>
  <si>
    <t>DANRA</t>
  </si>
  <si>
    <t>MOLKI</t>
  </si>
  <si>
    <t>ANPEX</t>
  </si>
  <si>
    <t>AKVIB</t>
  </si>
  <si>
    <t>PULIX</t>
  </si>
  <si>
    <t>GEBOX</t>
  </si>
  <si>
    <t>SILIS</t>
  </si>
  <si>
    <t>GESLA</t>
  </si>
  <si>
    <t>KONSA</t>
  </si>
  <si>
    <t>OGNIS</t>
  </si>
  <si>
    <t>PULSI</t>
  </si>
  <si>
    <t>ETELU</t>
  </si>
  <si>
    <t>RELUL</t>
  </si>
  <si>
    <t>EDPUR</t>
  </si>
  <si>
    <t>VOVNO</t>
  </si>
  <si>
    <t>UBNUR</t>
  </si>
  <si>
    <t>ETEVA</t>
  </si>
  <si>
    <t>VULUK</t>
  </si>
  <si>
    <t>VASAK</t>
  </si>
  <si>
    <t>ARVEV</t>
  </si>
  <si>
    <t>USARI</t>
  </si>
  <si>
    <t>TORIR</t>
  </si>
  <si>
    <t>VUMPA</t>
  </si>
  <si>
    <t>AVOS</t>
  </si>
  <si>
    <t>VUNIT</t>
  </si>
  <si>
    <t>POVKI</t>
  </si>
  <si>
    <t>VUPOS</t>
  </si>
  <si>
    <t>ENLUR</t>
  </si>
  <si>
    <t>LITOV</t>
  </si>
  <si>
    <t>UGAPU</t>
  </si>
  <si>
    <t>REPAB</t>
  </si>
  <si>
    <t>UTMIL</t>
  </si>
  <si>
    <t>UTLAX</t>
  </si>
  <si>
    <t>perimetro bc</t>
  </si>
  <si>
    <t>FPSO CAMPOS DOS GOYTACAZES</t>
  </si>
  <si>
    <t>FSO MACAE</t>
  </si>
  <si>
    <t>UMLI</t>
  </si>
  <si>
    <t>SKAC</t>
  </si>
  <si>
    <t>WAYF</t>
  </si>
  <si>
    <t>ISAB</t>
  </si>
  <si>
    <t>CBOG</t>
  </si>
  <si>
    <t>SKRE</t>
  </si>
  <si>
    <t>SKOL</t>
  </si>
  <si>
    <t>BONG</t>
  </si>
  <si>
    <t>WAVE</t>
  </si>
  <si>
    <t>SAES</t>
  </si>
  <si>
    <t>SKNT</t>
  </si>
  <si>
    <t>GIKPO</t>
  </si>
  <si>
    <t>POLIGONOS BC</t>
  </si>
  <si>
    <t>BC</t>
  </si>
  <si>
    <t>faixa</t>
  </si>
  <si>
    <t>FAIXA1</t>
  </si>
  <si>
    <t>FAIXA2</t>
  </si>
  <si>
    <t>FAIXA3</t>
  </si>
  <si>
    <t>FAIXA4</t>
  </si>
  <si>
    <t>FAIXA5</t>
  </si>
  <si>
    <t>FAIXA6</t>
  </si>
  <si>
    <t>FAIXA7</t>
  </si>
  <si>
    <t>FAIXA8</t>
  </si>
  <si>
    <t>FAIXA9</t>
  </si>
  <si>
    <t>FAIXA10</t>
  </si>
  <si>
    <t>(-23.2098333333333,-41.0435),</t>
  </si>
  <si>
    <t>(-23.0085,-41.2133333333333),</t>
  </si>
  <si>
    <t>(-22.907,-41.1161666666667),</t>
  </si>
  <si>
    <t>(-23.3963333333333,-40.5418333333333),</t>
  </si>
  <si>
    <t>(-22.7985,-41.0125),</t>
  </si>
  <si>
    <t>(-23.2485,-40.2511666666667),</t>
  </si>
  <si>
    <t>(-22.7311666666667,-40.9101666666667),</t>
  </si>
  <si>
    <t>(-23.0913333333333,-40.0955),</t>
  </si>
  <si>
    <t>(-22.6836666666667,-40.8098333333333),</t>
  </si>
  <si>
    <t>(-22.976,-39.9646666666667),</t>
  </si>
  <si>
    <t>(-22.5881666666667,-40.7028333333333),</t>
  </si>
  <si>
    <t>(-22.79,-39.9646666666667),</t>
  </si>
  <si>
    <t>(-22.4898333333333,-40.6283333333333),</t>
  </si>
  <si>
    <t>(-22.5975,-39.7355),</t>
  </si>
  <si>
    <t>(-22.379,-40.5826666666667),</t>
  </si>
  <si>
    <t>(-22.3995,-39.6658333333333),</t>
  </si>
  <si>
    <t>(-22.2428333333333,-40.5698333333333),</t>
  </si>
  <si>
    <t>(-22.1575,-39.6403333333333),</t>
  </si>
  <si>
    <t>(-22.1201666666667,-40.5531666666667),</t>
  </si>
  <si>
    <t>(-21.9413333333333,-39.6218333333333),</t>
  </si>
  <si>
    <t>(-21.9931666666667,-40.5511666666667),</t>
  </si>
  <si>
    <t>(-21.7093333333333,-39.595),</t>
  </si>
  <si>
    <t>point_in</t>
  </si>
  <si>
    <t>point_out</t>
  </si>
  <si>
    <t>lat_point_in</t>
  </si>
  <si>
    <t>long_point_in</t>
  </si>
  <si>
    <t>lat_point_out</t>
  </si>
  <si>
    <t>long_point_out</t>
  </si>
  <si>
    <t>long_point_limit_in</t>
  </si>
  <si>
    <t>lat_point_limit_in</t>
  </si>
  <si>
    <t>lat_point_limit_out</t>
  </si>
  <si>
    <t>long_point_limit_out</t>
  </si>
  <si>
    <t>point_limit_in</t>
  </si>
  <si>
    <t>point_limit_out</t>
  </si>
  <si>
    <t>faixaBC1</t>
  </si>
  <si>
    <t>faixaBC2</t>
  </si>
  <si>
    <t>faixaBC3</t>
  </si>
  <si>
    <t>faixaBC4</t>
  </si>
  <si>
    <t>faixaBC5</t>
  </si>
  <si>
    <t>faixaBC6</t>
  </si>
  <si>
    <t>faixaBC7</t>
  </si>
  <si>
    <t>faixaBC8</t>
  </si>
  <si>
    <t>faixaBC9</t>
  </si>
  <si>
    <t>faixaBC10</t>
  </si>
  <si>
    <t>XXX1</t>
  </si>
  <si>
    <t>XXX2</t>
  </si>
  <si>
    <t>XXX3</t>
  </si>
  <si>
    <t>XXX4</t>
  </si>
  <si>
    <t>XXX5</t>
  </si>
  <si>
    <t>1.BASE</t>
  </si>
  <si>
    <t>3.UM</t>
  </si>
  <si>
    <t>2.WAYPOINT</t>
  </si>
  <si>
    <t>FPSO ANGRA DOS REIS</t>
  </si>
  <si>
    <t>FPSO CARIOCA</t>
  </si>
  <si>
    <t>FPSO GUANABARA</t>
  </si>
  <si>
    <t>FPSO ILHABELA</t>
  </si>
  <si>
    <t>FPSO ITAGUAI</t>
  </si>
  <si>
    <t>FPSO MANGARATIBA</t>
  </si>
  <si>
    <t>FPSO MARICÁ</t>
  </si>
  <si>
    <t>FPSO NITEROI</t>
  </si>
  <si>
    <t>FPSO PARATY</t>
  </si>
  <si>
    <t>FPSO PIONEIRO DE LIBRA</t>
  </si>
  <si>
    <t>FPSO SANTOS</t>
  </si>
  <si>
    <t>FPSO SAO PAULO</t>
  </si>
  <si>
    <t>FPSO SAQUAREMA</t>
  </si>
  <si>
    <t>NS-29</t>
  </si>
  <si>
    <t>NS-32</t>
  </si>
  <si>
    <t>NS-38</t>
  </si>
  <si>
    <t>NS-39</t>
  </si>
  <si>
    <t>NS-40</t>
  </si>
  <si>
    <t>NS-41</t>
  </si>
  <si>
    <t>NS-43</t>
  </si>
  <si>
    <t>NS-44</t>
  </si>
  <si>
    <t>NS-45</t>
  </si>
  <si>
    <t>NS-47</t>
  </si>
  <si>
    <t>NS-52</t>
  </si>
  <si>
    <t>NS-54</t>
  </si>
  <si>
    <t>PCH-1</t>
  </si>
  <si>
    <t>PCH-2</t>
  </si>
  <si>
    <t>PGP-1</t>
  </si>
  <si>
    <t>PMLZ-1</t>
  </si>
  <si>
    <t>PMXL-1</t>
  </si>
  <si>
    <t>PNA-1</t>
  </si>
  <si>
    <t>PNA-2</t>
  </si>
  <si>
    <t>PRA-1</t>
  </si>
  <si>
    <t>P-09</t>
  </si>
  <si>
    <t>P-18</t>
  </si>
  <si>
    <t>P-19</t>
  </si>
  <si>
    <t>P-20</t>
  </si>
  <si>
    <t>P-25</t>
  </si>
  <si>
    <t>P-26</t>
  </si>
  <si>
    <t>P-31</t>
  </si>
  <si>
    <t>P-32</t>
  </si>
  <si>
    <t>P-33</t>
  </si>
  <si>
    <t>P-35</t>
  </si>
  <si>
    <t>P-37</t>
  </si>
  <si>
    <t>P-38</t>
  </si>
  <si>
    <t>P-40</t>
  </si>
  <si>
    <t>P-43</t>
  </si>
  <si>
    <t>P-47</t>
  </si>
  <si>
    <t>P-48</t>
  </si>
  <si>
    <t>P-50</t>
  </si>
  <si>
    <t>P-51</t>
  </si>
  <si>
    <t>P-52</t>
  </si>
  <si>
    <t>P-53</t>
  </si>
  <si>
    <t>P-54</t>
  </si>
  <si>
    <t>P-55</t>
  </si>
  <si>
    <t>P-56</t>
  </si>
  <si>
    <t>P-61</t>
  </si>
  <si>
    <t>P-62</t>
  </si>
  <si>
    <t>P-63</t>
  </si>
  <si>
    <t>P-66</t>
  </si>
  <si>
    <t>P-67</t>
  </si>
  <si>
    <t>P-68</t>
  </si>
  <si>
    <t>P-69</t>
  </si>
  <si>
    <t>P-70</t>
  </si>
  <si>
    <t>P-74</t>
  </si>
  <si>
    <t>P-75</t>
  </si>
  <si>
    <t>P-76</t>
  </si>
  <si>
    <t>SS-45</t>
  </si>
  <si>
    <t>SS-75</t>
  </si>
  <si>
    <t>SS-83</t>
  </si>
  <si>
    <t>SARU</t>
  </si>
  <si>
    <t>SBSC</t>
  </si>
  <si>
    <t>CIOP</t>
  </si>
  <si>
    <t>SATO</t>
  </si>
  <si>
    <t>NS-31</t>
  </si>
  <si>
    <t>ASSOT</t>
  </si>
  <si>
    <t>SKSA</t>
  </si>
  <si>
    <t>SKAU</t>
  </si>
  <si>
    <t>SBPW</t>
  </si>
  <si>
    <t>P-77</t>
  </si>
  <si>
    <t>PREFIXO</t>
  </si>
  <si>
    <t>NUM_PAX</t>
  </si>
  <si>
    <t>NUM_TRIPULANTES</t>
  </si>
  <si>
    <t>PMD</t>
  </si>
  <si>
    <t>PBO</t>
  </si>
  <si>
    <t>CAP_TANQUE</t>
  </si>
  <si>
    <t>CONSUMO_VOO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</si>
  <si>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</si>
  <si>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</si>
  <si>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</si>
  <si>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</si>
  <si>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</si>
  <si>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</si>
  <si>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</si>
  <si>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</si>
  <si>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AW139</t>
  </si>
  <si>
    <t>H175</t>
  </si>
  <si>
    <t>CONSUMO_SOLO</t>
  </si>
  <si>
    <t>MODELO</t>
  </si>
  <si>
    <t>PRECO_HV</t>
  </si>
  <si>
    <t>PT-GAD</t>
  </si>
  <si>
    <t>PT-GAX</t>
  </si>
  <si>
    <t>PR-LCV</t>
  </si>
  <si>
    <t>PR-LDW</t>
  </si>
  <si>
    <t>PR-OHE</t>
  </si>
  <si>
    <t>PR-OHF</t>
  </si>
  <si>
    <t>PR-OHG</t>
  </si>
  <si>
    <t>PR-OHI</t>
  </si>
  <si>
    <t>PR-OHO</t>
  </si>
  <si>
    <t>PR-OHU</t>
  </si>
  <si>
    <t>PR-JBK</t>
  </si>
  <si>
    <t>PR-OHJ</t>
  </si>
  <si>
    <t>PR-OHB</t>
  </si>
  <si>
    <t>PR-OHC</t>
  </si>
  <si>
    <t>PR-BGT</t>
  </si>
  <si>
    <t>PR-BGM</t>
  </si>
  <si>
    <t>PR-CGD</t>
  </si>
  <si>
    <t>PR-BGU</t>
  </si>
  <si>
    <t>PR-EFX</t>
  </si>
  <si>
    <t>PR-NLN</t>
  </si>
  <si>
    <t>PP-NLX</t>
  </si>
  <si>
    <t>PR-MLL</t>
  </si>
  <si>
    <t>PR-JAR</t>
  </si>
  <si>
    <t>PR-JBE</t>
  </si>
  <si>
    <t>PR-JBQ</t>
  </si>
  <si>
    <t>PR-JAW</t>
  </si>
  <si>
    <t>PR-JBP</t>
  </si>
  <si>
    <t>PR-LCQ</t>
  </si>
  <si>
    <t>PR-LDG</t>
  </si>
  <si>
    <t>PR-LDC</t>
  </si>
  <si>
    <t>PR-SET</t>
  </si>
  <si>
    <t>PR-SEO</t>
  </si>
  <si>
    <t>PR-OHN</t>
  </si>
  <si>
    <t>PR-OHR</t>
  </si>
  <si>
    <t>PR-OHQ</t>
  </si>
  <si>
    <t>PR-OHL</t>
  </si>
  <si>
    <t>PR-SEU</t>
  </si>
  <si>
    <t>PR-LCZ</t>
  </si>
  <si>
    <t>PR-CHT</t>
  </si>
  <si>
    <t>PR-OHY</t>
  </si>
  <si>
    <t>PR-OHX</t>
  </si>
  <si>
    <t>PR-OHA</t>
  </si>
  <si>
    <t>PR-OTU</t>
  </si>
  <si>
    <t>PR-OTH</t>
  </si>
  <si>
    <t>PR-OTS</t>
  </si>
  <si>
    <t>PR-OTN</t>
  </si>
  <si>
    <t>PR-OTP</t>
  </si>
  <si>
    <t>PR-OTQ</t>
  </si>
  <si>
    <t>PR-OHZ</t>
  </si>
  <si>
    <t>PR-OHV</t>
  </si>
  <si>
    <t>PR-OHP</t>
  </si>
  <si>
    <t>PR-JAA</t>
  </si>
  <si>
    <t>PR-JBI</t>
  </si>
  <si>
    <t>PR-LBA</t>
  </si>
  <si>
    <t>PR-LCR</t>
  </si>
  <si>
    <t>PR-OMY</t>
  </si>
  <si>
    <t>AW189</t>
  </si>
  <si>
    <t>modelo</t>
  </si>
  <si>
    <t>pax</t>
  </si>
  <si>
    <t>tripulantes</t>
  </si>
  <si>
    <t>capacidade tanque</t>
  </si>
  <si>
    <t>consumo_voo</t>
  </si>
  <si>
    <t>consumo_solo</t>
  </si>
  <si>
    <t>SSEA</t>
  </si>
  <si>
    <t>ATLA</t>
  </si>
  <si>
    <t>ARAN</t>
  </si>
  <si>
    <t>NS-33</t>
  </si>
  <si>
    <t>FLIGHT</t>
  </si>
  <si>
    <t>UM1</t>
  </si>
  <si>
    <t>UM2</t>
  </si>
  <si>
    <t>UM3</t>
  </si>
  <si>
    <t>UM4</t>
  </si>
  <si>
    <t>BASE</t>
  </si>
  <si>
    <t>MODELO DA AERONAVE</t>
  </si>
  <si>
    <t>Nº DO CONTRATO</t>
  </si>
  <si>
    <t>TITULAR OU BACKUP</t>
  </si>
  <si>
    <t>ULTIMA ACC REALIZADA</t>
  </si>
  <si>
    <t>VENCIMENTO DA ACC 30 DIAS</t>
  </si>
  <si>
    <t>Dias disponíveis para o vencimento da ACC 30 dias</t>
  </si>
  <si>
    <t>VENCIMENTO DA ACC 28 DIAS (INTEGRADA)</t>
  </si>
  <si>
    <t>Dias disponíveis para o vencimento da ACC 28 dias (integrada)</t>
  </si>
  <si>
    <t>ESTÁ BACKPEANDO OU SENDO BACKPEADA POR QUAL ACFT</t>
  </si>
  <si>
    <t>EMPRESA</t>
  </si>
  <si>
    <t>DISPONIVEL?</t>
  </si>
  <si>
    <t>MOTIVO DA INDISPONIBILIDADE</t>
  </si>
  <si>
    <t>ÚLTIMA PESAGEM</t>
  </si>
  <si>
    <t>POSSUI ITEM EM ACR</t>
  </si>
  <si>
    <t>PREVISÃO DE PARADA (se estiver indisponivel deixar em branco)</t>
  </si>
  <si>
    <t>PREVISÃO DE RETORNO DE PARADA</t>
  </si>
  <si>
    <t>OBSERVAÇÃO</t>
  </si>
  <si>
    <t>EM OPERAÇÃO PETROBRAS</t>
  </si>
  <si>
    <t>CGF</t>
  </si>
  <si>
    <t>NÃO</t>
  </si>
  <si>
    <t>BGZ</t>
  </si>
  <si>
    <t xml:space="preserve">Input Chip.					
</t>
  </si>
  <si>
    <t>SIM</t>
  </si>
  <si>
    <t>AVC Degraded- 13 Oct 22</t>
  </si>
  <si>
    <t>Substituição da MGB por manutenção programada( TBO )</t>
  </si>
  <si>
    <t>MFD #5 INOP -29 Aug 22</t>
  </si>
  <si>
    <t>OUTRA</t>
  </si>
  <si>
    <t>Não consta no Painel de Gestão</t>
  </si>
  <si>
    <t xml:space="preserve">Boletim de serviço BT 139-414 </t>
  </si>
  <si>
    <t>BGT</t>
  </si>
  <si>
    <t>CGE</t>
  </si>
  <si>
    <t>CGD</t>
  </si>
  <si>
    <t>MFD #5 INOP -21 Sep 22</t>
  </si>
  <si>
    <t>BGM</t>
  </si>
  <si>
    <t>A/C INOP - 07 nov 22</t>
  </si>
  <si>
    <t>OHK</t>
  </si>
  <si>
    <t>Inspeção programada de 1500h</t>
  </si>
  <si>
    <t>SBFZ</t>
  </si>
  <si>
    <t>Equipada com aeromedico</t>
  </si>
  <si>
    <t>Substituição Bateria CPI Beacon (aguardando material)</t>
  </si>
  <si>
    <t>Aguardando material</t>
  </si>
  <si>
    <t>Inspeçao de 1500h.</t>
  </si>
  <si>
    <t>Item MEL - MFD#5 Inoperante -LIMITE 02/10/2022</t>
  </si>
  <si>
    <t>OTR</t>
  </si>
  <si>
    <t>Indicação de ROTOR BRAKE,  na posição OFF. Desde 10/12/2021. Aeronave CANIBALIZADA.</t>
  </si>
  <si>
    <t>Sem previsão.</t>
  </si>
  <si>
    <t>JBP</t>
  </si>
  <si>
    <t>PERFORM INSPECTION CT7-8AS-92A- 375H ENGINE (RH)</t>
  </si>
  <si>
    <t>JBO</t>
  </si>
  <si>
    <t>Alerta HUMS - Indicação limalha na MGB .</t>
  </si>
  <si>
    <t>SBVT</t>
  </si>
  <si>
    <t>MEL - MFD # 5 INOP  -  Venc. 17/11/22</t>
  </si>
  <si>
    <t>SBAR</t>
  </si>
  <si>
    <t xml:space="preserve"> </t>
  </si>
  <si>
    <t>SBSV</t>
  </si>
  <si>
    <t>LDV</t>
  </si>
  <si>
    <t>OVERHAUL TAIL GEAR BOX</t>
  </si>
  <si>
    <t>Aeronave na base SBJR</t>
  </si>
  <si>
    <t>NLN</t>
  </si>
  <si>
    <t>MRT</t>
  </si>
  <si>
    <t>Inspeção programada de 4 anos</t>
  </si>
  <si>
    <t>AVC´s Degreded</t>
  </si>
  <si>
    <t>CHT</t>
  </si>
  <si>
    <t>Parada Programada Heavy - 4Y / 1200H</t>
  </si>
  <si>
    <t>Item MEL: Falha no aquecimento porta estática 1P (término 12/08/2022)</t>
  </si>
  <si>
    <t>JBK</t>
  </si>
  <si>
    <t xml:space="preserve">MFD #5 inop. </t>
  </si>
  <si>
    <t xml:space="preserve">Log. Integrada </t>
  </si>
  <si>
    <t xml:space="preserve">   </t>
  </si>
  <si>
    <t>Inspeção programada 1200h e 2400h (Em SBRJ).</t>
  </si>
  <si>
    <t>RESTRICAO</t>
  </si>
  <si>
    <t>RESTRICAO_POUSO1</t>
  </si>
  <si>
    <t>RESTRICAO_POUSO2</t>
  </si>
  <si>
    <t>RESTRICAO_POUSO3</t>
  </si>
  <si>
    <t>RESTRICAO_POUSO4</t>
  </si>
  <si>
    <t>UM</t>
  </si>
  <si>
    <t>S92</t>
  </si>
  <si>
    <t>H135</t>
  </si>
  <si>
    <t>S76</t>
  </si>
  <si>
    <t>LIMITE_HORAS_VOADAS</t>
  </si>
  <si>
    <t>ENTREVOOS</t>
  </si>
  <si>
    <t>JORNADA</t>
  </si>
  <si>
    <t>POR_DO_SOL</t>
  </si>
  <si>
    <t>INICIO_JORNADA</t>
  </si>
  <si>
    <t>FIM_JORNADA</t>
  </si>
  <si>
    <t>DURACAO_JORNADA</t>
  </si>
  <si>
    <t>DEMANDA_PAX</t>
  </si>
  <si>
    <t>LDW</t>
  </si>
  <si>
    <t>LIMITE_VOOS</t>
  </si>
  <si>
    <t>GEOH</t>
  </si>
  <si>
    <t>SESU</t>
  </si>
  <si>
    <t>BGU</t>
  </si>
  <si>
    <t>BGX</t>
  </si>
  <si>
    <t>BGY</t>
  </si>
  <si>
    <t>CDV</t>
  </si>
  <si>
    <t>EFX</t>
  </si>
  <si>
    <t>GAD</t>
  </si>
  <si>
    <t>GAX</t>
  </si>
  <si>
    <t>JAA</t>
  </si>
  <si>
    <t>JAR</t>
  </si>
  <si>
    <t>JAW</t>
  </si>
  <si>
    <t>JBE</t>
  </si>
  <si>
    <t>JBI</t>
  </si>
  <si>
    <t>JBQ</t>
  </si>
  <si>
    <t>LBA</t>
  </si>
  <si>
    <t>LCQ</t>
  </si>
  <si>
    <t>LCR</t>
  </si>
  <si>
    <t>LCV</t>
  </si>
  <si>
    <t>LCZ</t>
  </si>
  <si>
    <t>LDC</t>
  </si>
  <si>
    <t>LDG</t>
  </si>
  <si>
    <t>LDZ</t>
  </si>
  <si>
    <t>MLL</t>
  </si>
  <si>
    <t>NLX</t>
  </si>
  <si>
    <t>OHA</t>
  </si>
  <si>
    <t>OHB</t>
  </si>
  <si>
    <t>OHC</t>
  </si>
  <si>
    <t>OHE</t>
  </si>
  <si>
    <t>OHF</t>
  </si>
  <si>
    <t>OHG</t>
  </si>
  <si>
    <t>OHI</t>
  </si>
  <si>
    <t>OHJ</t>
  </si>
  <si>
    <t>OHL</t>
  </si>
  <si>
    <t>OHN</t>
  </si>
  <si>
    <t>OHO</t>
  </si>
  <si>
    <t>OHP</t>
  </si>
  <si>
    <t>OHQ</t>
  </si>
  <si>
    <t>OHR</t>
  </si>
  <si>
    <t>OHU</t>
  </si>
  <si>
    <t>OHV</t>
  </si>
  <si>
    <t>OHX</t>
  </si>
  <si>
    <t>OHY</t>
  </si>
  <si>
    <t>OHZ</t>
  </si>
  <si>
    <t>OMY</t>
  </si>
  <si>
    <t>OOA</t>
  </si>
  <si>
    <t>OTH</t>
  </si>
  <si>
    <t>OTN</t>
  </si>
  <si>
    <t>OTP</t>
  </si>
  <si>
    <t>OTQ</t>
  </si>
  <si>
    <t>OTS</t>
  </si>
  <si>
    <t>OTU</t>
  </si>
  <si>
    <t>OTW</t>
  </si>
  <si>
    <t>OTY</t>
  </si>
  <si>
    <t>SEO</t>
  </si>
  <si>
    <t>SET</t>
  </si>
  <si>
    <t>SEU</t>
  </si>
  <si>
    <t>SHL</t>
  </si>
  <si>
    <t>EC155</t>
  </si>
  <si>
    <t>PREFIXO_SUBSTITUTO</t>
  </si>
  <si>
    <t>PREFIXO_PROVISORIO</t>
  </si>
  <si>
    <t>DISPONIVEL</t>
  </si>
  <si>
    <t>PREFIXO_PRECO</t>
  </si>
  <si>
    <t>PR-LDE</t>
  </si>
  <si>
    <t>PR-SHL</t>
  </si>
  <si>
    <t>PREFIXO COMPLETO</t>
  </si>
  <si>
    <t>AEH</t>
  </si>
  <si>
    <t>BGB</t>
  </si>
  <si>
    <t>BGI</t>
  </si>
  <si>
    <t>BGJ</t>
  </si>
  <si>
    <t>BGN</t>
  </si>
  <si>
    <t>CFX</t>
  </si>
  <si>
    <t>CGJ</t>
  </si>
  <si>
    <t>CGN</t>
  </si>
  <si>
    <t>CGO</t>
  </si>
  <si>
    <t>CHA</t>
  </si>
  <si>
    <t>CHD</t>
  </si>
  <si>
    <t>CHQ</t>
  </si>
  <si>
    <t>CHS</t>
  </si>
  <si>
    <t>JBX</t>
  </si>
  <si>
    <t>JKE</t>
  </si>
  <si>
    <t>LCF</t>
  </si>
  <si>
    <t>LCH</t>
  </si>
  <si>
    <t>LCO</t>
  </si>
  <si>
    <t>LCT</t>
  </si>
  <si>
    <t>LDE</t>
  </si>
  <si>
    <t>LDP</t>
  </si>
  <si>
    <t>LDT</t>
  </si>
  <si>
    <t>NSP</t>
  </si>
  <si>
    <t>OHD</t>
  </si>
  <si>
    <t>OHW</t>
  </si>
  <si>
    <t>OMQ</t>
  </si>
  <si>
    <t>OMT</t>
  </si>
  <si>
    <t>OTD</t>
  </si>
  <si>
    <t>OTI</t>
  </si>
  <si>
    <t>PMS</t>
  </si>
  <si>
    <t>RSV</t>
  </si>
  <si>
    <t>SED</t>
  </si>
  <si>
    <t>SEF</t>
  </si>
  <si>
    <t>SES</t>
  </si>
  <si>
    <t>WSG</t>
  </si>
  <si>
    <t>Indicação de baixo nível de combustível (fuel low) na tela (CAS)</t>
  </si>
  <si>
    <t>Indicação de chip na TGB</t>
  </si>
  <si>
    <t>HORA_MAIS_CEDO</t>
  </si>
  <si>
    <t>FPSO ALMIRANTE BARROSO</t>
  </si>
  <si>
    <t>FPSO ANCHIETA</t>
  </si>
  <si>
    <t>FPSO ANNA NERY</t>
  </si>
  <si>
    <t>FPSO CAPIXABA</t>
  </si>
  <si>
    <t>FPSO VITORIA</t>
  </si>
  <si>
    <t>MOP-1</t>
  </si>
  <si>
    <t>NS-42</t>
  </si>
  <si>
    <t>NS-48</t>
  </si>
  <si>
    <t>NS-55</t>
  </si>
  <si>
    <t>PPER-1</t>
  </si>
  <si>
    <t>P-57</t>
  </si>
  <si>
    <t>P-58</t>
  </si>
  <si>
    <t>P-71</t>
  </si>
  <si>
    <t>SS-70</t>
  </si>
  <si>
    <t>SS-73</t>
  </si>
  <si>
    <t>SS-79</t>
  </si>
  <si>
    <t>UMGR</t>
  </si>
  <si>
    <t>SKVI</t>
  </si>
  <si>
    <t>CSAI</t>
  </si>
  <si>
    <t>ES01</t>
  </si>
  <si>
    <t>ES02</t>
  </si>
  <si>
    <t>ES03</t>
  </si>
  <si>
    <t>ES04</t>
  </si>
  <si>
    <t>KOMDA</t>
  </si>
  <si>
    <t>ILNAL</t>
  </si>
  <si>
    <t>LOGES</t>
  </si>
  <si>
    <t>NUXIG</t>
  </si>
  <si>
    <t>ARVIR</t>
  </si>
  <si>
    <t>UMPAP</t>
  </si>
  <si>
    <t>XUXOM</t>
  </si>
  <si>
    <t>EGDID</t>
  </si>
  <si>
    <t>DODPI</t>
  </si>
  <si>
    <t>BUXAT</t>
  </si>
  <si>
    <t>poligono ES</t>
  </si>
  <si>
    <t>PONTO1</t>
  </si>
  <si>
    <t>PONTO2</t>
  </si>
  <si>
    <t>PONTO3</t>
  </si>
  <si>
    <t>(-20.9083333333333,-40.1103333333333),</t>
  </si>
  <si>
    <t>(-20.8578333333333,-39.967),</t>
  </si>
  <si>
    <t>(-20.2108333333333,-39.5775),</t>
  </si>
  <si>
    <t>(-19.9575,-39.6528333333333),</t>
  </si>
  <si>
    <t>(-19.564465,-39.253961),</t>
  </si>
  <si>
    <t>UMOL</t>
  </si>
  <si>
    <t>(-19.6012,-38.3478),</t>
  </si>
  <si>
    <t>(-21.4019,-39.2816),</t>
  </si>
  <si>
    <t>(-21.4058,-40.453),</t>
  </si>
  <si>
    <t>PAG-1</t>
  </si>
  <si>
    <t>PAG-2</t>
  </si>
  <si>
    <t>PAG-3</t>
  </si>
  <si>
    <t>PARB-1</t>
  </si>
  <si>
    <t>PARB-3</t>
  </si>
  <si>
    <t>PART-1</t>
  </si>
  <si>
    <t>PART-2</t>
  </si>
  <si>
    <t>PAT-1</t>
  </si>
  <si>
    <t>PAT-2</t>
  </si>
  <si>
    <t>PAT-3</t>
  </si>
  <si>
    <t>PBIQ-1</t>
  </si>
  <si>
    <t>PCB-1</t>
  </si>
  <si>
    <t>PCB-2</t>
  </si>
  <si>
    <t>PCB-3</t>
  </si>
  <si>
    <t>PCB-4</t>
  </si>
  <si>
    <t>PCIO-1</t>
  </si>
  <si>
    <t>PCM-1</t>
  </si>
  <si>
    <t>PCM-10</t>
  </si>
  <si>
    <t>PCM-11</t>
  </si>
  <si>
    <t>PCM-2</t>
  </si>
  <si>
    <t>PCM-3</t>
  </si>
  <si>
    <t>PCM-4</t>
  </si>
  <si>
    <t>PCM-5</t>
  </si>
  <si>
    <t>PCM-6</t>
  </si>
  <si>
    <t>PCM-7</t>
  </si>
  <si>
    <t>PCM-8</t>
  </si>
  <si>
    <t>PCM-9</t>
  </si>
  <si>
    <t>PCR-1</t>
  </si>
  <si>
    <t>PCR-2</t>
  </si>
  <si>
    <t>PDO-1</t>
  </si>
  <si>
    <t>PDO-2</t>
  </si>
  <si>
    <t>PDO-3</t>
  </si>
  <si>
    <t>PDO-4</t>
  </si>
  <si>
    <t>PDO-4A</t>
  </si>
  <si>
    <t>PDO-5</t>
  </si>
  <si>
    <t>PDO-6</t>
  </si>
  <si>
    <t>PEP-1</t>
  </si>
  <si>
    <t>PGA-1</t>
  </si>
  <si>
    <t>PGA-2</t>
  </si>
  <si>
    <t>PGA-3</t>
  </si>
  <si>
    <t>PGA-4</t>
  </si>
  <si>
    <t>PGA-5</t>
  </si>
  <si>
    <t>PGA-7</t>
  </si>
  <si>
    <t>PGA-8</t>
  </si>
  <si>
    <t>PMNT-1</t>
  </si>
  <si>
    <t>POUB-1</t>
  </si>
  <si>
    <t>POUB-2</t>
  </si>
  <si>
    <t>PPE-1A</t>
  </si>
  <si>
    <t>PPE-1B</t>
  </si>
  <si>
    <t>PPE-2</t>
  </si>
  <si>
    <t>PPE-3</t>
  </si>
  <si>
    <t>PRB-1</t>
  </si>
  <si>
    <t>PUB-1</t>
  </si>
  <si>
    <t>PUB-10</t>
  </si>
  <si>
    <t>PUB-11</t>
  </si>
  <si>
    <t>PUB-12</t>
  </si>
  <si>
    <t>PUB-13</t>
  </si>
  <si>
    <t>PUB-15</t>
  </si>
  <si>
    <t>PUB-2</t>
  </si>
  <si>
    <t>PUB-3</t>
  </si>
  <si>
    <t>PUB-4</t>
  </si>
  <si>
    <t>PUB-5</t>
  </si>
  <si>
    <t>PUB-6</t>
  </si>
  <si>
    <t>PUB-7</t>
  </si>
  <si>
    <t>PUB-8</t>
  </si>
  <si>
    <t>PUB-9</t>
  </si>
  <si>
    <t>PXA-1</t>
  </si>
  <si>
    <t>PXA-2</t>
  </si>
  <si>
    <t>PXA-3</t>
  </si>
  <si>
    <t>SBOI</t>
  </si>
  <si>
    <t>ES05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</si>
</sst>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dd/mm/yy;@"/>
    <numFmt numFmtId="167" formatCode="h:mm;@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9"/>
      <color rgb="FF555555"/>
      <name val="Arial"/>
      <family val="2"/>
    </font>
    <font>
      <sz val="11"/>
      <color rgb="FF22262B"/>
      <name val="Open Sans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21" fillId="10" borderId="11" applyNumberFormat="0" applyAlignment="0" applyProtection="0"/>
    <xf numFmtId="0" fontId="22" fillId="10" borderId="10" applyNumberFormat="0" applyAlignment="0" applyProtection="0"/>
    <xf numFmtId="0" fontId="23" fillId="0" borderId="12" applyNumberFormat="0" applyFill="0" applyAlignment="0" applyProtection="0"/>
    <xf numFmtId="0" fontId="24" fillId="11" borderId="13" applyNumberFormat="0" applyAlignment="0" applyProtection="0"/>
    <xf numFmtId="0" fontId="1" fillId="0" borderId="0" applyNumberFormat="0" applyFill="0" applyBorder="0" applyAlignment="0" applyProtection="0"/>
    <xf numFmtId="0" fontId="12" fillId="12" borderId="14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5" applyNumberFormat="0" applyFill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Protection="1">
      <protection locked="0"/>
    </xf>
    <xf numFmtId="0" fontId="0" fillId="0" borderId="0" xfId="0" applyFill="1" applyProtection="1"/>
    <xf numFmtId="165" fontId="0" fillId="0" borderId="0" xfId="0" applyNumberFormat="1" applyFill="1" applyProtection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6" fillId="0" borderId="0" xfId="0" applyFont="1"/>
    <xf numFmtId="1" fontId="6" fillId="0" borderId="0" xfId="0" applyNumberFormat="1" applyFont="1"/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7" fillId="5" borderId="3" xfId="0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Protection="1">
      <protection locked="0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 applyProtection="1">
      <alignment horizontal="center" vertical="center"/>
      <protection locked="0"/>
    </xf>
    <xf numFmtId="166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 applyProtection="1">
      <alignment vertical="center" wrapText="1"/>
      <protection locked="0"/>
    </xf>
    <xf numFmtId="166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66" fontId="0" fillId="0" borderId="4" xfId="0" applyNumberFormat="1" applyBorder="1" applyAlignment="1" applyProtection="1">
      <alignment horizontal="center" vertical="center"/>
      <protection locked="0"/>
    </xf>
    <xf numFmtId="1" fontId="0" fillId="0" borderId="5" xfId="0" applyNumberForma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166" fontId="8" fillId="0" borderId="4" xfId="0" applyNumberFormat="1" applyFont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>
      <alignment horizontal="center" vertical="center"/>
    </xf>
    <xf numFmtId="0" fontId="0" fillId="0" borderId="0" xfId="0" quotePrefix="1" applyAlignment="1" applyProtection="1">
      <alignment wrapText="1"/>
      <protection locked="0"/>
    </xf>
    <xf numFmtId="166" fontId="0" fillId="0" borderId="5" xfId="0" applyNumberForma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166" fontId="0" fillId="0" borderId="5" xfId="0" applyNumberFormat="1" applyBorder="1" applyAlignment="1" applyProtection="1">
      <alignment horizontal="center" vertical="center"/>
      <protection locked="0"/>
    </xf>
    <xf numFmtId="166" fontId="0" fillId="0" borderId="6" xfId="0" applyNumberForma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Fill="1"/>
    <xf numFmtId="167" fontId="0" fillId="2" borderId="0" xfId="0" applyNumberFormat="1" applyFill="1"/>
    <xf numFmtId="0" fontId="11" fillId="0" borderId="0" xfId="0" applyFont="1"/>
    <xf numFmtId="2" fontId="0" fillId="0" borderId="0" xfId="0" applyNumberFormat="1" applyFill="1" applyAlignment="1" applyProtection="1">
      <alignment horizontal="right" vertical="center"/>
    </xf>
    <xf numFmtId="0" fontId="6" fillId="0" borderId="0" xfId="0" applyFont="1" applyFill="1" applyProtection="1"/>
    <xf numFmtId="0" fontId="6" fillId="0" borderId="0" xfId="0" applyFont="1" applyFill="1" applyProtection="1">
      <protection locked="0"/>
    </xf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166" formatCode="dd/mm/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numFmt numFmtId="166" formatCode="dd/mm/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66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166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166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3f\Downloads\STATUS%20MANUTENCAO%20FROTA%20(2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lanilha2"/>
      <sheetName val="BASES"/>
      <sheetName val="DINAMICA"/>
      <sheetName val="PREFIXO"/>
      <sheetName val="GANTT"/>
    </sheetNames>
    <sheetDataSet>
      <sheetData sheetId="0"/>
      <sheetData sheetId="1"/>
      <sheetData sheetId="2"/>
      <sheetData sheetId="3"/>
      <sheetData sheetId="4">
        <row r="1">
          <cell r="A1" t="str">
            <v>PREFIXO</v>
          </cell>
          <cell r="B1" t="str">
            <v>EMPRESA</v>
          </cell>
          <cell r="C1" t="str">
            <v>TITULAR/BACKUP</v>
          </cell>
          <cell r="D1" t="str">
            <v>MODELO</v>
          </cell>
          <cell r="E1" t="str">
            <v>CONTRATO</v>
          </cell>
        </row>
        <row r="2">
          <cell r="A2" t="str">
            <v>BGM</v>
          </cell>
          <cell r="B2" t="str">
            <v>CHC</v>
          </cell>
          <cell r="C2" t="str">
            <v>TITULAR</v>
          </cell>
          <cell r="D2" t="str">
            <v>S92</v>
          </cell>
          <cell r="E2" t="str">
            <v>5500.0108133.18.2</v>
          </cell>
        </row>
        <row r="3">
          <cell r="A3" t="str">
            <v>BGT</v>
          </cell>
          <cell r="B3" t="str">
            <v>CHC</v>
          </cell>
          <cell r="C3" t="str">
            <v>TITULAR</v>
          </cell>
          <cell r="D3" t="str">
            <v>S92</v>
          </cell>
          <cell r="E3" t="str">
            <v>5500.0108132.18.2</v>
          </cell>
        </row>
        <row r="4">
          <cell r="A4" t="str">
            <v>BGU</v>
          </cell>
          <cell r="B4" t="str">
            <v>CHC</v>
          </cell>
          <cell r="C4" t="str">
            <v>TITULAR</v>
          </cell>
          <cell r="D4" t="str">
            <v>S92</v>
          </cell>
          <cell r="E4" t="str">
            <v>5500.0108145.18.2</v>
          </cell>
        </row>
        <row r="5">
          <cell r="A5" t="str">
            <v>BGX</v>
          </cell>
          <cell r="B5" t="str">
            <v>OMNI</v>
          </cell>
          <cell r="C5" t="str">
            <v>BACKUP</v>
          </cell>
          <cell r="D5" t="str">
            <v>AW139</v>
          </cell>
        </row>
        <row r="6">
          <cell r="A6" t="str">
            <v>BGY</v>
          </cell>
          <cell r="B6" t="str">
            <v>CHC</v>
          </cell>
          <cell r="C6" t="str">
            <v>BACKUP</v>
          </cell>
          <cell r="D6" t="str">
            <v>AW139</v>
          </cell>
        </row>
        <row r="7">
          <cell r="A7" t="str">
            <v>BGZ</v>
          </cell>
          <cell r="B7" t="str">
            <v>CHC</v>
          </cell>
          <cell r="C7" t="str">
            <v>BACKUP</v>
          </cell>
          <cell r="D7" t="str">
            <v>AW139</v>
          </cell>
        </row>
        <row r="8">
          <cell r="A8" t="str">
            <v>CDV</v>
          </cell>
          <cell r="B8" t="str">
            <v>BRISTOW</v>
          </cell>
          <cell r="C8" t="str">
            <v>TITULAR</v>
          </cell>
          <cell r="D8" t="str">
            <v>AW139</v>
          </cell>
        </row>
        <row r="9">
          <cell r="A9" t="str">
            <v>CGD</v>
          </cell>
          <cell r="B9" t="str">
            <v>CHC</v>
          </cell>
          <cell r="C9" t="str">
            <v>TITULAR</v>
          </cell>
          <cell r="D9" t="str">
            <v>S92</v>
          </cell>
          <cell r="E9" t="str">
            <v>5500.0108144.18.2</v>
          </cell>
        </row>
        <row r="10">
          <cell r="A10" t="str">
            <v>CGE</v>
          </cell>
          <cell r="B10" t="str">
            <v>CHC</v>
          </cell>
          <cell r="C10" t="str">
            <v>BACKUP</v>
          </cell>
          <cell r="D10" t="str">
            <v>S92</v>
          </cell>
        </row>
        <row r="11">
          <cell r="A11" t="str">
            <v>CGF</v>
          </cell>
          <cell r="B11" t="str">
            <v>CHC</v>
          </cell>
          <cell r="C11" t="str">
            <v>BACKUP</v>
          </cell>
          <cell r="D11" t="str">
            <v>S92</v>
          </cell>
        </row>
        <row r="12">
          <cell r="A12" t="str">
            <v>CHT</v>
          </cell>
          <cell r="B12" t="str">
            <v>OMNI</v>
          </cell>
          <cell r="C12" t="str">
            <v>TITULAR</v>
          </cell>
          <cell r="D12" t="str">
            <v>S92</v>
          </cell>
          <cell r="E12" t="str">
            <v>5900.0116610.20.2</v>
          </cell>
        </row>
        <row r="13">
          <cell r="A13" t="str">
            <v>EFX</v>
          </cell>
          <cell r="B13" t="str">
            <v>BRISTOW</v>
          </cell>
          <cell r="C13" t="str">
            <v>TITULAR</v>
          </cell>
          <cell r="D13" t="str">
            <v>AW139</v>
          </cell>
          <cell r="E13" t="str">
            <v>5900.0111573.19.2</v>
          </cell>
        </row>
        <row r="14">
          <cell r="A14" t="str">
            <v>GAD</v>
          </cell>
          <cell r="B14" t="str">
            <v>LIDER</v>
          </cell>
          <cell r="C14" t="str">
            <v>TITULAR</v>
          </cell>
          <cell r="D14" t="str">
            <v>H135</v>
          </cell>
          <cell r="E14" t="str">
            <v>5500.0106509.17.2</v>
          </cell>
        </row>
        <row r="15">
          <cell r="A15" t="str">
            <v>GAX</v>
          </cell>
          <cell r="B15" t="str">
            <v>LIDER</v>
          </cell>
          <cell r="C15" t="str">
            <v>TITULAR</v>
          </cell>
          <cell r="D15" t="str">
            <v>H135</v>
          </cell>
          <cell r="E15" t="str">
            <v>5500.0106510.17.2</v>
          </cell>
        </row>
        <row r="16">
          <cell r="A16" t="str">
            <v>JAA</v>
          </cell>
          <cell r="B16" t="str">
            <v>LIDER</v>
          </cell>
          <cell r="C16" t="str">
            <v>TITULAR</v>
          </cell>
          <cell r="D16" t="str">
            <v>S92</v>
          </cell>
          <cell r="E16" t="str">
            <v>5900.0117079.20.2</v>
          </cell>
        </row>
        <row r="17">
          <cell r="A17" t="str">
            <v>JAR</v>
          </cell>
          <cell r="B17" t="str">
            <v>LIDER</v>
          </cell>
          <cell r="C17" t="str">
            <v>TITULAR</v>
          </cell>
          <cell r="D17" t="str">
            <v>S92</v>
          </cell>
          <cell r="E17" t="str">
            <v>5900.0111577.19.2</v>
          </cell>
        </row>
        <row r="18">
          <cell r="A18" t="str">
            <v>JAW</v>
          </cell>
          <cell r="B18" t="str">
            <v>LIDER</v>
          </cell>
          <cell r="C18" t="str">
            <v>TITULAR</v>
          </cell>
          <cell r="D18" t="str">
            <v>S92</v>
          </cell>
          <cell r="E18" t="str">
            <v>5900.0111580.19.2</v>
          </cell>
        </row>
        <row r="19">
          <cell r="A19" t="str">
            <v>JBE</v>
          </cell>
          <cell r="B19" t="str">
            <v>LIDER</v>
          </cell>
          <cell r="C19" t="str">
            <v>TITULAR</v>
          </cell>
          <cell r="D19" t="str">
            <v>S92</v>
          </cell>
          <cell r="E19" t="str">
            <v>5900.0111578.19.2</v>
          </cell>
        </row>
        <row r="20">
          <cell r="A20" t="str">
            <v>JBI</v>
          </cell>
          <cell r="B20" t="str">
            <v>LIDER</v>
          </cell>
          <cell r="C20" t="str">
            <v>TITULAR</v>
          </cell>
          <cell r="D20" t="str">
            <v>S92</v>
          </cell>
          <cell r="E20" t="str">
            <v>5900.0117080.20.2</v>
          </cell>
        </row>
        <row r="21">
          <cell r="A21" t="str">
            <v>JBK</v>
          </cell>
          <cell r="B21" t="str">
            <v>OMNI</v>
          </cell>
          <cell r="C21" t="str">
            <v>TITULAR</v>
          </cell>
          <cell r="D21" t="str">
            <v>S92</v>
          </cell>
          <cell r="E21" t="str">
            <v>5500.0108126.18.2</v>
          </cell>
        </row>
        <row r="22">
          <cell r="A22" t="str">
            <v>JBO</v>
          </cell>
          <cell r="B22" t="str">
            <v>LIDER</v>
          </cell>
          <cell r="C22" t="str">
            <v>BACKUP</v>
          </cell>
          <cell r="D22" t="str">
            <v>S92</v>
          </cell>
        </row>
        <row r="23">
          <cell r="A23" t="str">
            <v>JBP</v>
          </cell>
          <cell r="B23" t="str">
            <v>LIDER</v>
          </cell>
          <cell r="C23" t="str">
            <v>TITULAR</v>
          </cell>
          <cell r="D23" t="str">
            <v>S92</v>
          </cell>
          <cell r="E23" t="str">
            <v>5900.0111581.19.2</v>
          </cell>
        </row>
        <row r="24">
          <cell r="A24" t="str">
            <v>JBQ</v>
          </cell>
          <cell r="B24" t="str">
            <v>LIDER</v>
          </cell>
          <cell r="C24" t="str">
            <v>TITULAR</v>
          </cell>
          <cell r="D24" t="str">
            <v>S92</v>
          </cell>
          <cell r="E24" t="str">
            <v>5900.0111579.19.2</v>
          </cell>
        </row>
        <row r="25">
          <cell r="A25" t="str">
            <v>LBA</v>
          </cell>
          <cell r="B25" t="str">
            <v>LIDER</v>
          </cell>
          <cell r="C25" t="str">
            <v>BACKUP</v>
          </cell>
          <cell r="D25" t="str">
            <v>S76</v>
          </cell>
          <cell r="E25" t="str">
            <v>EMERGENCIA</v>
          </cell>
        </row>
        <row r="26">
          <cell r="A26" t="str">
            <v>LCQ</v>
          </cell>
          <cell r="B26" t="str">
            <v>LIDER</v>
          </cell>
          <cell r="C26" t="str">
            <v>TITULAR</v>
          </cell>
          <cell r="D26" t="str">
            <v>S76</v>
          </cell>
          <cell r="E26" t="str">
            <v>5900.0111582.19.2</v>
          </cell>
        </row>
        <row r="27">
          <cell r="A27" t="str">
            <v>LCR</v>
          </cell>
          <cell r="B27" t="str">
            <v>OMNI</v>
          </cell>
          <cell r="C27" t="str">
            <v>BACKUP</v>
          </cell>
          <cell r="D27" t="str">
            <v>S76</v>
          </cell>
          <cell r="E27" t="str">
            <v>EMERGENCIA</v>
          </cell>
        </row>
        <row r="28">
          <cell r="A28" t="str">
            <v>LCV</v>
          </cell>
          <cell r="B28" t="str">
            <v>LIDER</v>
          </cell>
          <cell r="C28" t="str">
            <v>TITULAR</v>
          </cell>
          <cell r="D28" t="str">
            <v>S76</v>
          </cell>
          <cell r="E28" t="str">
            <v>5500.0106511.17.2</v>
          </cell>
        </row>
        <row r="29">
          <cell r="A29" t="str">
            <v>LCZ</v>
          </cell>
          <cell r="B29" t="str">
            <v>LIDER</v>
          </cell>
          <cell r="C29" t="str">
            <v>TITULAR</v>
          </cell>
          <cell r="D29" t="str">
            <v>S76</v>
          </cell>
          <cell r="E29" t="str">
            <v>5900.0114050.20.2</v>
          </cell>
        </row>
        <row r="30">
          <cell r="A30" t="str">
            <v>LDC</v>
          </cell>
          <cell r="B30" t="str">
            <v>LIDER</v>
          </cell>
          <cell r="C30" t="str">
            <v>TITULAR</v>
          </cell>
          <cell r="D30" t="str">
            <v>S76</v>
          </cell>
          <cell r="E30" t="str">
            <v>5900.0111584.19.2</v>
          </cell>
        </row>
        <row r="31">
          <cell r="A31" t="str">
            <v>LDG</v>
          </cell>
          <cell r="B31" t="str">
            <v>LIDER</v>
          </cell>
          <cell r="C31" t="str">
            <v>TITULAR</v>
          </cell>
          <cell r="D31" t="str">
            <v>S76</v>
          </cell>
          <cell r="E31" t="str">
            <v>5900.0111583.19.2</v>
          </cell>
        </row>
        <row r="32">
          <cell r="A32" t="str">
            <v>LDV</v>
          </cell>
          <cell r="B32" t="str">
            <v>LIDER</v>
          </cell>
          <cell r="C32" t="str">
            <v>BACKUP</v>
          </cell>
          <cell r="D32" t="str">
            <v>S76</v>
          </cell>
        </row>
        <row r="33">
          <cell r="A33" t="str">
            <v>LDW</v>
          </cell>
          <cell r="B33" t="str">
            <v>LIDER</v>
          </cell>
          <cell r="C33" t="str">
            <v>TITULAR</v>
          </cell>
          <cell r="D33" t="str">
            <v>S76</v>
          </cell>
          <cell r="E33" t="str">
            <v>5500.0106512.17.2</v>
          </cell>
        </row>
        <row r="34">
          <cell r="A34" t="str">
            <v>LDZ</v>
          </cell>
          <cell r="B34" t="str">
            <v>LIDER</v>
          </cell>
          <cell r="C34" t="str">
            <v>BACKUP</v>
          </cell>
          <cell r="D34" t="str">
            <v>S76</v>
          </cell>
        </row>
        <row r="35">
          <cell r="A35" t="str">
            <v>MLL</v>
          </cell>
          <cell r="B35" t="str">
            <v>BRISTOW</v>
          </cell>
          <cell r="C35" t="str">
            <v>TITULAR</v>
          </cell>
          <cell r="D35" t="str">
            <v>AW139</v>
          </cell>
          <cell r="E35" t="str">
            <v>5900.0111576.19.2</v>
          </cell>
        </row>
        <row r="36">
          <cell r="A36" t="str">
            <v>MRT</v>
          </cell>
          <cell r="B36" t="str">
            <v>BRISTOW</v>
          </cell>
          <cell r="C36" t="str">
            <v>BACKUP</v>
          </cell>
          <cell r="D36" t="str">
            <v>AW139</v>
          </cell>
        </row>
        <row r="37">
          <cell r="A37" t="str">
            <v>NLN</v>
          </cell>
          <cell r="B37" t="str">
            <v>BRISTOW</v>
          </cell>
          <cell r="C37" t="str">
            <v>TITULAR</v>
          </cell>
          <cell r="D37" t="str">
            <v>AW139</v>
          </cell>
          <cell r="E37" t="str">
            <v>5900.0111574.19.2</v>
          </cell>
        </row>
        <row r="38">
          <cell r="A38" t="str">
            <v>NLX</v>
          </cell>
          <cell r="B38" t="str">
            <v>BRISTOW</v>
          </cell>
          <cell r="C38" t="str">
            <v>TITULAR</v>
          </cell>
          <cell r="D38" t="str">
            <v>AW139</v>
          </cell>
          <cell r="E38" t="str">
            <v>5900.0111575.19.2</v>
          </cell>
        </row>
        <row r="39">
          <cell r="A39" t="str">
            <v>OHA</v>
          </cell>
          <cell r="B39" t="str">
            <v>OMNI</v>
          </cell>
          <cell r="C39" t="str">
            <v>TITULAR</v>
          </cell>
          <cell r="D39" t="str">
            <v>AW139</v>
          </cell>
          <cell r="E39" t="str">
            <v>5900.0117055.20.2</v>
          </cell>
        </row>
        <row r="40">
          <cell r="A40" t="str">
            <v>OHB</v>
          </cell>
          <cell r="B40" t="str">
            <v>OMNI</v>
          </cell>
          <cell r="C40" t="str">
            <v>TITULAR</v>
          </cell>
          <cell r="D40" t="str">
            <v>AW139</v>
          </cell>
          <cell r="E40" t="str">
            <v>5500.0108128.18.2</v>
          </cell>
        </row>
        <row r="41">
          <cell r="A41" t="str">
            <v>OHC</v>
          </cell>
          <cell r="B41" t="str">
            <v>OMNI</v>
          </cell>
          <cell r="C41" t="str">
            <v>TITULAR</v>
          </cell>
          <cell r="D41" t="str">
            <v>AW139</v>
          </cell>
          <cell r="E41" t="str">
            <v>5500.0108129.18.2</v>
          </cell>
        </row>
        <row r="42">
          <cell r="A42" t="str">
            <v>OHE</v>
          </cell>
          <cell r="B42" t="str">
            <v>OMNI</v>
          </cell>
          <cell r="C42" t="str">
            <v>TITULAR</v>
          </cell>
          <cell r="D42" t="str">
            <v>S92</v>
          </cell>
          <cell r="E42" t="str">
            <v>5500.0108118.18.2</v>
          </cell>
        </row>
        <row r="43">
          <cell r="A43" t="str">
            <v>OHF</v>
          </cell>
          <cell r="B43" t="str">
            <v>OMNI</v>
          </cell>
          <cell r="C43" t="str">
            <v>TITULAR</v>
          </cell>
          <cell r="D43" t="str">
            <v>S92</v>
          </cell>
          <cell r="E43" t="str">
            <v>5500.0108120.18.2</v>
          </cell>
        </row>
        <row r="44">
          <cell r="A44" t="str">
            <v>OHG</v>
          </cell>
          <cell r="B44" t="str">
            <v>OMNI</v>
          </cell>
          <cell r="C44" t="str">
            <v>TITULAR</v>
          </cell>
          <cell r="D44" t="str">
            <v>S92</v>
          </cell>
          <cell r="E44" t="str">
            <v>5500.0108121.18.2</v>
          </cell>
        </row>
        <row r="45">
          <cell r="A45" t="str">
            <v>OHI</v>
          </cell>
          <cell r="B45" t="str">
            <v>OMNI</v>
          </cell>
          <cell r="C45" t="str">
            <v>TITULAR</v>
          </cell>
          <cell r="D45" t="str">
            <v>S92</v>
          </cell>
          <cell r="E45" t="str">
            <v>5500.0108123.18.2</v>
          </cell>
        </row>
        <row r="46">
          <cell r="A46" t="str">
            <v>OHJ</v>
          </cell>
          <cell r="B46" t="str">
            <v>OMNI</v>
          </cell>
          <cell r="C46" t="str">
            <v>TITULAR</v>
          </cell>
          <cell r="D46" t="str">
            <v>AW139</v>
          </cell>
          <cell r="E46" t="str">
            <v>5500.0108127.18.2</v>
          </cell>
        </row>
        <row r="47">
          <cell r="A47" t="str">
            <v>OHK</v>
          </cell>
          <cell r="B47" t="str">
            <v>OMNI</v>
          </cell>
          <cell r="C47" t="str">
            <v>BACKUP</v>
          </cell>
          <cell r="D47" t="str">
            <v>S92</v>
          </cell>
        </row>
        <row r="48">
          <cell r="A48" t="str">
            <v>OHL</v>
          </cell>
          <cell r="B48" t="str">
            <v>OMNI</v>
          </cell>
          <cell r="C48" t="str">
            <v>TITULAR</v>
          </cell>
          <cell r="D48" t="str">
            <v>AW139</v>
          </cell>
          <cell r="E48" t="str">
            <v>5900.0111590.19.2</v>
          </cell>
        </row>
        <row r="49">
          <cell r="A49" t="str">
            <v>OHN</v>
          </cell>
          <cell r="B49" t="str">
            <v>OMNI</v>
          </cell>
          <cell r="C49" t="str">
            <v>TITULAR</v>
          </cell>
          <cell r="D49" t="str">
            <v>AW139</v>
          </cell>
          <cell r="E49" t="str">
            <v>5900.0111587.19.2</v>
          </cell>
        </row>
        <row r="50">
          <cell r="A50" t="str">
            <v>OHO</v>
          </cell>
          <cell r="B50" t="str">
            <v>OMNI</v>
          </cell>
          <cell r="C50" t="str">
            <v>TITULAR</v>
          </cell>
          <cell r="D50" t="str">
            <v>S92</v>
          </cell>
          <cell r="E50" t="str">
            <v>5500.0108124.18.2</v>
          </cell>
        </row>
        <row r="51">
          <cell r="A51" t="str">
            <v>OHP</v>
          </cell>
          <cell r="B51" t="str">
            <v>OMNI</v>
          </cell>
          <cell r="C51" t="str">
            <v>TITULAR</v>
          </cell>
          <cell r="D51" t="str">
            <v>AW189</v>
          </cell>
          <cell r="E51" t="str">
            <v>5900.0117075.20.2</v>
          </cell>
        </row>
        <row r="52">
          <cell r="A52" t="str">
            <v>OHQ</v>
          </cell>
          <cell r="B52" t="str">
            <v>OMNI</v>
          </cell>
          <cell r="C52" t="str">
            <v>TITULAR</v>
          </cell>
          <cell r="D52" t="str">
            <v>AW139</v>
          </cell>
          <cell r="E52" t="str">
            <v>5900.0111589.19.2</v>
          </cell>
        </row>
        <row r="53">
          <cell r="A53" t="str">
            <v>OHR</v>
          </cell>
          <cell r="B53" t="str">
            <v>OMNI</v>
          </cell>
          <cell r="C53" t="str">
            <v>TITULAR</v>
          </cell>
          <cell r="D53" t="str">
            <v>AW139</v>
          </cell>
          <cell r="E53" t="str">
            <v>5900.0111588.19.2</v>
          </cell>
        </row>
        <row r="54">
          <cell r="A54" t="str">
            <v>OHU</v>
          </cell>
          <cell r="B54" t="str">
            <v>OMNI</v>
          </cell>
          <cell r="C54" t="str">
            <v>TITULAR</v>
          </cell>
          <cell r="D54" t="str">
            <v>S92</v>
          </cell>
          <cell r="E54" t="str">
            <v>5500.0108125.18.2</v>
          </cell>
        </row>
        <row r="55">
          <cell r="A55" t="str">
            <v>OHV</v>
          </cell>
          <cell r="B55" t="str">
            <v>OMNI</v>
          </cell>
          <cell r="C55" t="str">
            <v>TITULAR</v>
          </cell>
          <cell r="D55" t="str">
            <v>AW139</v>
          </cell>
          <cell r="E55" t="str">
            <v>5900.0117074.20.2</v>
          </cell>
        </row>
        <row r="56">
          <cell r="A56" t="str">
            <v>OHX</v>
          </cell>
          <cell r="B56" t="str">
            <v>OMNI</v>
          </cell>
          <cell r="C56" t="str">
            <v>TITULAR</v>
          </cell>
          <cell r="D56" t="str">
            <v>AW139</v>
          </cell>
          <cell r="E56" t="str">
            <v>5900.0117053.20.2</v>
          </cell>
        </row>
        <row r="57">
          <cell r="A57" t="str">
            <v>OHY</v>
          </cell>
          <cell r="B57" t="str">
            <v>OMNI</v>
          </cell>
          <cell r="C57" t="str">
            <v>TITULAR</v>
          </cell>
          <cell r="D57" t="str">
            <v>AW139</v>
          </cell>
          <cell r="E57" t="str">
            <v>5900.0117052.20.2</v>
          </cell>
        </row>
        <row r="58">
          <cell r="A58" t="str">
            <v>OHZ</v>
          </cell>
          <cell r="B58" t="str">
            <v>OMNI</v>
          </cell>
          <cell r="C58" t="str">
            <v>TITULAR</v>
          </cell>
          <cell r="D58" t="str">
            <v>AW139</v>
          </cell>
          <cell r="E58" t="str">
            <v>5900.0117073.20.2</v>
          </cell>
        </row>
        <row r="59">
          <cell r="A59" t="str">
            <v>OMB</v>
          </cell>
          <cell r="B59" t="str">
            <v>OMNI</v>
          </cell>
          <cell r="C59" t="str">
            <v>INTEGRADO</v>
          </cell>
          <cell r="D59" t="str">
            <v>EC155</v>
          </cell>
          <cell r="E59" t="str">
            <v>5900.0116679.20.2</v>
          </cell>
        </row>
        <row r="60">
          <cell r="A60" t="str">
            <v>OMY</v>
          </cell>
          <cell r="B60" t="str">
            <v>OMNI</v>
          </cell>
          <cell r="C60" t="str">
            <v>BACKUP</v>
          </cell>
          <cell r="D60" t="str">
            <v>S76</v>
          </cell>
          <cell r="E60" t="str">
            <v>EMERGENCIA</v>
          </cell>
        </row>
        <row r="61">
          <cell r="A61" t="str">
            <v>OOA</v>
          </cell>
          <cell r="B61" t="str">
            <v>OMNI</v>
          </cell>
          <cell r="C61" t="str">
            <v>BACKUP</v>
          </cell>
          <cell r="D61" t="str">
            <v>AW139</v>
          </cell>
        </row>
        <row r="62">
          <cell r="A62" t="str">
            <v>OTH</v>
          </cell>
          <cell r="B62" t="str">
            <v>OMNI</v>
          </cell>
          <cell r="C62" t="str">
            <v>TITULAR</v>
          </cell>
          <cell r="D62" t="str">
            <v>AW139</v>
          </cell>
          <cell r="E62" t="str">
            <v>5900.0117059.20.2</v>
          </cell>
        </row>
        <row r="63">
          <cell r="A63" t="str">
            <v>OTN</v>
          </cell>
          <cell r="B63" t="str">
            <v>OMNI</v>
          </cell>
          <cell r="C63" t="str">
            <v>TITULAR</v>
          </cell>
          <cell r="D63" t="str">
            <v>H175</v>
          </cell>
          <cell r="E63" t="str">
            <v>5900.0117061.20.2</v>
          </cell>
        </row>
        <row r="64">
          <cell r="A64" t="str">
            <v>OTP</v>
          </cell>
          <cell r="B64" t="str">
            <v>OMNI</v>
          </cell>
          <cell r="C64" t="str">
            <v>TITULAR</v>
          </cell>
          <cell r="D64" t="str">
            <v>H175</v>
          </cell>
          <cell r="E64" t="str">
            <v>5900.0117070.20.2</v>
          </cell>
        </row>
        <row r="65">
          <cell r="A65" t="str">
            <v>OTQ</v>
          </cell>
          <cell r="B65" t="str">
            <v>OMNI</v>
          </cell>
          <cell r="C65" t="str">
            <v>TITULAR</v>
          </cell>
          <cell r="D65" t="str">
            <v>H175</v>
          </cell>
          <cell r="E65" t="str">
            <v>5900.0117071.20.2</v>
          </cell>
        </row>
        <row r="66">
          <cell r="A66" t="str">
            <v>OTR</v>
          </cell>
          <cell r="B66" t="str">
            <v>OMNI</v>
          </cell>
          <cell r="C66" t="str">
            <v>BACKUP</v>
          </cell>
          <cell r="D66" t="str">
            <v>S92</v>
          </cell>
        </row>
        <row r="67">
          <cell r="A67" t="str">
            <v>OTS</v>
          </cell>
          <cell r="B67" t="str">
            <v>OMNI</v>
          </cell>
          <cell r="C67" t="str">
            <v>TITULAR</v>
          </cell>
          <cell r="D67" t="str">
            <v>H175</v>
          </cell>
          <cell r="E67" t="str">
            <v>5900.0117060.20.2</v>
          </cell>
        </row>
        <row r="68">
          <cell r="A68" t="str">
            <v>OTU</v>
          </cell>
          <cell r="B68" t="str">
            <v>OMNI</v>
          </cell>
          <cell r="C68" t="str">
            <v>TITULAR</v>
          </cell>
          <cell r="D68" t="str">
            <v>AW139</v>
          </cell>
          <cell r="E68" t="str">
            <v>5900.0117058.20.2</v>
          </cell>
        </row>
        <row r="69">
          <cell r="A69" t="str">
            <v>OTW</v>
          </cell>
          <cell r="B69" t="str">
            <v>OMNI</v>
          </cell>
          <cell r="C69" t="str">
            <v>BACKUP</v>
          </cell>
          <cell r="D69" t="str">
            <v>AW139</v>
          </cell>
        </row>
        <row r="70">
          <cell r="A70" t="str">
            <v>OTY</v>
          </cell>
          <cell r="B70" t="str">
            <v>OMNI</v>
          </cell>
          <cell r="C70" t="str">
            <v>BACKUP</v>
          </cell>
          <cell r="D70" t="str">
            <v>AW189</v>
          </cell>
        </row>
        <row r="71">
          <cell r="A71" t="str">
            <v>SEO</v>
          </cell>
          <cell r="B71" t="str">
            <v>OMNI</v>
          </cell>
          <cell r="C71" t="str">
            <v>TITULAR</v>
          </cell>
          <cell r="D71" t="str">
            <v>AW139</v>
          </cell>
          <cell r="E71" t="str">
            <v>5900.0111586.19.2</v>
          </cell>
        </row>
        <row r="72">
          <cell r="A72" t="str">
            <v>SET</v>
          </cell>
          <cell r="B72" t="str">
            <v>OMNI</v>
          </cell>
          <cell r="C72" t="str">
            <v>TITULAR</v>
          </cell>
          <cell r="D72" t="str">
            <v>AW139</v>
          </cell>
          <cell r="E72" t="str">
            <v>5900.0111585.19.2</v>
          </cell>
        </row>
        <row r="73">
          <cell r="A73" t="str">
            <v>SEU</v>
          </cell>
          <cell r="B73" t="str">
            <v>OMNI</v>
          </cell>
          <cell r="C73" t="str">
            <v>TITULAR</v>
          </cell>
          <cell r="D73" t="str">
            <v>AW139</v>
          </cell>
          <cell r="E73" t="str">
            <v>5900.0111591.19.2</v>
          </cell>
        </row>
        <row r="74">
          <cell r="A74" t="str">
            <v>SHL</v>
          </cell>
          <cell r="B74" t="str">
            <v>LIDER</v>
          </cell>
          <cell r="C74" t="str">
            <v>TITULAR</v>
          </cell>
          <cell r="D74" t="str">
            <v>S76</v>
          </cell>
          <cell r="E74" t="str">
            <v>5900.0114051.20.2</v>
          </cell>
        </row>
        <row r="76">
          <cell r="A76"/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go Lustosa Pereira" id="{DA91D944-C889-419A-99E4-43881BE16F43}" userId="S::hugo.lustosa@petrobras.com.br::56668122-589d-4403-a01f-fa81b1131f6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906AD-A29E-444B-B180-EE7165CC1407}" name="Tabela14" displayName="Tabela14" ref="A1:T74" totalsRowShown="0" headerRowDxfId="23" dataDxfId="21" headerRowBorderDxfId="22" tableBorderDxfId="20">
  <autoFilter ref="A1:T74" xr:uid="{CC1906AD-A29E-444B-B180-EE7165CC1407}"/>
  <tableColumns count="20">
    <tableColumn id="1" xr3:uid="{6EAFA365-149F-44A8-863F-D48F6AB295F1}" name="PREFIXO" dataDxfId="19">
      <calculatedColumnFormula>[1]PREFIXO!A2</calculatedColumnFormula>
    </tableColumn>
    <tableColumn id="16" xr3:uid="{2E9E5CDE-15BA-4A7E-8D12-FB974F317D27}" name="MODELO DA AERONAVE" dataDxfId="18">
      <calculatedColumnFormula>VLOOKUP(Tabela14[[#This Row],[PREFIXO]],[1]PREFIXO!$A:$D,4)</calculatedColumnFormula>
    </tableColumn>
    <tableColumn id="15" xr3:uid="{E515F49F-2820-4776-8665-B8283B44CEA8}" name="Nº DO CONTRATO" dataDxfId="17">
      <calculatedColumnFormula>VLOOKUP(Tabela14[[#This Row],[PREFIXO]],[1]PREFIXO!$A:$E,5,0)</calculatedColumnFormula>
    </tableColumn>
    <tableColumn id="8" xr3:uid="{D048E72B-DDC0-4536-87BB-BA7173566115}" name="TITULAR OU BACKUP" dataDxfId="16">
      <calculatedColumnFormula>VLOOKUP(Tabela14[[#This Row],[PREFIXO]],[1]PREFIXO!$A:$C,3,0)</calculatedColumnFormula>
    </tableColumn>
    <tableColumn id="9" xr3:uid="{C54F262E-6C99-476A-811A-C2753C65CB2D}" name="ULTIMA ACC REALIZADA" dataDxfId="15"/>
    <tableColumn id="10" xr3:uid="{47DE86AB-CDE8-421B-B2F7-A81C904842CB}" name="VENCIMENTO DA ACC 30 DIAS" dataDxfId="14">
      <calculatedColumnFormula>Tabela14[[#This Row],[ULTIMA ACC REALIZADA]]+30</calculatedColumnFormula>
    </tableColumn>
    <tableColumn id="18" xr3:uid="{AEE73B5F-0D11-4453-8760-0CB0635FC560}" name="Dias disponíveis para o vencimento da ACC 30 dias" dataDxfId="13">
      <calculatedColumnFormula>IF(Tabela14[[#This Row],[TITULAR OU BACKUP]]="INTEGRADO","-",Tabela14[[#This Row],[VENCIMENTO DA ACC 30 DIAS]]-TODAY())</calculatedColumnFormula>
    </tableColumn>
    <tableColumn id="17" xr3:uid="{D9CFCA73-4E01-407D-AD0C-BE05682E96E4}" name="VENCIMENTO DA ACC 28 DIAS (INTEGRADA)" dataDxfId="12">
      <calculatedColumnFormula>Tabela14[[#This Row],[ULTIMA ACC REALIZADA]]+28</calculatedColumnFormula>
    </tableColumn>
    <tableColumn id="19" xr3:uid="{A0224DC2-7FE9-4478-A2B9-77B8F93C48DC}" name="Dias disponíveis para o vencimento da ACC 28 dias (integrada)" dataDxfId="11">
      <calculatedColumnFormula>IF(Tabela14[[#This Row],[TITULAR OU BACKUP]]="INTEGRADO",Tabela14[[#This Row],[VENCIMENTO DA ACC 28 DIAS (INTEGRADA)]]-TODAY(),"-")</calculatedColumnFormula>
    </tableColumn>
    <tableColumn id="11" xr3:uid="{63D2B6CD-DE0F-47EE-B4C5-43F2F427FCD9}" name="ESTÁ BACKPEANDO OU SENDO BACKPEADA POR QUAL ACFT" dataDxfId="10"/>
    <tableColumn id="2" xr3:uid="{F5BEB100-A20B-4188-92A9-1F9D272EF6D3}" name="BASE" dataDxfId="9"/>
    <tableColumn id="3" xr3:uid="{175DDAF8-494C-441A-BF5E-ECF3602E478F}" name="EMPRESA" dataDxfId="8">
      <calculatedColumnFormula>VLOOKUP(A2,[1]PREFIXO!$A:$B,2,0)</calculatedColumnFormula>
    </tableColumn>
    <tableColumn id="4" xr3:uid="{171F3AE7-48FC-4EA0-B237-1979FC74B89E}" name="DISPONIVEL?" dataDxfId="7"/>
    <tableColumn id="5" xr3:uid="{451CDEAB-9DEA-4F13-B4E9-74846035597E}" name="MOTIVO DA INDISPONIBILIDADE" dataDxfId="6"/>
    <tableColumn id="12" xr3:uid="{4B34EB70-99CF-4783-A369-F2CEFF2F5B2A}" name="ÚLTIMA PESAGEM" dataDxfId="5"/>
    <tableColumn id="13" xr3:uid="{68058D2B-6234-4109-ADF9-72807D9E9158}" name="POSSUI ITEM EM ACR" dataDxfId="4"/>
    <tableColumn id="6" xr3:uid="{6CCD26C7-8ACD-4D67-BA48-6E5C429080FF}" name="PREVISÃO DE PARADA (se estiver indisponivel deixar em branco)" dataDxfId="3"/>
    <tableColumn id="14" xr3:uid="{B1FEFCBD-61FF-410E-93CE-12FC18ADA491}" name="PREVISÃO DE RETORNO DE PARADA" dataDxfId="2"/>
    <tableColumn id="7" xr3:uid="{5BDB7C23-D1C2-4EF6-A26D-68A6C780DB36}" name="OBSERVAÇÃO" dataDxfId="1"/>
    <tableColumn id="20" xr3:uid="{BB6155DB-5F68-454B-B975-EE758F53328E}" name="EM OPERAÇÃO PETROBRAS" dataDxfId="0">
      <calculatedColumnFormula>IF(AND(Tabela14[[#This Row],[TITULAR OU BACKUP]]="BACKUP",Tabela14[[#This Row],[ESTÁ BACKPEANDO OU SENDO BACKPEADA POR QUAL ACFT]]=""),0,1)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5-25T21:46:07.52" personId="{DA91D944-C889-419A-99E4-43881BE16F43}" id="{C27D465F-EE7A-4350-B9E1-0B9668B12340}">
    <text>VENCIMENTO DA AERONAVE DA COLUNA A</text>
  </threadedComment>
  <threadedComment ref="H1" dT="2022-05-25T21:46:07.52" personId="{DA91D944-C889-419A-99E4-43881BE16F43}" id="{C585A28C-94A3-4EDF-9168-AEF4FCE81AFC}">
    <text>VENCIMENTO DA AERONAVE DA COLUNA 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57FC-915F-4860-96E3-2B063A40FA33}">
  <sheetPr>
    <tabColor rgb="FFFFFF00"/>
  </sheetPr>
  <dimension ref="A1:N24"/>
  <sheetViews>
    <sheetView zoomScale="85" zoomScaleNormal="85" workbookViewId="0">
      <selection activeCell="D29" sqref="D29"/>
    </sheetView>
  </sheetViews>
  <sheetFormatPr defaultRowHeight="15" x14ac:dyDescent="0.25"/>
  <cols>
    <col min="1" max="1" width="12.140625" bestFit="1" customWidth="1"/>
    <col min="2" max="2" width="8.140625" bestFit="1" customWidth="1"/>
    <col min="3" max="3" width="17.85546875" style="13" bestFit="1" customWidth="1"/>
    <col min="4" max="7" width="19.7109375" bestFit="1" customWidth="1"/>
    <col min="8" max="8" width="8.7109375" bestFit="1" customWidth="1"/>
    <col min="9" max="12" width="19.28515625" bestFit="1" customWidth="1"/>
    <col min="13" max="13" width="10.7109375" bestFit="1" customWidth="1"/>
    <col min="14" max="14" width="15" bestFit="1" customWidth="1"/>
  </cols>
  <sheetData>
    <row r="1" spans="1:14" x14ac:dyDescent="0.25">
      <c r="A1" t="s">
        <v>513</v>
      </c>
      <c r="B1" t="s">
        <v>2</v>
      </c>
      <c r="C1" s="13" t="s">
        <v>711</v>
      </c>
      <c r="D1" t="s">
        <v>514</v>
      </c>
      <c r="E1" t="s">
        <v>515</v>
      </c>
      <c r="F1" t="s">
        <v>516</v>
      </c>
      <c r="G1" t="s">
        <v>517</v>
      </c>
      <c r="H1" t="s">
        <v>3</v>
      </c>
      <c r="I1" t="s">
        <v>590</v>
      </c>
      <c r="J1" t="s">
        <v>591</v>
      </c>
      <c r="K1" t="s">
        <v>592</v>
      </c>
      <c r="L1" t="s">
        <v>593</v>
      </c>
      <c r="M1" t="s">
        <v>589</v>
      </c>
      <c r="N1" t="s">
        <v>605</v>
      </c>
    </row>
    <row r="2" spans="1:14" x14ac:dyDescent="0.25">
      <c r="A2" s="73">
        <v>508123840</v>
      </c>
      <c r="B2" t="s">
        <v>0</v>
      </c>
      <c r="C2" s="78">
        <v>0.27083333333333331</v>
      </c>
      <c r="D2" t="s">
        <v>350</v>
      </c>
      <c r="E2" t="s">
        <v>350</v>
      </c>
      <c r="F2" t="s">
        <v>350</v>
      </c>
      <c r="G2" t="s">
        <v>350</v>
      </c>
      <c r="H2" t="s">
        <v>0</v>
      </c>
      <c r="I2" t="str">
        <f>VLOOKUP(D2,vertices!$A:$F,4,0)</f>
        <v>NAO</v>
      </c>
      <c r="J2" t="str">
        <f>VLOOKUP(E2,vertices!$A:$F,4,0)</f>
        <v>NAO</v>
      </c>
      <c r="K2" t="str">
        <f>VLOOKUP(F2,vertices!$A:$F,4,0)</f>
        <v>NAO</v>
      </c>
      <c r="L2" t="str">
        <f>VLOOKUP(G2,vertices!$A:$F,4,0)</f>
        <v>NAO</v>
      </c>
      <c r="M2" t="str">
        <f>IF(AND(I2="NAO",J2="NAO",K2="NAO",L2="NAO"),"NAO","SIM")</f>
        <v>NAO</v>
      </c>
      <c r="N2">
        <v>18</v>
      </c>
    </row>
    <row r="3" spans="1:14" x14ac:dyDescent="0.25">
      <c r="A3" s="73">
        <v>508124798</v>
      </c>
      <c r="B3" t="s">
        <v>0</v>
      </c>
      <c r="C3" s="78">
        <v>0.27083333333333331</v>
      </c>
      <c r="D3" t="s">
        <v>374</v>
      </c>
      <c r="E3" t="s">
        <v>374</v>
      </c>
      <c r="F3" t="s">
        <v>374</v>
      </c>
      <c r="G3" t="s">
        <v>374</v>
      </c>
      <c r="H3" t="s">
        <v>0</v>
      </c>
      <c r="I3" t="str">
        <f>VLOOKUP(D3,vertices!$A:$F,4,0)</f>
        <v>SIM</v>
      </c>
      <c r="J3" t="str">
        <f>VLOOKUP(E3,vertices!$A:$F,4,0)</f>
        <v>SIM</v>
      </c>
      <c r="K3" t="str">
        <f>VLOOKUP(F3,vertices!$A:$F,4,0)</f>
        <v>SIM</v>
      </c>
      <c r="L3" t="str">
        <f>VLOOKUP(G3,vertices!$A:$F,4,0)</f>
        <v>SIM</v>
      </c>
      <c r="M3" t="str">
        <f t="shared" ref="M3:M24" si="0">IF(AND(I3="NAO",J3="NAO",K3="NAO",L3="NAO"),"NAO","SIM")</f>
        <v>SIM</v>
      </c>
      <c r="N3">
        <v>7</v>
      </c>
    </row>
    <row r="4" spans="1:14" x14ac:dyDescent="0.25">
      <c r="A4" s="73">
        <v>508123726</v>
      </c>
      <c r="B4" t="s">
        <v>0</v>
      </c>
      <c r="C4" s="78">
        <v>0.27777777777777779</v>
      </c>
      <c r="D4" t="s">
        <v>352</v>
      </c>
      <c r="E4" t="s">
        <v>352</v>
      </c>
      <c r="F4" t="s">
        <v>352</v>
      </c>
      <c r="G4" t="s">
        <v>352</v>
      </c>
      <c r="H4" t="s">
        <v>0</v>
      </c>
      <c r="I4" t="str">
        <f>VLOOKUP(D4,vertices!$A:$F,4,0)</f>
        <v>NAO</v>
      </c>
      <c r="J4" t="str">
        <f>VLOOKUP(E4,vertices!$A:$F,4,0)</f>
        <v>NAO</v>
      </c>
      <c r="K4" t="str">
        <f>VLOOKUP(F4,vertices!$A:$F,4,0)</f>
        <v>NAO</v>
      </c>
      <c r="L4" t="str">
        <f>VLOOKUP(G4,vertices!$A:$F,4,0)</f>
        <v>NAO</v>
      </c>
      <c r="M4" t="str">
        <f t="shared" si="0"/>
        <v>NAO</v>
      </c>
      <c r="N4">
        <v>15</v>
      </c>
    </row>
    <row r="5" spans="1:14" x14ac:dyDescent="0.25">
      <c r="A5" s="73">
        <v>508124061</v>
      </c>
      <c r="B5" t="s">
        <v>0</v>
      </c>
      <c r="C5" s="78">
        <v>0.27777777777777779</v>
      </c>
      <c r="D5" t="s">
        <v>406</v>
      </c>
      <c r="E5" t="s">
        <v>406</v>
      </c>
      <c r="F5" t="s">
        <v>406</v>
      </c>
      <c r="G5" t="s">
        <v>406</v>
      </c>
      <c r="H5" t="s">
        <v>0</v>
      </c>
      <c r="I5" t="str">
        <f>VLOOKUP(D5,vertices!$A:$F,4,0)</f>
        <v>NAO</v>
      </c>
      <c r="J5" t="str">
        <f>VLOOKUP(E5,vertices!$A:$F,4,0)</f>
        <v>NAO</v>
      </c>
      <c r="K5" t="str">
        <f>VLOOKUP(F5,vertices!$A:$F,4,0)</f>
        <v>NAO</v>
      </c>
      <c r="L5" t="str">
        <f>VLOOKUP(G5,vertices!$A:$F,4,0)</f>
        <v>NAO</v>
      </c>
      <c r="M5" t="str">
        <f t="shared" si="0"/>
        <v>NAO</v>
      </c>
      <c r="N5">
        <v>18</v>
      </c>
    </row>
    <row r="6" spans="1:14" x14ac:dyDescent="0.25">
      <c r="A6" s="73">
        <v>508122422</v>
      </c>
      <c r="B6" t="s">
        <v>0</v>
      </c>
      <c r="C6" s="78">
        <v>0.28472222222222221</v>
      </c>
      <c r="D6" t="s">
        <v>5</v>
      </c>
      <c r="E6" t="s">
        <v>5</v>
      </c>
      <c r="F6" t="s">
        <v>5</v>
      </c>
      <c r="G6" t="s">
        <v>5</v>
      </c>
      <c r="H6" t="s">
        <v>0</v>
      </c>
      <c r="I6" t="str">
        <f>VLOOKUP(D6,vertices!$A:$F,4,0)</f>
        <v>NAO</v>
      </c>
      <c r="J6" t="str">
        <f>VLOOKUP(E6,vertices!$A:$F,4,0)</f>
        <v>NAO</v>
      </c>
      <c r="K6" t="str">
        <f>VLOOKUP(F6,vertices!$A:$F,4,0)</f>
        <v>NAO</v>
      </c>
      <c r="L6" t="str">
        <f>VLOOKUP(G6,vertices!$A:$F,4,0)</f>
        <v>NAO</v>
      </c>
      <c r="M6" t="str">
        <f t="shared" si="0"/>
        <v>NAO</v>
      </c>
      <c r="N6">
        <v>18</v>
      </c>
    </row>
    <row r="7" spans="1:14" x14ac:dyDescent="0.25">
      <c r="A7" s="73">
        <v>508123850</v>
      </c>
      <c r="B7" t="s">
        <v>0</v>
      </c>
      <c r="C7" s="78">
        <v>0.29166666666666669</v>
      </c>
      <c r="D7" t="s">
        <v>375</v>
      </c>
      <c r="E7" t="s">
        <v>375</v>
      </c>
      <c r="F7" t="s">
        <v>375</v>
      </c>
      <c r="G7" t="s">
        <v>375</v>
      </c>
      <c r="H7" t="s">
        <v>0</v>
      </c>
      <c r="I7" t="str">
        <f>VLOOKUP(D7,vertices!$A:$F,4,0)</f>
        <v>SIM</v>
      </c>
      <c r="J7" t="str">
        <f>VLOOKUP(E7,vertices!$A:$F,4,0)</f>
        <v>SIM</v>
      </c>
      <c r="K7" t="str">
        <f>VLOOKUP(F7,vertices!$A:$F,4,0)</f>
        <v>SIM</v>
      </c>
      <c r="L7" t="str">
        <f>VLOOKUP(G7,vertices!$A:$F,4,0)</f>
        <v>SIM</v>
      </c>
      <c r="M7" t="str">
        <f t="shared" si="0"/>
        <v>SIM</v>
      </c>
      <c r="N7">
        <v>10</v>
      </c>
    </row>
    <row r="8" spans="1:14" x14ac:dyDescent="0.25">
      <c r="A8" s="73">
        <v>508122803</v>
      </c>
      <c r="B8" t="s">
        <v>0</v>
      </c>
      <c r="C8" s="78">
        <v>0.2986111111111111</v>
      </c>
      <c r="D8" t="s">
        <v>405</v>
      </c>
      <c r="E8" t="s">
        <v>405</v>
      </c>
      <c r="F8" t="s">
        <v>405</v>
      </c>
      <c r="G8" t="s">
        <v>405</v>
      </c>
      <c r="H8" t="s">
        <v>0</v>
      </c>
      <c r="I8" t="str">
        <f>VLOOKUP(D8,vertices!$A:$F,4,0)</f>
        <v>NAO</v>
      </c>
      <c r="J8" t="str">
        <f>VLOOKUP(E8,vertices!$A:$F,4,0)</f>
        <v>NAO</v>
      </c>
      <c r="K8" t="str">
        <f>VLOOKUP(F8,vertices!$A:$F,4,0)</f>
        <v>NAO</v>
      </c>
      <c r="L8" t="str">
        <f>VLOOKUP(G8,vertices!$A:$F,4,0)</f>
        <v>NAO</v>
      </c>
      <c r="M8" t="str">
        <f t="shared" si="0"/>
        <v>NAO</v>
      </c>
      <c r="N8">
        <v>16</v>
      </c>
    </row>
    <row r="9" spans="1:14" x14ac:dyDescent="0.25">
      <c r="A9" s="73">
        <v>508123745</v>
      </c>
      <c r="B9" t="s">
        <v>0</v>
      </c>
      <c r="C9" s="78">
        <v>0.30555555555555552</v>
      </c>
      <c r="D9" t="s">
        <v>407</v>
      </c>
      <c r="E9" t="s">
        <v>407</v>
      </c>
      <c r="F9" t="s">
        <v>407</v>
      </c>
      <c r="G9" t="s">
        <v>407</v>
      </c>
      <c r="H9" t="s">
        <v>0</v>
      </c>
      <c r="I9" t="str">
        <f>VLOOKUP(D9,vertices!$A:$F,4,0)</f>
        <v>NAO</v>
      </c>
      <c r="J9" t="str">
        <f>VLOOKUP(E9,vertices!$A:$F,4,0)</f>
        <v>NAO</v>
      </c>
      <c r="K9" t="str">
        <f>VLOOKUP(F9,vertices!$A:$F,4,0)</f>
        <v>NAO</v>
      </c>
      <c r="L9" t="str">
        <f>VLOOKUP(G9,vertices!$A:$F,4,0)</f>
        <v>NAO</v>
      </c>
      <c r="M9" t="str">
        <f t="shared" si="0"/>
        <v>NAO</v>
      </c>
      <c r="N9">
        <v>18</v>
      </c>
    </row>
    <row r="10" spans="1:14" x14ac:dyDescent="0.25">
      <c r="A10" s="73">
        <v>508123880</v>
      </c>
      <c r="B10" t="s">
        <v>0</v>
      </c>
      <c r="C10" s="78">
        <v>0.31944444444444448</v>
      </c>
      <c r="D10" t="s">
        <v>268</v>
      </c>
      <c r="E10" t="s">
        <v>268</v>
      </c>
      <c r="F10" t="s">
        <v>268</v>
      </c>
      <c r="G10" t="s">
        <v>268</v>
      </c>
      <c r="H10" t="s">
        <v>0</v>
      </c>
      <c r="I10" t="str">
        <f>VLOOKUP(D10,vertices!$A:$F,4,0)</f>
        <v>NAO</v>
      </c>
      <c r="J10" t="str">
        <f>VLOOKUP(E10,vertices!$A:$F,4,0)</f>
        <v>NAO</v>
      </c>
      <c r="K10" t="str">
        <f>VLOOKUP(F10,vertices!$A:$F,4,0)</f>
        <v>NAO</v>
      </c>
      <c r="L10" t="str">
        <f>VLOOKUP(G10,vertices!$A:$F,4,0)</f>
        <v>NAO</v>
      </c>
      <c r="M10" t="str">
        <f t="shared" si="0"/>
        <v>NAO</v>
      </c>
      <c r="N10">
        <v>15</v>
      </c>
    </row>
    <row r="11" spans="1:14" x14ac:dyDescent="0.25">
      <c r="A11" s="73">
        <v>508124854</v>
      </c>
      <c r="B11" t="s">
        <v>0</v>
      </c>
      <c r="C11" s="78">
        <v>0.35416666666666669</v>
      </c>
      <c r="D11" t="s">
        <v>351</v>
      </c>
      <c r="E11" t="s">
        <v>351</v>
      </c>
      <c r="F11" t="s">
        <v>351</v>
      </c>
      <c r="G11" t="s">
        <v>351</v>
      </c>
      <c r="H11" t="s">
        <v>0</v>
      </c>
      <c r="I11" t="str">
        <f>VLOOKUP(D11,vertices!$A:$F,4,0)</f>
        <v>NAO</v>
      </c>
      <c r="J11" t="str">
        <f>VLOOKUP(E11,vertices!$A:$F,4,0)</f>
        <v>NAO</v>
      </c>
      <c r="K11" t="str">
        <f>VLOOKUP(F11,vertices!$A:$F,4,0)</f>
        <v>NAO</v>
      </c>
      <c r="L11" t="str">
        <f>VLOOKUP(G11,vertices!$A:$F,4,0)</f>
        <v>NAO</v>
      </c>
      <c r="M11" t="str">
        <f t="shared" si="0"/>
        <v>NAO</v>
      </c>
      <c r="N11">
        <v>10</v>
      </c>
    </row>
    <row r="12" spans="1:14" x14ac:dyDescent="0.25">
      <c r="A12" s="73">
        <v>508125730</v>
      </c>
      <c r="B12" t="s">
        <v>0</v>
      </c>
      <c r="C12" s="78">
        <v>0.3611111111111111</v>
      </c>
      <c r="D12" t="s">
        <v>351</v>
      </c>
      <c r="E12" t="s">
        <v>351</v>
      </c>
      <c r="F12" t="s">
        <v>351</v>
      </c>
      <c r="G12" t="s">
        <v>351</v>
      </c>
      <c r="H12" t="s">
        <v>0</v>
      </c>
      <c r="I12" t="str">
        <f>VLOOKUP(D12,vertices!$A:$F,4,0)</f>
        <v>NAO</v>
      </c>
      <c r="J12" t="str">
        <f>VLOOKUP(E12,vertices!$A:$F,4,0)</f>
        <v>NAO</v>
      </c>
      <c r="K12" t="str">
        <f>VLOOKUP(F12,vertices!$A:$F,4,0)</f>
        <v>NAO</v>
      </c>
      <c r="L12" t="str">
        <f>VLOOKUP(G12,vertices!$A:$F,4,0)</f>
        <v>NAO</v>
      </c>
      <c r="M12" t="str">
        <f t="shared" si="0"/>
        <v>NAO</v>
      </c>
      <c r="N12">
        <v>7</v>
      </c>
    </row>
    <row r="13" spans="1:14" x14ac:dyDescent="0.25">
      <c r="A13" s="73">
        <v>508122147</v>
      </c>
      <c r="B13" t="s">
        <v>0</v>
      </c>
      <c r="C13" s="78">
        <v>0.41666666666666669</v>
      </c>
      <c r="D13" t="s">
        <v>201</v>
      </c>
      <c r="E13" t="s">
        <v>201</v>
      </c>
      <c r="F13" t="s">
        <v>201</v>
      </c>
      <c r="G13" t="s">
        <v>201</v>
      </c>
      <c r="H13" t="s">
        <v>0</v>
      </c>
      <c r="I13" t="str">
        <f>VLOOKUP(D13,vertices!$A:$F,4,0)</f>
        <v>NAO</v>
      </c>
      <c r="J13" t="str">
        <f>VLOOKUP(E13,vertices!$A:$F,4,0)</f>
        <v>NAO</v>
      </c>
      <c r="K13" t="str">
        <f>VLOOKUP(F13,vertices!$A:$F,4,0)</f>
        <v>NAO</v>
      </c>
      <c r="L13" t="str">
        <f>VLOOKUP(G13,vertices!$A:$F,4,0)</f>
        <v>NAO</v>
      </c>
      <c r="M13" t="str">
        <f t="shared" si="0"/>
        <v>NAO</v>
      </c>
      <c r="N13">
        <v>8</v>
      </c>
    </row>
    <row r="14" spans="1:14" x14ac:dyDescent="0.25">
      <c r="A14" s="73">
        <v>508123746</v>
      </c>
      <c r="B14" t="s">
        <v>0</v>
      </c>
      <c r="C14" s="78">
        <v>0.41666666666666669</v>
      </c>
      <c r="D14" t="s">
        <v>405</v>
      </c>
      <c r="E14" t="s">
        <v>406</v>
      </c>
      <c r="F14" t="s">
        <v>406</v>
      </c>
      <c r="G14" t="s">
        <v>406</v>
      </c>
      <c r="H14" t="s">
        <v>0</v>
      </c>
      <c r="I14" t="str">
        <f>VLOOKUP(D14,vertices!$A:$F,4,0)</f>
        <v>NAO</v>
      </c>
      <c r="J14" t="str">
        <f>VLOOKUP(E14,vertices!$A:$F,4,0)</f>
        <v>NAO</v>
      </c>
      <c r="K14" t="str">
        <f>VLOOKUP(F14,vertices!$A:$F,4,0)</f>
        <v>NAO</v>
      </c>
      <c r="L14" t="str">
        <f>VLOOKUP(G14,vertices!$A:$F,4,0)</f>
        <v>NAO</v>
      </c>
      <c r="M14" t="str">
        <f t="shared" si="0"/>
        <v>NAO</v>
      </c>
      <c r="N14">
        <v>15</v>
      </c>
    </row>
    <row r="15" spans="1:14" x14ac:dyDescent="0.25">
      <c r="A15" s="73">
        <v>508124841</v>
      </c>
      <c r="B15" t="s">
        <v>0</v>
      </c>
      <c r="C15" s="78">
        <v>0.42708333333333331</v>
      </c>
      <c r="D15" t="s">
        <v>352</v>
      </c>
      <c r="E15" t="s">
        <v>352</v>
      </c>
      <c r="F15" t="s">
        <v>352</v>
      </c>
      <c r="G15" t="s">
        <v>352</v>
      </c>
      <c r="H15" t="s">
        <v>0</v>
      </c>
      <c r="I15" t="str">
        <f>VLOOKUP(D15,vertices!$A:$F,4,0)</f>
        <v>NAO</v>
      </c>
      <c r="J15" t="str">
        <f>VLOOKUP(E15,vertices!$A:$F,4,0)</f>
        <v>NAO</v>
      </c>
      <c r="K15" t="str">
        <f>VLOOKUP(F15,vertices!$A:$F,4,0)</f>
        <v>NAO</v>
      </c>
      <c r="L15" t="str">
        <f>VLOOKUP(G15,vertices!$A:$F,4,0)</f>
        <v>NAO</v>
      </c>
      <c r="M15" t="str">
        <f t="shared" si="0"/>
        <v>NAO</v>
      </c>
      <c r="N15">
        <v>12</v>
      </c>
    </row>
    <row r="16" spans="1:14" x14ac:dyDescent="0.25">
      <c r="A16" s="73">
        <v>508122718</v>
      </c>
      <c r="B16" t="s">
        <v>0</v>
      </c>
      <c r="C16" s="78">
        <v>0.43055555555555558</v>
      </c>
      <c r="D16" t="s">
        <v>351</v>
      </c>
      <c r="E16" t="s">
        <v>351</v>
      </c>
      <c r="F16" t="s">
        <v>351</v>
      </c>
      <c r="G16" t="s">
        <v>351</v>
      </c>
      <c r="H16" t="s">
        <v>0</v>
      </c>
      <c r="I16" t="str">
        <f>VLOOKUP(D16,vertices!$A:$F,4,0)</f>
        <v>NAO</v>
      </c>
      <c r="J16" t="str">
        <f>VLOOKUP(E16,vertices!$A:$F,4,0)</f>
        <v>NAO</v>
      </c>
      <c r="K16" t="str">
        <f>VLOOKUP(F16,vertices!$A:$F,4,0)</f>
        <v>NAO</v>
      </c>
      <c r="L16" t="str">
        <f>VLOOKUP(G16,vertices!$A:$F,4,0)</f>
        <v>NAO</v>
      </c>
      <c r="M16" t="str">
        <f t="shared" si="0"/>
        <v>NAO</v>
      </c>
      <c r="N16">
        <v>18</v>
      </c>
    </row>
    <row r="17" spans="1:14" x14ac:dyDescent="0.25">
      <c r="A17" s="73">
        <v>508123727</v>
      </c>
      <c r="B17" t="s">
        <v>0</v>
      </c>
      <c r="C17" s="78">
        <v>0.4375</v>
      </c>
      <c r="D17" t="s">
        <v>201</v>
      </c>
      <c r="E17" t="s">
        <v>201</v>
      </c>
      <c r="F17" t="s">
        <v>201</v>
      </c>
      <c r="G17" t="s">
        <v>201</v>
      </c>
      <c r="H17" t="s">
        <v>0</v>
      </c>
      <c r="I17" t="str">
        <f>VLOOKUP(D17,vertices!$A:$F,4,0)</f>
        <v>NAO</v>
      </c>
      <c r="J17" t="str">
        <f>VLOOKUP(E17,vertices!$A:$F,4,0)</f>
        <v>NAO</v>
      </c>
      <c r="K17" t="str">
        <f>VLOOKUP(F17,vertices!$A:$F,4,0)</f>
        <v>NAO</v>
      </c>
      <c r="L17" t="str">
        <f>VLOOKUP(G17,vertices!$A:$F,4,0)</f>
        <v>NAO</v>
      </c>
      <c r="M17" t="str">
        <f t="shared" si="0"/>
        <v>NAO</v>
      </c>
      <c r="N17">
        <v>9</v>
      </c>
    </row>
    <row r="18" spans="1:14" x14ac:dyDescent="0.25">
      <c r="A18" s="73">
        <v>508123852</v>
      </c>
      <c r="B18" t="s">
        <v>0</v>
      </c>
      <c r="C18" s="78">
        <v>0.44444444444444442</v>
      </c>
      <c r="D18" t="s">
        <v>347</v>
      </c>
      <c r="E18" t="s">
        <v>347</v>
      </c>
      <c r="F18" t="s">
        <v>347</v>
      </c>
      <c r="G18" t="s">
        <v>347</v>
      </c>
      <c r="H18" t="s">
        <v>0</v>
      </c>
      <c r="I18" t="str">
        <f>VLOOKUP(D18,vertices!$A:$F,4,0)</f>
        <v>NAO</v>
      </c>
      <c r="J18" t="str">
        <f>VLOOKUP(E18,vertices!$A:$F,4,0)</f>
        <v>NAO</v>
      </c>
      <c r="K18" t="str">
        <f>VLOOKUP(F18,vertices!$A:$F,4,0)</f>
        <v>NAO</v>
      </c>
      <c r="L18" t="str">
        <f>VLOOKUP(G18,vertices!$A:$F,4,0)</f>
        <v>NAO</v>
      </c>
      <c r="M18" t="str">
        <f t="shared" si="0"/>
        <v>NAO</v>
      </c>
      <c r="N18">
        <v>17</v>
      </c>
    </row>
    <row r="19" spans="1:14" x14ac:dyDescent="0.25">
      <c r="A19" s="73">
        <v>508124797</v>
      </c>
      <c r="B19" t="s">
        <v>0</v>
      </c>
      <c r="C19" s="78">
        <v>0.44444444444444442</v>
      </c>
      <c r="D19" t="s">
        <v>414</v>
      </c>
      <c r="E19" t="s">
        <v>414</v>
      </c>
      <c r="F19" t="s">
        <v>414</v>
      </c>
      <c r="G19" t="s">
        <v>414</v>
      </c>
      <c r="H19" t="s">
        <v>0</v>
      </c>
      <c r="I19" t="str">
        <f>VLOOKUP(D19,vertices!$A:$F,4,0)</f>
        <v>NAO</v>
      </c>
      <c r="J19" t="str">
        <f>VLOOKUP(E19,vertices!$A:$F,4,0)</f>
        <v>NAO</v>
      </c>
      <c r="K19" t="str">
        <f>VLOOKUP(F19,vertices!$A:$F,4,0)</f>
        <v>NAO</v>
      </c>
      <c r="L19" t="str">
        <f>VLOOKUP(G19,vertices!$A:$F,4,0)</f>
        <v>NAO</v>
      </c>
      <c r="M19" t="str">
        <f t="shared" si="0"/>
        <v>NAO</v>
      </c>
      <c r="N19">
        <v>7</v>
      </c>
    </row>
    <row r="20" spans="1:14" x14ac:dyDescent="0.25">
      <c r="A20" s="73">
        <v>508124796</v>
      </c>
      <c r="B20" t="s">
        <v>0</v>
      </c>
      <c r="C20" s="78">
        <v>0.44791666666666669</v>
      </c>
      <c r="D20" t="s">
        <v>406</v>
      </c>
      <c r="E20" t="s">
        <v>406</v>
      </c>
      <c r="F20" t="s">
        <v>406</v>
      </c>
      <c r="G20" t="s">
        <v>406</v>
      </c>
      <c r="H20" t="s">
        <v>0</v>
      </c>
      <c r="I20" t="str">
        <f>VLOOKUP(D20,vertices!$A:$F,4,0)</f>
        <v>NAO</v>
      </c>
      <c r="J20" t="str">
        <f>VLOOKUP(E20,vertices!$A:$F,4,0)</f>
        <v>NAO</v>
      </c>
      <c r="K20" t="str">
        <f>VLOOKUP(F20,vertices!$A:$F,4,0)</f>
        <v>NAO</v>
      </c>
      <c r="L20" t="str">
        <f>VLOOKUP(G20,vertices!$A:$F,4,0)</f>
        <v>NAO</v>
      </c>
      <c r="M20" t="str">
        <f t="shared" si="0"/>
        <v>NAO</v>
      </c>
      <c r="N20">
        <v>16</v>
      </c>
    </row>
    <row r="21" spans="1:14" x14ac:dyDescent="0.25">
      <c r="A21" s="73">
        <v>508121666</v>
      </c>
      <c r="B21" t="s">
        <v>0</v>
      </c>
      <c r="C21" s="78">
        <v>0.4548611111111111</v>
      </c>
      <c r="D21" t="s">
        <v>201</v>
      </c>
      <c r="E21" t="s">
        <v>201</v>
      </c>
      <c r="F21" t="s">
        <v>201</v>
      </c>
      <c r="G21" t="s">
        <v>201</v>
      </c>
      <c r="H21" t="s">
        <v>0</v>
      </c>
      <c r="I21" t="str">
        <f>VLOOKUP(D21,vertices!$A:$F,4,0)</f>
        <v>NAO</v>
      </c>
      <c r="J21" t="str">
        <f>VLOOKUP(E21,vertices!$A:$F,4,0)</f>
        <v>NAO</v>
      </c>
      <c r="K21" t="str">
        <f>VLOOKUP(F21,vertices!$A:$F,4,0)</f>
        <v>NAO</v>
      </c>
      <c r="L21" t="str">
        <f>VLOOKUP(G21,vertices!$A:$F,4,0)</f>
        <v>NAO</v>
      </c>
      <c r="M21" t="str">
        <f t="shared" si="0"/>
        <v>NAO</v>
      </c>
      <c r="N21">
        <v>7</v>
      </c>
    </row>
    <row r="22" spans="1:14" x14ac:dyDescent="0.25">
      <c r="A22" s="73">
        <v>508123792</v>
      </c>
      <c r="B22" t="s">
        <v>0</v>
      </c>
      <c r="C22" s="78">
        <v>0.45833333333333331</v>
      </c>
      <c r="D22" t="s">
        <v>349</v>
      </c>
      <c r="E22" t="s">
        <v>349</v>
      </c>
      <c r="F22" t="s">
        <v>349</v>
      </c>
      <c r="G22" t="s">
        <v>349</v>
      </c>
      <c r="H22" t="s">
        <v>0</v>
      </c>
      <c r="I22" t="str">
        <f>VLOOKUP(D22,vertices!$A:$F,4,0)</f>
        <v>NAO</v>
      </c>
      <c r="J22" t="str">
        <f>VLOOKUP(E22,vertices!$A:$F,4,0)</f>
        <v>NAO</v>
      </c>
      <c r="K22" t="str">
        <f>VLOOKUP(F22,vertices!$A:$F,4,0)</f>
        <v>NAO</v>
      </c>
      <c r="L22" t="str">
        <f>VLOOKUP(G22,vertices!$A:$F,4,0)</f>
        <v>NAO</v>
      </c>
      <c r="M22" t="str">
        <f t="shared" si="0"/>
        <v>NAO</v>
      </c>
      <c r="N22">
        <v>13</v>
      </c>
    </row>
    <row r="23" spans="1:14" x14ac:dyDescent="0.25">
      <c r="A23" s="73">
        <v>508123841</v>
      </c>
      <c r="B23" t="s">
        <v>0</v>
      </c>
      <c r="C23" s="78">
        <v>0.4861111111111111</v>
      </c>
      <c r="D23" t="s">
        <v>366</v>
      </c>
      <c r="E23" t="s">
        <v>364</v>
      </c>
      <c r="F23" t="s">
        <v>364</v>
      </c>
      <c r="G23" t="s">
        <v>364</v>
      </c>
      <c r="H23" t="s">
        <v>0</v>
      </c>
      <c r="I23" t="str">
        <f>VLOOKUP(D23,vertices!$A:$F,4,0)</f>
        <v>NAO</v>
      </c>
      <c r="J23" t="str">
        <f>VLOOKUP(E23,vertices!$A:$F,4,0)</f>
        <v>NAO</v>
      </c>
      <c r="K23" t="str">
        <f>VLOOKUP(F23,vertices!$A:$F,4,0)</f>
        <v>NAO</v>
      </c>
      <c r="L23" t="str">
        <f>VLOOKUP(G23,vertices!$A:$F,4,0)</f>
        <v>NAO</v>
      </c>
      <c r="M23" t="str">
        <f t="shared" si="0"/>
        <v>NAO</v>
      </c>
      <c r="N23">
        <v>14</v>
      </c>
    </row>
    <row r="24" spans="1:14" x14ac:dyDescent="0.25">
      <c r="A24" s="73">
        <v>508124411</v>
      </c>
      <c r="B24" t="s">
        <v>0</v>
      </c>
      <c r="C24" s="78">
        <v>0.4861111111111111</v>
      </c>
      <c r="D24" t="s">
        <v>346</v>
      </c>
      <c r="E24" t="s">
        <v>346</v>
      </c>
      <c r="F24" t="s">
        <v>346</v>
      </c>
      <c r="G24" t="s">
        <v>346</v>
      </c>
      <c r="H24" t="s">
        <v>0</v>
      </c>
      <c r="I24" t="str">
        <f>VLOOKUP(D24,vertices!$A:$F,4,0)</f>
        <v>NAO</v>
      </c>
      <c r="J24" t="str">
        <f>VLOOKUP(E24,vertices!$A:$F,4,0)</f>
        <v>NAO</v>
      </c>
      <c r="K24" t="str">
        <f>VLOOKUP(F24,vertices!$A:$F,4,0)</f>
        <v>NAO</v>
      </c>
      <c r="L24" t="str">
        <f>VLOOKUP(G24,vertices!$A:$F,4,0)</f>
        <v>NAO</v>
      </c>
      <c r="M24" t="str">
        <f t="shared" si="0"/>
        <v>NAO</v>
      </c>
      <c r="N24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2F711A-9C01-4DB6-85AF-9652BCFA28C4}">
          <x14:formula1>
            <xm:f>UM!$A$2:$A$150</xm:f>
          </x14:formula1>
          <xm:sqref>D38:D185 D2:G37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B7E4-A535-4F91-ADB3-754EAB07A0BE}">
  <sheetPr>
    <tabColor rgb="FFFF0000"/>
  </sheetPr>
  <dimension ref="A1:B127"/>
  <sheetViews>
    <sheetView workbookViewId="0">
      <pane ySplit="1" topLeftCell="A2" activePane="bottomLeft" state="frozen"/>
      <selection pane="bottomLeft" activeCell="B86" sqref="B86:B95"/>
    </sheetView>
  </sheetViews>
  <sheetFormatPr defaultRowHeight="15" x14ac:dyDescent="0.25"/>
  <cols>
    <col min="1" max="1" width="30.42578125" bestFit="1" customWidth="1"/>
    <col min="2" max="2" width="13" bestFit="1" customWidth="1"/>
  </cols>
  <sheetData>
    <row r="1" spans="1:2" x14ac:dyDescent="0.25">
      <c r="A1" t="s">
        <v>594</v>
      </c>
      <c r="B1" t="s">
        <v>589</v>
      </c>
    </row>
    <row r="2" spans="1:2" x14ac:dyDescent="0.25">
      <c r="A2" t="s">
        <v>511</v>
      </c>
      <c r="B2" t="s">
        <v>541</v>
      </c>
    </row>
    <row r="3" spans="1:2" x14ac:dyDescent="0.25">
      <c r="A3" t="s">
        <v>421</v>
      </c>
      <c r="B3" t="s">
        <v>541</v>
      </c>
    </row>
    <row r="4" spans="1:2" x14ac:dyDescent="0.25">
      <c r="A4" t="s">
        <v>510</v>
      </c>
      <c r="B4" t="s">
        <v>541</v>
      </c>
    </row>
    <row r="5" spans="1:2" x14ac:dyDescent="0.25">
      <c r="A5" t="s">
        <v>276</v>
      </c>
      <c r="B5" t="s">
        <v>541</v>
      </c>
    </row>
    <row r="6" spans="1:2" x14ac:dyDescent="0.25">
      <c r="A6" t="s">
        <v>273</v>
      </c>
      <c r="B6" t="s">
        <v>541</v>
      </c>
    </row>
    <row r="7" spans="1:2" x14ac:dyDescent="0.25">
      <c r="A7" t="s">
        <v>418</v>
      </c>
      <c r="B7" t="s">
        <v>541</v>
      </c>
    </row>
    <row r="8" spans="1:2" x14ac:dyDescent="0.25">
      <c r="A8" s="26" t="s">
        <v>730</v>
      </c>
      <c r="B8" t="s">
        <v>541</v>
      </c>
    </row>
    <row r="9" spans="1:2" x14ac:dyDescent="0.25">
      <c r="A9" t="s">
        <v>199</v>
      </c>
      <c r="B9" t="s">
        <v>541</v>
      </c>
    </row>
    <row r="10" spans="1:2" x14ac:dyDescent="0.25">
      <c r="A10" t="s">
        <v>198</v>
      </c>
      <c r="B10" t="s">
        <v>541</v>
      </c>
    </row>
    <row r="11" spans="1:2" x14ac:dyDescent="0.25">
      <c r="A11" t="s">
        <v>195</v>
      </c>
      <c r="B11" t="s">
        <v>541</v>
      </c>
    </row>
    <row r="12" spans="1:2" x14ac:dyDescent="0.25">
      <c r="A12" t="s">
        <v>713</v>
      </c>
      <c r="B12" t="s">
        <v>168</v>
      </c>
    </row>
    <row r="13" spans="1:2" x14ac:dyDescent="0.25">
      <c r="A13" t="s">
        <v>346</v>
      </c>
      <c r="B13" t="s">
        <v>168</v>
      </c>
    </row>
    <row r="14" spans="1:2" x14ac:dyDescent="0.25">
      <c r="A14" t="s">
        <v>267</v>
      </c>
      <c r="B14" t="s">
        <v>168</v>
      </c>
    </row>
    <row r="15" spans="1:2" x14ac:dyDescent="0.25">
      <c r="A15" t="s">
        <v>715</v>
      </c>
      <c r="B15" t="s">
        <v>541</v>
      </c>
    </row>
    <row r="16" spans="1:2" x14ac:dyDescent="0.25">
      <c r="A16" t="s">
        <v>347</v>
      </c>
      <c r="B16" t="s">
        <v>168</v>
      </c>
    </row>
    <row r="17" spans="1:2" x14ac:dyDescent="0.25">
      <c r="A17" t="s">
        <v>348</v>
      </c>
      <c r="B17" t="s">
        <v>168</v>
      </c>
    </row>
    <row r="18" spans="1:2" x14ac:dyDescent="0.25">
      <c r="A18" t="s">
        <v>349</v>
      </c>
      <c r="B18" t="s">
        <v>168</v>
      </c>
    </row>
    <row r="19" spans="1:2" x14ac:dyDescent="0.25">
      <c r="A19" t="s">
        <v>350</v>
      </c>
      <c r="B19" t="s">
        <v>168</v>
      </c>
    </row>
    <row r="20" spans="1:2" x14ac:dyDescent="0.25">
      <c r="A20" t="s">
        <v>351</v>
      </c>
      <c r="B20" t="s">
        <v>168</v>
      </c>
    </row>
    <row r="21" spans="1:2" x14ac:dyDescent="0.25">
      <c r="A21" t="s">
        <v>352</v>
      </c>
      <c r="B21" t="s">
        <v>168</v>
      </c>
    </row>
    <row r="22" spans="1:2" x14ac:dyDescent="0.25">
      <c r="A22" t="s">
        <v>353</v>
      </c>
      <c r="B22" t="s">
        <v>168</v>
      </c>
    </row>
    <row r="23" spans="1:2" x14ac:dyDescent="0.25">
      <c r="A23" t="s">
        <v>354</v>
      </c>
      <c r="B23" t="s">
        <v>168</v>
      </c>
    </row>
    <row r="24" spans="1:2" x14ac:dyDescent="0.25">
      <c r="A24" t="s">
        <v>355</v>
      </c>
      <c r="B24" t="s">
        <v>168</v>
      </c>
    </row>
    <row r="25" spans="1:2" x14ac:dyDescent="0.25">
      <c r="A25" t="s">
        <v>356</v>
      </c>
      <c r="B25" t="s">
        <v>168</v>
      </c>
    </row>
    <row r="26" spans="1:2" x14ac:dyDescent="0.25">
      <c r="A26" t="s">
        <v>357</v>
      </c>
      <c r="B26" t="s">
        <v>168</v>
      </c>
    </row>
    <row r="27" spans="1:2" x14ac:dyDescent="0.25">
      <c r="A27" t="s">
        <v>358</v>
      </c>
      <c r="B27" t="s">
        <v>168</v>
      </c>
    </row>
    <row r="28" spans="1:2" x14ac:dyDescent="0.25">
      <c r="A28" t="s">
        <v>716</v>
      </c>
      <c r="B28" t="s">
        <v>541</v>
      </c>
    </row>
    <row r="29" spans="1:2" x14ac:dyDescent="0.25">
      <c r="A29" t="s">
        <v>268</v>
      </c>
      <c r="B29" t="s">
        <v>168</v>
      </c>
    </row>
    <row r="30" spans="1:2" x14ac:dyDescent="0.25">
      <c r="A30" s="26" t="s">
        <v>608</v>
      </c>
      <c r="B30" t="s">
        <v>541</v>
      </c>
    </row>
    <row r="31" spans="1:2" x14ac:dyDescent="0.25">
      <c r="A31" t="s">
        <v>272</v>
      </c>
      <c r="B31" t="s">
        <v>541</v>
      </c>
    </row>
    <row r="32" spans="1:2" x14ac:dyDescent="0.25">
      <c r="A32" t="s">
        <v>200</v>
      </c>
      <c r="B32" t="s">
        <v>541</v>
      </c>
    </row>
    <row r="33" spans="1:2" x14ac:dyDescent="0.25">
      <c r="A33" s="26" t="s">
        <v>717</v>
      </c>
      <c r="B33" t="s">
        <v>541</v>
      </c>
    </row>
    <row r="34" spans="1:2" x14ac:dyDescent="0.25">
      <c r="A34" t="s">
        <v>359</v>
      </c>
      <c r="B34" t="s">
        <v>168</v>
      </c>
    </row>
    <row r="35" spans="1:2" x14ac:dyDescent="0.25">
      <c r="A35" t="s">
        <v>420</v>
      </c>
      <c r="B35" t="s">
        <v>168</v>
      </c>
    </row>
    <row r="36" spans="1:2" x14ac:dyDescent="0.25">
      <c r="A36" t="s">
        <v>360</v>
      </c>
      <c r="B36" t="s">
        <v>168</v>
      </c>
    </row>
    <row r="37" spans="1:2" x14ac:dyDescent="0.25">
      <c r="A37" t="s">
        <v>512</v>
      </c>
      <c r="B37" t="s">
        <v>168</v>
      </c>
    </row>
    <row r="38" spans="1:2" x14ac:dyDescent="0.25">
      <c r="A38" t="s">
        <v>361</v>
      </c>
      <c r="B38" t="s">
        <v>168</v>
      </c>
    </row>
    <row r="39" spans="1:2" x14ac:dyDescent="0.25">
      <c r="A39" t="s">
        <v>362</v>
      </c>
      <c r="B39" t="s">
        <v>168</v>
      </c>
    </row>
    <row r="40" spans="1:2" x14ac:dyDescent="0.25">
      <c r="A40" t="s">
        <v>363</v>
      </c>
      <c r="B40" t="s">
        <v>168</v>
      </c>
    </row>
    <row r="41" spans="1:2" x14ac:dyDescent="0.25">
      <c r="A41" t="s">
        <v>364</v>
      </c>
      <c r="B41" t="s">
        <v>168</v>
      </c>
    </row>
    <row r="42" spans="1:2" x14ac:dyDescent="0.25">
      <c r="A42" t="s">
        <v>365</v>
      </c>
      <c r="B42" t="s">
        <v>168</v>
      </c>
    </row>
    <row r="43" spans="1:2" x14ac:dyDescent="0.25">
      <c r="A43" t="s">
        <v>366</v>
      </c>
      <c r="B43" t="s">
        <v>168</v>
      </c>
    </row>
    <row r="44" spans="1:2" x14ac:dyDescent="0.25">
      <c r="A44" t="s">
        <v>367</v>
      </c>
      <c r="B44" t="s">
        <v>168</v>
      </c>
    </row>
    <row r="45" spans="1:2" x14ac:dyDescent="0.25">
      <c r="A45" t="s">
        <v>368</v>
      </c>
      <c r="B45" t="s">
        <v>168</v>
      </c>
    </row>
    <row r="46" spans="1:2" x14ac:dyDescent="0.25">
      <c r="A46" t="s">
        <v>369</v>
      </c>
      <c r="B46" t="s">
        <v>168</v>
      </c>
    </row>
    <row r="47" spans="1:2" x14ac:dyDescent="0.25">
      <c r="A47" t="s">
        <v>370</v>
      </c>
      <c r="B47" t="s">
        <v>168</v>
      </c>
    </row>
    <row r="48" spans="1:2" x14ac:dyDescent="0.25">
      <c r="A48" t="s">
        <v>379</v>
      </c>
      <c r="B48" t="s">
        <v>541</v>
      </c>
    </row>
    <row r="49" spans="1:2" x14ac:dyDescent="0.25">
      <c r="A49" t="s">
        <v>380</v>
      </c>
      <c r="B49" t="s">
        <v>541</v>
      </c>
    </row>
    <row r="50" spans="1:2" x14ac:dyDescent="0.25">
      <c r="A50" t="s">
        <v>381</v>
      </c>
      <c r="B50" t="s">
        <v>541</v>
      </c>
    </row>
    <row r="51" spans="1:2" x14ac:dyDescent="0.25">
      <c r="A51" t="s">
        <v>382</v>
      </c>
      <c r="B51" t="s">
        <v>168</v>
      </c>
    </row>
    <row r="52" spans="1:2" x14ac:dyDescent="0.25">
      <c r="A52" t="s">
        <v>383</v>
      </c>
      <c r="B52" t="s">
        <v>168</v>
      </c>
    </row>
    <row r="53" spans="1:2" x14ac:dyDescent="0.25">
      <c r="A53" t="s">
        <v>384</v>
      </c>
      <c r="B53" t="s">
        <v>168</v>
      </c>
    </row>
    <row r="54" spans="1:2" x14ac:dyDescent="0.25">
      <c r="A54" t="s">
        <v>385</v>
      </c>
      <c r="B54" t="s">
        <v>168</v>
      </c>
    </row>
    <row r="55" spans="1:2" x14ac:dyDescent="0.25">
      <c r="A55" t="s">
        <v>386</v>
      </c>
      <c r="B55" t="s">
        <v>168</v>
      </c>
    </row>
    <row r="56" spans="1:2" x14ac:dyDescent="0.25">
      <c r="A56" t="s">
        <v>387</v>
      </c>
      <c r="B56" t="s">
        <v>168</v>
      </c>
    </row>
    <row r="57" spans="1:2" x14ac:dyDescent="0.25">
      <c r="A57" t="s">
        <v>388</v>
      </c>
      <c r="B57" t="s">
        <v>168</v>
      </c>
    </row>
    <row r="58" spans="1:2" x14ac:dyDescent="0.25">
      <c r="A58" t="s">
        <v>389</v>
      </c>
      <c r="B58" t="s">
        <v>168</v>
      </c>
    </row>
    <row r="59" spans="1:2" x14ac:dyDescent="0.25">
      <c r="A59" t="s">
        <v>390</v>
      </c>
      <c r="B59" t="s">
        <v>168</v>
      </c>
    </row>
    <row r="60" spans="1:2" x14ac:dyDescent="0.25">
      <c r="A60" t="s">
        <v>391</v>
      </c>
      <c r="B60" t="s">
        <v>168</v>
      </c>
    </row>
    <row r="61" spans="1:2" x14ac:dyDescent="0.25">
      <c r="A61" t="s">
        <v>392</v>
      </c>
      <c r="B61" t="s">
        <v>168</v>
      </c>
    </row>
    <row r="62" spans="1:2" x14ac:dyDescent="0.25">
      <c r="A62" t="s">
        <v>393</v>
      </c>
      <c r="B62" t="s">
        <v>168</v>
      </c>
    </row>
    <row r="63" spans="1:2" x14ac:dyDescent="0.25">
      <c r="A63" t="s">
        <v>394</v>
      </c>
      <c r="B63" t="s">
        <v>168</v>
      </c>
    </row>
    <row r="64" spans="1:2" x14ac:dyDescent="0.25">
      <c r="A64" t="s">
        <v>395</v>
      </c>
      <c r="B64" t="s">
        <v>168</v>
      </c>
    </row>
    <row r="65" spans="1:2" x14ac:dyDescent="0.25">
      <c r="A65" t="s">
        <v>396</v>
      </c>
      <c r="B65" t="s">
        <v>168</v>
      </c>
    </row>
    <row r="66" spans="1:2" x14ac:dyDescent="0.25">
      <c r="A66" t="s">
        <v>397</v>
      </c>
      <c r="B66" t="s">
        <v>168</v>
      </c>
    </row>
    <row r="67" spans="1:2" x14ac:dyDescent="0.25">
      <c r="A67" t="s">
        <v>398</v>
      </c>
      <c r="B67" t="s">
        <v>168</v>
      </c>
    </row>
    <row r="68" spans="1:2" x14ac:dyDescent="0.25">
      <c r="A68" t="s">
        <v>399</v>
      </c>
      <c r="B68" t="s">
        <v>168</v>
      </c>
    </row>
    <row r="69" spans="1:2" x14ac:dyDescent="0.25">
      <c r="A69" t="s">
        <v>400</v>
      </c>
      <c r="B69" t="s">
        <v>168</v>
      </c>
    </row>
    <row r="70" spans="1:2" x14ac:dyDescent="0.25">
      <c r="A70" t="s">
        <v>401</v>
      </c>
      <c r="B70" t="s">
        <v>168</v>
      </c>
    </row>
    <row r="71" spans="1:2" x14ac:dyDescent="0.25">
      <c r="A71" t="s">
        <v>722</v>
      </c>
      <c r="B71" t="s">
        <v>168</v>
      </c>
    </row>
    <row r="72" spans="1:2" x14ac:dyDescent="0.25">
      <c r="A72" t="s">
        <v>723</v>
      </c>
      <c r="B72" t="s">
        <v>168</v>
      </c>
    </row>
    <row r="73" spans="1:2" x14ac:dyDescent="0.25">
      <c r="A73" t="s">
        <v>402</v>
      </c>
      <c r="B73" t="s">
        <v>168</v>
      </c>
    </row>
    <row r="74" spans="1:2" x14ac:dyDescent="0.25">
      <c r="A74" t="s">
        <v>403</v>
      </c>
      <c r="B74" t="s">
        <v>168</v>
      </c>
    </row>
    <row r="75" spans="1:2" x14ac:dyDescent="0.25">
      <c r="A75" t="s">
        <v>404</v>
      </c>
      <c r="B75" t="s">
        <v>168</v>
      </c>
    </row>
    <row r="76" spans="1:2" x14ac:dyDescent="0.25">
      <c r="A76" t="s">
        <v>405</v>
      </c>
      <c r="B76" t="s">
        <v>168</v>
      </c>
    </row>
    <row r="77" spans="1:2" x14ac:dyDescent="0.25">
      <c r="A77" t="s">
        <v>406</v>
      </c>
      <c r="B77" t="s">
        <v>168</v>
      </c>
    </row>
    <row r="78" spans="1:2" x14ac:dyDescent="0.25">
      <c r="A78" t="s">
        <v>407</v>
      </c>
      <c r="B78" t="s">
        <v>168</v>
      </c>
    </row>
    <row r="79" spans="1:2" x14ac:dyDescent="0.25">
      <c r="A79" t="s">
        <v>408</v>
      </c>
      <c r="B79" t="s">
        <v>168</v>
      </c>
    </row>
    <row r="80" spans="1:2" x14ac:dyDescent="0.25">
      <c r="A80" t="s">
        <v>409</v>
      </c>
      <c r="B80" t="s">
        <v>168</v>
      </c>
    </row>
    <row r="81" spans="1:2" x14ac:dyDescent="0.25">
      <c r="A81" t="s">
        <v>724</v>
      </c>
      <c r="B81" t="s">
        <v>168</v>
      </c>
    </row>
    <row r="82" spans="1:2" x14ac:dyDescent="0.25">
      <c r="A82" t="s">
        <v>410</v>
      </c>
      <c r="B82" t="s">
        <v>168</v>
      </c>
    </row>
    <row r="83" spans="1:2" x14ac:dyDescent="0.25">
      <c r="A83" t="s">
        <v>411</v>
      </c>
      <c r="B83" t="s">
        <v>168</v>
      </c>
    </row>
    <row r="84" spans="1:2" x14ac:dyDescent="0.25">
      <c r="A84" t="s">
        <v>412</v>
      </c>
      <c r="B84" t="s">
        <v>168</v>
      </c>
    </row>
    <row r="85" spans="1:2" x14ac:dyDescent="0.25">
      <c r="A85" t="s">
        <v>425</v>
      </c>
      <c r="B85" t="s">
        <v>168</v>
      </c>
    </row>
    <row r="86" spans="1:2" x14ac:dyDescent="0.25">
      <c r="A86" t="s">
        <v>371</v>
      </c>
      <c r="B86" s="3" t="s">
        <v>168</v>
      </c>
    </row>
    <row r="87" spans="1:2" x14ac:dyDescent="0.25">
      <c r="A87" t="s">
        <v>372</v>
      </c>
      <c r="B87" s="3" t="s">
        <v>541</v>
      </c>
    </row>
    <row r="88" spans="1:2" x14ac:dyDescent="0.25">
      <c r="A88" t="s">
        <v>373</v>
      </c>
      <c r="B88" s="3" t="s">
        <v>168</v>
      </c>
    </row>
    <row r="89" spans="1:2" x14ac:dyDescent="0.25">
      <c r="A89" t="s">
        <v>374</v>
      </c>
      <c r="B89" s="3" t="s">
        <v>541</v>
      </c>
    </row>
    <row r="90" spans="1:2" x14ac:dyDescent="0.25">
      <c r="A90" t="s">
        <v>375</v>
      </c>
      <c r="B90" s="3" t="s">
        <v>541</v>
      </c>
    </row>
    <row r="91" spans="1:2" x14ac:dyDescent="0.25">
      <c r="A91" t="s">
        <v>376</v>
      </c>
      <c r="B91" s="3" t="s">
        <v>168</v>
      </c>
    </row>
    <row r="92" spans="1:2" x14ac:dyDescent="0.25">
      <c r="A92" t="s">
        <v>377</v>
      </c>
      <c r="B92" s="3" t="s">
        <v>541</v>
      </c>
    </row>
    <row r="93" spans="1:2" x14ac:dyDescent="0.25">
      <c r="A93" t="s">
        <v>721</v>
      </c>
      <c r="B93" s="3" t="s">
        <v>541</v>
      </c>
    </row>
    <row r="94" spans="1:2" x14ac:dyDescent="0.25">
      <c r="A94" t="s">
        <v>378</v>
      </c>
      <c r="B94" s="3" t="s">
        <v>168</v>
      </c>
    </row>
    <row r="95" spans="1:2" x14ac:dyDescent="0.25">
      <c r="A95" t="s">
        <v>196</v>
      </c>
      <c r="B95" s="3" t="s">
        <v>541</v>
      </c>
    </row>
    <row r="96" spans="1:2" x14ac:dyDescent="0.25">
      <c r="A96" t="s">
        <v>278</v>
      </c>
      <c r="B96" t="s">
        <v>541</v>
      </c>
    </row>
    <row r="97" spans="1:2" x14ac:dyDescent="0.25">
      <c r="A97" t="s">
        <v>163</v>
      </c>
      <c r="B97" t="s">
        <v>541</v>
      </c>
    </row>
    <row r="98" spans="1:2" x14ac:dyDescent="0.25">
      <c r="A98" t="s">
        <v>165</v>
      </c>
      <c r="B98" t="s">
        <v>541</v>
      </c>
    </row>
    <row r="99" spans="1:2" x14ac:dyDescent="0.25">
      <c r="A99" t="s">
        <v>416</v>
      </c>
      <c r="B99" t="s">
        <v>541</v>
      </c>
    </row>
    <row r="100" spans="1:2" x14ac:dyDescent="0.25">
      <c r="A100" t="s">
        <v>419</v>
      </c>
      <c r="B100" t="s">
        <v>541</v>
      </c>
    </row>
    <row r="101" spans="1:2" x14ac:dyDescent="0.25">
      <c r="A101" t="s">
        <v>164</v>
      </c>
      <c r="B101" t="s">
        <v>541</v>
      </c>
    </row>
    <row r="102" spans="1:2" x14ac:dyDescent="0.25">
      <c r="A102" t="s">
        <v>609</v>
      </c>
      <c r="B102" t="s">
        <v>541</v>
      </c>
    </row>
    <row r="103" spans="1:2" x14ac:dyDescent="0.25">
      <c r="A103" t="s">
        <v>270</v>
      </c>
      <c r="B103" t="s">
        <v>541</v>
      </c>
    </row>
    <row r="104" spans="1:2" x14ac:dyDescent="0.25">
      <c r="A104" t="s">
        <v>423</v>
      </c>
      <c r="B104" t="s">
        <v>541</v>
      </c>
    </row>
    <row r="105" spans="1:2" x14ac:dyDescent="0.25">
      <c r="A105" t="s">
        <v>194</v>
      </c>
      <c r="B105" t="s">
        <v>541</v>
      </c>
    </row>
    <row r="106" spans="1:2" x14ac:dyDescent="0.25">
      <c r="A106" t="s">
        <v>279</v>
      </c>
      <c r="B106" t="s">
        <v>541</v>
      </c>
    </row>
    <row r="107" spans="1:2" x14ac:dyDescent="0.25">
      <c r="A107" t="s">
        <v>275</v>
      </c>
      <c r="B107" t="s">
        <v>541</v>
      </c>
    </row>
    <row r="108" spans="1:2" x14ac:dyDescent="0.25">
      <c r="A108" t="s">
        <v>274</v>
      </c>
      <c r="B108" t="s">
        <v>541</v>
      </c>
    </row>
    <row r="109" spans="1:2" x14ac:dyDescent="0.25">
      <c r="A109" t="s">
        <v>422</v>
      </c>
      <c r="B109" t="s">
        <v>541</v>
      </c>
    </row>
    <row r="110" spans="1:2" x14ac:dyDescent="0.25">
      <c r="A110" t="s">
        <v>166</v>
      </c>
      <c r="B110" t="s">
        <v>541</v>
      </c>
    </row>
    <row r="111" spans="1:2" x14ac:dyDescent="0.25">
      <c r="A111" s="26" t="s">
        <v>729</v>
      </c>
      <c r="B111" t="s">
        <v>541</v>
      </c>
    </row>
    <row r="112" spans="1:2" x14ac:dyDescent="0.25">
      <c r="A112" t="s">
        <v>197</v>
      </c>
      <c r="B112" t="s">
        <v>541</v>
      </c>
    </row>
    <row r="113" spans="1:2" x14ac:dyDescent="0.25">
      <c r="A113" t="s">
        <v>162</v>
      </c>
      <c r="B113" t="s">
        <v>541</v>
      </c>
    </row>
    <row r="114" spans="1:2" x14ac:dyDescent="0.25">
      <c r="A114" t="s">
        <v>413</v>
      </c>
      <c r="B114" t="s">
        <v>168</v>
      </c>
    </row>
    <row r="115" spans="1:2" x14ac:dyDescent="0.25">
      <c r="A115" t="s">
        <v>414</v>
      </c>
      <c r="B115" t="s">
        <v>168</v>
      </c>
    </row>
    <row r="116" spans="1:2" x14ac:dyDescent="0.25">
      <c r="A116" t="s">
        <v>415</v>
      </c>
      <c r="B116" t="s">
        <v>168</v>
      </c>
    </row>
    <row r="117" spans="1:2" x14ac:dyDescent="0.25">
      <c r="A117" t="s">
        <v>509</v>
      </c>
      <c r="B117" t="s">
        <v>541</v>
      </c>
    </row>
    <row r="118" spans="1:2" x14ac:dyDescent="0.25">
      <c r="A118" t="s">
        <v>201</v>
      </c>
      <c r="B118" t="s">
        <v>168</v>
      </c>
    </row>
    <row r="119" spans="1:2" x14ac:dyDescent="0.25">
      <c r="A119" t="s">
        <v>728</v>
      </c>
      <c r="B119" t="s">
        <v>168</v>
      </c>
    </row>
    <row r="120" spans="1:2" x14ac:dyDescent="0.25">
      <c r="A120" t="s">
        <v>269</v>
      </c>
      <c r="B120" t="s">
        <v>168</v>
      </c>
    </row>
    <row r="121" spans="1:2" x14ac:dyDescent="0.25">
      <c r="A121" t="s">
        <v>4</v>
      </c>
      <c r="B121" t="s">
        <v>168</v>
      </c>
    </row>
    <row r="122" spans="1:2" x14ac:dyDescent="0.25">
      <c r="A122" t="s">
        <v>754</v>
      </c>
      <c r="B122" t="s">
        <v>168</v>
      </c>
    </row>
    <row r="123" spans="1:2" x14ac:dyDescent="0.25">
      <c r="A123" t="s">
        <v>5</v>
      </c>
      <c r="B123" t="s">
        <v>168</v>
      </c>
    </row>
    <row r="124" spans="1:2" x14ac:dyDescent="0.25">
      <c r="A124" t="s">
        <v>6</v>
      </c>
      <c r="B124" t="s">
        <v>168</v>
      </c>
    </row>
    <row r="125" spans="1:2" x14ac:dyDescent="0.25">
      <c r="A125" t="s">
        <v>7</v>
      </c>
      <c r="B125" t="s">
        <v>168</v>
      </c>
    </row>
    <row r="126" spans="1:2" x14ac:dyDescent="0.25">
      <c r="A126" t="s">
        <v>277</v>
      </c>
      <c r="B126" t="s">
        <v>541</v>
      </c>
    </row>
    <row r="127" spans="1:2" x14ac:dyDescent="0.25">
      <c r="A127" t="s">
        <v>271</v>
      </c>
      <c r="B127" t="s">
        <v>541</v>
      </c>
    </row>
  </sheetData>
  <autoFilter ref="A1:B1" xr:uid="{237BB7E4-A535-4F91-ADB3-754EAB07A0BE}">
    <sortState xmlns:xlrd2="http://schemas.microsoft.com/office/spreadsheetml/2017/richdata2" ref="A2:B127">
      <sortCondition ref="A1"/>
    </sortState>
  </autoFilter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05-572C-4DBF-97C2-2ECACBE0CA23}">
  <sheetPr>
    <tabColor rgb="FFFF0000"/>
  </sheetPr>
  <dimension ref="A1:N95"/>
  <sheetViews>
    <sheetView zoomScale="70" zoomScaleNormal="70" workbookViewId="0">
      <selection activeCell="J8" sqref="J8"/>
    </sheetView>
  </sheetViews>
  <sheetFormatPr defaultRowHeight="15" x14ac:dyDescent="0.25"/>
  <cols>
    <col min="1" max="1" width="12.5703125" bestFit="1" customWidth="1"/>
    <col min="2" max="13" width="9.140625" customWidth="1"/>
    <col min="14" max="14" width="174.42578125" customWidth="1"/>
  </cols>
  <sheetData>
    <row r="1" spans="1:14" x14ac:dyDescent="0.25">
      <c r="A1" s="14" t="s">
        <v>160</v>
      </c>
      <c r="B1" s="14" t="s">
        <v>179</v>
      </c>
      <c r="C1" s="14" t="s">
        <v>180</v>
      </c>
      <c r="D1" s="14" t="s">
        <v>181</v>
      </c>
      <c r="E1" s="14" t="s">
        <v>182</v>
      </c>
      <c r="F1" s="14" t="s">
        <v>183</v>
      </c>
      <c r="G1" s="14" t="s">
        <v>184</v>
      </c>
      <c r="H1" s="14" t="s">
        <v>185</v>
      </c>
      <c r="I1" s="14" t="s">
        <v>186</v>
      </c>
      <c r="J1" s="14" t="s">
        <v>187</v>
      </c>
      <c r="K1" s="14" t="s">
        <v>188</v>
      </c>
      <c r="L1" s="14" t="s">
        <v>189</v>
      </c>
      <c r="M1" s="14" t="s">
        <v>190</v>
      </c>
      <c r="N1" s="14" t="s">
        <v>191</v>
      </c>
    </row>
    <row r="2" spans="1:14" x14ac:dyDescent="0.25">
      <c r="A2" s="14" t="s">
        <v>114</v>
      </c>
      <c r="B2" s="15" t="s">
        <v>18</v>
      </c>
      <c r="C2" s="15" t="s">
        <v>87</v>
      </c>
      <c r="D2" s="15" t="s">
        <v>86</v>
      </c>
      <c r="E2" s="15" t="s">
        <v>19</v>
      </c>
      <c r="F2">
        <f>VLOOKUP(B2,vertices!$A:$E,2,0)</f>
        <v>-25</v>
      </c>
      <c r="G2">
        <f>VLOOKUP(B2,vertices!$A:$E,3,0)</f>
        <v>-43.333333333333336</v>
      </c>
      <c r="H2">
        <f>VLOOKUP(C2,vertices!$A:$E,2,0)</f>
        <v>-25</v>
      </c>
      <c r="I2">
        <f>VLOOKUP(C2,vertices!$A:$E,3,0)</f>
        <v>-43.166666666666664</v>
      </c>
      <c r="J2">
        <f>VLOOKUP(D2,vertices!$A:$E,2,0)</f>
        <v>-25.166666666666668</v>
      </c>
      <c r="K2">
        <f>VLOOKUP(D2,vertices!$A:$E,3,0)</f>
        <v>-43.166666666666664</v>
      </c>
      <c r="L2">
        <f>VLOOKUP(E2,vertices!$A:$E,2,0)</f>
        <v>-25.166666666666668</v>
      </c>
      <c r="M2">
        <f>VLOOKUP(E2,vertices!$A:$E,3,0)</f>
        <v>-43.333333333333336</v>
      </c>
      <c r="N2" t="str">
        <f>"("&amp;F2&amp;"_"&amp;G2&amp;")_("&amp;H2&amp;"_"&amp;I2&amp;")_("&amp;J2&amp;"_"&amp;K2&amp;")_("&amp;L2&amp;"_"&amp;M2&amp;")"</f>
        <v>(-25_-43,3333333333333)_(-25_-43,1666666666667)_(-25,1666666666667_-43,1666666666667)_(-25,1666666666667_-43,3333333333333)</v>
      </c>
    </row>
    <row r="3" spans="1:14" x14ac:dyDescent="0.25">
      <c r="A3" s="14" t="s">
        <v>115</v>
      </c>
      <c r="B3" s="15" t="s">
        <v>19</v>
      </c>
      <c r="C3" s="15" t="s">
        <v>86</v>
      </c>
      <c r="D3" s="15" t="s">
        <v>85</v>
      </c>
      <c r="E3" s="15" t="s">
        <v>20</v>
      </c>
      <c r="F3">
        <f>VLOOKUP(B3,vertices!$A:$E,2,0)</f>
        <v>-25.166666666666668</v>
      </c>
      <c r="G3">
        <f>VLOOKUP(B3,vertices!$A:$E,3,0)</f>
        <v>-43.333333333333336</v>
      </c>
      <c r="H3">
        <f>VLOOKUP(C3,vertices!$A:$E,2,0)</f>
        <v>-25.166666666666668</v>
      </c>
      <c r="I3">
        <f>VLOOKUP(C3,vertices!$A:$E,3,0)</f>
        <v>-43.166666666666664</v>
      </c>
      <c r="J3">
        <f>VLOOKUP(D3,vertices!$A:$E,2,0)</f>
        <v>-25.333333333333332</v>
      </c>
      <c r="K3">
        <f>VLOOKUP(D3,vertices!$A:$E,3,0)</f>
        <v>-43.166666666666664</v>
      </c>
      <c r="L3">
        <f>VLOOKUP(E3,vertices!$A:$E,2,0)</f>
        <v>-25.333333333333332</v>
      </c>
      <c r="M3">
        <f>VLOOKUP(E3,vertices!$A:$E,3,0)</f>
        <v>-43.333333333333336</v>
      </c>
      <c r="N3" t="str">
        <f t="shared" ref="N3:N41" si="0">"("&amp;F3&amp;"_"&amp;G3&amp;")_("&amp;H3&amp;"_"&amp;I3&amp;")_("&amp;J3&amp;"_"&amp;K3&amp;")_("&amp;L3&amp;"_"&amp;M3&amp;")"</f>
        <v>(-25,1666666666667_-43,3333333333333)_(-25,1666666666667_-43,1666666666667)_(-25,3333333333333_-43,1666666666667)_(-25,3333333333333_-43,3333333333333)</v>
      </c>
    </row>
    <row r="4" spans="1:14" x14ac:dyDescent="0.25">
      <c r="A4" s="14" t="s">
        <v>116</v>
      </c>
      <c r="B4" s="15" t="s">
        <v>20</v>
      </c>
      <c r="C4" s="15" t="s">
        <v>85</v>
      </c>
      <c r="D4" s="15" t="s">
        <v>84</v>
      </c>
      <c r="E4" s="15" t="s">
        <v>21</v>
      </c>
      <c r="F4">
        <f>VLOOKUP(B4,vertices!$A:$E,2,0)</f>
        <v>-25.333333333333332</v>
      </c>
      <c r="G4">
        <f>VLOOKUP(B4,vertices!$A:$E,3,0)</f>
        <v>-43.333333333333336</v>
      </c>
      <c r="H4">
        <f>VLOOKUP(C4,vertices!$A:$E,2,0)</f>
        <v>-25.333333333333332</v>
      </c>
      <c r="I4">
        <f>VLOOKUP(C4,vertices!$A:$E,3,0)</f>
        <v>-43.166666666666664</v>
      </c>
      <c r="J4">
        <f>VLOOKUP(D4,vertices!$A:$E,2,0)</f>
        <v>-25.5</v>
      </c>
      <c r="K4">
        <f>VLOOKUP(D4,vertices!$A:$E,3,0)</f>
        <v>-43.166666666666664</v>
      </c>
      <c r="L4">
        <f>VLOOKUP(E4,vertices!$A:$E,2,0)</f>
        <v>-25.5</v>
      </c>
      <c r="M4">
        <f>VLOOKUP(E4,vertices!$A:$E,3,0)</f>
        <v>-43.333333333333336</v>
      </c>
      <c r="N4" t="str">
        <f t="shared" si="0"/>
        <v>(-25,3333333333333_-43,3333333333333)_(-25,3333333333333_-43,1666666666667)_(-25,5_-43,1666666666667)_(-25,5_-43,3333333333333)</v>
      </c>
    </row>
    <row r="5" spans="1:14" x14ac:dyDescent="0.25">
      <c r="A5" s="14" t="s">
        <v>117</v>
      </c>
      <c r="B5" s="15" t="s">
        <v>21</v>
      </c>
      <c r="C5" s="15" t="s">
        <v>84</v>
      </c>
      <c r="D5" s="15" t="s">
        <v>83</v>
      </c>
      <c r="E5" s="15" t="s">
        <v>22</v>
      </c>
      <c r="F5">
        <f>VLOOKUP(B5,vertices!$A:$E,2,0)</f>
        <v>-25.5</v>
      </c>
      <c r="G5">
        <f>VLOOKUP(B5,vertices!$A:$E,3,0)</f>
        <v>-43.333333333333336</v>
      </c>
      <c r="H5">
        <f>VLOOKUP(C5,vertices!$A:$E,2,0)</f>
        <v>-25.5</v>
      </c>
      <c r="I5">
        <f>VLOOKUP(C5,vertices!$A:$E,3,0)</f>
        <v>-43.166666666666664</v>
      </c>
      <c r="J5">
        <f>VLOOKUP(D5,vertices!$A:$E,2,0)</f>
        <v>-25.666666666666668</v>
      </c>
      <c r="K5">
        <f>VLOOKUP(D5,vertices!$A:$E,3,0)</f>
        <v>-43.166666666666664</v>
      </c>
      <c r="L5">
        <f>VLOOKUP(E5,vertices!$A:$E,2,0)</f>
        <v>-25.666666666666668</v>
      </c>
      <c r="M5">
        <f>VLOOKUP(E5,vertices!$A:$E,3,0)</f>
        <v>-43.333333333333336</v>
      </c>
      <c r="N5" t="str">
        <f t="shared" si="0"/>
        <v>(-25,5_-43,3333333333333)_(-25,5_-43,1666666666667)_(-25,6666666666667_-43,1666666666667)_(-25,6666666666667_-43,3333333333333)</v>
      </c>
    </row>
    <row r="6" spans="1:14" x14ac:dyDescent="0.25">
      <c r="A6" s="14" t="s">
        <v>118</v>
      </c>
      <c r="B6" s="15" t="s">
        <v>22</v>
      </c>
      <c r="C6" s="15" t="s">
        <v>83</v>
      </c>
      <c r="D6" s="15" t="s">
        <v>82</v>
      </c>
      <c r="E6" s="15" t="s">
        <v>23</v>
      </c>
      <c r="F6">
        <f>VLOOKUP(B6,vertices!$A:$E,2,0)</f>
        <v>-25.666666666666668</v>
      </c>
      <c r="G6">
        <f>VLOOKUP(B6,vertices!$A:$E,3,0)</f>
        <v>-43.333333333333336</v>
      </c>
      <c r="H6">
        <f>VLOOKUP(C6,vertices!$A:$E,2,0)</f>
        <v>-25.666666666666668</v>
      </c>
      <c r="I6">
        <f>VLOOKUP(C6,vertices!$A:$E,3,0)</f>
        <v>-43.166666666666664</v>
      </c>
      <c r="J6">
        <f>VLOOKUP(D6,vertices!$A:$E,2,0)</f>
        <v>-25.833333333333332</v>
      </c>
      <c r="K6">
        <f>VLOOKUP(D6,vertices!$A:$E,3,0)</f>
        <v>-43.166666666666664</v>
      </c>
      <c r="L6">
        <f>VLOOKUP(E6,vertices!$A:$E,2,0)</f>
        <v>-25.833333333333332</v>
      </c>
      <c r="M6">
        <f>VLOOKUP(E6,vertices!$A:$E,3,0)</f>
        <v>-43.333333333333336</v>
      </c>
      <c r="N6" t="str">
        <f t="shared" si="0"/>
        <v>(-25,6666666666667_-43,3333333333333)_(-25,6666666666667_-43,1666666666667)_(-25,8333333333333_-43,1666666666667)_(-25,8333333333333_-43,3333333333333)</v>
      </c>
    </row>
    <row r="7" spans="1:14" x14ac:dyDescent="0.25">
      <c r="A7" s="14" t="s">
        <v>119</v>
      </c>
      <c r="B7" s="15" t="s">
        <v>23</v>
      </c>
      <c r="C7" s="15" t="s">
        <v>82</v>
      </c>
      <c r="D7" s="15" t="s">
        <v>81</v>
      </c>
      <c r="E7" s="15" t="s">
        <v>110</v>
      </c>
      <c r="F7">
        <f>VLOOKUP(B7,vertices!$A:$E,2,0)</f>
        <v>-25.833333333333332</v>
      </c>
      <c r="G7">
        <f>VLOOKUP(B7,vertices!$A:$E,3,0)</f>
        <v>-43.333333333333336</v>
      </c>
      <c r="H7">
        <f>VLOOKUP(C7,vertices!$A:$E,2,0)</f>
        <v>-25.833333333333332</v>
      </c>
      <c r="I7">
        <f>VLOOKUP(C7,vertices!$A:$E,3,0)</f>
        <v>-43.166666666666664</v>
      </c>
      <c r="J7">
        <f>VLOOKUP(D7,vertices!$A:$E,2,0)</f>
        <v>-26</v>
      </c>
      <c r="K7">
        <f>VLOOKUP(D7,vertices!$A:$E,3,0)</f>
        <v>-43.166666666666664</v>
      </c>
      <c r="L7">
        <f>VLOOKUP(E7,vertices!$A:$E,2,0)</f>
        <v>-26</v>
      </c>
      <c r="M7">
        <f>VLOOKUP(E7,vertices!$A:$E,3,0)</f>
        <v>-43.333333333333336</v>
      </c>
      <c r="N7" t="str">
        <f t="shared" si="0"/>
        <v>(-25,8333333333333_-43,3333333333333)_(-25,8333333333333_-43,1666666666667)_(-26_-43,1666666666667)_(-26_-43,3333333333333)</v>
      </c>
    </row>
    <row r="8" spans="1:14" x14ac:dyDescent="0.25">
      <c r="A8" s="14" t="s">
        <v>120</v>
      </c>
      <c r="B8" s="15" t="s">
        <v>87</v>
      </c>
      <c r="C8" s="15" t="s">
        <v>27</v>
      </c>
      <c r="D8" s="15" t="s">
        <v>28</v>
      </c>
      <c r="E8" s="15" t="s">
        <v>86</v>
      </c>
      <c r="F8">
        <f>VLOOKUP(B8,vertices!$A:$E,2,0)</f>
        <v>-25</v>
      </c>
      <c r="G8">
        <f>VLOOKUP(B8,vertices!$A:$E,3,0)</f>
        <v>-43.166666666666664</v>
      </c>
      <c r="H8">
        <f>VLOOKUP(C8,vertices!$A:$E,2,0)</f>
        <v>-25</v>
      </c>
      <c r="I8">
        <f>VLOOKUP(C8,vertices!$A:$E,3,0)</f>
        <v>-43</v>
      </c>
      <c r="J8">
        <f>VLOOKUP(D8,vertices!$A:$E,2,0)</f>
        <v>-25.166666666666668</v>
      </c>
      <c r="K8">
        <f>VLOOKUP(D8,vertices!$A:$E,3,0)</f>
        <v>-43</v>
      </c>
      <c r="L8">
        <f>VLOOKUP(E8,vertices!$A:$E,2,0)</f>
        <v>-25.166666666666668</v>
      </c>
      <c r="M8">
        <f>VLOOKUP(E8,vertices!$A:$E,3,0)</f>
        <v>-43.166666666666664</v>
      </c>
      <c r="N8" t="str">
        <f t="shared" si="0"/>
        <v>(-25_-43,1666666666667)_(-25_-43)_(-25,1666666666667_-43)_(-25,1666666666667_-43,1666666666667)</v>
      </c>
    </row>
    <row r="9" spans="1:14" x14ac:dyDescent="0.25">
      <c r="A9" s="14" t="s">
        <v>121</v>
      </c>
      <c r="B9" s="15" t="s">
        <v>86</v>
      </c>
      <c r="C9" s="15" t="s">
        <v>28</v>
      </c>
      <c r="D9" s="15" t="s">
        <v>29</v>
      </c>
      <c r="E9" s="15" t="s">
        <v>85</v>
      </c>
      <c r="F9">
        <f>VLOOKUP(B9,vertices!$A:$E,2,0)</f>
        <v>-25.166666666666668</v>
      </c>
      <c r="G9">
        <f>VLOOKUP(B9,vertices!$A:$E,3,0)</f>
        <v>-43.166666666666664</v>
      </c>
      <c r="H9">
        <f>VLOOKUP(C9,vertices!$A:$E,2,0)</f>
        <v>-25.166666666666668</v>
      </c>
      <c r="I9">
        <f>VLOOKUP(C9,vertices!$A:$E,3,0)</f>
        <v>-43</v>
      </c>
      <c r="J9">
        <f>VLOOKUP(D9,vertices!$A:$E,2,0)</f>
        <v>-25.333333333333332</v>
      </c>
      <c r="K9">
        <f>VLOOKUP(D9,vertices!$A:$E,3,0)</f>
        <v>-43</v>
      </c>
      <c r="L9">
        <f>VLOOKUP(E9,vertices!$A:$E,2,0)</f>
        <v>-25.333333333333332</v>
      </c>
      <c r="M9">
        <f>VLOOKUP(E9,vertices!$A:$E,3,0)</f>
        <v>-43.166666666666664</v>
      </c>
      <c r="N9" t="str">
        <f t="shared" si="0"/>
        <v>(-25,1666666666667_-43,1666666666667)_(-25,1666666666667_-43)_(-25,3333333333333_-43)_(-25,3333333333333_-43,1666666666667)</v>
      </c>
    </row>
    <row r="10" spans="1:14" x14ac:dyDescent="0.25">
      <c r="A10" s="14" t="s">
        <v>122</v>
      </c>
      <c r="B10" s="15" t="s">
        <v>85</v>
      </c>
      <c r="C10" s="15" t="s">
        <v>29</v>
      </c>
      <c r="D10" s="15" t="s">
        <v>30</v>
      </c>
      <c r="E10" s="15" t="s">
        <v>84</v>
      </c>
      <c r="F10">
        <f>VLOOKUP(B10,vertices!$A:$E,2,0)</f>
        <v>-25.333333333333332</v>
      </c>
      <c r="G10">
        <f>VLOOKUP(B10,vertices!$A:$E,3,0)</f>
        <v>-43.166666666666664</v>
      </c>
      <c r="H10">
        <f>VLOOKUP(C10,vertices!$A:$E,2,0)</f>
        <v>-25.333333333333332</v>
      </c>
      <c r="I10">
        <f>VLOOKUP(C10,vertices!$A:$E,3,0)</f>
        <v>-43</v>
      </c>
      <c r="J10">
        <f>VLOOKUP(D10,vertices!$A:$E,2,0)</f>
        <v>-25.5</v>
      </c>
      <c r="K10">
        <f>VLOOKUP(D10,vertices!$A:$E,3,0)</f>
        <v>-43</v>
      </c>
      <c r="L10">
        <f>VLOOKUP(E10,vertices!$A:$E,2,0)</f>
        <v>-25.5</v>
      </c>
      <c r="M10">
        <f>VLOOKUP(E10,vertices!$A:$E,3,0)</f>
        <v>-43.166666666666664</v>
      </c>
      <c r="N10" t="str">
        <f t="shared" si="0"/>
        <v>(-25,3333333333333_-43,1666666666667)_(-25,3333333333333_-43)_(-25,5_-43)_(-25,5_-43,1666666666667)</v>
      </c>
    </row>
    <row r="11" spans="1:14" x14ac:dyDescent="0.25">
      <c r="A11" s="14" t="s">
        <v>123</v>
      </c>
      <c r="B11" s="15" t="s">
        <v>84</v>
      </c>
      <c r="C11" s="15" t="s">
        <v>30</v>
      </c>
      <c r="D11" s="15" t="s">
        <v>31</v>
      </c>
      <c r="E11" s="15" t="s">
        <v>83</v>
      </c>
      <c r="F11">
        <f>VLOOKUP(B11,vertices!$A:$E,2,0)</f>
        <v>-25.5</v>
      </c>
      <c r="G11">
        <f>VLOOKUP(B11,vertices!$A:$E,3,0)</f>
        <v>-43.166666666666664</v>
      </c>
      <c r="H11">
        <f>VLOOKUP(C11,vertices!$A:$E,2,0)</f>
        <v>-25.5</v>
      </c>
      <c r="I11">
        <f>VLOOKUP(C11,vertices!$A:$E,3,0)</f>
        <v>-43</v>
      </c>
      <c r="J11">
        <f>VLOOKUP(D11,vertices!$A:$E,2,0)</f>
        <v>-25.666666666666668</v>
      </c>
      <c r="K11">
        <f>VLOOKUP(D11,vertices!$A:$E,3,0)</f>
        <v>-43</v>
      </c>
      <c r="L11">
        <f>VLOOKUP(E11,vertices!$A:$E,2,0)</f>
        <v>-25.666666666666668</v>
      </c>
      <c r="M11">
        <f>VLOOKUP(E11,vertices!$A:$E,3,0)</f>
        <v>-43.166666666666664</v>
      </c>
      <c r="N11" t="str">
        <f t="shared" si="0"/>
        <v>(-25,5_-43,1666666666667)_(-25,5_-43)_(-25,6666666666667_-43)_(-25,6666666666667_-43,1666666666667)</v>
      </c>
    </row>
    <row r="12" spans="1:14" x14ac:dyDescent="0.25">
      <c r="A12" s="14" t="s">
        <v>124</v>
      </c>
      <c r="B12" s="15" t="s">
        <v>83</v>
      </c>
      <c r="C12" s="15" t="s">
        <v>31</v>
      </c>
      <c r="D12" s="15" t="s">
        <v>32</v>
      </c>
      <c r="E12" s="15" t="s">
        <v>82</v>
      </c>
      <c r="F12">
        <f>VLOOKUP(B12,vertices!$A:$E,2,0)</f>
        <v>-25.666666666666668</v>
      </c>
      <c r="G12">
        <f>VLOOKUP(B12,vertices!$A:$E,3,0)</f>
        <v>-43.166666666666664</v>
      </c>
      <c r="H12">
        <f>VLOOKUP(C12,vertices!$A:$E,2,0)</f>
        <v>-25.666666666666668</v>
      </c>
      <c r="I12">
        <f>VLOOKUP(C12,vertices!$A:$E,3,0)</f>
        <v>-43</v>
      </c>
      <c r="J12">
        <f>VLOOKUP(D12,vertices!$A:$E,2,0)</f>
        <v>-25.833333333333332</v>
      </c>
      <c r="K12">
        <f>VLOOKUP(D12,vertices!$A:$E,3,0)</f>
        <v>-43</v>
      </c>
      <c r="L12">
        <f>VLOOKUP(E12,vertices!$A:$E,2,0)</f>
        <v>-25.833333333333332</v>
      </c>
      <c r="M12">
        <f>VLOOKUP(E12,vertices!$A:$E,3,0)</f>
        <v>-43.166666666666664</v>
      </c>
      <c r="N12" t="str">
        <f t="shared" si="0"/>
        <v>(-25,6666666666667_-43,1666666666667)_(-25,6666666666667_-43)_(-25,8333333333333_-43)_(-25,8333333333333_-43,1666666666667)</v>
      </c>
    </row>
    <row r="13" spans="1:14" x14ac:dyDescent="0.25">
      <c r="A13" s="14" t="s">
        <v>125</v>
      </c>
      <c r="B13" s="15" t="s">
        <v>82</v>
      </c>
      <c r="C13" s="15" t="s">
        <v>32</v>
      </c>
      <c r="D13" s="15" t="s">
        <v>111</v>
      </c>
      <c r="E13" s="15" t="s">
        <v>81</v>
      </c>
      <c r="F13">
        <f>VLOOKUP(B13,vertices!$A:$E,2,0)</f>
        <v>-25.833333333333332</v>
      </c>
      <c r="G13">
        <f>VLOOKUP(B13,vertices!$A:$E,3,0)</f>
        <v>-43.166666666666664</v>
      </c>
      <c r="H13">
        <f>VLOOKUP(C13,vertices!$A:$E,2,0)</f>
        <v>-25.833333333333332</v>
      </c>
      <c r="I13">
        <f>VLOOKUP(C13,vertices!$A:$E,3,0)</f>
        <v>-43</v>
      </c>
      <c r="J13">
        <f>VLOOKUP(D13,vertices!$A:$E,2,0)</f>
        <v>-26</v>
      </c>
      <c r="K13">
        <f>VLOOKUP(D13,vertices!$A:$E,3,0)</f>
        <v>-43</v>
      </c>
      <c r="L13">
        <f>VLOOKUP(E13,vertices!$A:$E,2,0)</f>
        <v>-26</v>
      </c>
      <c r="M13">
        <f>VLOOKUP(E13,vertices!$A:$E,3,0)</f>
        <v>-43.166666666666664</v>
      </c>
      <c r="N13" t="str">
        <f t="shared" si="0"/>
        <v>(-25,8333333333333_-43,1666666666667)_(-25,8333333333333_-43)_(-26_-43)_(-26_-43,1666666666667)</v>
      </c>
    </row>
    <row r="14" spans="1:14" x14ac:dyDescent="0.25">
      <c r="A14" s="14" t="s">
        <v>126</v>
      </c>
      <c r="B14" s="15" t="s">
        <v>27</v>
      </c>
      <c r="C14" s="15" t="s">
        <v>95</v>
      </c>
      <c r="D14" s="15" t="s">
        <v>94</v>
      </c>
      <c r="E14" s="15" t="s">
        <v>28</v>
      </c>
      <c r="F14">
        <f>VLOOKUP(B14,vertices!$A:$E,2,0)</f>
        <v>-25</v>
      </c>
      <c r="G14">
        <f>VLOOKUP(B14,vertices!$A:$E,3,0)</f>
        <v>-43</v>
      </c>
      <c r="H14">
        <f>VLOOKUP(C14,vertices!$A:$E,2,0)</f>
        <v>-25</v>
      </c>
      <c r="I14">
        <f>VLOOKUP(C14,vertices!$A:$E,3,0)</f>
        <v>-42.833333333333336</v>
      </c>
      <c r="J14">
        <f>VLOOKUP(D14,vertices!$A:$E,2,0)</f>
        <v>-25.166666666666668</v>
      </c>
      <c r="K14">
        <f>VLOOKUP(D14,vertices!$A:$E,3,0)</f>
        <v>-42.833333333333336</v>
      </c>
      <c r="L14">
        <f>VLOOKUP(E14,vertices!$A:$E,2,0)</f>
        <v>-25.166666666666668</v>
      </c>
      <c r="M14">
        <f>VLOOKUP(E14,vertices!$A:$E,3,0)</f>
        <v>-43</v>
      </c>
      <c r="N14" t="str">
        <f t="shared" si="0"/>
        <v>(-25_-43)_(-25_-42,8333333333333)_(-25,1666666666667_-42,8333333333333)_(-25,1666666666667_-43)</v>
      </c>
    </row>
    <row r="15" spans="1:14" x14ac:dyDescent="0.25">
      <c r="A15" s="14" t="s">
        <v>127</v>
      </c>
      <c r="B15" s="15" t="s">
        <v>28</v>
      </c>
      <c r="C15" s="15" t="s">
        <v>94</v>
      </c>
      <c r="D15" s="15" t="s">
        <v>93</v>
      </c>
      <c r="E15" s="15" t="s">
        <v>29</v>
      </c>
      <c r="F15">
        <f>VLOOKUP(B15,vertices!$A:$E,2,0)</f>
        <v>-25.166666666666668</v>
      </c>
      <c r="G15">
        <f>VLOOKUP(B15,vertices!$A:$E,3,0)</f>
        <v>-43</v>
      </c>
      <c r="H15">
        <f>VLOOKUP(C15,vertices!$A:$E,2,0)</f>
        <v>-25.166666666666668</v>
      </c>
      <c r="I15">
        <f>VLOOKUP(C15,vertices!$A:$E,3,0)</f>
        <v>-42.833333333333336</v>
      </c>
      <c r="J15">
        <f>VLOOKUP(D15,vertices!$A:$E,2,0)</f>
        <v>-25.333333333333332</v>
      </c>
      <c r="K15">
        <f>VLOOKUP(D15,vertices!$A:$E,3,0)</f>
        <v>-42.833333333333336</v>
      </c>
      <c r="L15">
        <f>VLOOKUP(E15,vertices!$A:$E,2,0)</f>
        <v>-25.333333333333332</v>
      </c>
      <c r="M15">
        <f>VLOOKUP(E15,vertices!$A:$E,3,0)</f>
        <v>-43</v>
      </c>
      <c r="N15" t="str">
        <f t="shared" si="0"/>
        <v>(-25,1666666666667_-43)_(-25,1666666666667_-42,8333333333333)_(-25,3333333333333_-42,8333333333333)_(-25,3333333333333_-43)</v>
      </c>
    </row>
    <row r="16" spans="1:14" x14ac:dyDescent="0.25">
      <c r="A16" s="14" t="s">
        <v>128</v>
      </c>
      <c r="B16" s="15" t="s">
        <v>29</v>
      </c>
      <c r="C16" s="15" t="s">
        <v>93</v>
      </c>
      <c r="D16" s="15" t="s">
        <v>92</v>
      </c>
      <c r="E16" s="15" t="s">
        <v>30</v>
      </c>
      <c r="F16">
        <f>VLOOKUP(B16,vertices!$A:$E,2,0)</f>
        <v>-25.333333333333332</v>
      </c>
      <c r="G16">
        <f>VLOOKUP(B16,vertices!$A:$E,3,0)</f>
        <v>-43</v>
      </c>
      <c r="H16">
        <f>VLOOKUP(C16,vertices!$A:$E,2,0)</f>
        <v>-25.333333333333332</v>
      </c>
      <c r="I16">
        <f>VLOOKUP(C16,vertices!$A:$E,3,0)</f>
        <v>-42.833333333333336</v>
      </c>
      <c r="J16">
        <f>VLOOKUP(D16,vertices!$A:$E,2,0)</f>
        <v>-25.5</v>
      </c>
      <c r="K16">
        <f>VLOOKUP(D16,vertices!$A:$E,3,0)</f>
        <v>-42.833333333333336</v>
      </c>
      <c r="L16">
        <f>VLOOKUP(E16,vertices!$A:$E,2,0)</f>
        <v>-25.5</v>
      </c>
      <c r="M16">
        <f>VLOOKUP(E16,vertices!$A:$E,3,0)</f>
        <v>-43</v>
      </c>
      <c r="N16" t="str">
        <f t="shared" si="0"/>
        <v>(-25,3333333333333_-43)_(-25,3333333333333_-42,8333333333333)_(-25,5_-42,8333333333333)_(-25,5_-43)</v>
      </c>
    </row>
    <row r="17" spans="1:14" x14ac:dyDescent="0.25">
      <c r="A17" s="14" t="s">
        <v>129</v>
      </c>
      <c r="B17" s="15" t="s">
        <v>30</v>
      </c>
      <c r="C17" s="15" t="s">
        <v>92</v>
      </c>
      <c r="D17" s="15" t="s">
        <v>91</v>
      </c>
      <c r="E17" s="15" t="s">
        <v>31</v>
      </c>
      <c r="F17">
        <f>VLOOKUP(B17,vertices!$A:$E,2,0)</f>
        <v>-25.5</v>
      </c>
      <c r="G17">
        <f>VLOOKUP(B17,vertices!$A:$E,3,0)</f>
        <v>-43</v>
      </c>
      <c r="H17">
        <f>VLOOKUP(C17,vertices!$A:$E,2,0)</f>
        <v>-25.5</v>
      </c>
      <c r="I17">
        <f>VLOOKUP(C17,vertices!$A:$E,3,0)</f>
        <v>-42.833333333333336</v>
      </c>
      <c r="J17">
        <f>VLOOKUP(D17,vertices!$A:$E,2,0)</f>
        <v>-25.6666666666667</v>
      </c>
      <c r="K17">
        <f>VLOOKUP(D17,vertices!$A:$E,3,0)</f>
        <v>-42.8333333333333</v>
      </c>
      <c r="L17">
        <f>VLOOKUP(E17,vertices!$A:$E,2,0)</f>
        <v>-25.666666666666668</v>
      </c>
      <c r="M17">
        <f>VLOOKUP(E17,vertices!$A:$E,3,0)</f>
        <v>-43</v>
      </c>
      <c r="N17" t="str">
        <f t="shared" si="0"/>
        <v>(-25,5_-43)_(-25,5_-42,8333333333333)_(-25,6666666666667_-42,8333333333333)_(-25,6666666666667_-43)</v>
      </c>
    </row>
    <row r="18" spans="1:14" x14ac:dyDescent="0.25">
      <c r="A18" s="14" t="s">
        <v>130</v>
      </c>
      <c r="B18" s="15" t="s">
        <v>31</v>
      </c>
      <c r="C18" s="15" t="s">
        <v>91</v>
      </c>
      <c r="D18" s="15" t="s">
        <v>90</v>
      </c>
      <c r="E18" s="15" t="s">
        <v>32</v>
      </c>
      <c r="F18">
        <f>VLOOKUP(B18,vertices!$A:$E,2,0)</f>
        <v>-25.666666666666668</v>
      </c>
      <c r="G18">
        <f>VLOOKUP(B18,vertices!$A:$E,3,0)</f>
        <v>-43</v>
      </c>
      <c r="H18">
        <f>VLOOKUP(C18,vertices!$A:$E,2,0)</f>
        <v>-25.6666666666667</v>
      </c>
      <c r="I18">
        <f>VLOOKUP(C18,vertices!$A:$E,3,0)</f>
        <v>-42.8333333333333</v>
      </c>
      <c r="J18">
        <f>VLOOKUP(D18,vertices!$A:$E,2,0)</f>
        <v>-25.833333333333332</v>
      </c>
      <c r="K18">
        <f>VLOOKUP(D18,vertices!$A:$E,3,0)</f>
        <v>-42.833333333333336</v>
      </c>
      <c r="L18">
        <f>VLOOKUP(E18,vertices!$A:$E,2,0)</f>
        <v>-25.833333333333332</v>
      </c>
      <c r="M18">
        <f>VLOOKUP(E18,vertices!$A:$E,3,0)</f>
        <v>-43</v>
      </c>
      <c r="N18" t="str">
        <f t="shared" si="0"/>
        <v>(-25,6666666666667_-43)_(-25,6666666666667_-42,8333333333333)_(-25,8333333333333_-42,8333333333333)_(-25,8333333333333_-43)</v>
      </c>
    </row>
    <row r="19" spans="1:14" x14ac:dyDescent="0.25">
      <c r="A19" s="14" t="s">
        <v>131</v>
      </c>
      <c r="B19" s="15" t="s">
        <v>32</v>
      </c>
      <c r="C19" s="15" t="s">
        <v>90</v>
      </c>
      <c r="D19" s="15" t="s">
        <v>89</v>
      </c>
      <c r="E19" s="15" t="s">
        <v>111</v>
      </c>
      <c r="F19">
        <f>VLOOKUP(B19,vertices!$A:$E,2,0)</f>
        <v>-25.833333333333332</v>
      </c>
      <c r="G19">
        <f>VLOOKUP(B19,vertices!$A:$E,3,0)</f>
        <v>-43</v>
      </c>
      <c r="H19">
        <f>VLOOKUP(C19,vertices!$A:$E,2,0)</f>
        <v>-25.833333333333332</v>
      </c>
      <c r="I19">
        <f>VLOOKUP(C19,vertices!$A:$E,3,0)</f>
        <v>-42.833333333333336</v>
      </c>
      <c r="J19">
        <f>VLOOKUP(D19,vertices!$A:$E,2,0)</f>
        <v>-26</v>
      </c>
      <c r="K19">
        <f>VLOOKUP(D19,vertices!$A:$E,3,0)</f>
        <v>-42.833333333333336</v>
      </c>
      <c r="L19">
        <f>VLOOKUP(E19,vertices!$A:$E,2,0)</f>
        <v>-26</v>
      </c>
      <c r="M19">
        <f>VLOOKUP(E19,vertices!$A:$E,3,0)</f>
        <v>-43</v>
      </c>
      <c r="N19" t="str">
        <f t="shared" si="0"/>
        <v>(-25,8333333333333_-43)_(-25,8333333333333_-42,8333333333333)_(-26_-42,8333333333333)_(-26_-43)</v>
      </c>
    </row>
    <row r="20" spans="1:14" x14ac:dyDescent="0.25">
      <c r="A20" s="14" t="s">
        <v>132</v>
      </c>
      <c r="B20" s="15" t="s">
        <v>95</v>
      </c>
      <c r="C20" s="15" t="s">
        <v>39</v>
      </c>
      <c r="D20" s="15" t="s">
        <v>40</v>
      </c>
      <c r="E20" s="15" t="s">
        <v>94</v>
      </c>
      <c r="F20">
        <f>VLOOKUP(B20,vertices!$A:$E,2,0)</f>
        <v>-25</v>
      </c>
      <c r="G20">
        <f>VLOOKUP(B20,vertices!$A:$E,3,0)</f>
        <v>-42.833333333333336</v>
      </c>
      <c r="H20">
        <f>VLOOKUP(C20,vertices!$A:$E,2,0)</f>
        <v>-25</v>
      </c>
      <c r="I20">
        <f>VLOOKUP(C20,vertices!$A:$E,3,0)</f>
        <v>-42.666666666666664</v>
      </c>
      <c r="J20">
        <f>VLOOKUP(D20,vertices!$A:$E,2,0)</f>
        <v>-25.166666666666668</v>
      </c>
      <c r="K20">
        <f>VLOOKUP(D20,vertices!$A:$E,3,0)</f>
        <v>-42.666666666666664</v>
      </c>
      <c r="L20">
        <f>VLOOKUP(E20,vertices!$A:$E,2,0)</f>
        <v>-25.166666666666668</v>
      </c>
      <c r="M20">
        <f>VLOOKUP(E20,vertices!$A:$E,3,0)</f>
        <v>-42.833333333333336</v>
      </c>
      <c r="N20" t="str">
        <f t="shared" si="0"/>
        <v>(-25_-42,8333333333333)_(-25_-42,6666666666667)_(-25,1666666666667_-42,6666666666667)_(-25,1666666666667_-42,8333333333333)</v>
      </c>
    </row>
    <row r="21" spans="1:14" x14ac:dyDescent="0.25">
      <c r="A21" s="14" t="s">
        <v>133</v>
      </c>
      <c r="B21" s="15" t="s">
        <v>94</v>
      </c>
      <c r="C21" s="15" t="s">
        <v>40</v>
      </c>
      <c r="D21" s="15" t="s">
        <v>41</v>
      </c>
      <c r="E21" s="15" t="s">
        <v>93</v>
      </c>
      <c r="F21">
        <f>VLOOKUP(B21,vertices!$A:$E,2,0)</f>
        <v>-25.166666666666668</v>
      </c>
      <c r="G21">
        <f>VLOOKUP(B21,vertices!$A:$E,3,0)</f>
        <v>-42.833333333333336</v>
      </c>
      <c r="H21">
        <f>VLOOKUP(C21,vertices!$A:$E,2,0)</f>
        <v>-25.166666666666668</v>
      </c>
      <c r="I21">
        <f>VLOOKUP(C21,vertices!$A:$E,3,0)</f>
        <v>-42.666666666666664</v>
      </c>
      <c r="J21">
        <f>VLOOKUP(D21,vertices!$A:$E,2,0)</f>
        <v>-25.333333333333332</v>
      </c>
      <c r="K21">
        <f>VLOOKUP(D21,vertices!$A:$E,3,0)</f>
        <v>-42.666666666666664</v>
      </c>
      <c r="L21">
        <f>VLOOKUP(E21,vertices!$A:$E,2,0)</f>
        <v>-25.333333333333332</v>
      </c>
      <c r="M21">
        <f>VLOOKUP(E21,vertices!$A:$E,3,0)</f>
        <v>-42.833333333333336</v>
      </c>
      <c r="N21" t="str">
        <f t="shared" si="0"/>
        <v>(-25,1666666666667_-42,8333333333333)_(-25,1666666666667_-42,6666666666667)_(-25,3333333333333_-42,6666666666667)_(-25,3333333333333_-42,8333333333333)</v>
      </c>
    </row>
    <row r="22" spans="1:14" x14ac:dyDescent="0.25">
      <c r="A22" s="14" t="s">
        <v>134</v>
      </c>
      <c r="B22" s="15" t="s">
        <v>93</v>
      </c>
      <c r="C22" s="15" t="s">
        <v>41</v>
      </c>
      <c r="D22" s="15" t="s">
        <v>42</v>
      </c>
      <c r="E22" s="15" t="s">
        <v>92</v>
      </c>
      <c r="F22">
        <f>VLOOKUP(B22,vertices!$A:$E,2,0)</f>
        <v>-25.333333333333332</v>
      </c>
      <c r="G22">
        <f>VLOOKUP(B22,vertices!$A:$E,3,0)</f>
        <v>-42.833333333333336</v>
      </c>
      <c r="H22">
        <f>VLOOKUP(C22,vertices!$A:$E,2,0)</f>
        <v>-25.333333333333332</v>
      </c>
      <c r="I22">
        <f>VLOOKUP(C22,vertices!$A:$E,3,0)</f>
        <v>-42.666666666666664</v>
      </c>
      <c r="J22">
        <f>VLOOKUP(D22,vertices!$A:$E,2,0)</f>
        <v>-25.5</v>
      </c>
      <c r="K22">
        <f>VLOOKUP(D22,vertices!$A:$E,3,0)</f>
        <v>-42.6666666666667</v>
      </c>
      <c r="L22">
        <f>VLOOKUP(E22,vertices!$A:$E,2,0)</f>
        <v>-25.5</v>
      </c>
      <c r="M22">
        <f>VLOOKUP(E22,vertices!$A:$E,3,0)</f>
        <v>-42.833333333333336</v>
      </c>
      <c r="N22" t="str">
        <f t="shared" si="0"/>
        <v>(-25,3333333333333_-42,8333333333333)_(-25,3333333333333_-42,6666666666667)_(-25,5_-42,6666666666667)_(-25,5_-42,8333333333333)</v>
      </c>
    </row>
    <row r="23" spans="1:14" x14ac:dyDescent="0.25">
      <c r="A23" s="14" t="s">
        <v>135</v>
      </c>
      <c r="B23" s="15" t="s">
        <v>92</v>
      </c>
      <c r="C23" s="15" t="s">
        <v>42</v>
      </c>
      <c r="D23" s="15" t="s">
        <v>43</v>
      </c>
      <c r="E23" s="15" t="s">
        <v>91</v>
      </c>
      <c r="F23">
        <f>VLOOKUP(B23,vertices!$A:$E,2,0)</f>
        <v>-25.5</v>
      </c>
      <c r="G23">
        <f>VLOOKUP(B23,vertices!$A:$E,3,0)</f>
        <v>-42.833333333333336</v>
      </c>
      <c r="H23">
        <f>VLOOKUP(C23,vertices!$A:$E,2,0)</f>
        <v>-25.5</v>
      </c>
      <c r="I23">
        <f>VLOOKUP(C23,vertices!$A:$E,3,0)</f>
        <v>-42.6666666666667</v>
      </c>
      <c r="J23">
        <f>VLOOKUP(D23,vertices!$A:$E,2,0)</f>
        <v>-25.666666666666668</v>
      </c>
      <c r="K23">
        <f>VLOOKUP(D23,vertices!$A:$E,3,0)</f>
        <v>-42.666666666666664</v>
      </c>
      <c r="L23">
        <f>VLOOKUP(E23,vertices!$A:$E,2,0)</f>
        <v>-25.6666666666667</v>
      </c>
      <c r="M23">
        <f>VLOOKUP(E23,vertices!$A:$E,3,0)</f>
        <v>-42.8333333333333</v>
      </c>
      <c r="N23" t="str">
        <f t="shared" si="0"/>
        <v>(-25,5_-42,8333333333333)_(-25,5_-42,6666666666667)_(-25,6666666666667_-42,6666666666667)_(-25,6666666666667_-42,8333333333333)</v>
      </c>
    </row>
    <row r="24" spans="1:14" x14ac:dyDescent="0.25">
      <c r="A24" s="14" t="s">
        <v>136</v>
      </c>
      <c r="B24" s="15" t="s">
        <v>91</v>
      </c>
      <c r="C24" s="15" t="s">
        <v>43</v>
      </c>
      <c r="D24" s="15" t="s">
        <v>154</v>
      </c>
      <c r="E24" s="15" t="s">
        <v>90</v>
      </c>
      <c r="F24">
        <f>VLOOKUP(B24,vertices!$A:$E,2,0)</f>
        <v>-25.6666666666667</v>
      </c>
      <c r="G24">
        <f>VLOOKUP(B24,vertices!$A:$E,3,0)</f>
        <v>-42.8333333333333</v>
      </c>
      <c r="H24">
        <f>VLOOKUP(C24,vertices!$A:$E,2,0)</f>
        <v>-25.666666666666668</v>
      </c>
      <c r="I24">
        <f>VLOOKUP(C24,vertices!$A:$E,3,0)</f>
        <v>-42.666666666666664</v>
      </c>
      <c r="J24">
        <f>VLOOKUP(D24,vertices!$A:$E,2,0)</f>
        <v>-25.833333333333332</v>
      </c>
      <c r="K24">
        <f>VLOOKUP(D24,vertices!$A:$E,3,0)</f>
        <v>-42.666666666666664</v>
      </c>
      <c r="L24">
        <f>VLOOKUP(E24,vertices!$A:$E,2,0)</f>
        <v>-25.833333333333332</v>
      </c>
      <c r="M24">
        <f>VLOOKUP(E24,vertices!$A:$E,3,0)</f>
        <v>-42.833333333333336</v>
      </c>
      <c r="N24" t="str">
        <f t="shared" si="0"/>
        <v>(-25,6666666666667_-42,8333333333333)_(-25,6666666666667_-42,6666666666667)_(-25,8333333333333_-42,6666666666667)_(-25,8333333333333_-42,8333333333333)</v>
      </c>
    </row>
    <row r="25" spans="1:14" x14ac:dyDescent="0.25">
      <c r="A25" s="14" t="s">
        <v>137</v>
      </c>
      <c r="B25" s="15" t="s">
        <v>90</v>
      </c>
      <c r="C25" s="15" t="s">
        <v>154</v>
      </c>
      <c r="D25" s="16" t="s">
        <v>338</v>
      </c>
      <c r="E25" s="15" t="s">
        <v>89</v>
      </c>
      <c r="F25">
        <f>VLOOKUP(B25,vertices!$A:$E,2,0)</f>
        <v>-25.833333333333332</v>
      </c>
      <c r="G25">
        <f>VLOOKUP(B25,vertices!$A:$E,3,0)</f>
        <v>-42.833333333333336</v>
      </c>
      <c r="H25">
        <f>VLOOKUP(C25,vertices!$A:$E,2,0)</f>
        <v>-25.833333333333332</v>
      </c>
      <c r="I25">
        <f>VLOOKUP(C25,vertices!$A:$E,3,0)</f>
        <v>-42.666666666666664</v>
      </c>
      <c r="J25">
        <f>VLOOKUP(D25,vertices!$A:$E,2,0)</f>
        <v>-26</v>
      </c>
      <c r="K25">
        <f>VLOOKUP(D25,vertices!$A:$E,3,0)</f>
        <v>-42.666666666666664</v>
      </c>
      <c r="L25">
        <f>VLOOKUP(E25,vertices!$A:$E,2,0)</f>
        <v>-26</v>
      </c>
      <c r="M25">
        <f>VLOOKUP(E25,vertices!$A:$E,3,0)</f>
        <v>-42.833333333333336</v>
      </c>
      <c r="N25" t="str">
        <f t="shared" si="0"/>
        <v>(-25,8333333333333_-42,8333333333333)_(-25,8333333333333_-42,6666666666667)_(-26_-42,6666666666667)_(-26_-42,8333333333333)</v>
      </c>
    </row>
    <row r="26" spans="1:14" x14ac:dyDescent="0.25">
      <c r="A26" s="14" t="s">
        <v>138</v>
      </c>
      <c r="B26" s="15" t="s">
        <v>12</v>
      </c>
      <c r="C26" s="15" t="s">
        <v>97</v>
      </c>
      <c r="D26" s="15" t="s">
        <v>107</v>
      </c>
      <c r="E26" s="15" t="s">
        <v>48</v>
      </c>
      <c r="F26">
        <f>VLOOKUP(B26,vertices!$A:$E,2,0)</f>
        <v>-24.333333333333332</v>
      </c>
      <c r="G26">
        <f>VLOOKUP(B26,vertices!$A:$E,3,0)</f>
        <v>-42.666666666666664</v>
      </c>
      <c r="H26">
        <f>VLOOKUP(C26,vertices!$A:$E,2,0)</f>
        <v>-24.333333333333332</v>
      </c>
      <c r="I26">
        <f>VLOOKUP(C26,vertices!$A:$E,3,0)</f>
        <v>-42.5</v>
      </c>
      <c r="J26">
        <f>VLOOKUP(D26,vertices!$A:$E,2,0)</f>
        <v>-24.5</v>
      </c>
      <c r="K26">
        <f>VLOOKUP(D26,vertices!$A:$E,3,0)</f>
        <v>-42.5</v>
      </c>
      <c r="L26">
        <f>VLOOKUP(E26,vertices!$A:$E,2,0)</f>
        <v>-24.5</v>
      </c>
      <c r="M26">
        <f>VLOOKUP(E26,vertices!$A:$E,3,0)</f>
        <v>-42.666666666666664</v>
      </c>
      <c r="N26" t="str">
        <f t="shared" si="0"/>
        <v>(-24,3333333333333_-42,6666666666667)_(-24,3333333333333_-42,5)_(-24,5_-42,5)_(-24,5_-42,6666666666667)</v>
      </c>
    </row>
    <row r="27" spans="1:14" x14ac:dyDescent="0.25">
      <c r="A27" s="14" t="s">
        <v>139</v>
      </c>
      <c r="B27" s="15" t="s">
        <v>48</v>
      </c>
      <c r="C27" s="15" t="s">
        <v>107</v>
      </c>
      <c r="D27" s="15" t="s">
        <v>106</v>
      </c>
      <c r="E27" s="15" t="s">
        <v>49</v>
      </c>
      <c r="F27">
        <f>VLOOKUP(B27,vertices!$A:$E,2,0)</f>
        <v>-24.5</v>
      </c>
      <c r="G27">
        <f>VLOOKUP(B27,vertices!$A:$E,3,0)</f>
        <v>-42.666666666666664</v>
      </c>
      <c r="H27">
        <f>VLOOKUP(C27,vertices!$A:$E,2,0)</f>
        <v>-24.5</v>
      </c>
      <c r="I27">
        <f>VLOOKUP(C27,vertices!$A:$E,3,0)</f>
        <v>-42.5</v>
      </c>
      <c r="J27">
        <f>VLOOKUP(D27,vertices!$A:$E,2,0)</f>
        <v>-24.666666666666668</v>
      </c>
      <c r="K27">
        <f>VLOOKUP(D27,vertices!$A:$E,3,0)</f>
        <v>-42.5</v>
      </c>
      <c r="L27">
        <f>VLOOKUP(E27,vertices!$A:$E,2,0)</f>
        <v>-24.666666666666668</v>
      </c>
      <c r="M27">
        <f>VLOOKUP(E27,vertices!$A:$E,3,0)</f>
        <v>-42.666666666666664</v>
      </c>
      <c r="N27" t="str">
        <f t="shared" si="0"/>
        <v>(-24,5_-42,6666666666667)_(-24,5_-42,5)_(-24,6666666666667_-42,5)_(-24,6666666666667_-42,6666666666667)</v>
      </c>
    </row>
    <row r="28" spans="1:14" x14ac:dyDescent="0.25">
      <c r="A28" s="14" t="s">
        <v>140</v>
      </c>
      <c r="B28" s="15" t="s">
        <v>49</v>
      </c>
      <c r="C28" s="15" t="s">
        <v>106</v>
      </c>
      <c r="D28" s="15" t="s">
        <v>105</v>
      </c>
      <c r="E28" s="15" t="s">
        <v>50</v>
      </c>
      <c r="F28">
        <f>VLOOKUP(B28,vertices!$A:$E,2,0)</f>
        <v>-24.666666666666668</v>
      </c>
      <c r="G28">
        <f>VLOOKUP(B28,vertices!$A:$E,3,0)</f>
        <v>-42.666666666666664</v>
      </c>
      <c r="H28">
        <f>VLOOKUP(C28,vertices!$A:$E,2,0)</f>
        <v>-24.666666666666668</v>
      </c>
      <c r="I28">
        <f>VLOOKUP(C28,vertices!$A:$E,3,0)</f>
        <v>-42.5</v>
      </c>
      <c r="J28">
        <f>VLOOKUP(D28,vertices!$A:$E,2,0)</f>
        <v>-24.833333333333332</v>
      </c>
      <c r="K28">
        <f>VLOOKUP(D28,vertices!$A:$E,3,0)</f>
        <v>-42.5</v>
      </c>
      <c r="L28">
        <f>VLOOKUP(E28,vertices!$A:$E,2,0)</f>
        <v>-24.833333333333332</v>
      </c>
      <c r="M28">
        <f>VLOOKUP(E28,vertices!$A:$E,3,0)</f>
        <v>-42.666666666666664</v>
      </c>
      <c r="N28" t="str">
        <f t="shared" si="0"/>
        <v>(-24,6666666666667_-42,6666666666667)_(-24,6666666666667_-42,5)_(-24,8333333333333_-42,5)_(-24,8333333333333_-42,6666666666667)</v>
      </c>
    </row>
    <row r="29" spans="1:14" x14ac:dyDescent="0.25">
      <c r="A29" s="14" t="s">
        <v>141</v>
      </c>
      <c r="B29" s="15" t="s">
        <v>50</v>
      </c>
      <c r="C29" s="15" t="s">
        <v>105</v>
      </c>
      <c r="D29" s="16" t="s">
        <v>339</v>
      </c>
      <c r="E29" s="16" t="s">
        <v>338</v>
      </c>
      <c r="F29">
        <f>VLOOKUP(B29,vertices!$A:$E,2,0)</f>
        <v>-24.833333333333332</v>
      </c>
      <c r="G29">
        <f>VLOOKUP(B29,vertices!$A:$E,3,0)</f>
        <v>-42.666666666666664</v>
      </c>
      <c r="H29">
        <f>VLOOKUP(C29,vertices!$A:$E,2,0)</f>
        <v>-24.833333333333332</v>
      </c>
      <c r="I29">
        <f>VLOOKUP(C29,vertices!$A:$E,3,0)</f>
        <v>-42.5</v>
      </c>
      <c r="J29">
        <f>VLOOKUP(D29,vertices!$A:$E,2,0)</f>
        <v>-26</v>
      </c>
      <c r="K29">
        <f>VLOOKUP(D29,vertices!$A:$E,3,0)</f>
        <v>-42.5</v>
      </c>
      <c r="L29">
        <f>VLOOKUP(E29,vertices!$A:$E,2,0)</f>
        <v>-26</v>
      </c>
      <c r="M29">
        <f>VLOOKUP(E29,vertices!$A:$E,3,0)</f>
        <v>-42.666666666666664</v>
      </c>
      <c r="N29" s="13" t="str">
        <f t="shared" si="0"/>
        <v>(-24,8333333333333_-42,6666666666667)_(-24,8333333333333_-42,5)_(-26_-42,5)_(-26_-42,6666666666667)</v>
      </c>
    </row>
    <row r="30" spans="1:14" x14ac:dyDescent="0.25">
      <c r="A30" s="14" t="s">
        <v>142</v>
      </c>
      <c r="B30" s="15" t="s">
        <v>97</v>
      </c>
      <c r="C30" s="15" t="s">
        <v>57</v>
      </c>
      <c r="D30" s="15" t="s">
        <v>58</v>
      </c>
      <c r="E30" s="15" t="s">
        <v>107</v>
      </c>
      <c r="F30">
        <f>VLOOKUP(B30,vertices!$A:$E,2,0)</f>
        <v>-24.333333333333332</v>
      </c>
      <c r="G30">
        <f>VLOOKUP(B30,vertices!$A:$E,3,0)</f>
        <v>-42.5</v>
      </c>
      <c r="H30">
        <f>VLOOKUP(C30,vertices!$A:$E,2,0)</f>
        <v>-24.333333333333332</v>
      </c>
      <c r="I30">
        <f>VLOOKUP(C30,vertices!$A:$E,3,0)</f>
        <v>-42.333333333333336</v>
      </c>
      <c r="J30">
        <f>VLOOKUP(D30,vertices!$A:$E,2,0)</f>
        <v>-24.5</v>
      </c>
      <c r="K30">
        <f>VLOOKUP(D30,vertices!$A:$E,3,0)</f>
        <v>-42.333333333333336</v>
      </c>
      <c r="L30">
        <f>VLOOKUP(E30,vertices!$A:$E,2,0)</f>
        <v>-24.5</v>
      </c>
      <c r="M30">
        <f>VLOOKUP(E30,vertices!$A:$E,3,0)</f>
        <v>-42.5</v>
      </c>
      <c r="N30" t="str">
        <f t="shared" si="0"/>
        <v>(-24,3333333333333_-42,5)_(-24,3333333333333_-42,3333333333333)_(-24,5_-42,3333333333333)_(-24,5_-42,5)</v>
      </c>
    </row>
    <row r="31" spans="1:14" x14ac:dyDescent="0.25">
      <c r="A31" s="14" t="s">
        <v>143</v>
      </c>
      <c r="B31" s="15" t="s">
        <v>107</v>
      </c>
      <c r="C31" s="15" t="s">
        <v>58</v>
      </c>
      <c r="D31" s="15" t="s">
        <v>59</v>
      </c>
      <c r="E31" s="15" t="s">
        <v>106</v>
      </c>
      <c r="F31">
        <f>VLOOKUP(B31,vertices!$A:$E,2,0)</f>
        <v>-24.5</v>
      </c>
      <c r="G31">
        <f>VLOOKUP(B31,vertices!$A:$E,3,0)</f>
        <v>-42.5</v>
      </c>
      <c r="H31">
        <f>VLOOKUP(C31,vertices!$A:$E,2,0)</f>
        <v>-24.5</v>
      </c>
      <c r="I31">
        <f>VLOOKUP(C31,vertices!$A:$E,3,0)</f>
        <v>-42.333333333333336</v>
      </c>
      <c r="J31">
        <f>VLOOKUP(D31,vertices!$A:$E,2,0)</f>
        <v>-24.666666666666668</v>
      </c>
      <c r="K31">
        <f>VLOOKUP(D31,vertices!$A:$E,3,0)</f>
        <v>-42.333333333333336</v>
      </c>
      <c r="L31">
        <f>VLOOKUP(E31,vertices!$A:$E,2,0)</f>
        <v>-24.666666666666668</v>
      </c>
      <c r="M31">
        <f>VLOOKUP(E31,vertices!$A:$E,3,0)</f>
        <v>-42.5</v>
      </c>
      <c r="N31" t="str">
        <f t="shared" si="0"/>
        <v>(-24,5_-42,5)_(-24,5_-42,3333333333333)_(-24,6666666666667_-42,3333333333333)_(-24,6666666666667_-42,5)</v>
      </c>
    </row>
    <row r="32" spans="1:14" x14ac:dyDescent="0.25">
      <c r="A32" s="14" t="s">
        <v>144</v>
      </c>
      <c r="B32" s="15" t="s">
        <v>106</v>
      </c>
      <c r="C32" s="15" t="s">
        <v>59</v>
      </c>
      <c r="D32" s="15" t="s">
        <v>60</v>
      </c>
      <c r="E32" s="15" t="s">
        <v>105</v>
      </c>
      <c r="F32">
        <f>VLOOKUP(B32,vertices!$A:$E,2,0)</f>
        <v>-24.666666666666668</v>
      </c>
      <c r="G32">
        <f>VLOOKUP(B32,vertices!$A:$E,3,0)</f>
        <v>-42.5</v>
      </c>
      <c r="H32">
        <f>VLOOKUP(C32,vertices!$A:$E,2,0)</f>
        <v>-24.666666666666668</v>
      </c>
      <c r="I32">
        <f>VLOOKUP(C32,vertices!$A:$E,3,0)</f>
        <v>-42.333333333333336</v>
      </c>
      <c r="J32">
        <f>VLOOKUP(D32,vertices!$A:$E,2,0)</f>
        <v>-24.833333333333332</v>
      </c>
      <c r="K32">
        <f>VLOOKUP(D32,vertices!$A:$E,3,0)</f>
        <v>-42.333333333333336</v>
      </c>
      <c r="L32">
        <f>VLOOKUP(E32,vertices!$A:$E,2,0)</f>
        <v>-24.833333333333332</v>
      </c>
      <c r="M32">
        <f>VLOOKUP(E32,vertices!$A:$E,3,0)</f>
        <v>-42.5</v>
      </c>
      <c r="N32" t="str">
        <f t="shared" si="0"/>
        <v>(-24,6666666666667_-42,5)_(-24,6666666666667_-42,3333333333333)_(-24,8333333333333_-42,3333333333333)_(-24,8333333333333_-42,5)</v>
      </c>
    </row>
    <row r="33" spans="1:14" x14ac:dyDescent="0.25">
      <c r="A33" s="14" t="s">
        <v>145</v>
      </c>
      <c r="B33" s="15" t="s">
        <v>105</v>
      </c>
      <c r="C33" s="15" t="s">
        <v>60</v>
      </c>
      <c r="D33" s="16" t="s">
        <v>340</v>
      </c>
      <c r="E33" s="16" t="s">
        <v>339</v>
      </c>
      <c r="F33">
        <f>VLOOKUP(B33,vertices!$A:$E,2,0)</f>
        <v>-24.833333333333332</v>
      </c>
      <c r="G33">
        <f>VLOOKUP(B33,vertices!$A:$E,3,0)</f>
        <v>-42.5</v>
      </c>
      <c r="H33">
        <f>VLOOKUP(C33,vertices!$A:$E,2,0)</f>
        <v>-24.833333333333332</v>
      </c>
      <c r="I33">
        <f>VLOOKUP(C33,vertices!$A:$E,3,0)</f>
        <v>-42.333333333333336</v>
      </c>
      <c r="J33">
        <f>VLOOKUP(D33,vertices!$A:$E,2,0)</f>
        <v>-26</v>
      </c>
      <c r="K33">
        <f>VLOOKUP(D33,vertices!$A:$E,3,0)</f>
        <v>-42.333333333333336</v>
      </c>
      <c r="L33">
        <f>VLOOKUP(E33,vertices!$A:$E,2,0)</f>
        <v>-26</v>
      </c>
      <c r="M33">
        <f>VLOOKUP(E33,vertices!$A:$E,3,0)</f>
        <v>-42.5</v>
      </c>
      <c r="N33" s="13" t="str">
        <f t="shared" si="0"/>
        <v>(-24,8333333333333_-42,5)_(-24,8333333333333_-42,3333333333333)_(-26_-42,3333333333333)_(-26_-42,5)</v>
      </c>
    </row>
    <row r="34" spans="1:14" x14ac:dyDescent="0.25">
      <c r="A34" s="14" t="s">
        <v>146</v>
      </c>
      <c r="B34" s="15" t="s">
        <v>57</v>
      </c>
      <c r="C34" s="15" t="s">
        <v>102</v>
      </c>
      <c r="D34" s="15" t="s">
        <v>101</v>
      </c>
      <c r="E34" s="15" t="s">
        <v>58</v>
      </c>
      <c r="F34">
        <f>VLOOKUP(B34,vertices!$A:$E,2,0)</f>
        <v>-24.333333333333332</v>
      </c>
      <c r="G34">
        <f>VLOOKUP(B34,vertices!$A:$E,3,0)</f>
        <v>-42.333333333333336</v>
      </c>
      <c r="H34">
        <f>VLOOKUP(C34,vertices!$A:$E,2,0)</f>
        <v>-24.333333333333332</v>
      </c>
      <c r="I34">
        <f>VLOOKUP(C34,vertices!$A:$E,3,0)</f>
        <v>-42.166666666666664</v>
      </c>
      <c r="J34">
        <f>VLOOKUP(D34,vertices!$A:$E,2,0)</f>
        <v>-24.5</v>
      </c>
      <c r="K34">
        <f>VLOOKUP(D34,vertices!$A:$E,3,0)</f>
        <v>-42.166666666666664</v>
      </c>
      <c r="L34">
        <f>VLOOKUP(E34,vertices!$A:$E,2,0)</f>
        <v>-24.5</v>
      </c>
      <c r="M34">
        <f>VLOOKUP(E34,vertices!$A:$E,3,0)</f>
        <v>-42.333333333333336</v>
      </c>
      <c r="N34" t="str">
        <f t="shared" si="0"/>
        <v>(-24,3333333333333_-42,3333333333333)_(-24,3333333333333_-42,1666666666667)_(-24,5_-42,1666666666667)_(-24,5_-42,3333333333333)</v>
      </c>
    </row>
    <row r="35" spans="1:14" x14ac:dyDescent="0.25">
      <c r="A35" s="14" t="s">
        <v>147</v>
      </c>
      <c r="B35" s="15" t="s">
        <v>58</v>
      </c>
      <c r="C35" s="15" t="s">
        <v>101</v>
      </c>
      <c r="D35" s="15" t="s">
        <v>100</v>
      </c>
      <c r="E35" s="15" t="s">
        <v>59</v>
      </c>
      <c r="F35">
        <f>VLOOKUP(B35,vertices!$A:$E,2,0)</f>
        <v>-24.5</v>
      </c>
      <c r="G35">
        <f>VLOOKUP(B35,vertices!$A:$E,3,0)</f>
        <v>-42.333333333333336</v>
      </c>
      <c r="H35">
        <f>VLOOKUP(C35,vertices!$A:$E,2,0)</f>
        <v>-24.5</v>
      </c>
      <c r="I35">
        <f>VLOOKUP(C35,vertices!$A:$E,3,0)</f>
        <v>-42.166666666666664</v>
      </c>
      <c r="J35">
        <f>VLOOKUP(D35,vertices!$A:$E,2,0)</f>
        <v>-24.666666666666668</v>
      </c>
      <c r="K35">
        <f>VLOOKUP(D35,vertices!$A:$E,3,0)</f>
        <v>-42.166666666666664</v>
      </c>
      <c r="L35">
        <f>VLOOKUP(E35,vertices!$A:$E,2,0)</f>
        <v>-24.666666666666668</v>
      </c>
      <c r="M35">
        <f>VLOOKUP(E35,vertices!$A:$E,3,0)</f>
        <v>-42.333333333333336</v>
      </c>
      <c r="N35" t="str">
        <f t="shared" si="0"/>
        <v>(-24,5_-42,3333333333333)_(-24,5_-42,1666666666667)_(-24,6666666666667_-42,1666666666667)_(-24,6666666666667_-42,3333333333333)</v>
      </c>
    </row>
    <row r="36" spans="1:14" x14ac:dyDescent="0.25">
      <c r="A36" s="14" t="s">
        <v>148</v>
      </c>
      <c r="B36" s="15" t="s">
        <v>59</v>
      </c>
      <c r="C36" s="15" t="s">
        <v>100</v>
      </c>
      <c r="D36" s="15" t="s">
        <v>99</v>
      </c>
      <c r="E36" s="15" t="s">
        <v>60</v>
      </c>
      <c r="F36">
        <f>VLOOKUP(B36,vertices!$A:$E,2,0)</f>
        <v>-24.666666666666668</v>
      </c>
      <c r="G36">
        <f>VLOOKUP(B36,vertices!$A:$E,3,0)</f>
        <v>-42.333333333333336</v>
      </c>
      <c r="H36">
        <f>VLOOKUP(C36,vertices!$A:$E,2,0)</f>
        <v>-24.666666666666668</v>
      </c>
      <c r="I36">
        <f>VLOOKUP(C36,vertices!$A:$E,3,0)</f>
        <v>-42.166666666666664</v>
      </c>
      <c r="J36">
        <f>VLOOKUP(D36,vertices!$A:$E,2,0)</f>
        <v>-24.833333333333332</v>
      </c>
      <c r="K36">
        <f>VLOOKUP(D36,vertices!$A:$E,3,0)</f>
        <v>-42.166666666666664</v>
      </c>
      <c r="L36">
        <f>VLOOKUP(E36,vertices!$A:$E,2,0)</f>
        <v>-24.833333333333332</v>
      </c>
      <c r="M36">
        <f>VLOOKUP(E36,vertices!$A:$E,3,0)</f>
        <v>-42.333333333333336</v>
      </c>
      <c r="N36" t="str">
        <f t="shared" si="0"/>
        <v>(-24,6666666666667_-42,3333333333333)_(-24,6666666666667_-42,1666666666667)_(-24,8333333333333_-42,1666666666667)_(-24,8333333333333_-42,3333333333333)</v>
      </c>
    </row>
    <row r="37" spans="1:14" x14ac:dyDescent="0.25">
      <c r="A37" s="14" t="s">
        <v>149</v>
      </c>
      <c r="B37" s="15" t="s">
        <v>60</v>
      </c>
      <c r="C37" s="15" t="s">
        <v>99</v>
      </c>
      <c r="D37" s="16" t="s">
        <v>341</v>
      </c>
      <c r="E37" s="16" t="s">
        <v>340</v>
      </c>
      <c r="F37">
        <f>VLOOKUP(B37,vertices!$A:$E,2,0)</f>
        <v>-24.833333333333332</v>
      </c>
      <c r="G37">
        <f>VLOOKUP(B37,vertices!$A:$E,3,0)</f>
        <v>-42.333333333333336</v>
      </c>
      <c r="H37">
        <f>VLOOKUP(C37,vertices!$A:$E,2,0)</f>
        <v>-24.833333333333332</v>
      </c>
      <c r="I37">
        <f>VLOOKUP(C37,vertices!$A:$E,3,0)</f>
        <v>-42.166666666666664</v>
      </c>
      <c r="J37">
        <f>VLOOKUP(D37,vertices!$A:$E,2,0)</f>
        <v>-26</v>
      </c>
      <c r="K37">
        <f>VLOOKUP(D37,vertices!$A:$E,3,0)</f>
        <v>-42.166666666666664</v>
      </c>
      <c r="L37">
        <f>VLOOKUP(E37,vertices!$A:$E,2,0)</f>
        <v>-26</v>
      </c>
      <c r="M37">
        <f>VLOOKUP(E37,vertices!$A:$E,3,0)</f>
        <v>-42.333333333333336</v>
      </c>
      <c r="N37" s="13" t="str">
        <f t="shared" si="0"/>
        <v>(-24,8333333333333_-42,3333333333333)_(-24,8333333333333_-42,1666666666667)_(-26_-42,1666666666667)_(-26_-42,3333333333333)</v>
      </c>
    </row>
    <row r="38" spans="1:14" x14ac:dyDescent="0.25">
      <c r="A38" s="14" t="s">
        <v>150</v>
      </c>
      <c r="B38" s="15" t="s">
        <v>102</v>
      </c>
      <c r="C38" s="15" t="s">
        <v>75</v>
      </c>
      <c r="D38" s="15" t="s">
        <v>76</v>
      </c>
      <c r="E38" s="15" t="s">
        <v>101</v>
      </c>
      <c r="F38">
        <f>VLOOKUP(B38,vertices!$A:$E,2,0)</f>
        <v>-24.333333333333332</v>
      </c>
      <c r="G38">
        <f>VLOOKUP(B38,vertices!$A:$E,3,0)</f>
        <v>-42.166666666666664</v>
      </c>
      <c r="H38">
        <f>VLOOKUP(C38,vertices!$A:$E,2,0)</f>
        <v>-24.333333333333332</v>
      </c>
      <c r="I38">
        <f>VLOOKUP(C38,vertices!$A:$E,3,0)</f>
        <v>-42</v>
      </c>
      <c r="J38">
        <f>VLOOKUP(D38,vertices!$A:$E,2,0)</f>
        <v>-24.5</v>
      </c>
      <c r="K38">
        <f>VLOOKUP(D38,vertices!$A:$E,3,0)</f>
        <v>-42</v>
      </c>
      <c r="L38">
        <f>VLOOKUP(E38,vertices!$A:$E,2,0)</f>
        <v>-24.5</v>
      </c>
      <c r="M38">
        <f>VLOOKUP(E38,vertices!$A:$E,3,0)</f>
        <v>-42.166666666666664</v>
      </c>
      <c r="N38" t="str">
        <f t="shared" si="0"/>
        <v>(-24,3333333333333_-42,1666666666667)_(-24,3333333333333_-42)_(-24,5_-42)_(-24,5_-42,1666666666667)</v>
      </c>
    </row>
    <row r="39" spans="1:14" x14ac:dyDescent="0.25">
      <c r="A39" s="14" t="s">
        <v>151</v>
      </c>
      <c r="B39" s="15" t="s">
        <v>101</v>
      </c>
      <c r="C39" s="15" t="s">
        <v>76</v>
      </c>
      <c r="D39" s="15" t="s">
        <v>77</v>
      </c>
      <c r="E39" s="15" t="s">
        <v>100</v>
      </c>
      <c r="F39">
        <f>VLOOKUP(B39,vertices!$A:$E,2,0)</f>
        <v>-24.5</v>
      </c>
      <c r="G39">
        <f>VLOOKUP(B39,vertices!$A:$E,3,0)</f>
        <v>-42.166666666666664</v>
      </c>
      <c r="H39">
        <f>VLOOKUP(C39,vertices!$A:$E,2,0)</f>
        <v>-24.5</v>
      </c>
      <c r="I39">
        <f>VLOOKUP(C39,vertices!$A:$E,3,0)</f>
        <v>-42</v>
      </c>
      <c r="J39">
        <f>VLOOKUP(D39,vertices!$A:$E,2,0)</f>
        <v>-24.666666666666668</v>
      </c>
      <c r="K39">
        <f>VLOOKUP(D39,vertices!$A:$E,3,0)</f>
        <v>-42</v>
      </c>
      <c r="L39">
        <f>VLOOKUP(E39,vertices!$A:$E,2,0)</f>
        <v>-24.666666666666668</v>
      </c>
      <c r="M39">
        <f>VLOOKUP(E39,vertices!$A:$E,3,0)</f>
        <v>-42.166666666666664</v>
      </c>
      <c r="N39" t="str">
        <f t="shared" si="0"/>
        <v>(-24,5_-42,1666666666667)_(-24,5_-42)_(-24,6666666666667_-42)_(-24,6666666666667_-42,1666666666667)</v>
      </c>
    </row>
    <row r="40" spans="1:14" x14ac:dyDescent="0.25">
      <c r="A40" s="14" t="s">
        <v>152</v>
      </c>
      <c r="B40" s="15" t="s">
        <v>100</v>
      </c>
      <c r="C40" s="15" t="s">
        <v>77</v>
      </c>
      <c r="D40" s="15" t="s">
        <v>78</v>
      </c>
      <c r="E40" s="15" t="s">
        <v>99</v>
      </c>
      <c r="F40">
        <f>VLOOKUP(B40,vertices!$A:$E,2,0)</f>
        <v>-24.666666666666668</v>
      </c>
      <c r="G40">
        <f>VLOOKUP(B40,vertices!$A:$E,3,0)</f>
        <v>-42.166666666666664</v>
      </c>
      <c r="H40">
        <f>VLOOKUP(C40,vertices!$A:$E,2,0)</f>
        <v>-24.666666666666668</v>
      </c>
      <c r="I40">
        <f>VLOOKUP(C40,vertices!$A:$E,3,0)</f>
        <v>-42</v>
      </c>
      <c r="J40">
        <f>VLOOKUP(D40,vertices!$A:$E,2,0)</f>
        <v>-24.833333333333332</v>
      </c>
      <c r="K40">
        <f>VLOOKUP(D40,vertices!$A:$E,3,0)</f>
        <v>-42</v>
      </c>
      <c r="L40">
        <f>VLOOKUP(E40,vertices!$A:$E,2,0)</f>
        <v>-24.833333333333332</v>
      </c>
      <c r="M40">
        <f>VLOOKUP(E40,vertices!$A:$E,3,0)</f>
        <v>-42.166666666666664</v>
      </c>
      <c r="N40" t="str">
        <f t="shared" si="0"/>
        <v>(-24,6666666666667_-42,1666666666667)_(-24,6666666666667_-42)_(-24,8333333333333_-42)_(-24,8333333333333_-42,1666666666667)</v>
      </c>
    </row>
    <row r="41" spans="1:14" x14ac:dyDescent="0.25">
      <c r="A41" s="14" t="s">
        <v>153</v>
      </c>
      <c r="B41" s="15" t="s">
        <v>99</v>
      </c>
      <c r="C41" s="15" t="s">
        <v>78</v>
      </c>
      <c r="D41" s="16" t="s">
        <v>342</v>
      </c>
      <c r="E41" s="16" t="s">
        <v>341</v>
      </c>
      <c r="F41">
        <f>VLOOKUP(B41,vertices!$A:$E,2,0)</f>
        <v>-24.833333333333332</v>
      </c>
      <c r="G41">
        <f>VLOOKUP(B41,vertices!$A:$E,3,0)</f>
        <v>-42.166666666666664</v>
      </c>
      <c r="H41">
        <f>VLOOKUP(C41,vertices!$A:$E,2,0)</f>
        <v>-24.833333333333332</v>
      </c>
      <c r="I41">
        <f>VLOOKUP(C41,vertices!$A:$E,3,0)</f>
        <v>-42</v>
      </c>
      <c r="J41">
        <f>VLOOKUP(D41,vertices!$A:$E,2,0)</f>
        <v>-26</v>
      </c>
      <c r="K41">
        <f>VLOOKUP(D41,vertices!$A:$E,3,0)</f>
        <v>-42</v>
      </c>
      <c r="L41">
        <f>VLOOKUP(E41,vertices!$A:$E,2,0)</f>
        <v>-26</v>
      </c>
      <c r="M41">
        <f>VLOOKUP(E41,vertices!$A:$E,3,0)</f>
        <v>-42.166666666666664</v>
      </c>
      <c r="N41" s="13" t="str">
        <f t="shared" si="0"/>
        <v>(-24,8333333333333_-42,1666666666667)_(-24,8333333333333_-42)_(-26_-42)_(-26_-42,1666666666667)</v>
      </c>
    </row>
    <row r="43" spans="1:14" x14ac:dyDescent="0.25">
      <c r="A43" s="12"/>
    </row>
    <row r="47" spans="1:14" x14ac:dyDescent="0.25">
      <c r="A47" s="12"/>
    </row>
    <row r="51" spans="1:1" x14ac:dyDescent="0.25">
      <c r="A51" s="12"/>
    </row>
    <row r="55" spans="1:1" x14ac:dyDescent="0.25">
      <c r="A55" s="12"/>
    </row>
    <row r="59" spans="1:1" x14ac:dyDescent="0.25">
      <c r="A59" s="12"/>
    </row>
    <row r="63" spans="1:1" x14ac:dyDescent="0.25">
      <c r="A63" s="12"/>
    </row>
    <row r="67" spans="1:1" x14ac:dyDescent="0.25">
      <c r="A67" s="12"/>
    </row>
    <row r="71" spans="1:1" x14ac:dyDescent="0.25">
      <c r="A71" s="12"/>
    </row>
    <row r="75" spans="1:1" x14ac:dyDescent="0.25">
      <c r="A75" s="12"/>
    </row>
    <row r="79" spans="1:1" x14ac:dyDescent="0.25">
      <c r="A79" s="12"/>
    </row>
    <row r="83" spans="1:1" x14ac:dyDescent="0.25">
      <c r="A83" s="12"/>
    </row>
    <row r="87" spans="1:1" x14ac:dyDescent="0.25">
      <c r="A87" s="12"/>
    </row>
    <row r="91" spans="1:1" x14ac:dyDescent="0.25">
      <c r="A91" s="12"/>
    </row>
    <row r="95" spans="1:1" x14ac:dyDescent="0.25">
      <c r="A95" s="12"/>
    </row>
  </sheetData>
  <sheetProtection algorithmName="SHA-512" hashValue="A0lhvHJxH/hfxxusQ3Qjasjb3jPp5G7T1couQaqDh7cnDAto2po46jDgN2RMRUbiem3Kfl7vogYvxYUtvOsviA==" saltValue="HHK8COQxoiG7NK1EnDfcUQ==" spinCount="100000" sheet="1" objects="1" scenarios="1"/>
  <phoneticPr fontId="5" type="noConversion"/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0114-E5E6-49C3-BAD0-55DAA08DC0D2}">
  <sheetPr>
    <tabColor rgb="FF0070C0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BB03-AAE2-4A49-84FA-ED9C2536FA1F}">
  <sheetPr>
    <tabColor rgb="FFFF0000"/>
  </sheetPr>
  <dimension ref="A1:N8"/>
  <sheetViews>
    <sheetView zoomScale="85" zoomScaleNormal="85" workbookViewId="0">
      <selection activeCell="K12" sqref="K12"/>
    </sheetView>
  </sheetViews>
  <sheetFormatPr defaultColWidth="9.28515625" defaultRowHeight="15" x14ac:dyDescent="0.25"/>
  <cols>
    <col min="1" max="1" width="7.85546875" bestFit="1" customWidth="1"/>
    <col min="2" max="2" width="6.5703125" customWidth="1"/>
    <col min="3" max="3" width="8.85546875" customWidth="1"/>
    <col min="4" max="4" width="16.85546875" customWidth="1"/>
    <col min="5" max="5" width="25.5703125" customWidth="1"/>
    <col min="6" max="6" width="15.7109375" customWidth="1"/>
    <col min="7" max="7" width="18.28515625" customWidth="1"/>
    <col min="8" max="8" width="17.85546875" bestFit="1" customWidth="1"/>
    <col min="9" max="9" width="13.42578125" bestFit="1" customWidth="1"/>
    <col min="11" max="11" width="16.7109375" bestFit="1" customWidth="1"/>
    <col min="12" max="12" width="15.28515625" bestFit="1" customWidth="1"/>
    <col min="13" max="13" width="14.85546875" bestFit="1" customWidth="1"/>
    <col min="14" max="14" width="15.85546875" bestFit="1" customWidth="1"/>
  </cols>
  <sheetData>
    <row r="1" spans="1:14" x14ac:dyDescent="0.25">
      <c r="A1" t="s">
        <v>503</v>
      </c>
      <c r="B1" t="s">
        <v>504</v>
      </c>
      <c r="C1" t="s">
        <v>505</v>
      </c>
      <c r="D1" t="s">
        <v>433</v>
      </c>
      <c r="E1" t="s">
        <v>434</v>
      </c>
      <c r="F1" t="s">
        <v>435</v>
      </c>
      <c r="G1" t="s">
        <v>440</v>
      </c>
      <c r="H1" t="s">
        <v>506</v>
      </c>
      <c r="I1" t="s">
        <v>507</v>
      </c>
      <c r="J1" t="s">
        <v>508</v>
      </c>
      <c r="K1" t="s">
        <v>436</v>
      </c>
      <c r="L1" t="s">
        <v>437</v>
      </c>
      <c r="M1" t="s">
        <v>438</v>
      </c>
      <c r="N1" t="s">
        <v>439</v>
      </c>
    </row>
    <row r="2" spans="1:14" x14ac:dyDescent="0.25">
      <c r="A2" t="s">
        <v>597</v>
      </c>
      <c r="B2">
        <v>12</v>
      </c>
      <c r="C2">
        <v>2</v>
      </c>
      <c r="D2">
        <v>10</v>
      </c>
      <c r="E2">
        <v>8</v>
      </c>
      <c r="F2">
        <v>5</v>
      </c>
      <c r="G2">
        <v>150</v>
      </c>
      <c r="H2" s="34">
        <v>1000</v>
      </c>
      <c r="I2" s="34">
        <v>300</v>
      </c>
      <c r="J2" s="34">
        <v>200</v>
      </c>
      <c r="K2">
        <v>4</v>
      </c>
      <c r="L2">
        <v>3000</v>
      </c>
      <c r="M2">
        <v>800</v>
      </c>
      <c r="N2">
        <v>500</v>
      </c>
    </row>
    <row r="3" spans="1:14" x14ac:dyDescent="0.25">
      <c r="A3" t="s">
        <v>596</v>
      </c>
      <c r="B3">
        <v>5</v>
      </c>
      <c r="C3">
        <v>2</v>
      </c>
      <c r="D3">
        <v>10</v>
      </c>
      <c r="E3">
        <v>8</v>
      </c>
      <c r="F3">
        <v>5</v>
      </c>
      <c r="G3">
        <v>136</v>
      </c>
      <c r="H3">
        <v>730</v>
      </c>
      <c r="I3" s="34">
        <v>250</v>
      </c>
      <c r="J3" s="34">
        <v>150</v>
      </c>
      <c r="K3">
        <v>4</v>
      </c>
      <c r="L3">
        <v>3000</v>
      </c>
      <c r="M3">
        <v>800</v>
      </c>
      <c r="N3">
        <v>500</v>
      </c>
    </row>
    <row r="4" spans="1:14" x14ac:dyDescent="0.25">
      <c r="A4" t="s">
        <v>666</v>
      </c>
      <c r="B4">
        <v>12</v>
      </c>
      <c r="C4">
        <v>2</v>
      </c>
      <c r="D4">
        <v>10</v>
      </c>
      <c r="E4">
        <v>8</v>
      </c>
      <c r="F4">
        <v>5</v>
      </c>
      <c r="G4" s="34">
        <v>150</v>
      </c>
      <c r="H4" s="34">
        <v>1000</v>
      </c>
      <c r="I4" s="34">
        <v>300</v>
      </c>
      <c r="J4" s="34">
        <v>200</v>
      </c>
      <c r="K4">
        <v>4</v>
      </c>
      <c r="L4">
        <v>3000</v>
      </c>
      <c r="M4">
        <v>800</v>
      </c>
      <c r="N4">
        <v>500</v>
      </c>
    </row>
    <row r="5" spans="1:14" x14ac:dyDescent="0.25">
      <c r="A5" t="s">
        <v>595</v>
      </c>
      <c r="B5">
        <v>18</v>
      </c>
      <c r="C5">
        <v>3</v>
      </c>
      <c r="D5">
        <v>10</v>
      </c>
      <c r="E5">
        <v>10</v>
      </c>
      <c r="F5">
        <v>5</v>
      </c>
      <c r="G5">
        <v>145</v>
      </c>
      <c r="H5" s="33">
        <f>5000/2.2</f>
        <v>2272.7272727272725</v>
      </c>
      <c r="I5">
        <v>614</v>
      </c>
      <c r="J5">
        <v>307</v>
      </c>
      <c r="K5">
        <v>4</v>
      </c>
      <c r="L5">
        <v>3000</v>
      </c>
      <c r="M5">
        <v>800</v>
      </c>
      <c r="N5">
        <v>500</v>
      </c>
    </row>
    <row r="6" spans="1:14" x14ac:dyDescent="0.25">
      <c r="A6" t="s">
        <v>441</v>
      </c>
      <c r="B6">
        <v>12</v>
      </c>
      <c r="C6">
        <v>2</v>
      </c>
      <c r="D6">
        <v>10</v>
      </c>
      <c r="E6">
        <v>8</v>
      </c>
      <c r="F6">
        <v>5</v>
      </c>
      <c r="G6">
        <v>150</v>
      </c>
      <c r="H6">
        <v>1670</v>
      </c>
      <c r="I6">
        <v>400</v>
      </c>
      <c r="J6">
        <v>320</v>
      </c>
      <c r="K6">
        <v>4</v>
      </c>
      <c r="L6">
        <v>3000</v>
      </c>
      <c r="M6">
        <v>800</v>
      </c>
      <c r="N6">
        <v>500</v>
      </c>
    </row>
    <row r="7" spans="1:14" x14ac:dyDescent="0.25">
      <c r="A7" t="s">
        <v>442</v>
      </c>
      <c r="B7">
        <v>16</v>
      </c>
      <c r="C7">
        <v>2</v>
      </c>
      <c r="D7">
        <v>10</v>
      </c>
      <c r="E7">
        <v>10</v>
      </c>
      <c r="F7">
        <v>5</v>
      </c>
      <c r="G7">
        <v>145</v>
      </c>
      <c r="H7">
        <v>2067</v>
      </c>
      <c r="I7">
        <v>490</v>
      </c>
      <c r="J7">
        <v>270</v>
      </c>
      <c r="K7">
        <v>4</v>
      </c>
      <c r="L7">
        <v>3000</v>
      </c>
      <c r="M7">
        <v>800</v>
      </c>
      <c r="N7">
        <v>500</v>
      </c>
    </row>
    <row r="8" spans="1:14" x14ac:dyDescent="0.25">
      <c r="A8" t="s">
        <v>502</v>
      </c>
      <c r="B8">
        <v>16</v>
      </c>
      <c r="C8">
        <v>2</v>
      </c>
      <c r="D8">
        <v>10</v>
      </c>
      <c r="E8">
        <v>10</v>
      </c>
      <c r="F8">
        <v>5</v>
      </c>
      <c r="G8">
        <v>145</v>
      </c>
      <c r="H8" s="35">
        <v>2050</v>
      </c>
      <c r="I8" s="35">
        <v>442</v>
      </c>
      <c r="J8" s="35">
        <v>320</v>
      </c>
      <c r="K8" s="35">
        <v>4</v>
      </c>
      <c r="L8">
        <v>3000</v>
      </c>
      <c r="M8">
        <v>800</v>
      </c>
      <c r="N8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445"/>
  <sheetViews>
    <sheetView zoomScale="85" zoomScaleNormal="85" workbookViewId="0">
      <pane ySplit="1" topLeftCell="A309" activePane="bottomLeft" state="frozen"/>
      <selection pane="bottomLeft" activeCell="N448" sqref="N448"/>
    </sheetView>
  </sheetViews>
  <sheetFormatPr defaultRowHeight="15" x14ac:dyDescent="0.25"/>
  <cols>
    <col min="1" max="1" width="13.7109375" style="11" bestFit="1" customWidth="1"/>
    <col min="2" max="2" width="14.28515625" style="11" bestFit="1" customWidth="1"/>
    <col min="3" max="3" width="14" style="11" customWidth="1"/>
    <col min="4" max="4" width="13.7109375" customWidth="1"/>
    <col min="5" max="5" width="13" customWidth="1"/>
    <col min="6" max="6" width="38.5703125" customWidth="1"/>
    <col min="7" max="7" width="13.5703125" customWidth="1"/>
    <col min="8" max="8" width="13.42578125" customWidth="1"/>
    <col min="9" max="9" width="13.85546875" customWidth="1"/>
    <col min="10" max="10" width="14.7109375" customWidth="1"/>
    <col min="11" max="12" width="13.5703125" bestFit="1" customWidth="1"/>
    <col min="13" max="13" width="14.28515625" customWidth="1"/>
    <col min="14" max="14" width="44.5703125" bestFit="1" customWidth="1"/>
    <col min="31" max="31" width="9.140625" style="3"/>
  </cols>
  <sheetData>
    <row r="1" spans="1:32" x14ac:dyDescent="0.25">
      <c r="A1" s="1" t="s">
        <v>2</v>
      </c>
      <c r="B1" s="1" t="s">
        <v>3</v>
      </c>
      <c r="C1" s="2" t="s">
        <v>155</v>
      </c>
      <c r="D1" s="1" t="s">
        <v>156</v>
      </c>
      <c r="E1" s="2" t="s">
        <v>157</v>
      </c>
      <c r="F1" s="2" t="s">
        <v>158</v>
      </c>
      <c r="G1" s="2" t="s">
        <v>159</v>
      </c>
      <c r="AE1"/>
      <c r="AF1" s="3"/>
    </row>
    <row r="2" spans="1:32" x14ac:dyDescent="0.25">
      <c r="A2" s="1" t="s">
        <v>173</v>
      </c>
      <c r="B2" s="1" t="s">
        <v>17</v>
      </c>
      <c r="C2" s="5">
        <f t="shared" ref="C2:C3" si="0">IFERROR(3440*ACOS(COS(PI()*(90-F2)/180)*COS((90-D2)*PI()/180)+SIN((90-F2)*PI()/180)*SIN((90-D2)*PI()/180)*COS(((E2)-G2)*PI()/180)),0)</f>
        <v>28.457702117460961</v>
      </c>
      <c r="D2" s="6">
        <f>VLOOKUP(A2,vertices!$A:$C,2,0)</f>
        <v>-22.91</v>
      </c>
      <c r="E2" s="6">
        <f>VLOOKUP(A2,vertices!$A:$C,3,0)</f>
        <v>-43.162500000000001</v>
      </c>
      <c r="F2" s="6">
        <f>VLOOKUP(B2,vertices!$A:$C,2,0)</f>
        <v>-23.381527777777777</v>
      </c>
      <c r="G2" s="6">
        <f>VLOOKUP(B2,vertices!$A:$C,3,0)</f>
        <v>-43.214913888888894</v>
      </c>
      <c r="AE2"/>
      <c r="AF2" s="3"/>
    </row>
    <row r="3" spans="1:32" x14ac:dyDescent="0.25">
      <c r="A3" s="1" t="s">
        <v>14</v>
      </c>
      <c r="B3" s="1" t="s">
        <v>173</v>
      </c>
      <c r="C3" s="5">
        <f t="shared" si="0"/>
        <v>28.842735313238528</v>
      </c>
      <c r="D3" s="6">
        <f>VLOOKUP(A3,vertices!$A:$C,2,0)</f>
        <v>-23.381011111111111</v>
      </c>
      <c r="E3" s="6">
        <f>VLOOKUP(A3,vertices!$A:$C,3,0)</f>
        <v>-43.059727777777773</v>
      </c>
      <c r="F3" s="6">
        <f>VLOOKUP(B3,vertices!$A:$C,2,0)</f>
        <v>-22.91</v>
      </c>
      <c r="G3" s="6">
        <f>VLOOKUP(B3,vertices!$A:$C,3,0)</f>
        <v>-43.162500000000001</v>
      </c>
      <c r="AE3"/>
      <c r="AF3" s="3"/>
    </row>
    <row r="4" spans="1:32" x14ac:dyDescent="0.25">
      <c r="A4" s="1" t="s">
        <v>172</v>
      </c>
      <c r="B4" s="1" t="s">
        <v>0</v>
      </c>
      <c r="C4" s="5">
        <f t="shared" ref="C4:C8" si="1">IFERROR(3440*ACOS(COS(PI()*(90-F4)/180)*COS((90-D4)*PI()/180)+SIN((90-F4)*PI()/180)*SIN((90-D4)*PI()/180)*COS(((E4)-G4)*PI()/180)),0)</f>
        <v>6.7683592725192554</v>
      </c>
      <c r="D4" s="6">
        <f>VLOOKUP(A4,vertices!$A:$C,2,0)</f>
        <v>-22.8755555555556</v>
      </c>
      <c r="E4" s="6">
        <f>VLOOKUP(A4,vertices!$A:$C,3,0)</f>
        <v>-43.384444444444398</v>
      </c>
      <c r="F4" s="6">
        <f>VLOOKUP(B4,vertices!$A:$C,2,0)</f>
        <v>-22.987500000000001</v>
      </c>
      <c r="G4" s="6">
        <f>VLOOKUP(B4,vertices!$A:$C,3,0)</f>
        <v>-43.37</v>
      </c>
      <c r="AE4"/>
      <c r="AF4" s="3"/>
    </row>
    <row r="5" spans="1:32" x14ac:dyDescent="0.25">
      <c r="A5" s="1" t="s">
        <v>0</v>
      </c>
      <c r="B5" s="1" t="s">
        <v>172</v>
      </c>
      <c r="C5" s="5">
        <f t="shared" si="1"/>
        <v>6.7683592725192554</v>
      </c>
      <c r="D5" s="6">
        <f>VLOOKUP(A5,vertices!$A:$C,2,0)</f>
        <v>-22.987500000000001</v>
      </c>
      <c r="E5" s="6">
        <f>VLOOKUP(A5,vertices!$A:$C,3,0)</f>
        <v>-43.37</v>
      </c>
      <c r="F5" s="6">
        <f>VLOOKUP(B5,vertices!$A:$C,2,0)</f>
        <v>-22.8755555555556</v>
      </c>
      <c r="G5" s="6">
        <f>VLOOKUP(B5,vertices!$A:$C,3,0)</f>
        <v>-43.384444444444398</v>
      </c>
      <c r="AE5"/>
      <c r="AF5" s="3"/>
    </row>
    <row r="6" spans="1:32" x14ac:dyDescent="0.25">
      <c r="A6" s="1" t="s">
        <v>15</v>
      </c>
      <c r="B6" s="1" t="s">
        <v>170</v>
      </c>
      <c r="C6" s="5">
        <f t="shared" si="1"/>
        <v>17.166021106600784</v>
      </c>
      <c r="D6" s="6">
        <f>VLOOKUP(A6,vertices!$A:$C,2,0)</f>
        <v>-22.9180555555556</v>
      </c>
      <c r="E6" s="6">
        <f>VLOOKUP(A6,vertices!$A:$C,3,0)</f>
        <v>-42.828888888888898</v>
      </c>
      <c r="F6" s="6">
        <f>VLOOKUP(B6,vertices!$A:$C,2,0)</f>
        <v>-23.202999999999999</v>
      </c>
      <c r="G6" s="6">
        <f>VLOOKUP(B6,vertices!$A:$C,3,0)</f>
        <v>-42.803333333333299</v>
      </c>
      <c r="AE6"/>
      <c r="AF6" s="3"/>
    </row>
    <row r="7" spans="1:32" x14ac:dyDescent="0.25">
      <c r="A7" s="1" t="s">
        <v>171</v>
      </c>
      <c r="B7" s="1" t="s">
        <v>15</v>
      </c>
      <c r="C7" s="5">
        <f t="shared" si="1"/>
        <v>16.082255483364261</v>
      </c>
      <c r="D7" s="6">
        <f>VLOOKUP(A7,vertices!$A:$C,2,0)</f>
        <v>-23.151333333333302</v>
      </c>
      <c r="E7" s="6">
        <f>VLOOKUP(A7,vertices!$A:$C,3,0)</f>
        <v>-42.685833333333299</v>
      </c>
      <c r="F7" s="6">
        <f>VLOOKUP(B7,vertices!$A:$C,2,0)</f>
        <v>-22.9180555555556</v>
      </c>
      <c r="G7" s="6">
        <f>VLOOKUP(B7,vertices!$A:$C,3,0)</f>
        <v>-42.828888888888898</v>
      </c>
      <c r="AE7"/>
      <c r="AF7" s="3"/>
    </row>
    <row r="8" spans="1:32" x14ac:dyDescent="0.25">
      <c r="A8" s="1" t="s">
        <v>170</v>
      </c>
      <c r="B8" s="1" t="s">
        <v>64</v>
      </c>
      <c r="C8" s="5">
        <f t="shared" si="1"/>
        <v>38.222260608770199</v>
      </c>
      <c r="D8" s="6">
        <f>VLOOKUP(A8,vertices!$A:$C,2,0)</f>
        <v>-23.202999999999999</v>
      </c>
      <c r="E8" s="6">
        <f>VLOOKUP(A8,vertices!$A:$C,3,0)</f>
        <v>-42.803333333333299</v>
      </c>
      <c r="F8" s="6">
        <f>VLOOKUP(B8,vertices!$A:$C,2,0)</f>
        <v>-23.823266666666665</v>
      </c>
      <c r="G8" s="6">
        <f>VLOOKUP(B8,vertices!$A:$C,3,0)</f>
        <v>-42.646980555555558</v>
      </c>
      <c r="AE8"/>
      <c r="AF8" s="3"/>
    </row>
    <row r="9" spans="1:32" x14ac:dyDescent="0.25">
      <c r="A9" s="1" t="s">
        <v>64</v>
      </c>
      <c r="B9" s="1" t="s">
        <v>171</v>
      </c>
      <c r="C9" s="5">
        <f t="shared" ref="C9:C11" si="2">IFERROR(3440*ACOS(COS(PI()*(90-F9)/180)*COS((90-D9)*PI()/180)+SIN((90-F9)*PI()/180)*SIN((90-D9)*PI()/180)*COS(((E9)-G9)*PI()/180)),0)</f>
        <v>40.399112510822448</v>
      </c>
      <c r="D9" s="6">
        <f>VLOOKUP(A9,vertices!$A:$C,2,0)</f>
        <v>-23.823266666666665</v>
      </c>
      <c r="E9" s="6">
        <f>VLOOKUP(A9,vertices!$A:$C,3,0)</f>
        <v>-42.646980555555558</v>
      </c>
      <c r="F9" s="6">
        <f>VLOOKUP(B9,vertices!$A:$C,2,0)</f>
        <v>-23.151333333333302</v>
      </c>
      <c r="G9" s="6">
        <f>VLOOKUP(B9,vertices!$A:$C,3,0)</f>
        <v>-42.685833333333299</v>
      </c>
      <c r="AE9"/>
      <c r="AF9" s="3"/>
    </row>
    <row r="10" spans="1:32" x14ac:dyDescent="0.25">
      <c r="A10" s="1" t="s">
        <v>64</v>
      </c>
      <c r="B10" s="1" t="s">
        <v>55</v>
      </c>
      <c r="C10" s="5">
        <f t="shared" si="2"/>
        <v>14.846708636378221</v>
      </c>
      <c r="D10" s="6">
        <f>VLOOKUP(A10,vertices!$A:$C,2,0)</f>
        <v>-23.823266666666665</v>
      </c>
      <c r="E10" s="6">
        <f>VLOOKUP(A10,vertices!$A:$C,3,0)</f>
        <v>-42.646980555555558</v>
      </c>
      <c r="F10" s="6">
        <f>VLOOKUP(B10,vertices!$A:$C,2,0)</f>
        <v>-24.06903888888889</v>
      </c>
      <c r="G10" s="6">
        <f>VLOOKUP(B10,vertices!$A:$C,3,0)</f>
        <v>-42.617116666666668</v>
      </c>
      <c r="AE10"/>
      <c r="AF10" s="3"/>
    </row>
    <row r="11" spans="1:32" x14ac:dyDescent="0.25">
      <c r="A11" s="1" t="s">
        <v>55</v>
      </c>
      <c r="B11" s="1" t="s">
        <v>64</v>
      </c>
      <c r="C11" s="5">
        <f t="shared" si="2"/>
        <v>14.846708636378221</v>
      </c>
      <c r="D11" s="6">
        <f>VLOOKUP(A11,vertices!$A:$C,2,0)</f>
        <v>-24.06903888888889</v>
      </c>
      <c r="E11" s="6">
        <f>VLOOKUP(A11,vertices!$A:$C,3,0)</f>
        <v>-42.617116666666668</v>
      </c>
      <c r="F11" s="6">
        <f>VLOOKUP(B11,vertices!$A:$C,2,0)</f>
        <v>-23.823266666666665</v>
      </c>
      <c r="G11" s="6">
        <f>VLOOKUP(B11,vertices!$A:$C,3,0)</f>
        <v>-42.646980555555558</v>
      </c>
      <c r="AE11"/>
      <c r="AF11" s="3"/>
    </row>
    <row r="12" spans="1:32" x14ac:dyDescent="0.25">
      <c r="A12" s="4" t="s">
        <v>0</v>
      </c>
      <c r="B12" s="4" t="s">
        <v>17</v>
      </c>
      <c r="C12" s="5">
        <f t="shared" ref="C12:C55" si="3">IFERROR(3440*ACOS(COS(PI()*(90-F12)/180)*COS((90-D12)*PI()/180)+SIN((90-F12)*PI()/180)*SIN((90-D12)*PI()/180)*COS(((E12)-G12)*PI()/180)),0)</f>
        <v>25.157952337485074</v>
      </c>
      <c r="D12" s="6">
        <f>VLOOKUP(A12,vertices!$A:$C,2,0)</f>
        <v>-22.987500000000001</v>
      </c>
      <c r="E12" s="6">
        <f>VLOOKUP(A12,vertices!$A:$C,3,0)</f>
        <v>-43.37</v>
      </c>
      <c r="F12" s="6">
        <f>VLOOKUP(B12,vertices!$A:$C,2,0)</f>
        <v>-23.381527777777777</v>
      </c>
      <c r="G12" s="6">
        <f>VLOOKUP(B12,vertices!$A:$C,3,0)</f>
        <v>-43.214913888888894</v>
      </c>
      <c r="AE12"/>
      <c r="AF12" s="3"/>
    </row>
    <row r="13" spans="1:32" x14ac:dyDescent="0.25">
      <c r="A13" s="4" t="s">
        <v>0</v>
      </c>
      <c r="B13" s="4" t="s">
        <v>69</v>
      </c>
      <c r="C13" s="5">
        <f t="shared" si="3"/>
        <v>59.399663473669747</v>
      </c>
      <c r="D13" s="6">
        <f>VLOOKUP(A13,vertices!$A:$C,2,0)</f>
        <v>-22.987500000000001</v>
      </c>
      <c r="E13" s="6">
        <f>VLOOKUP(A13,vertices!$A:$C,3,0)</f>
        <v>-43.37</v>
      </c>
      <c r="F13" s="6">
        <f>VLOOKUP(B13,vertices!$A:$C,2,0)</f>
        <v>-23.356677777777779</v>
      </c>
      <c r="G13" s="6">
        <f>VLOOKUP(B13,vertices!$A:$C,3,0)</f>
        <v>-42.371563888888886</v>
      </c>
      <c r="AE13"/>
      <c r="AF13" s="3"/>
    </row>
    <row r="14" spans="1:32" x14ac:dyDescent="0.25">
      <c r="A14" s="4" t="s">
        <v>0</v>
      </c>
      <c r="B14" s="4" t="s">
        <v>74</v>
      </c>
      <c r="C14" s="5">
        <f t="shared" si="3"/>
        <v>73.63014912275105</v>
      </c>
      <c r="D14" s="6">
        <f>VLOOKUP(A14,vertices!$A:$C,2,0)</f>
        <v>-22.987500000000001</v>
      </c>
      <c r="E14" s="6">
        <f>VLOOKUP(A14,vertices!$A:$C,3,0)</f>
        <v>-43.37</v>
      </c>
      <c r="F14" s="6">
        <f>VLOOKUP(B14,vertices!$A:$C,2,0)</f>
        <v>-23.357902777777777</v>
      </c>
      <c r="G14" s="6">
        <f>VLOOKUP(B14,vertices!$A:$C,3,0)</f>
        <v>-42.098305555555555</v>
      </c>
      <c r="AE14"/>
      <c r="AF14" s="3"/>
    </row>
    <row r="15" spans="1:32" x14ac:dyDescent="0.25">
      <c r="A15" s="4" t="s">
        <v>14</v>
      </c>
      <c r="B15" s="4" t="s">
        <v>0</v>
      </c>
      <c r="C15" s="5">
        <f t="shared" si="3"/>
        <v>29.179266186560788</v>
      </c>
      <c r="D15" s="6">
        <f>VLOOKUP(A15,vertices!$A:$C,2,0)</f>
        <v>-23.381011111111111</v>
      </c>
      <c r="E15" s="6">
        <f>VLOOKUP(A15,vertices!$A:$C,3,0)</f>
        <v>-43.059727777777773</v>
      </c>
      <c r="F15" s="6">
        <f>VLOOKUP(B15,vertices!$A:$C,2,0)</f>
        <v>-22.987500000000001</v>
      </c>
      <c r="G15" s="6">
        <f>VLOOKUP(B15,vertices!$A:$C,3,0)</f>
        <v>-43.37</v>
      </c>
      <c r="AE15"/>
      <c r="AF15" s="3"/>
    </row>
    <row r="16" spans="1:32" x14ac:dyDescent="0.25">
      <c r="A16" s="4" t="s">
        <v>16</v>
      </c>
      <c r="B16" s="4" t="s">
        <v>0</v>
      </c>
      <c r="C16" s="5">
        <f t="shared" si="3"/>
        <v>66.648214936432481</v>
      </c>
      <c r="D16" s="6">
        <f>VLOOKUP(A16,vertices!$A:$C,2,0)</f>
        <v>-23.358919444444446</v>
      </c>
      <c r="E16" s="6">
        <f>VLOOKUP(A16,vertices!$A:$C,3,0)</f>
        <v>-42.232091666666669</v>
      </c>
      <c r="F16" s="6">
        <f>VLOOKUP(B16,vertices!$A:$C,2,0)</f>
        <v>-22.987500000000001</v>
      </c>
      <c r="G16" s="6">
        <f>VLOOKUP(B16,vertices!$A:$C,3,0)</f>
        <v>-43.37</v>
      </c>
      <c r="AE16"/>
      <c r="AF16" s="3"/>
    </row>
    <row r="17" spans="1:32" x14ac:dyDescent="0.25">
      <c r="A17" s="4" t="s">
        <v>0</v>
      </c>
      <c r="B17" s="4" t="s">
        <v>15</v>
      </c>
      <c r="C17" s="5">
        <f t="shared" si="3"/>
        <v>30.20489471711949</v>
      </c>
      <c r="D17" s="6">
        <f>VLOOKUP(A17,vertices!$A:$C,2,0)</f>
        <v>-22.987500000000001</v>
      </c>
      <c r="E17" s="6">
        <f>VLOOKUP(A17,vertices!$A:$C,3,0)</f>
        <v>-43.37</v>
      </c>
      <c r="F17" s="6">
        <f>VLOOKUP(B17,vertices!$A:$C,2,0)</f>
        <v>-22.9180555555556</v>
      </c>
      <c r="G17" s="6">
        <f>VLOOKUP(B17,vertices!$A:$C,3,0)</f>
        <v>-42.828888888888898</v>
      </c>
      <c r="AE17"/>
      <c r="AF17" s="3"/>
    </row>
    <row r="18" spans="1:32" x14ac:dyDescent="0.25">
      <c r="A18" s="4" t="s">
        <v>0</v>
      </c>
      <c r="B18" s="4" t="s">
        <v>1</v>
      </c>
      <c r="C18" s="5">
        <f t="shared" si="3"/>
        <v>71.905276245596895</v>
      </c>
      <c r="D18" s="6">
        <f>VLOOKUP(A18,vertices!$A:$C,2,0)</f>
        <v>-22.987500000000001</v>
      </c>
      <c r="E18" s="6">
        <f>VLOOKUP(A18,vertices!$A:$C,3,0)</f>
        <v>-43.37</v>
      </c>
      <c r="F18" s="6">
        <f>VLOOKUP(B18,vertices!$A:$C,2,0)</f>
        <v>-22.920833333333334</v>
      </c>
      <c r="G18" s="6">
        <f>VLOOKUP(B18,vertices!$A:$C,3,0)</f>
        <v>-42.07138888888889</v>
      </c>
      <c r="AE18"/>
      <c r="AF18" s="3"/>
    </row>
    <row r="19" spans="1:32" x14ac:dyDescent="0.25">
      <c r="A19" s="4" t="s">
        <v>1</v>
      </c>
      <c r="B19" s="4" t="s">
        <v>0</v>
      </c>
      <c r="C19" s="5">
        <f t="shared" si="3"/>
        <v>71.905276245596895</v>
      </c>
      <c r="D19" s="6">
        <f>VLOOKUP(A19,vertices!$A:$C,2,0)</f>
        <v>-22.920833333333334</v>
      </c>
      <c r="E19" s="6">
        <f>VLOOKUP(A19,vertices!$A:$C,3,0)</f>
        <v>-42.07138888888889</v>
      </c>
      <c r="F19" s="6">
        <f>VLOOKUP(B19,vertices!$A:$C,2,0)</f>
        <v>-22.987500000000001</v>
      </c>
      <c r="G19" s="6">
        <f>VLOOKUP(B19,vertices!$A:$C,3,0)</f>
        <v>-43.37</v>
      </c>
      <c r="AE19"/>
      <c r="AF19" s="3"/>
    </row>
    <row r="20" spans="1:32" x14ac:dyDescent="0.25">
      <c r="A20" s="4" t="s">
        <v>1</v>
      </c>
      <c r="B20" s="4" t="s">
        <v>15</v>
      </c>
      <c r="C20" s="5">
        <f t="shared" si="3"/>
        <v>41.889595863083414</v>
      </c>
      <c r="D20" s="6">
        <f>VLOOKUP(A20,vertices!$A:$C,2,0)</f>
        <v>-22.920833333333334</v>
      </c>
      <c r="E20" s="6">
        <f>VLOOKUP(A20,vertices!$A:$C,3,0)</f>
        <v>-42.07138888888889</v>
      </c>
      <c r="F20" s="6">
        <f>VLOOKUP(B20,vertices!$A:$C,2,0)</f>
        <v>-22.9180555555556</v>
      </c>
      <c r="G20" s="6">
        <f>VLOOKUP(B20,vertices!$A:$C,3,0)</f>
        <v>-42.828888888888898</v>
      </c>
      <c r="AE20"/>
      <c r="AF20" s="3"/>
    </row>
    <row r="21" spans="1:32" x14ac:dyDescent="0.25">
      <c r="A21" s="4" t="s">
        <v>15</v>
      </c>
      <c r="B21" s="4" t="s">
        <v>0</v>
      </c>
      <c r="C21" s="5">
        <f t="shared" si="3"/>
        <v>30.20489471711949</v>
      </c>
      <c r="D21" s="6">
        <f>VLOOKUP(A21,vertices!$A:$C,2,0)</f>
        <v>-22.9180555555556</v>
      </c>
      <c r="E21" s="6">
        <f>VLOOKUP(A21,vertices!$A:$C,3,0)</f>
        <v>-42.828888888888898</v>
      </c>
      <c r="F21" s="6">
        <f>VLOOKUP(B21,vertices!$A:$C,2,0)</f>
        <v>-22.987500000000001</v>
      </c>
      <c r="G21" s="6">
        <f>VLOOKUP(B21,vertices!$A:$C,3,0)</f>
        <v>-43.37</v>
      </c>
      <c r="AE21"/>
      <c r="AF21" s="3"/>
    </row>
    <row r="22" spans="1:32" x14ac:dyDescent="0.25">
      <c r="A22" s="4" t="s">
        <v>15</v>
      </c>
      <c r="B22" s="4" t="s">
        <v>1</v>
      </c>
      <c r="C22" s="5">
        <f t="shared" si="3"/>
        <v>41.889595863083414</v>
      </c>
      <c r="D22" s="6">
        <f>VLOOKUP(A22,vertices!$A:$C,2,0)</f>
        <v>-22.9180555555556</v>
      </c>
      <c r="E22" s="6">
        <f>VLOOKUP(A22,vertices!$A:$C,3,0)</f>
        <v>-42.828888888888898</v>
      </c>
      <c r="F22" s="6">
        <f>VLOOKUP(B22,vertices!$A:$C,2,0)</f>
        <v>-22.920833333333334</v>
      </c>
      <c r="G22" s="6">
        <f>VLOOKUP(B22,vertices!$A:$C,3,0)</f>
        <v>-42.07138888888889</v>
      </c>
      <c r="AE22"/>
      <c r="AF22" s="3"/>
    </row>
    <row r="23" spans="1:32" x14ac:dyDescent="0.25">
      <c r="A23" s="4" t="s">
        <v>15</v>
      </c>
      <c r="B23" s="4" t="s">
        <v>17</v>
      </c>
      <c r="C23" s="5">
        <f t="shared" si="3"/>
        <v>35.049261249309467</v>
      </c>
      <c r="D23" s="6">
        <f>VLOOKUP(A23,vertices!$A:$C,2,0)</f>
        <v>-22.9180555555556</v>
      </c>
      <c r="E23" s="6">
        <f>VLOOKUP(A23,vertices!$A:$C,3,0)</f>
        <v>-42.828888888888898</v>
      </c>
      <c r="F23" s="6">
        <f>VLOOKUP(B23,vertices!$A:$C,2,0)</f>
        <v>-23.381527777777777</v>
      </c>
      <c r="G23" s="6">
        <f>VLOOKUP(B23,vertices!$A:$C,3,0)</f>
        <v>-43.214913888888894</v>
      </c>
      <c r="AE23"/>
      <c r="AF23" s="3"/>
    </row>
    <row r="24" spans="1:32" x14ac:dyDescent="0.25">
      <c r="A24" s="4" t="s">
        <v>15</v>
      </c>
      <c r="B24" s="4" t="s">
        <v>69</v>
      </c>
      <c r="C24" s="5">
        <f t="shared" si="3"/>
        <v>36.48307249552289</v>
      </c>
      <c r="D24" s="6">
        <f>VLOOKUP(A24,vertices!$A:$C,2,0)</f>
        <v>-22.9180555555556</v>
      </c>
      <c r="E24" s="6">
        <f>VLOOKUP(A24,vertices!$A:$C,3,0)</f>
        <v>-42.828888888888898</v>
      </c>
      <c r="F24" s="6">
        <f>VLOOKUP(B24,vertices!$A:$C,2,0)</f>
        <v>-23.356677777777779</v>
      </c>
      <c r="G24" s="6">
        <f>VLOOKUP(B24,vertices!$A:$C,3,0)</f>
        <v>-42.371563888888886</v>
      </c>
      <c r="AE24"/>
      <c r="AF24" s="3"/>
    </row>
    <row r="25" spans="1:32" x14ac:dyDescent="0.25">
      <c r="A25" s="4" t="s">
        <v>15</v>
      </c>
      <c r="B25" s="4" t="s">
        <v>74</v>
      </c>
      <c r="C25" s="5">
        <f t="shared" si="3"/>
        <v>48.211171043053454</v>
      </c>
      <c r="D25" s="6">
        <f>VLOOKUP(A25,vertices!$A:$C,2,0)</f>
        <v>-22.9180555555556</v>
      </c>
      <c r="E25" s="6">
        <f>VLOOKUP(A25,vertices!$A:$C,3,0)</f>
        <v>-42.828888888888898</v>
      </c>
      <c r="F25" s="6">
        <f>VLOOKUP(B25,vertices!$A:$C,2,0)</f>
        <v>-23.357902777777777</v>
      </c>
      <c r="G25" s="6">
        <f>VLOOKUP(B25,vertices!$A:$C,3,0)</f>
        <v>-42.098305555555555</v>
      </c>
      <c r="AE25"/>
      <c r="AF25" s="3"/>
    </row>
    <row r="26" spans="1:32" x14ac:dyDescent="0.25">
      <c r="A26" s="4" t="s">
        <v>14</v>
      </c>
      <c r="B26" s="4" t="s">
        <v>15</v>
      </c>
      <c r="C26" s="5">
        <f t="shared" si="3"/>
        <v>30.577555101961273</v>
      </c>
      <c r="D26" s="6">
        <f>VLOOKUP(A26,vertices!$A:$C,2,0)</f>
        <v>-23.381011111111111</v>
      </c>
      <c r="E26" s="6">
        <f>VLOOKUP(A26,vertices!$A:$C,3,0)</f>
        <v>-43.059727777777773</v>
      </c>
      <c r="F26" s="6">
        <f>VLOOKUP(B26,vertices!$A:$C,2,0)</f>
        <v>-22.9180555555556</v>
      </c>
      <c r="G26" s="6">
        <f>VLOOKUP(B26,vertices!$A:$C,3,0)</f>
        <v>-42.828888888888898</v>
      </c>
      <c r="AE26"/>
      <c r="AF26" s="3"/>
    </row>
    <row r="27" spans="1:32" x14ac:dyDescent="0.25">
      <c r="A27" s="4" t="s">
        <v>16</v>
      </c>
      <c r="B27" s="4" t="s">
        <v>15</v>
      </c>
      <c r="C27" s="5">
        <f t="shared" si="3"/>
        <v>42.26394037306104</v>
      </c>
      <c r="D27" s="6">
        <f>VLOOKUP(A27,vertices!$A:$C,2,0)</f>
        <v>-23.358919444444446</v>
      </c>
      <c r="E27" s="6">
        <f>VLOOKUP(A27,vertices!$A:$C,3,0)</f>
        <v>-42.232091666666669</v>
      </c>
      <c r="F27" s="6">
        <f>VLOOKUP(B27,vertices!$A:$C,2,0)</f>
        <v>-22.9180555555556</v>
      </c>
      <c r="G27" s="6">
        <f>VLOOKUP(B27,vertices!$A:$C,3,0)</f>
        <v>-42.828888888888898</v>
      </c>
      <c r="AE27"/>
      <c r="AF27" s="3"/>
    </row>
    <row r="28" spans="1:32" x14ac:dyDescent="0.25">
      <c r="A28" s="4" t="s">
        <v>1</v>
      </c>
      <c r="B28" s="4" t="s">
        <v>69</v>
      </c>
      <c r="C28" s="5">
        <f t="shared" si="3"/>
        <v>30.974187286793828</v>
      </c>
      <c r="D28" s="6">
        <f>VLOOKUP(A28,vertices!$A:$C,2,0)</f>
        <v>-22.920833333333334</v>
      </c>
      <c r="E28" s="6">
        <f>VLOOKUP(A28,vertices!$A:$C,3,0)</f>
        <v>-42.07138888888889</v>
      </c>
      <c r="F28" s="6">
        <f>VLOOKUP(B28,vertices!$A:$C,2,0)</f>
        <v>-23.356677777777779</v>
      </c>
      <c r="G28" s="6">
        <f>VLOOKUP(B28,vertices!$A:$C,3,0)</f>
        <v>-42.371563888888886</v>
      </c>
      <c r="AE28"/>
      <c r="AF28" s="3"/>
    </row>
    <row r="29" spans="1:32" x14ac:dyDescent="0.25">
      <c r="A29" s="4" t="s">
        <v>1</v>
      </c>
      <c r="B29" s="4" t="s">
        <v>74</v>
      </c>
      <c r="C29" s="5">
        <f t="shared" si="3"/>
        <v>26.283398509352054</v>
      </c>
      <c r="D29" s="6">
        <f>VLOOKUP(A29,vertices!$A:$C,2,0)</f>
        <v>-22.920833333333334</v>
      </c>
      <c r="E29" s="6">
        <f>VLOOKUP(A29,vertices!$A:$C,3,0)</f>
        <v>-42.07138888888889</v>
      </c>
      <c r="F29" s="6">
        <f>VLOOKUP(B29,vertices!$A:$C,2,0)</f>
        <v>-23.357902777777777</v>
      </c>
      <c r="G29" s="6">
        <f>VLOOKUP(B29,vertices!$A:$C,3,0)</f>
        <v>-42.098305555555555</v>
      </c>
      <c r="AE29"/>
      <c r="AF29" s="3"/>
    </row>
    <row r="30" spans="1:32" x14ac:dyDescent="0.25">
      <c r="A30" s="4" t="s">
        <v>1</v>
      </c>
      <c r="B30" s="4" t="s">
        <v>17</v>
      </c>
      <c r="C30" s="5">
        <f t="shared" si="3"/>
        <v>68.921007024509606</v>
      </c>
      <c r="D30" s="6">
        <f>VLOOKUP(A30,vertices!$A:$C,2,0)</f>
        <v>-22.920833333333334</v>
      </c>
      <c r="E30" s="6">
        <f>VLOOKUP(A30,vertices!$A:$C,3,0)</f>
        <v>-42.07138888888889</v>
      </c>
      <c r="F30" s="6">
        <f>VLOOKUP(B30,vertices!$A:$C,2,0)</f>
        <v>-23.381527777777777</v>
      </c>
      <c r="G30" s="6">
        <f>VLOOKUP(B30,vertices!$A:$C,3,0)</f>
        <v>-43.214913888888894</v>
      </c>
      <c r="AE30"/>
      <c r="AF30" s="3"/>
    </row>
    <row r="31" spans="1:32" x14ac:dyDescent="0.25">
      <c r="A31" s="4" t="s">
        <v>16</v>
      </c>
      <c r="B31" s="4" t="s">
        <v>1</v>
      </c>
      <c r="C31" s="5">
        <f t="shared" si="3"/>
        <v>27.758461300074657</v>
      </c>
      <c r="D31" s="6">
        <f>VLOOKUP(A31,vertices!$A:$C,2,0)</f>
        <v>-23.358919444444446</v>
      </c>
      <c r="E31" s="6">
        <f>VLOOKUP(A31,vertices!$A:$C,3,0)</f>
        <v>-42.232091666666669</v>
      </c>
      <c r="F31" s="6">
        <f>VLOOKUP(B31,vertices!$A:$C,2,0)</f>
        <v>-22.920833333333334</v>
      </c>
      <c r="G31" s="6">
        <f>VLOOKUP(B31,vertices!$A:$C,3,0)</f>
        <v>-42.07138888888889</v>
      </c>
      <c r="AE31"/>
      <c r="AF31" s="3"/>
    </row>
    <row r="32" spans="1:32" x14ac:dyDescent="0.25">
      <c r="A32" s="4" t="s">
        <v>14</v>
      </c>
      <c r="B32" s="4" t="s">
        <v>1</v>
      </c>
      <c r="C32" s="5">
        <f t="shared" si="3"/>
        <v>61.157084006981854</v>
      </c>
      <c r="D32" s="6">
        <f>VLOOKUP(A32,vertices!$A:$C,2,0)</f>
        <v>-23.381011111111111</v>
      </c>
      <c r="E32" s="6">
        <f>VLOOKUP(A32,vertices!$A:$C,3,0)</f>
        <v>-43.059727777777773</v>
      </c>
      <c r="F32" s="6">
        <f>VLOOKUP(B32,vertices!$A:$C,2,0)</f>
        <v>-22.920833333333334</v>
      </c>
      <c r="G32" s="6">
        <f>VLOOKUP(B32,vertices!$A:$C,3,0)</f>
        <v>-42.07138888888889</v>
      </c>
      <c r="AE32"/>
      <c r="AF32" s="3"/>
    </row>
    <row r="33" spans="1:32" x14ac:dyDescent="0.25">
      <c r="A33" s="7" t="s">
        <v>17</v>
      </c>
      <c r="B33" s="7" t="s">
        <v>18</v>
      </c>
      <c r="C33" s="17">
        <f t="shared" si="3"/>
        <v>97.38814632255631</v>
      </c>
      <c r="D33" s="6">
        <f>VLOOKUP(A33,vertices!$A:$C,2,0)</f>
        <v>-23.381527777777777</v>
      </c>
      <c r="E33" s="6">
        <f>VLOOKUP(A33,vertices!$A:$C,3,0)</f>
        <v>-43.214913888888894</v>
      </c>
      <c r="F33" s="6">
        <f>VLOOKUP(B33,vertices!$A:$C,2,0)</f>
        <v>-25</v>
      </c>
      <c r="G33" s="6">
        <f>VLOOKUP(B33,vertices!$A:$C,3,0)</f>
        <v>-43.333333333333336</v>
      </c>
      <c r="AE33"/>
      <c r="AF33" s="3"/>
    </row>
    <row r="34" spans="1:32" x14ac:dyDescent="0.25">
      <c r="A34" s="7" t="s">
        <v>18</v>
      </c>
      <c r="B34" s="7" t="s">
        <v>19</v>
      </c>
      <c r="C34" s="5">
        <f t="shared" si="3"/>
        <v>10.006554378056407</v>
      </c>
      <c r="D34" s="6">
        <f>VLOOKUP(A34,vertices!$A:$C,2,0)</f>
        <v>-25</v>
      </c>
      <c r="E34" s="6">
        <f>VLOOKUP(A34,vertices!$A:$C,3,0)</f>
        <v>-43.333333333333336</v>
      </c>
      <c r="F34" s="6">
        <f>VLOOKUP(B34,vertices!$A:$C,2,0)</f>
        <v>-25.166666666666668</v>
      </c>
      <c r="G34" s="6">
        <f>VLOOKUP(B34,vertices!$A:$C,3,0)</f>
        <v>-43.333333333333336</v>
      </c>
      <c r="AE34"/>
      <c r="AF34" s="3"/>
    </row>
    <row r="35" spans="1:32" x14ac:dyDescent="0.25">
      <c r="A35" s="7" t="s">
        <v>19</v>
      </c>
      <c r="B35" s="7" t="s">
        <v>20</v>
      </c>
      <c r="C35" s="5">
        <f t="shared" si="3"/>
        <v>10.006554378187786</v>
      </c>
      <c r="D35" s="6">
        <f>VLOOKUP(A35,vertices!$A:$C,2,0)</f>
        <v>-25.166666666666668</v>
      </c>
      <c r="E35" s="6">
        <f>VLOOKUP(A35,vertices!$A:$C,3,0)</f>
        <v>-43.333333333333336</v>
      </c>
      <c r="F35" s="6">
        <f>VLOOKUP(B35,vertices!$A:$C,2,0)</f>
        <v>-25.333333333333332</v>
      </c>
      <c r="G35" s="6">
        <f>VLOOKUP(B35,vertices!$A:$C,3,0)</f>
        <v>-43.333333333333336</v>
      </c>
      <c r="AE35"/>
      <c r="AF35" s="3"/>
    </row>
    <row r="36" spans="1:32" x14ac:dyDescent="0.25">
      <c r="A36" s="7" t="s">
        <v>20</v>
      </c>
      <c r="B36" s="7" t="s">
        <v>21</v>
      </c>
      <c r="C36" s="5">
        <f t="shared" si="3"/>
        <v>10.006554378187786</v>
      </c>
      <c r="D36" s="6">
        <f>VLOOKUP(A36,vertices!$A:$C,2,0)</f>
        <v>-25.333333333333332</v>
      </c>
      <c r="E36" s="6">
        <f>VLOOKUP(A36,vertices!$A:$C,3,0)</f>
        <v>-43.333333333333336</v>
      </c>
      <c r="F36" s="6">
        <f>VLOOKUP(B36,vertices!$A:$C,2,0)</f>
        <v>-25.5</v>
      </c>
      <c r="G36" s="6">
        <f>VLOOKUP(B36,vertices!$A:$C,3,0)</f>
        <v>-43.333333333333336</v>
      </c>
      <c r="AE36"/>
      <c r="AF36" s="3"/>
    </row>
    <row r="37" spans="1:32" x14ac:dyDescent="0.25">
      <c r="A37" s="7" t="s">
        <v>21</v>
      </c>
      <c r="B37" s="7" t="s">
        <v>22</v>
      </c>
      <c r="C37" s="5">
        <f t="shared" si="3"/>
        <v>10.006554378056407</v>
      </c>
      <c r="D37" s="6">
        <f>VLOOKUP(A37,vertices!$A:$C,2,0)</f>
        <v>-25.5</v>
      </c>
      <c r="E37" s="6">
        <f>VLOOKUP(A37,vertices!$A:$C,3,0)</f>
        <v>-43.333333333333336</v>
      </c>
      <c r="F37" s="6">
        <f>VLOOKUP(B37,vertices!$A:$C,2,0)</f>
        <v>-25.666666666666668</v>
      </c>
      <c r="G37" s="6">
        <f>VLOOKUP(B37,vertices!$A:$C,3,0)</f>
        <v>-43.333333333333336</v>
      </c>
      <c r="AE37"/>
      <c r="AF37" s="3"/>
    </row>
    <row r="38" spans="1:32" x14ac:dyDescent="0.25">
      <c r="A38" s="7" t="s">
        <v>22</v>
      </c>
      <c r="B38" s="7" t="s">
        <v>23</v>
      </c>
      <c r="C38" s="5">
        <f t="shared" si="3"/>
        <v>10.006554378056407</v>
      </c>
      <c r="D38" s="6">
        <f>VLOOKUP(A38,vertices!$A:$C,2,0)</f>
        <v>-25.666666666666668</v>
      </c>
      <c r="E38" s="6">
        <f>VLOOKUP(A38,vertices!$A:$C,3,0)</f>
        <v>-43.333333333333336</v>
      </c>
      <c r="F38" s="6">
        <f>VLOOKUP(B38,vertices!$A:$C,2,0)</f>
        <v>-25.833333333333332</v>
      </c>
      <c r="G38" s="6">
        <f>VLOOKUP(B38,vertices!$A:$C,3,0)</f>
        <v>-43.333333333333336</v>
      </c>
      <c r="AE38"/>
      <c r="AF38" s="3"/>
    </row>
    <row r="39" spans="1:32" x14ac:dyDescent="0.25">
      <c r="A39" s="7" t="s">
        <v>23</v>
      </c>
      <c r="B39" s="7" t="s">
        <v>110</v>
      </c>
      <c r="C39" s="5">
        <f t="shared" si="3"/>
        <v>10.006554378187786</v>
      </c>
      <c r="D39" s="6">
        <f>VLOOKUP(A39,vertices!$A:$C,2,0)</f>
        <v>-25.833333333333332</v>
      </c>
      <c r="E39" s="6">
        <f>VLOOKUP(A39,vertices!$A:$C,3,0)</f>
        <v>-43.333333333333336</v>
      </c>
      <c r="F39" s="6">
        <f>VLOOKUP(B39,vertices!$A:$C,2,0)</f>
        <v>-26</v>
      </c>
      <c r="G39" s="6">
        <f>VLOOKUP(B39,vertices!$A:$C,3,0)</f>
        <v>-43.333333333333336</v>
      </c>
      <c r="AE39"/>
      <c r="AF39" s="3"/>
    </row>
    <row r="40" spans="1:32" x14ac:dyDescent="0.25">
      <c r="A40" s="8" t="s">
        <v>17</v>
      </c>
      <c r="B40" s="7" t="s">
        <v>24</v>
      </c>
      <c r="C40" s="5">
        <f t="shared" si="3"/>
        <v>47.471612599604036</v>
      </c>
      <c r="D40" s="6">
        <f>VLOOKUP(A40,vertices!$A:$C,2,0)</f>
        <v>-23.381527777777777</v>
      </c>
      <c r="E40" s="6">
        <f>VLOOKUP(A40,vertices!$A:$C,3,0)</f>
        <v>-43.214913888888894</v>
      </c>
      <c r="F40" s="6">
        <f>VLOOKUP(B40,vertices!$A:$C,2,0)</f>
        <v>-24.166497222222223</v>
      </c>
      <c r="G40" s="6">
        <f>VLOOKUP(B40,vertices!$A:$C,3,0)</f>
        <v>-43.11130277777778</v>
      </c>
      <c r="AE40"/>
      <c r="AF40" s="3"/>
    </row>
    <row r="41" spans="1:32" x14ac:dyDescent="0.25">
      <c r="A41" s="8" t="s">
        <v>24</v>
      </c>
      <c r="B41" s="7" t="s">
        <v>25</v>
      </c>
      <c r="C41" s="5">
        <f t="shared" si="3"/>
        <v>21.660882456036568</v>
      </c>
      <c r="D41" s="6">
        <f>VLOOKUP(A41,vertices!$A:$C,2,0)</f>
        <v>-24.166497222222223</v>
      </c>
      <c r="E41" s="6">
        <f>VLOOKUP(A41,vertices!$A:$C,3,0)</f>
        <v>-43.11130277777778</v>
      </c>
      <c r="F41" s="6">
        <f>VLOOKUP(B41,vertices!$A:$C,2,0)</f>
        <v>-24.524652777777778</v>
      </c>
      <c r="G41" s="6">
        <f>VLOOKUP(B41,vertices!$A:$C,3,0)</f>
        <v>-43.063641666666662</v>
      </c>
      <c r="AE41"/>
      <c r="AF41" s="3"/>
    </row>
    <row r="42" spans="1:32" x14ac:dyDescent="0.25">
      <c r="A42" s="8" t="s">
        <v>25</v>
      </c>
      <c r="B42" s="7" t="s">
        <v>26</v>
      </c>
      <c r="C42" s="5">
        <f t="shared" si="3"/>
        <v>14.899431811793225</v>
      </c>
      <c r="D42" s="6">
        <f>VLOOKUP(A42,vertices!$A:$C,2,0)</f>
        <v>-24.524652777777778</v>
      </c>
      <c r="E42" s="6">
        <f>VLOOKUP(A42,vertices!$A:$C,3,0)</f>
        <v>-43.063641666666662</v>
      </c>
      <c r="F42" s="6">
        <f>VLOOKUP(B42,vertices!$A:$C,2,0)</f>
        <v>-24.771002777777777</v>
      </c>
      <c r="G42" s="6">
        <f>VLOOKUP(B42,vertices!$A:$C,3,0)</f>
        <v>-43.03071388888889</v>
      </c>
      <c r="AE42"/>
      <c r="AF42" s="3"/>
    </row>
    <row r="43" spans="1:32" x14ac:dyDescent="0.25">
      <c r="A43" s="8" t="s">
        <v>26</v>
      </c>
      <c r="B43" s="7" t="s">
        <v>27</v>
      </c>
      <c r="C43" s="5">
        <f t="shared" si="3"/>
        <v>13.850231140557785</v>
      </c>
      <c r="D43" s="6">
        <f>VLOOKUP(A43,vertices!$A:$C,2,0)</f>
        <v>-24.771002777777777</v>
      </c>
      <c r="E43" s="6">
        <f>VLOOKUP(A43,vertices!$A:$C,3,0)</f>
        <v>-43.03071388888889</v>
      </c>
      <c r="F43" s="6">
        <f>VLOOKUP(B43,vertices!$A:$C,2,0)</f>
        <v>-25</v>
      </c>
      <c r="G43" s="6">
        <f>VLOOKUP(B43,vertices!$A:$C,3,0)</f>
        <v>-43</v>
      </c>
      <c r="AE43"/>
      <c r="AF43" s="3"/>
    </row>
    <row r="44" spans="1:32" x14ac:dyDescent="0.25">
      <c r="A44" s="8" t="s">
        <v>27</v>
      </c>
      <c r="B44" s="7" t="s">
        <v>28</v>
      </c>
      <c r="C44" s="5">
        <f t="shared" si="3"/>
        <v>10.006554378056407</v>
      </c>
      <c r="D44" s="6">
        <f>VLOOKUP(A44,vertices!$A:$C,2,0)</f>
        <v>-25</v>
      </c>
      <c r="E44" s="6">
        <f>VLOOKUP(A44,vertices!$A:$C,3,0)</f>
        <v>-43</v>
      </c>
      <c r="F44" s="6">
        <f>VLOOKUP(B44,vertices!$A:$C,2,0)</f>
        <v>-25.166666666666668</v>
      </c>
      <c r="G44" s="6">
        <f>VLOOKUP(B44,vertices!$A:$C,3,0)</f>
        <v>-43</v>
      </c>
      <c r="AE44"/>
      <c r="AF44" s="3"/>
    </row>
    <row r="45" spans="1:32" x14ac:dyDescent="0.25">
      <c r="A45" s="8" t="s">
        <v>28</v>
      </c>
      <c r="B45" s="7" t="s">
        <v>29</v>
      </c>
      <c r="C45" s="5">
        <f t="shared" si="3"/>
        <v>10.006554378187786</v>
      </c>
      <c r="D45" s="6">
        <f>VLOOKUP(A45,vertices!$A:$C,2,0)</f>
        <v>-25.166666666666668</v>
      </c>
      <c r="E45" s="6">
        <f>VLOOKUP(A45,vertices!$A:$C,3,0)</f>
        <v>-43</v>
      </c>
      <c r="F45" s="6">
        <f>VLOOKUP(B45,vertices!$A:$C,2,0)</f>
        <v>-25.333333333333332</v>
      </c>
      <c r="G45" s="6">
        <f>VLOOKUP(B45,vertices!$A:$C,3,0)</f>
        <v>-43</v>
      </c>
      <c r="AE45"/>
      <c r="AF45" s="3"/>
    </row>
    <row r="46" spans="1:32" x14ac:dyDescent="0.25">
      <c r="A46" s="8" t="s">
        <v>29</v>
      </c>
      <c r="B46" s="7" t="s">
        <v>30</v>
      </c>
      <c r="C46" s="5">
        <f t="shared" si="3"/>
        <v>10.006554378187786</v>
      </c>
      <c r="D46" s="6">
        <f>VLOOKUP(A46,vertices!$A:$C,2,0)</f>
        <v>-25.333333333333332</v>
      </c>
      <c r="E46" s="6">
        <f>VLOOKUP(A46,vertices!$A:$C,3,0)</f>
        <v>-43</v>
      </c>
      <c r="F46" s="6">
        <f>VLOOKUP(B46,vertices!$A:$C,2,0)</f>
        <v>-25.5</v>
      </c>
      <c r="G46" s="6">
        <f>VLOOKUP(B46,vertices!$A:$C,3,0)</f>
        <v>-43</v>
      </c>
      <c r="AE46"/>
      <c r="AF46" s="3"/>
    </row>
    <row r="47" spans="1:32" x14ac:dyDescent="0.25">
      <c r="A47" s="8" t="s">
        <v>30</v>
      </c>
      <c r="B47" s="7" t="s">
        <v>31</v>
      </c>
      <c r="C47" s="5">
        <f t="shared" si="3"/>
        <v>10.006554378056407</v>
      </c>
      <c r="D47" s="6">
        <f>VLOOKUP(A47,vertices!$A:$C,2,0)</f>
        <v>-25.5</v>
      </c>
      <c r="E47" s="6">
        <f>VLOOKUP(A47,vertices!$A:$C,3,0)</f>
        <v>-43</v>
      </c>
      <c r="F47" s="6">
        <f>VLOOKUP(B47,vertices!$A:$C,2,0)</f>
        <v>-25.666666666666668</v>
      </c>
      <c r="G47" s="6">
        <f>VLOOKUP(B47,vertices!$A:$C,3,0)</f>
        <v>-43</v>
      </c>
      <c r="AE47"/>
      <c r="AF47" s="3"/>
    </row>
    <row r="48" spans="1:32" x14ac:dyDescent="0.25">
      <c r="A48" s="8" t="s">
        <v>31</v>
      </c>
      <c r="B48" s="7" t="s">
        <v>32</v>
      </c>
      <c r="C48" s="5">
        <f t="shared" si="3"/>
        <v>10.006554378056407</v>
      </c>
      <c r="D48" s="6">
        <f>VLOOKUP(A48,vertices!$A:$C,2,0)</f>
        <v>-25.666666666666668</v>
      </c>
      <c r="E48" s="6">
        <f>VLOOKUP(A48,vertices!$A:$C,3,0)</f>
        <v>-43</v>
      </c>
      <c r="F48" s="6">
        <f>VLOOKUP(B48,vertices!$A:$C,2,0)</f>
        <v>-25.833333333333332</v>
      </c>
      <c r="G48" s="6">
        <f>VLOOKUP(B48,vertices!$A:$C,3,0)</f>
        <v>-43</v>
      </c>
      <c r="AE48"/>
      <c r="AF48" s="3"/>
    </row>
    <row r="49" spans="1:32" x14ac:dyDescent="0.25">
      <c r="A49" s="8" t="s">
        <v>32</v>
      </c>
      <c r="B49" s="7" t="s">
        <v>111</v>
      </c>
      <c r="C49" s="5">
        <f t="shared" si="3"/>
        <v>10.006554378187786</v>
      </c>
      <c r="D49" s="6">
        <f>VLOOKUP(A49,vertices!$A:$C,2,0)</f>
        <v>-25.833333333333332</v>
      </c>
      <c r="E49" s="6">
        <f>VLOOKUP(A49,vertices!$A:$C,3,0)</f>
        <v>-43</v>
      </c>
      <c r="F49" s="6">
        <f>VLOOKUP(B49,vertices!$A:$C,2,0)</f>
        <v>-26</v>
      </c>
      <c r="G49" s="6">
        <f>VLOOKUP(B49,vertices!$A:$C,3,0)</f>
        <v>-43</v>
      </c>
      <c r="AE49"/>
      <c r="AF49" s="3"/>
    </row>
    <row r="50" spans="1:32" x14ac:dyDescent="0.25">
      <c r="A50" s="8" t="s">
        <v>17</v>
      </c>
      <c r="B50" s="7" t="s">
        <v>33</v>
      </c>
      <c r="C50" s="5">
        <f t="shared" si="3"/>
        <v>24.836632268177823</v>
      </c>
      <c r="D50" s="6">
        <f>VLOOKUP(A50,vertices!$A:$C,2,0)</f>
        <v>-23.381527777777777</v>
      </c>
      <c r="E50" s="6">
        <f>VLOOKUP(A50,vertices!$A:$C,3,0)</f>
        <v>-43.214913888888894</v>
      </c>
      <c r="F50" s="6">
        <f>VLOOKUP(B50,vertices!$A:$C,2,0)</f>
        <v>-23.777891666666665</v>
      </c>
      <c r="G50" s="6">
        <f>VLOOKUP(B50,vertices!$A:$C,3,0)</f>
        <v>-43.08571666666667</v>
      </c>
      <c r="AE50"/>
      <c r="AF50" s="3"/>
    </row>
    <row r="51" spans="1:32" x14ac:dyDescent="0.25">
      <c r="A51" s="8" t="s">
        <v>33</v>
      </c>
      <c r="B51" s="7" t="s">
        <v>34</v>
      </c>
      <c r="C51" s="5">
        <f t="shared" si="3"/>
        <v>31.142478115894665</v>
      </c>
      <c r="D51" s="6">
        <f>VLOOKUP(A51,vertices!$A:$C,2,0)</f>
        <v>-23.777891666666665</v>
      </c>
      <c r="E51" s="6">
        <f>VLOOKUP(A51,vertices!$A:$C,3,0)</f>
        <v>-43.08571666666667</v>
      </c>
      <c r="F51" s="6">
        <f>VLOOKUP(B51,vertices!$A:$C,2,0)</f>
        <v>-24.274761111111111</v>
      </c>
      <c r="G51" s="6">
        <f>VLOOKUP(B51,vertices!$A:$C,3,0)</f>
        <v>-42.922688888888885</v>
      </c>
      <c r="AE51"/>
      <c r="AF51" s="3"/>
    </row>
    <row r="52" spans="1:32" x14ac:dyDescent="0.25">
      <c r="A52" s="8" t="s">
        <v>34</v>
      </c>
      <c r="B52" s="7" t="s">
        <v>35</v>
      </c>
      <c r="C52" s="5">
        <f t="shared" si="3"/>
        <v>12.392587638345525</v>
      </c>
      <c r="D52" s="6">
        <f>VLOOKUP(A52,vertices!$A:$C,2,0)</f>
        <v>-24.274761111111111</v>
      </c>
      <c r="E52" s="6">
        <f>VLOOKUP(A52,vertices!$A:$C,3,0)</f>
        <v>-42.922688888888885</v>
      </c>
      <c r="F52" s="6">
        <f>VLOOKUP(B52,vertices!$A:$C,2,0)</f>
        <v>-24.47133333333333</v>
      </c>
      <c r="G52" s="6">
        <f>VLOOKUP(B52,vertices!$A:$C,3,0)</f>
        <v>-42.853572222222226</v>
      </c>
      <c r="AE52"/>
      <c r="AF52" s="3"/>
    </row>
    <row r="53" spans="1:32" x14ac:dyDescent="0.25">
      <c r="A53" s="8" t="s">
        <v>35</v>
      </c>
      <c r="B53" s="7" t="s">
        <v>36</v>
      </c>
      <c r="C53" s="5">
        <f t="shared" si="3"/>
        <v>8.751735916356953</v>
      </c>
      <c r="D53" s="6">
        <f>VLOOKUP(A53,vertices!$A:$C,2,0)</f>
        <v>-24.47133333333333</v>
      </c>
      <c r="E53" s="6">
        <f>VLOOKUP(A53,vertices!$A:$C,3,0)</f>
        <v>-42.853572222222226</v>
      </c>
      <c r="F53" s="6">
        <f>VLOOKUP(B53,vertices!$A:$C,2,0)</f>
        <v>-24.610138888888891</v>
      </c>
      <c r="G53" s="6">
        <f>VLOOKUP(B53,vertices!$A:$C,3,0)</f>
        <v>-42.804644444444442</v>
      </c>
      <c r="AE53"/>
      <c r="AF53" s="3"/>
    </row>
    <row r="54" spans="1:32" x14ac:dyDescent="0.25">
      <c r="A54" s="8" t="s">
        <v>36</v>
      </c>
      <c r="B54" s="7" t="s">
        <v>37</v>
      </c>
      <c r="C54" s="5">
        <f t="shared" si="3"/>
        <v>12.310408207310068</v>
      </c>
      <c r="D54" s="6">
        <f>VLOOKUP(A54,vertices!$A:$C,2,0)</f>
        <v>-24.610138888888891</v>
      </c>
      <c r="E54" s="6">
        <f>VLOOKUP(A54,vertices!$A:$C,3,0)</f>
        <v>-42.804644444444442</v>
      </c>
      <c r="F54" s="6">
        <f>VLOOKUP(B54,vertices!$A:$C,2,0)</f>
        <v>-24.805363888888891</v>
      </c>
      <c r="G54" s="6">
        <f>VLOOKUP(B54,vertices!$A:$C,3,0)</f>
        <v>-42.73565277777778</v>
      </c>
      <c r="AE54"/>
      <c r="AF54" s="3"/>
    </row>
    <row r="55" spans="1:32" x14ac:dyDescent="0.25">
      <c r="A55" s="8" t="s">
        <v>37</v>
      </c>
      <c r="B55" s="7" t="s">
        <v>38</v>
      </c>
      <c r="C55" s="5">
        <f t="shared" si="3"/>
        <v>8.9504319742215976</v>
      </c>
      <c r="D55" s="6">
        <f>VLOOKUP(A55,vertices!$A:$C,2,0)</f>
        <v>-24.805363888888891</v>
      </c>
      <c r="E55" s="6">
        <f>VLOOKUP(A55,vertices!$A:$C,3,0)</f>
        <v>-42.73565277777778</v>
      </c>
      <c r="F55" s="6">
        <f>VLOOKUP(B55,vertices!$A:$C,2,0)</f>
        <v>-24.947288888888888</v>
      </c>
      <c r="G55" s="6">
        <f>VLOOKUP(B55,vertices!$A:$C,3,0)</f>
        <v>-42.68536944444444</v>
      </c>
      <c r="AE55"/>
      <c r="AF55" s="3"/>
    </row>
    <row r="56" spans="1:32" x14ac:dyDescent="0.25">
      <c r="A56" s="8" t="s">
        <v>38</v>
      </c>
      <c r="B56" s="7" t="s">
        <v>39</v>
      </c>
      <c r="C56" s="5">
        <f t="shared" ref="C56:C119" si="4">IFERROR(3440*ACOS(COS(PI()*(90-F56)/180)*COS((90-D56)*PI()/180)+SIN((90-F56)*PI()/180)*SIN((90-D56)*PI()/180)*COS(((E56)-G56)*PI()/180)),0)</f>
        <v>3.3244133059908876</v>
      </c>
      <c r="D56" s="6">
        <f>VLOOKUP(A56,vertices!$A:$C,2,0)</f>
        <v>-24.947288888888888</v>
      </c>
      <c r="E56" s="6">
        <f>VLOOKUP(A56,vertices!$A:$C,3,0)</f>
        <v>-42.68536944444444</v>
      </c>
      <c r="F56" s="6">
        <f>VLOOKUP(B56,vertices!$A:$C,2,0)</f>
        <v>-25</v>
      </c>
      <c r="G56" s="6">
        <f>VLOOKUP(B56,vertices!$A:$C,3,0)</f>
        <v>-42.666666666666664</v>
      </c>
      <c r="AE56"/>
      <c r="AF56" s="3"/>
    </row>
    <row r="57" spans="1:32" x14ac:dyDescent="0.25">
      <c r="A57" s="8" t="s">
        <v>39</v>
      </c>
      <c r="B57" s="7" t="s">
        <v>40</v>
      </c>
      <c r="C57" s="5">
        <f t="shared" si="4"/>
        <v>10.006554378056407</v>
      </c>
      <c r="D57" s="6">
        <f>VLOOKUP(A57,vertices!$A:$C,2,0)</f>
        <v>-25</v>
      </c>
      <c r="E57" s="6">
        <f>VLOOKUP(A57,vertices!$A:$C,3,0)</f>
        <v>-42.666666666666664</v>
      </c>
      <c r="F57" s="6">
        <f>VLOOKUP(B57,vertices!$A:$C,2,0)</f>
        <v>-25.166666666666668</v>
      </c>
      <c r="G57" s="6">
        <f>VLOOKUP(B57,vertices!$A:$C,3,0)</f>
        <v>-42.666666666666664</v>
      </c>
      <c r="AE57"/>
      <c r="AF57" s="3"/>
    </row>
    <row r="58" spans="1:32" x14ac:dyDescent="0.25">
      <c r="A58" s="8" t="s">
        <v>40</v>
      </c>
      <c r="B58" s="7" t="s">
        <v>41</v>
      </c>
      <c r="C58" s="5">
        <f t="shared" si="4"/>
        <v>10.006554378187786</v>
      </c>
      <c r="D58" s="6">
        <f>VLOOKUP(A58,vertices!$A:$C,2,0)</f>
        <v>-25.166666666666668</v>
      </c>
      <c r="E58" s="6">
        <f>VLOOKUP(A58,vertices!$A:$C,3,0)</f>
        <v>-42.666666666666664</v>
      </c>
      <c r="F58" s="6">
        <f>VLOOKUP(B58,vertices!$A:$C,2,0)</f>
        <v>-25.333333333333332</v>
      </c>
      <c r="G58" s="6">
        <f>VLOOKUP(B58,vertices!$A:$C,3,0)</f>
        <v>-42.666666666666664</v>
      </c>
      <c r="AE58"/>
      <c r="AF58" s="3"/>
    </row>
    <row r="59" spans="1:32" x14ac:dyDescent="0.25">
      <c r="A59" s="8" t="s">
        <v>41</v>
      </c>
      <c r="B59" s="7" t="s">
        <v>42</v>
      </c>
      <c r="C59" s="5">
        <f t="shared" si="4"/>
        <v>10.006554378187786</v>
      </c>
      <c r="D59" s="6">
        <f>VLOOKUP(A59,vertices!$A:$C,2,0)</f>
        <v>-25.333333333333332</v>
      </c>
      <c r="E59" s="6">
        <f>VLOOKUP(A59,vertices!$A:$C,3,0)</f>
        <v>-42.666666666666664</v>
      </c>
      <c r="F59" s="6">
        <f>VLOOKUP(B59,vertices!$A:$C,2,0)</f>
        <v>-25.5</v>
      </c>
      <c r="G59" s="6">
        <f>VLOOKUP(B59,vertices!$A:$C,3,0)</f>
        <v>-42.6666666666667</v>
      </c>
      <c r="AE59"/>
      <c r="AF59" s="3"/>
    </row>
    <row r="60" spans="1:32" x14ac:dyDescent="0.25">
      <c r="A60" s="8" t="s">
        <v>42</v>
      </c>
      <c r="B60" s="7" t="s">
        <v>43</v>
      </c>
      <c r="C60" s="5">
        <f t="shared" si="4"/>
        <v>10.006554378056407</v>
      </c>
      <c r="D60" s="6">
        <f>VLOOKUP(A60,vertices!$A:$C,2,0)</f>
        <v>-25.5</v>
      </c>
      <c r="E60" s="6">
        <f>VLOOKUP(A60,vertices!$A:$C,3,0)</f>
        <v>-42.6666666666667</v>
      </c>
      <c r="F60" s="6">
        <f>VLOOKUP(B60,vertices!$A:$C,2,0)</f>
        <v>-25.666666666666668</v>
      </c>
      <c r="G60" s="6">
        <f>VLOOKUP(B60,vertices!$A:$C,3,0)</f>
        <v>-42.666666666666664</v>
      </c>
      <c r="AE60"/>
      <c r="AF60" s="3"/>
    </row>
    <row r="61" spans="1:32" x14ac:dyDescent="0.25">
      <c r="A61" s="8" t="s">
        <v>43</v>
      </c>
      <c r="B61" s="7" t="s">
        <v>154</v>
      </c>
      <c r="C61" s="5">
        <f t="shared" si="4"/>
        <v>10.006554378056407</v>
      </c>
      <c r="D61" s="6">
        <f>VLOOKUP(A61,vertices!$A:$C,2,0)</f>
        <v>-25.666666666666668</v>
      </c>
      <c r="E61" s="6">
        <f>VLOOKUP(A61,vertices!$A:$C,3,0)</f>
        <v>-42.666666666666664</v>
      </c>
      <c r="F61" s="6">
        <f>VLOOKUP(B61,vertices!$A:$C,2,0)</f>
        <v>-25.833333333333332</v>
      </c>
      <c r="G61" s="6">
        <f>VLOOKUP(B61,vertices!$A:$C,3,0)</f>
        <v>-42.666666666666664</v>
      </c>
      <c r="AE61"/>
      <c r="AF61" s="3"/>
    </row>
    <row r="62" spans="1:32" x14ac:dyDescent="0.25">
      <c r="A62" s="8" t="s">
        <v>17</v>
      </c>
      <c r="B62" s="7" t="s">
        <v>44</v>
      </c>
      <c r="C62" s="5">
        <f t="shared" si="4"/>
        <v>16.487585789759098</v>
      </c>
      <c r="D62" s="6">
        <f>VLOOKUP(A62,vertices!$A:$C,2,0)</f>
        <v>-23.381527777777777</v>
      </c>
      <c r="E62" s="6">
        <f>VLOOKUP(A62,vertices!$A:$C,3,0)</f>
        <v>-43.214913888888894</v>
      </c>
      <c r="F62" s="6">
        <f>VLOOKUP(B62,vertices!$A:$C,2,0)</f>
        <v>-23.624644444444446</v>
      </c>
      <c r="G62" s="6">
        <f>VLOOKUP(B62,vertices!$A:$C,3,0)</f>
        <v>-43.07566388888889</v>
      </c>
      <c r="AE62"/>
      <c r="AF62" s="3"/>
    </row>
    <row r="63" spans="1:32" x14ac:dyDescent="0.25">
      <c r="A63" s="8" t="s">
        <v>44</v>
      </c>
      <c r="B63" s="7" t="s">
        <v>45</v>
      </c>
      <c r="C63" s="5">
        <f t="shared" si="4"/>
        <v>8.5510487016207293</v>
      </c>
      <c r="D63" s="6">
        <f>VLOOKUP(A63,vertices!$A:$C,2,0)</f>
        <v>-23.624644444444446</v>
      </c>
      <c r="E63" s="6">
        <f>VLOOKUP(A63,vertices!$A:$C,3,0)</f>
        <v>-43.07566388888889</v>
      </c>
      <c r="F63" s="6">
        <f>VLOOKUP(B63,vertices!$A:$C,2,0)</f>
        <v>-23.750691666666668</v>
      </c>
      <c r="G63" s="6">
        <f>VLOOKUP(B63,vertices!$A:$C,3,0)</f>
        <v>-43.003255555555555</v>
      </c>
      <c r="AE63"/>
      <c r="AF63" s="3"/>
    </row>
    <row r="64" spans="1:32" x14ac:dyDescent="0.25">
      <c r="A64" s="8" t="s">
        <v>45</v>
      </c>
      <c r="B64" s="7" t="s">
        <v>46</v>
      </c>
      <c r="C64" s="5">
        <f t="shared" si="4"/>
        <v>13.464250555139969</v>
      </c>
      <c r="D64" s="6">
        <f>VLOOKUP(A64,vertices!$A:$C,2,0)</f>
        <v>-23.750691666666668</v>
      </c>
      <c r="E64" s="6">
        <f>VLOOKUP(A64,vertices!$A:$C,3,0)</f>
        <v>-43.003255555555555</v>
      </c>
      <c r="F64" s="6">
        <f>VLOOKUP(B64,vertices!$A:$C,2,0)</f>
        <v>-23.949105555555555</v>
      </c>
      <c r="G64" s="6">
        <f>VLOOKUP(B64,vertices!$A:$C,3,0)</f>
        <v>-42.888983333333336</v>
      </c>
      <c r="AE64"/>
      <c r="AF64" s="3"/>
    </row>
    <row r="65" spans="1:32" x14ac:dyDescent="0.25">
      <c r="A65" s="8" t="s">
        <v>46</v>
      </c>
      <c r="B65" s="9" t="s">
        <v>47</v>
      </c>
      <c r="C65" s="5">
        <f t="shared" si="4"/>
        <v>9.5070485158283446</v>
      </c>
      <c r="D65" s="6">
        <f>VLOOKUP(A65,vertices!$A:$C,2,0)</f>
        <v>-23.949105555555555</v>
      </c>
      <c r="E65" s="6">
        <f>VLOOKUP(A65,vertices!$A:$C,3,0)</f>
        <v>-42.888983333333336</v>
      </c>
      <c r="F65" s="6">
        <f>VLOOKUP(B65,vertices!$A:$C,2,0)</f>
        <v>-24.089163888888887</v>
      </c>
      <c r="G65" s="6">
        <f>VLOOKUP(B65,vertices!$A:$C,3,0)</f>
        <v>-42.808105555555549</v>
      </c>
      <c r="AE65"/>
      <c r="AF65" s="3"/>
    </row>
    <row r="66" spans="1:32" x14ac:dyDescent="0.25">
      <c r="A66" s="10" t="s">
        <v>47</v>
      </c>
      <c r="B66" s="7" t="s">
        <v>11</v>
      </c>
      <c r="C66" s="5">
        <f t="shared" si="4"/>
        <v>10.438173967290325</v>
      </c>
      <c r="D66" s="6">
        <f>VLOOKUP(A66,vertices!$A:$C,2,0)</f>
        <v>-24.089163888888887</v>
      </c>
      <c r="E66" s="6">
        <f>VLOOKUP(A66,vertices!$A:$C,3,0)</f>
        <v>-42.808105555555549</v>
      </c>
      <c r="F66" s="6">
        <f>VLOOKUP(B66,vertices!$A:$C,2,0)</f>
        <v>-24.242897222222222</v>
      </c>
      <c r="G66" s="6">
        <f>VLOOKUP(B66,vertices!$A:$C,3,0)</f>
        <v>-42.719116666666672</v>
      </c>
      <c r="AE66"/>
      <c r="AF66" s="3"/>
    </row>
    <row r="67" spans="1:32" x14ac:dyDescent="0.25">
      <c r="A67" s="10" t="s">
        <v>47</v>
      </c>
      <c r="B67" s="7" t="s">
        <v>70</v>
      </c>
      <c r="C67" s="5">
        <f t="shared" si="4"/>
        <v>5.1394662080545039</v>
      </c>
      <c r="D67" s="6">
        <f>VLOOKUP(A67,vertices!$A:$C,2,0)</f>
        <v>-24.089163888888887</v>
      </c>
      <c r="E67" s="6">
        <f>VLOOKUP(A67,vertices!$A:$C,3,0)</f>
        <v>-42.808105555555549</v>
      </c>
      <c r="F67" s="6">
        <f>VLOOKUP(B67,vertices!$A:$C,2,0)</f>
        <v>-24.16375833333333</v>
      </c>
      <c r="G67" s="6">
        <f>VLOOKUP(B67,vertices!$A:$C,3,0)</f>
        <v>-42.85411666666667</v>
      </c>
      <c r="AE67"/>
      <c r="AF67" s="3"/>
    </row>
    <row r="68" spans="1:32" x14ac:dyDescent="0.25">
      <c r="A68" s="8" t="s">
        <v>11</v>
      </c>
      <c r="B68" s="7" t="s">
        <v>12</v>
      </c>
      <c r="C68" s="5">
        <f t="shared" si="4"/>
        <v>6.1417190317611059</v>
      </c>
      <c r="D68" s="6">
        <f>VLOOKUP(A68,vertices!$A:$C,2,0)</f>
        <v>-24.242897222222222</v>
      </c>
      <c r="E68" s="6">
        <f>VLOOKUP(A68,vertices!$A:$C,3,0)</f>
        <v>-42.719116666666672</v>
      </c>
      <c r="F68" s="6">
        <f>VLOOKUP(B68,vertices!$A:$C,2,0)</f>
        <v>-24.333333333333332</v>
      </c>
      <c r="G68" s="6">
        <f>VLOOKUP(B68,vertices!$A:$C,3,0)</f>
        <v>-42.666666666666664</v>
      </c>
      <c r="AE68"/>
      <c r="AF68" s="3"/>
    </row>
    <row r="69" spans="1:32" x14ac:dyDescent="0.25">
      <c r="A69" s="8" t="s">
        <v>12</v>
      </c>
      <c r="B69" s="7" t="s">
        <v>48</v>
      </c>
      <c r="C69" s="5">
        <f t="shared" si="4"/>
        <v>10.006554378187786</v>
      </c>
      <c r="D69" s="6">
        <f>VLOOKUP(A69,vertices!$A:$C,2,0)</f>
        <v>-24.333333333333332</v>
      </c>
      <c r="E69" s="6">
        <f>VLOOKUP(A69,vertices!$A:$C,3,0)</f>
        <v>-42.666666666666664</v>
      </c>
      <c r="F69" s="6">
        <f>VLOOKUP(B69,vertices!$A:$C,2,0)</f>
        <v>-24.5</v>
      </c>
      <c r="G69" s="6">
        <f>VLOOKUP(B69,vertices!$A:$C,3,0)</f>
        <v>-42.666666666666664</v>
      </c>
      <c r="AE69"/>
      <c r="AF69" s="3"/>
    </row>
    <row r="70" spans="1:32" x14ac:dyDescent="0.25">
      <c r="A70" s="8" t="s">
        <v>48</v>
      </c>
      <c r="B70" s="7" t="s">
        <v>49</v>
      </c>
      <c r="C70" s="5">
        <f t="shared" si="4"/>
        <v>10.006554378187786</v>
      </c>
      <c r="D70" s="6">
        <f>VLOOKUP(A70,vertices!$A:$C,2,0)</f>
        <v>-24.5</v>
      </c>
      <c r="E70" s="6">
        <f>VLOOKUP(A70,vertices!$A:$C,3,0)</f>
        <v>-42.666666666666664</v>
      </c>
      <c r="F70" s="6">
        <f>VLOOKUP(B70,vertices!$A:$C,2,0)</f>
        <v>-24.666666666666668</v>
      </c>
      <c r="G70" s="6">
        <f>VLOOKUP(B70,vertices!$A:$C,3,0)</f>
        <v>-42.666666666666664</v>
      </c>
      <c r="AE70"/>
      <c r="AF70" s="3"/>
    </row>
    <row r="71" spans="1:32" x14ac:dyDescent="0.25">
      <c r="A71" s="8" t="s">
        <v>49</v>
      </c>
      <c r="B71" s="7" t="s">
        <v>50</v>
      </c>
      <c r="C71" s="5">
        <f t="shared" si="4"/>
        <v>10.006554378187786</v>
      </c>
      <c r="D71" s="6">
        <f>VLOOKUP(A71,vertices!$A:$C,2,0)</f>
        <v>-24.666666666666668</v>
      </c>
      <c r="E71" s="6">
        <f>VLOOKUP(A71,vertices!$A:$C,3,0)</f>
        <v>-42.666666666666664</v>
      </c>
      <c r="F71" s="6">
        <f>VLOOKUP(B71,vertices!$A:$C,2,0)</f>
        <v>-24.833333333333332</v>
      </c>
      <c r="G71" s="6">
        <f>VLOOKUP(B71,vertices!$A:$C,3,0)</f>
        <v>-42.666666666666664</v>
      </c>
      <c r="AE71"/>
      <c r="AF71" s="3"/>
    </row>
    <row r="72" spans="1:32" x14ac:dyDescent="0.25">
      <c r="A72" s="8" t="s">
        <v>50</v>
      </c>
      <c r="B72" s="7" t="s">
        <v>39</v>
      </c>
      <c r="C72" s="5">
        <f t="shared" si="4"/>
        <v>10.006554378056407</v>
      </c>
      <c r="D72" s="6">
        <f>VLOOKUP(A72,vertices!$A:$C,2,0)</f>
        <v>-24.833333333333332</v>
      </c>
      <c r="E72" s="6">
        <f>VLOOKUP(A72,vertices!$A:$C,3,0)</f>
        <v>-42.666666666666664</v>
      </c>
      <c r="F72" s="6">
        <f>VLOOKUP(B72,vertices!$A:$C,2,0)</f>
        <v>-25</v>
      </c>
      <c r="G72" s="6">
        <f>VLOOKUP(B72,vertices!$A:$C,3,0)</f>
        <v>-42.666666666666664</v>
      </c>
      <c r="AE72"/>
      <c r="AF72" s="3"/>
    </row>
    <row r="73" spans="1:32" x14ac:dyDescent="0.25">
      <c r="A73" s="8" t="s">
        <v>17</v>
      </c>
      <c r="B73" s="7" t="s">
        <v>51</v>
      </c>
      <c r="C73" s="5">
        <f t="shared" si="4"/>
        <v>12.536940276338573</v>
      </c>
      <c r="D73" s="6">
        <f>VLOOKUP(A73,vertices!$A:$C,2,0)</f>
        <v>-23.381527777777777</v>
      </c>
      <c r="E73" s="6">
        <f>VLOOKUP(A73,vertices!$A:$C,3,0)</f>
        <v>-43.214913888888894</v>
      </c>
      <c r="F73" s="6">
        <f>VLOOKUP(B73,vertices!$A:$C,2,0)</f>
        <v>-23.542788888888889</v>
      </c>
      <c r="G73" s="6">
        <f>VLOOKUP(B73,vertices!$A:$C,3,0)</f>
        <v>-43.070302777777783</v>
      </c>
      <c r="AE73"/>
      <c r="AF73" s="3"/>
    </row>
    <row r="74" spans="1:32" x14ac:dyDescent="0.25">
      <c r="A74" s="8" t="s">
        <v>51</v>
      </c>
      <c r="B74" s="7" t="s">
        <v>52</v>
      </c>
      <c r="C74" s="5">
        <f t="shared" si="4"/>
        <v>3.6768703162458749</v>
      </c>
      <c r="D74" s="6">
        <f>VLOOKUP(A74,vertices!$A:$C,2,0)</f>
        <v>-23.542788888888889</v>
      </c>
      <c r="E74" s="6">
        <f>VLOOKUP(A74,vertices!$A:$C,3,0)</f>
        <v>-43.070302777777783</v>
      </c>
      <c r="F74" s="6">
        <f>VLOOKUP(B74,vertices!$A:$C,2,0)</f>
        <v>-23.590063888888888</v>
      </c>
      <c r="G74" s="6">
        <f>VLOOKUP(B74,vertices!$A:$C,3,0)</f>
        <v>-43.027830555555553</v>
      </c>
      <c r="AE74"/>
      <c r="AF74" s="3"/>
    </row>
    <row r="75" spans="1:32" x14ac:dyDescent="0.25">
      <c r="A75" s="8" t="s">
        <v>52</v>
      </c>
      <c r="B75" s="7" t="s">
        <v>53</v>
      </c>
      <c r="C75" s="5">
        <f t="shared" si="4"/>
        <v>18.302409755184872</v>
      </c>
      <c r="D75" s="6">
        <f>VLOOKUP(A75,vertices!$A:$C,2,0)</f>
        <v>-23.590063888888888</v>
      </c>
      <c r="E75" s="6">
        <f>VLOOKUP(A75,vertices!$A:$C,3,0)</f>
        <v>-43.027830555555553</v>
      </c>
      <c r="F75" s="6">
        <f>VLOOKUP(B75,vertices!$A:$C,2,0)</f>
        <v>-23.825233333333333</v>
      </c>
      <c r="G75" s="6">
        <f>VLOOKUP(B75,vertices!$A:$C,3,0)</f>
        <v>-42.815986111111108</v>
      </c>
      <c r="AE75"/>
      <c r="AF75" s="3"/>
    </row>
    <row r="76" spans="1:32" x14ac:dyDescent="0.25">
      <c r="A76" s="8" t="s">
        <v>53</v>
      </c>
      <c r="B76" s="7" t="s">
        <v>54</v>
      </c>
      <c r="C76" s="5">
        <f t="shared" si="4"/>
        <v>8.7339234354810458</v>
      </c>
      <c r="D76" s="6">
        <f>VLOOKUP(A76,vertices!$A:$C,2,0)</f>
        <v>-23.825233333333333</v>
      </c>
      <c r="E76" s="6">
        <f>VLOOKUP(A76,vertices!$A:$C,3,0)</f>
        <v>-42.815986111111108</v>
      </c>
      <c r="F76" s="6">
        <f>VLOOKUP(B76,vertices!$A:$C,2,0)</f>
        <v>-23.937372222222223</v>
      </c>
      <c r="G76" s="6">
        <f>VLOOKUP(B76,vertices!$A:$C,3,0)</f>
        <v>-42.714647222222226</v>
      </c>
      <c r="AE76"/>
      <c r="AF76" s="3"/>
    </row>
    <row r="77" spans="1:32" x14ac:dyDescent="0.25">
      <c r="A77" s="8" t="s">
        <v>54</v>
      </c>
      <c r="B77" s="7" t="s">
        <v>55</v>
      </c>
      <c r="C77" s="5">
        <f t="shared" si="4"/>
        <v>9.5449820584095413</v>
      </c>
      <c r="D77" s="6">
        <f>VLOOKUP(A77,vertices!$A:$C,2,0)</f>
        <v>-23.937372222222223</v>
      </c>
      <c r="E77" s="6">
        <f>VLOOKUP(A77,vertices!$A:$C,3,0)</f>
        <v>-42.714647222222226</v>
      </c>
      <c r="F77" s="6">
        <f>VLOOKUP(B77,vertices!$A:$C,2,0)</f>
        <v>-24.06903888888889</v>
      </c>
      <c r="G77" s="6">
        <f>VLOOKUP(B77,vertices!$A:$C,3,0)</f>
        <v>-42.617116666666668</v>
      </c>
      <c r="AE77"/>
      <c r="AF77" s="3"/>
    </row>
    <row r="78" spans="1:32" x14ac:dyDescent="0.25">
      <c r="A78" s="8" t="s">
        <v>55</v>
      </c>
      <c r="B78" s="7" t="s">
        <v>56</v>
      </c>
      <c r="C78" s="5">
        <f t="shared" si="4"/>
        <v>11.845926738240724</v>
      </c>
      <c r="D78" s="6">
        <f>VLOOKUP(A78,vertices!$A:$C,2,0)</f>
        <v>-24.06903888888889</v>
      </c>
      <c r="E78" s="6">
        <f>VLOOKUP(A78,vertices!$A:$C,3,0)</f>
        <v>-42.617116666666668</v>
      </c>
      <c r="F78" s="6">
        <f>VLOOKUP(B78,vertices!$A:$C,2,0)</f>
        <v>-24.210052777777776</v>
      </c>
      <c r="G78" s="6">
        <f>VLOOKUP(B78,vertices!$A:$C,3,0)</f>
        <v>-42.465894444444444</v>
      </c>
      <c r="AE78"/>
      <c r="AF78" s="3"/>
    </row>
    <row r="79" spans="1:32" x14ac:dyDescent="0.25">
      <c r="A79" s="8" t="s">
        <v>56</v>
      </c>
      <c r="B79" s="7" t="s">
        <v>57</v>
      </c>
      <c r="C79" s="5">
        <f t="shared" si="4"/>
        <v>10.364612545057046</v>
      </c>
      <c r="D79" s="6">
        <f>VLOOKUP(A79,vertices!$A:$C,2,0)</f>
        <v>-24.210052777777776</v>
      </c>
      <c r="E79" s="6">
        <f>VLOOKUP(A79,vertices!$A:$C,3,0)</f>
        <v>-42.465894444444444</v>
      </c>
      <c r="F79" s="6">
        <f>VLOOKUP(B79,vertices!$A:$C,2,0)</f>
        <v>-24.333333333333332</v>
      </c>
      <c r="G79" s="6">
        <f>VLOOKUP(B79,vertices!$A:$C,3,0)</f>
        <v>-42.333333333333336</v>
      </c>
      <c r="AE79"/>
      <c r="AF79" s="3"/>
    </row>
    <row r="80" spans="1:32" x14ac:dyDescent="0.25">
      <c r="A80" s="8" t="s">
        <v>57</v>
      </c>
      <c r="B80" s="7" t="s">
        <v>58</v>
      </c>
      <c r="C80" s="5">
        <f t="shared" si="4"/>
        <v>10.006554378187786</v>
      </c>
      <c r="D80" s="6">
        <f>VLOOKUP(A80,vertices!$A:$C,2,0)</f>
        <v>-24.333333333333332</v>
      </c>
      <c r="E80" s="6">
        <f>VLOOKUP(A80,vertices!$A:$C,3,0)</f>
        <v>-42.333333333333336</v>
      </c>
      <c r="F80" s="6">
        <f>VLOOKUP(B80,vertices!$A:$C,2,0)</f>
        <v>-24.5</v>
      </c>
      <c r="G80" s="6">
        <f>VLOOKUP(B80,vertices!$A:$C,3,0)</f>
        <v>-42.333333333333336</v>
      </c>
      <c r="AE80"/>
      <c r="AF80" s="3"/>
    </row>
    <row r="81" spans="1:32" x14ac:dyDescent="0.25">
      <c r="A81" s="8" t="s">
        <v>58</v>
      </c>
      <c r="B81" s="7" t="s">
        <v>59</v>
      </c>
      <c r="C81" s="5">
        <f t="shared" si="4"/>
        <v>10.006554378187786</v>
      </c>
      <c r="D81" s="6">
        <f>VLOOKUP(A81,vertices!$A:$C,2,0)</f>
        <v>-24.5</v>
      </c>
      <c r="E81" s="6">
        <f>VLOOKUP(A81,vertices!$A:$C,3,0)</f>
        <v>-42.333333333333336</v>
      </c>
      <c r="F81" s="6">
        <f>VLOOKUP(B81,vertices!$A:$C,2,0)</f>
        <v>-24.666666666666668</v>
      </c>
      <c r="G81" s="6">
        <f>VLOOKUP(B81,vertices!$A:$C,3,0)</f>
        <v>-42.333333333333336</v>
      </c>
      <c r="AE81"/>
      <c r="AF81" s="3"/>
    </row>
    <row r="82" spans="1:32" x14ac:dyDescent="0.25">
      <c r="A82" s="8" t="s">
        <v>59</v>
      </c>
      <c r="B82" s="7" t="s">
        <v>60</v>
      </c>
      <c r="C82" s="5">
        <f t="shared" si="4"/>
        <v>10.006554378187786</v>
      </c>
      <c r="D82" s="6">
        <f>VLOOKUP(A82,vertices!$A:$C,2,0)</f>
        <v>-24.666666666666668</v>
      </c>
      <c r="E82" s="6">
        <f>VLOOKUP(A82,vertices!$A:$C,3,0)</f>
        <v>-42.333333333333336</v>
      </c>
      <c r="F82" s="6">
        <f>VLOOKUP(B82,vertices!$A:$C,2,0)</f>
        <v>-24.833333333333332</v>
      </c>
      <c r="G82" s="6">
        <f>VLOOKUP(B82,vertices!$A:$C,3,0)</f>
        <v>-42.333333333333336</v>
      </c>
      <c r="AE82"/>
      <c r="AF82" s="3"/>
    </row>
    <row r="83" spans="1:32" x14ac:dyDescent="0.25">
      <c r="A83" s="8" t="s">
        <v>60</v>
      </c>
      <c r="B83" s="7" t="s">
        <v>112</v>
      </c>
      <c r="C83" s="5">
        <f t="shared" si="4"/>
        <v>10.006554378056407</v>
      </c>
      <c r="D83" s="6">
        <f>VLOOKUP(A83,vertices!$A:$C,2,0)</f>
        <v>-24.833333333333332</v>
      </c>
      <c r="E83" s="6">
        <f>VLOOKUP(A83,vertices!$A:$C,3,0)</f>
        <v>-42.333333333333336</v>
      </c>
      <c r="F83" s="6">
        <f>VLOOKUP(B83,vertices!$A:$C,2,0)</f>
        <v>-25</v>
      </c>
      <c r="G83" s="6">
        <f>VLOOKUP(B83,vertices!$A:$C,3,0)</f>
        <v>-42.333333333333336</v>
      </c>
      <c r="AE83"/>
      <c r="AF83" s="3"/>
    </row>
    <row r="84" spans="1:32" x14ac:dyDescent="0.25">
      <c r="A84" s="8" t="s">
        <v>17</v>
      </c>
      <c r="B84" s="7" t="s">
        <v>61</v>
      </c>
      <c r="C84" s="5">
        <f t="shared" si="4"/>
        <v>10.677229699729605</v>
      </c>
      <c r="D84" s="6">
        <f>VLOOKUP(A84,vertices!$A:$C,2,0)</f>
        <v>-23.381527777777777</v>
      </c>
      <c r="E84" s="6">
        <f>VLOOKUP(A84,vertices!$A:$C,3,0)</f>
        <v>-43.214913888888894</v>
      </c>
      <c r="F84" s="6">
        <f>VLOOKUP(B84,vertices!$A:$C,2,0)</f>
        <v>-23.49677777777778</v>
      </c>
      <c r="G84" s="6">
        <f>VLOOKUP(B84,vertices!$A:$C,3,0)</f>
        <v>-43.06729444444445</v>
      </c>
      <c r="AE84"/>
      <c r="AF84" s="3"/>
    </row>
    <row r="85" spans="1:32" x14ac:dyDescent="0.25">
      <c r="A85" s="8" t="s">
        <v>61</v>
      </c>
      <c r="B85" s="7" t="s">
        <v>62</v>
      </c>
      <c r="C85" s="5">
        <f t="shared" si="4"/>
        <v>2.068360908154574</v>
      </c>
      <c r="D85" s="6">
        <f>VLOOKUP(A85,vertices!$A:$C,2,0)</f>
        <v>-23.49677777777778</v>
      </c>
      <c r="E85" s="6">
        <f>VLOOKUP(A85,vertices!$A:$C,3,0)</f>
        <v>-43.06729444444445</v>
      </c>
      <c r="F85" s="6">
        <f>VLOOKUP(B85,vertices!$A:$C,2,0)</f>
        <v>-23.519088888888888</v>
      </c>
      <c r="G85" s="6">
        <f>VLOOKUP(B85,vertices!$A:$C,3,0)</f>
        <v>-43.038669444444444</v>
      </c>
      <c r="AE85"/>
      <c r="AF85" s="3"/>
    </row>
    <row r="86" spans="1:32" x14ac:dyDescent="0.25">
      <c r="A86" s="8" t="s">
        <v>63</v>
      </c>
      <c r="B86" s="7" t="s">
        <v>64</v>
      </c>
      <c r="C86" s="5">
        <f t="shared" si="4"/>
        <v>8.3001669312487358</v>
      </c>
      <c r="D86" s="6">
        <f>VLOOKUP(A86,vertices!$A:$C,2,0)</f>
        <v>-23.733944444444447</v>
      </c>
      <c r="E86" s="6">
        <f>VLOOKUP(A86,vertices!$A:$C,3,0)</f>
        <v>-42.762283333333336</v>
      </c>
      <c r="F86" s="6">
        <f>VLOOKUP(B86,vertices!$A:$C,2,0)</f>
        <v>-23.823266666666665</v>
      </c>
      <c r="G86" s="6">
        <f>VLOOKUP(B86,vertices!$A:$C,3,0)</f>
        <v>-42.646980555555558</v>
      </c>
      <c r="AE86"/>
      <c r="AF86" s="3"/>
    </row>
    <row r="87" spans="1:32" x14ac:dyDescent="0.25">
      <c r="A87" s="8" t="s">
        <v>64</v>
      </c>
      <c r="B87" s="7" t="s">
        <v>65</v>
      </c>
      <c r="C87" s="5">
        <f t="shared" si="4"/>
        <v>8.1167389972287829</v>
      </c>
      <c r="D87" s="6">
        <f>VLOOKUP(A87,vertices!$A:$C,2,0)</f>
        <v>-23.823266666666665</v>
      </c>
      <c r="E87" s="6">
        <f>VLOOKUP(A87,vertices!$A:$C,3,0)</f>
        <v>-42.646980555555558</v>
      </c>
      <c r="F87" s="6">
        <f>VLOOKUP(B87,vertices!$A:$C,2,0)</f>
        <v>-23.925877777777778</v>
      </c>
      <c r="G87" s="6">
        <f>VLOOKUP(B87,vertices!$A:$C,3,0)</f>
        <v>-42.550725</v>
      </c>
      <c r="AE87"/>
      <c r="AF87" s="3"/>
    </row>
    <row r="88" spans="1:32" x14ac:dyDescent="0.25">
      <c r="A88" s="8" t="s">
        <v>65</v>
      </c>
      <c r="B88" s="7" t="s">
        <v>64</v>
      </c>
      <c r="C88" s="5">
        <f t="shared" si="4"/>
        <v>8.1167389972287829</v>
      </c>
      <c r="D88" s="6">
        <f>VLOOKUP(A88,vertices!$A:$C,2,0)</f>
        <v>-23.925877777777778</v>
      </c>
      <c r="E88" s="6">
        <f>VLOOKUP(A88,vertices!$A:$C,3,0)</f>
        <v>-42.550725</v>
      </c>
      <c r="F88" s="6">
        <f>VLOOKUP(B88,vertices!$A:$C,2,0)</f>
        <v>-23.823266666666665</v>
      </c>
      <c r="G88" s="6">
        <f>VLOOKUP(B88,vertices!$A:$C,3,0)</f>
        <v>-42.646980555555558</v>
      </c>
      <c r="AE88"/>
      <c r="AF88" s="3"/>
    </row>
    <row r="89" spans="1:32" x14ac:dyDescent="0.25">
      <c r="A89" s="8" t="s">
        <v>65</v>
      </c>
      <c r="B89" s="7" t="s">
        <v>66</v>
      </c>
      <c r="C89" s="5">
        <f t="shared" si="4"/>
        <v>10.625954961135289</v>
      </c>
      <c r="D89" s="6">
        <f>VLOOKUP(A89,vertices!$A:$C,2,0)</f>
        <v>-23.925877777777778</v>
      </c>
      <c r="E89" s="6">
        <f>VLOOKUP(A89,vertices!$A:$C,3,0)</f>
        <v>-42.550725</v>
      </c>
      <c r="F89" s="6">
        <f>VLOOKUP(B89,vertices!$A:$C,2,0)</f>
        <v>-24.060136111111113</v>
      </c>
      <c r="G89" s="6">
        <f>VLOOKUP(B89,vertices!$A:$C,3,0)</f>
        <v>-42.424502777777775</v>
      </c>
      <c r="AE89"/>
      <c r="AF89" s="3"/>
    </row>
    <row r="90" spans="1:32" x14ac:dyDescent="0.25">
      <c r="A90" s="8" t="s">
        <v>66</v>
      </c>
      <c r="B90" s="7" t="s">
        <v>65</v>
      </c>
      <c r="C90" s="5">
        <f t="shared" si="4"/>
        <v>10.625954961135289</v>
      </c>
      <c r="D90" s="6">
        <f>VLOOKUP(A90,vertices!$A:$C,2,0)</f>
        <v>-24.060136111111113</v>
      </c>
      <c r="E90" s="6">
        <f>VLOOKUP(A90,vertices!$A:$C,3,0)</f>
        <v>-42.424502777777775</v>
      </c>
      <c r="F90" s="6">
        <f>VLOOKUP(B90,vertices!$A:$C,2,0)</f>
        <v>-23.925877777777778</v>
      </c>
      <c r="G90" s="6">
        <f>VLOOKUP(B90,vertices!$A:$C,3,0)</f>
        <v>-42.550725</v>
      </c>
      <c r="AE90"/>
      <c r="AF90" s="3"/>
    </row>
    <row r="91" spans="1:32" x14ac:dyDescent="0.25">
      <c r="A91" s="8" t="s">
        <v>66</v>
      </c>
      <c r="B91" s="7" t="s">
        <v>67</v>
      </c>
      <c r="C91" s="5">
        <f t="shared" si="4"/>
        <v>9.1336430242270517</v>
      </c>
      <c r="D91" s="6">
        <f>VLOOKUP(A91,vertices!$A:$C,2,0)</f>
        <v>-24.060136111111113</v>
      </c>
      <c r="E91" s="6">
        <f>VLOOKUP(A91,vertices!$A:$C,3,0)</f>
        <v>-42.424502777777775</v>
      </c>
      <c r="F91" s="6">
        <f>VLOOKUP(B91,vertices!$A:$C,2,0)</f>
        <v>-24.147944444444445</v>
      </c>
      <c r="G91" s="6">
        <f>VLOOKUP(B91,vertices!$A:$C,3,0)</f>
        <v>-42.288408333333329</v>
      </c>
      <c r="AE91"/>
      <c r="AF91" s="3"/>
    </row>
    <row r="92" spans="1:32" x14ac:dyDescent="0.25">
      <c r="A92" s="8" t="s">
        <v>67</v>
      </c>
      <c r="B92" s="7" t="s">
        <v>68</v>
      </c>
      <c r="C92" s="5">
        <f t="shared" si="4"/>
        <v>7.6542657500569611</v>
      </c>
      <c r="D92" s="6">
        <f>VLOOKUP(A92,vertices!$A:$C,2,0)</f>
        <v>-24.147944444444445</v>
      </c>
      <c r="E92" s="6">
        <f>VLOOKUP(A92,vertices!$A:$C,3,0)</f>
        <v>-42.288408333333329</v>
      </c>
      <c r="F92" s="6">
        <f>VLOOKUP(B92,vertices!$A:$C,2,0)</f>
        <v>-24.221452777777777</v>
      </c>
      <c r="G92" s="6">
        <f>VLOOKUP(B92,vertices!$A:$C,3,0)</f>
        <v>-42.174225</v>
      </c>
      <c r="AE92"/>
      <c r="AF92" s="3"/>
    </row>
    <row r="93" spans="1:32" x14ac:dyDescent="0.25">
      <c r="A93" s="8" t="s">
        <v>68</v>
      </c>
      <c r="B93" s="7" t="s">
        <v>75</v>
      </c>
      <c r="C93" s="5">
        <f t="shared" si="4"/>
        <v>11.663749028199089</v>
      </c>
      <c r="D93" s="6">
        <f>VLOOKUP(A93,vertices!$A:$C,2,0)</f>
        <v>-24.221452777777777</v>
      </c>
      <c r="E93" s="6">
        <f>VLOOKUP(A93,vertices!$A:$C,3,0)</f>
        <v>-42.174225</v>
      </c>
      <c r="F93" s="6">
        <f>VLOOKUP(B93,vertices!$A:$C,2,0)</f>
        <v>-24.333333333333332</v>
      </c>
      <c r="G93" s="6">
        <f>VLOOKUP(B93,vertices!$A:$C,3,0)</f>
        <v>-42</v>
      </c>
      <c r="AE93"/>
      <c r="AF93" s="3"/>
    </row>
    <row r="94" spans="1:32" x14ac:dyDescent="0.25">
      <c r="A94" s="8" t="s">
        <v>69</v>
      </c>
      <c r="B94" s="7" t="s">
        <v>64</v>
      </c>
      <c r="C94" s="5">
        <f t="shared" si="4"/>
        <v>31.849762704457252</v>
      </c>
      <c r="D94" s="6">
        <f>VLOOKUP(A94,vertices!$A:$C,2,0)</f>
        <v>-23.356677777777779</v>
      </c>
      <c r="E94" s="6">
        <f>VLOOKUP(A94,vertices!$A:$C,3,0)</f>
        <v>-42.371563888888886</v>
      </c>
      <c r="F94" s="6">
        <f>VLOOKUP(B94,vertices!$A:$C,2,0)</f>
        <v>-23.823266666666665</v>
      </c>
      <c r="G94" s="6">
        <f>VLOOKUP(B94,vertices!$A:$C,3,0)</f>
        <v>-42.646980555555558</v>
      </c>
      <c r="AE94"/>
      <c r="AF94" s="3"/>
    </row>
    <row r="95" spans="1:32" x14ac:dyDescent="0.25">
      <c r="A95" s="8" t="s">
        <v>64</v>
      </c>
      <c r="B95" s="7" t="s">
        <v>54</v>
      </c>
      <c r="C95" s="5">
        <f t="shared" si="4"/>
        <v>7.7932014581387321</v>
      </c>
      <c r="D95" s="6">
        <f>VLOOKUP(A95,vertices!$A:$C,2,0)</f>
        <v>-23.823266666666665</v>
      </c>
      <c r="E95" s="6">
        <f>VLOOKUP(A95,vertices!$A:$C,3,0)</f>
        <v>-42.646980555555558</v>
      </c>
      <c r="F95" s="6">
        <f>VLOOKUP(B95,vertices!$A:$C,2,0)</f>
        <v>-23.937372222222223</v>
      </c>
      <c r="G95" s="6">
        <f>VLOOKUP(B95,vertices!$A:$C,3,0)</f>
        <v>-42.714647222222226</v>
      </c>
      <c r="AE95"/>
      <c r="AF95" s="3"/>
    </row>
    <row r="96" spans="1:32" x14ac:dyDescent="0.25">
      <c r="A96" s="8" t="s">
        <v>54</v>
      </c>
      <c r="B96" s="7" t="s">
        <v>47</v>
      </c>
      <c r="C96" s="5">
        <f t="shared" si="4"/>
        <v>10.455926994869547</v>
      </c>
      <c r="D96" s="6">
        <f>VLOOKUP(A96,vertices!$A:$C,2,0)</f>
        <v>-23.937372222222223</v>
      </c>
      <c r="E96" s="6">
        <f>VLOOKUP(A96,vertices!$A:$C,3,0)</f>
        <v>-42.714647222222226</v>
      </c>
      <c r="F96" s="6">
        <f>VLOOKUP(B96,vertices!$A:$C,2,0)</f>
        <v>-24.089163888888887</v>
      </c>
      <c r="G96" s="6">
        <f>VLOOKUP(B96,vertices!$A:$C,3,0)</f>
        <v>-42.808105555555549</v>
      </c>
      <c r="AE96"/>
      <c r="AF96" s="3"/>
    </row>
    <row r="97" spans="1:32" x14ac:dyDescent="0.25">
      <c r="A97" s="8" t="s">
        <v>70</v>
      </c>
      <c r="B97" s="7" t="s">
        <v>34</v>
      </c>
      <c r="C97" s="5">
        <f t="shared" si="4"/>
        <v>7.6494077495709512</v>
      </c>
      <c r="D97" s="6">
        <f>VLOOKUP(A97,vertices!$A:$C,2,0)</f>
        <v>-24.16375833333333</v>
      </c>
      <c r="E97" s="6">
        <f>VLOOKUP(A97,vertices!$A:$C,3,0)</f>
        <v>-42.85411666666667</v>
      </c>
      <c r="F97" s="6">
        <f>VLOOKUP(B97,vertices!$A:$C,2,0)</f>
        <v>-24.274761111111111</v>
      </c>
      <c r="G97" s="6">
        <f>VLOOKUP(B97,vertices!$A:$C,3,0)</f>
        <v>-42.922688888888885</v>
      </c>
      <c r="AE97"/>
      <c r="AF97" s="3"/>
    </row>
    <row r="98" spans="1:32" x14ac:dyDescent="0.25">
      <c r="A98" s="8" t="s">
        <v>34</v>
      </c>
      <c r="B98" s="7" t="s">
        <v>25</v>
      </c>
      <c r="C98" s="5">
        <f t="shared" si="4"/>
        <v>16.866994675086016</v>
      </c>
      <c r="D98" s="6">
        <f>VLOOKUP(A98,vertices!$A:$C,2,0)</f>
        <v>-24.274761111111111</v>
      </c>
      <c r="E98" s="6">
        <f>VLOOKUP(A98,vertices!$A:$C,3,0)</f>
        <v>-42.922688888888885</v>
      </c>
      <c r="F98" s="6">
        <f>VLOOKUP(B98,vertices!$A:$C,2,0)</f>
        <v>-24.524652777777778</v>
      </c>
      <c r="G98" s="6">
        <f>VLOOKUP(B98,vertices!$A:$C,3,0)</f>
        <v>-43.063641666666662</v>
      </c>
      <c r="AE98"/>
      <c r="AF98" s="3"/>
    </row>
    <row r="99" spans="1:32" x14ac:dyDescent="0.25">
      <c r="A99" s="8" t="s">
        <v>25</v>
      </c>
      <c r="B99" s="7" t="s">
        <v>71</v>
      </c>
      <c r="C99" s="5">
        <f t="shared" si="4"/>
        <v>9.6493022409589457</v>
      </c>
      <c r="D99" s="6">
        <f>VLOOKUP(A99,vertices!$A:$C,2,0)</f>
        <v>-24.524652777777778</v>
      </c>
      <c r="E99" s="6">
        <f>VLOOKUP(A99,vertices!$A:$C,3,0)</f>
        <v>-43.063641666666662</v>
      </c>
      <c r="F99" s="6">
        <f>VLOOKUP(B99,vertices!$A:$C,2,0)</f>
        <v>-24.667563888888889</v>
      </c>
      <c r="G99" s="6">
        <f>VLOOKUP(B99,vertices!$A:$C,3,0)</f>
        <v>-43.144505555555554</v>
      </c>
      <c r="AE99"/>
      <c r="AF99" s="3"/>
    </row>
    <row r="100" spans="1:32" x14ac:dyDescent="0.25">
      <c r="A100" s="8" t="s">
        <v>71</v>
      </c>
      <c r="B100" s="7" t="s">
        <v>18</v>
      </c>
      <c r="C100" s="5">
        <f t="shared" si="4"/>
        <v>22.455047852604419</v>
      </c>
      <c r="D100" s="6">
        <f>VLOOKUP(A100,vertices!$A:$C,2,0)</f>
        <v>-24.667563888888889</v>
      </c>
      <c r="E100" s="6">
        <f>VLOOKUP(A100,vertices!$A:$C,3,0)</f>
        <v>-43.144505555555554</v>
      </c>
      <c r="F100" s="6">
        <f>VLOOKUP(B100,vertices!$A:$C,2,0)</f>
        <v>-25</v>
      </c>
      <c r="G100" s="6">
        <f>VLOOKUP(B100,vertices!$A:$C,3,0)</f>
        <v>-43.333333333333336</v>
      </c>
      <c r="AE100"/>
      <c r="AF100" s="3"/>
    </row>
    <row r="101" spans="1:32" x14ac:dyDescent="0.25">
      <c r="A101" s="8" t="s">
        <v>69</v>
      </c>
      <c r="B101" s="7" t="s">
        <v>65</v>
      </c>
      <c r="C101" s="5">
        <f t="shared" si="4"/>
        <v>35.566663098714422</v>
      </c>
      <c r="D101" s="6">
        <f>VLOOKUP(A101,vertices!$A:$C,2,0)</f>
        <v>-23.356677777777779</v>
      </c>
      <c r="E101" s="6">
        <f>VLOOKUP(A101,vertices!$A:$C,3,0)</f>
        <v>-42.371563888888886</v>
      </c>
      <c r="F101" s="6">
        <f>VLOOKUP(B101,vertices!$A:$C,2,0)</f>
        <v>-23.925877777777778</v>
      </c>
      <c r="G101" s="6">
        <f>VLOOKUP(B101,vertices!$A:$C,3,0)</f>
        <v>-42.550725</v>
      </c>
      <c r="AE101"/>
      <c r="AF101" s="3"/>
    </row>
    <row r="102" spans="1:32" x14ac:dyDescent="0.25">
      <c r="A102" s="8" t="s">
        <v>65</v>
      </c>
      <c r="B102" s="7" t="s">
        <v>55</v>
      </c>
      <c r="C102" s="5">
        <f t="shared" si="4"/>
        <v>9.334886844024286</v>
      </c>
      <c r="D102" s="6">
        <f>VLOOKUP(A102,vertices!$A:$C,2,0)</f>
        <v>-23.925877777777778</v>
      </c>
      <c r="E102" s="6">
        <f>VLOOKUP(A102,vertices!$A:$C,3,0)</f>
        <v>-42.550725</v>
      </c>
      <c r="F102" s="6">
        <f>VLOOKUP(B102,vertices!$A:$C,2,0)</f>
        <v>-24.06903888888889</v>
      </c>
      <c r="G102" s="6">
        <f>VLOOKUP(B102,vertices!$A:$C,3,0)</f>
        <v>-42.617116666666668</v>
      </c>
      <c r="AE102"/>
      <c r="AF102" s="3"/>
    </row>
    <row r="103" spans="1:32" x14ac:dyDescent="0.25">
      <c r="A103" s="8" t="s">
        <v>55</v>
      </c>
      <c r="B103" s="7" t="s">
        <v>12</v>
      </c>
      <c r="C103" s="5">
        <f t="shared" si="4"/>
        <v>16.098394991756955</v>
      </c>
      <c r="D103" s="6">
        <f>VLOOKUP(A103,vertices!$A:$C,2,0)</f>
        <v>-24.06903888888889</v>
      </c>
      <c r="E103" s="6">
        <f>VLOOKUP(A103,vertices!$A:$C,3,0)</f>
        <v>-42.617116666666668</v>
      </c>
      <c r="F103" s="6">
        <f>VLOOKUP(B103,vertices!$A:$C,2,0)</f>
        <v>-24.333333333333332</v>
      </c>
      <c r="G103" s="6">
        <f>VLOOKUP(B103,vertices!$A:$C,3,0)</f>
        <v>-42.666666666666664</v>
      </c>
      <c r="AE103"/>
      <c r="AF103" s="3"/>
    </row>
    <row r="104" spans="1:32" x14ac:dyDescent="0.25">
      <c r="A104" s="8" t="s">
        <v>12</v>
      </c>
      <c r="B104" s="7" t="s">
        <v>72</v>
      </c>
      <c r="C104" s="5">
        <f t="shared" si="4"/>
        <v>8.8871412185558185</v>
      </c>
      <c r="D104" s="6">
        <f>VLOOKUP(A104,vertices!$A:$C,2,0)</f>
        <v>-24.333333333333332</v>
      </c>
      <c r="E104" s="6">
        <f>VLOOKUP(A104,vertices!$A:$C,3,0)</f>
        <v>-42.666666666666664</v>
      </c>
      <c r="F104" s="6">
        <f>VLOOKUP(B104,vertices!$A:$C,2,0)</f>
        <v>-24.468144444444444</v>
      </c>
      <c r="G104" s="6">
        <f>VLOOKUP(B104,vertices!$A:$C,3,0)</f>
        <v>-42.733788888888888</v>
      </c>
      <c r="AE104"/>
      <c r="AF104" s="3"/>
    </row>
    <row r="105" spans="1:32" x14ac:dyDescent="0.25">
      <c r="A105" s="8" t="s">
        <v>72</v>
      </c>
      <c r="B105" s="7" t="s">
        <v>36</v>
      </c>
      <c r="C105" s="5">
        <f t="shared" si="4"/>
        <v>9.3624700398054372</v>
      </c>
      <c r="D105" s="6">
        <f>VLOOKUP(A105,vertices!$A:$C,2,0)</f>
        <v>-24.468144444444444</v>
      </c>
      <c r="E105" s="6">
        <f>VLOOKUP(A105,vertices!$A:$C,3,0)</f>
        <v>-42.733788888888888</v>
      </c>
      <c r="F105" s="6">
        <f>VLOOKUP(B105,vertices!$A:$C,2,0)</f>
        <v>-24.610138888888891</v>
      </c>
      <c r="G105" s="6">
        <f>VLOOKUP(B105,vertices!$A:$C,3,0)</f>
        <v>-42.804644444444442</v>
      </c>
      <c r="AE105"/>
      <c r="AF105" s="3"/>
    </row>
    <row r="106" spans="1:32" x14ac:dyDescent="0.25">
      <c r="A106" s="8" t="s">
        <v>36</v>
      </c>
      <c r="B106" s="7" t="s">
        <v>73</v>
      </c>
      <c r="C106" s="5">
        <f t="shared" si="4"/>
        <v>8.611964339007816</v>
      </c>
      <c r="D106" s="6">
        <f>VLOOKUP(A106,vertices!$A:$C,2,0)</f>
        <v>-24.610138888888891</v>
      </c>
      <c r="E106" s="6">
        <f>VLOOKUP(A106,vertices!$A:$C,3,0)</f>
        <v>-42.804644444444442</v>
      </c>
      <c r="F106" s="6">
        <f>VLOOKUP(B106,vertices!$A:$C,2,0)</f>
        <v>-24.740727777777778</v>
      </c>
      <c r="G106" s="6">
        <f>VLOOKUP(B106,vertices!$A:$C,3,0)</f>
        <v>-42.869947222222223</v>
      </c>
      <c r="AE106"/>
      <c r="AF106" s="3"/>
    </row>
    <row r="107" spans="1:32" x14ac:dyDescent="0.25">
      <c r="A107" s="8" t="s">
        <v>73</v>
      </c>
      <c r="B107" s="7" t="s">
        <v>27</v>
      </c>
      <c r="C107" s="5">
        <f t="shared" si="4"/>
        <v>17.102688046263541</v>
      </c>
      <c r="D107" s="6">
        <f>VLOOKUP(A107,vertices!$A:$C,2,0)</f>
        <v>-24.740727777777778</v>
      </c>
      <c r="E107" s="6">
        <f>VLOOKUP(A107,vertices!$A:$C,3,0)</f>
        <v>-42.869947222222223</v>
      </c>
      <c r="F107" s="6">
        <f>VLOOKUP(B107,vertices!$A:$C,2,0)</f>
        <v>-25</v>
      </c>
      <c r="G107" s="6">
        <f>VLOOKUP(B107,vertices!$A:$C,3,0)</f>
        <v>-43</v>
      </c>
      <c r="AE107"/>
      <c r="AF107" s="3"/>
    </row>
    <row r="108" spans="1:32" x14ac:dyDescent="0.25">
      <c r="A108" s="8" t="s">
        <v>74</v>
      </c>
      <c r="B108" s="7" t="s">
        <v>75</v>
      </c>
      <c r="C108" s="5">
        <f t="shared" si="4"/>
        <v>58.812465469799982</v>
      </c>
      <c r="D108" s="6">
        <f>VLOOKUP(A108,vertices!$A:$C,2,0)</f>
        <v>-23.357902777777777</v>
      </c>
      <c r="E108" s="6">
        <f>VLOOKUP(A108,vertices!$A:$C,3,0)</f>
        <v>-42.098305555555555</v>
      </c>
      <c r="F108" s="6">
        <f>VLOOKUP(B108,vertices!$A:$C,2,0)</f>
        <v>-24.333333333333332</v>
      </c>
      <c r="G108" s="6">
        <f>VLOOKUP(B108,vertices!$A:$C,3,0)</f>
        <v>-42</v>
      </c>
      <c r="AE108"/>
      <c r="AF108" s="3"/>
    </row>
    <row r="109" spans="1:32" x14ac:dyDescent="0.25">
      <c r="A109" s="8" t="s">
        <v>75</v>
      </c>
      <c r="B109" s="7" t="s">
        <v>76</v>
      </c>
      <c r="C109" s="5">
        <f t="shared" si="4"/>
        <v>10.006554378187786</v>
      </c>
      <c r="D109" s="6">
        <f>VLOOKUP(A109,vertices!$A:$C,2,0)</f>
        <v>-24.333333333333332</v>
      </c>
      <c r="E109" s="6">
        <f>VLOOKUP(A109,vertices!$A:$C,3,0)</f>
        <v>-42</v>
      </c>
      <c r="F109" s="6">
        <f>VLOOKUP(B109,vertices!$A:$C,2,0)</f>
        <v>-24.5</v>
      </c>
      <c r="G109" s="6">
        <f>VLOOKUP(B109,vertices!$A:$C,3,0)</f>
        <v>-42</v>
      </c>
      <c r="AE109"/>
      <c r="AF109" s="3"/>
    </row>
    <row r="110" spans="1:32" x14ac:dyDescent="0.25">
      <c r="A110" s="8" t="s">
        <v>76</v>
      </c>
      <c r="B110" s="7" t="s">
        <v>77</v>
      </c>
      <c r="C110" s="5">
        <f t="shared" si="4"/>
        <v>10.006554378187786</v>
      </c>
      <c r="D110" s="6">
        <f>VLOOKUP(A110,vertices!$A:$C,2,0)</f>
        <v>-24.5</v>
      </c>
      <c r="E110" s="6">
        <f>VLOOKUP(A110,vertices!$A:$C,3,0)</f>
        <v>-42</v>
      </c>
      <c r="F110" s="6">
        <f>VLOOKUP(B110,vertices!$A:$C,2,0)</f>
        <v>-24.666666666666668</v>
      </c>
      <c r="G110" s="6">
        <f>VLOOKUP(B110,vertices!$A:$C,3,0)</f>
        <v>-42</v>
      </c>
      <c r="AE110"/>
      <c r="AF110" s="3"/>
    </row>
    <row r="111" spans="1:32" x14ac:dyDescent="0.25">
      <c r="A111" s="8" t="s">
        <v>77</v>
      </c>
      <c r="B111" s="7" t="s">
        <v>78</v>
      </c>
      <c r="C111" s="5">
        <f t="shared" si="4"/>
        <v>10.006554378187786</v>
      </c>
      <c r="D111" s="6">
        <f>VLOOKUP(A111,vertices!$A:$C,2,0)</f>
        <v>-24.666666666666668</v>
      </c>
      <c r="E111" s="6">
        <f>VLOOKUP(A111,vertices!$A:$C,3,0)</f>
        <v>-42</v>
      </c>
      <c r="F111" s="6">
        <f>VLOOKUP(B111,vertices!$A:$C,2,0)</f>
        <v>-24.833333333333332</v>
      </c>
      <c r="G111" s="6">
        <f>VLOOKUP(B111,vertices!$A:$C,3,0)</f>
        <v>-42</v>
      </c>
      <c r="AE111"/>
      <c r="AF111" s="3"/>
    </row>
    <row r="112" spans="1:32" x14ac:dyDescent="0.25">
      <c r="A112" s="8" t="s">
        <v>78</v>
      </c>
      <c r="B112" s="7" t="s">
        <v>113</v>
      </c>
      <c r="C112" s="5">
        <f t="shared" si="4"/>
        <v>10.006554378056407</v>
      </c>
      <c r="D112" s="6">
        <f>VLOOKUP(A112,vertices!$A:$C,2,0)</f>
        <v>-24.833333333333332</v>
      </c>
      <c r="E112" s="6">
        <f>VLOOKUP(A112,vertices!$A:$C,3,0)</f>
        <v>-42</v>
      </c>
      <c r="F112" s="6">
        <f>VLOOKUP(B112,vertices!$A:$C,2,0)</f>
        <v>-25</v>
      </c>
      <c r="G112" s="6">
        <f>VLOOKUP(B112,vertices!$A:$C,3,0)</f>
        <v>-42</v>
      </c>
      <c r="AE112"/>
      <c r="AF112" s="3"/>
    </row>
    <row r="113" spans="1:32" x14ac:dyDescent="0.25">
      <c r="A113" s="8" t="s">
        <v>74</v>
      </c>
      <c r="B113" s="7" t="s">
        <v>79</v>
      </c>
      <c r="C113" s="5">
        <f t="shared" si="4"/>
        <v>26.812397483274708</v>
      </c>
      <c r="D113" s="6">
        <f>VLOOKUP(A113,vertices!$A:$C,2,0)</f>
        <v>-23.357902777777777</v>
      </c>
      <c r="E113" s="6">
        <f>VLOOKUP(A113,vertices!$A:$C,3,0)</f>
        <v>-42.098305555555555</v>
      </c>
      <c r="F113" s="6">
        <f>VLOOKUP(B113,vertices!$A:$C,2,0)</f>
        <v>-23.794055555555556</v>
      </c>
      <c r="G113" s="6">
        <f>VLOOKUP(B113,vertices!$A:$C,3,0)</f>
        <v>-42.202986111111116</v>
      </c>
      <c r="AE113"/>
      <c r="AF113" s="3"/>
    </row>
    <row r="114" spans="1:32" x14ac:dyDescent="0.25">
      <c r="A114" s="8" t="s">
        <v>79</v>
      </c>
      <c r="B114" s="7" t="s">
        <v>67</v>
      </c>
      <c r="C114" s="5">
        <f t="shared" si="4"/>
        <v>21.757927485475808</v>
      </c>
      <c r="D114" s="6">
        <f>VLOOKUP(A114,vertices!$A:$C,2,0)</f>
        <v>-23.794055555555556</v>
      </c>
      <c r="E114" s="6">
        <f>VLOOKUP(A114,vertices!$A:$C,3,0)</f>
        <v>-42.202986111111116</v>
      </c>
      <c r="F114" s="6">
        <f>VLOOKUP(B114,vertices!$A:$C,2,0)</f>
        <v>-24.147944444444445</v>
      </c>
      <c r="G114" s="6">
        <f>VLOOKUP(B114,vertices!$A:$C,3,0)</f>
        <v>-42.288408333333329</v>
      </c>
      <c r="AE114"/>
      <c r="AF114" s="3"/>
    </row>
    <row r="115" spans="1:32" x14ac:dyDescent="0.25">
      <c r="A115" s="8" t="s">
        <v>67</v>
      </c>
      <c r="B115" s="7" t="s">
        <v>80</v>
      </c>
      <c r="C115" s="5">
        <f t="shared" si="4"/>
        <v>2.7682568931217233</v>
      </c>
      <c r="D115" s="6">
        <f>VLOOKUP(A115,vertices!$A:$C,2,0)</f>
        <v>-24.147944444444445</v>
      </c>
      <c r="E115" s="6">
        <f>VLOOKUP(A115,vertices!$A:$C,3,0)</f>
        <v>-42.288408333333329</v>
      </c>
      <c r="F115" s="6">
        <f>VLOOKUP(B115,vertices!$A:$C,2,0)</f>
        <v>-24.192966666666667</v>
      </c>
      <c r="G115" s="6">
        <f>VLOOKUP(B115,vertices!$A:$C,3,0)</f>
        <v>-42.299308333333329</v>
      </c>
      <c r="AE115"/>
      <c r="AF115" s="3"/>
    </row>
    <row r="116" spans="1:32" x14ac:dyDescent="0.25">
      <c r="A116" s="8" t="s">
        <v>80</v>
      </c>
      <c r="B116" s="7" t="s">
        <v>57</v>
      </c>
      <c r="C116" s="5">
        <f t="shared" si="4"/>
        <v>8.6308508972840237</v>
      </c>
      <c r="D116" s="6">
        <f>VLOOKUP(A116,vertices!$A:$C,2,0)</f>
        <v>-24.192966666666667</v>
      </c>
      <c r="E116" s="6">
        <f>VLOOKUP(A116,vertices!$A:$C,3,0)</f>
        <v>-42.299308333333329</v>
      </c>
      <c r="F116" s="6">
        <f>VLOOKUP(B116,vertices!$A:$C,2,0)</f>
        <v>-24.333333333333332</v>
      </c>
      <c r="G116" s="6">
        <f>VLOOKUP(B116,vertices!$A:$C,3,0)</f>
        <v>-42.333333333333336</v>
      </c>
      <c r="AE116"/>
      <c r="AF116" s="3"/>
    </row>
    <row r="117" spans="1:32" x14ac:dyDescent="0.25">
      <c r="A117" s="8" t="s">
        <v>81</v>
      </c>
      <c r="B117" s="7" t="s">
        <v>82</v>
      </c>
      <c r="C117" s="5">
        <f t="shared" si="4"/>
        <v>10.006554378187786</v>
      </c>
      <c r="D117" s="6">
        <f>VLOOKUP(A117,vertices!$A:$C,2,0)</f>
        <v>-26</v>
      </c>
      <c r="E117" s="6">
        <f>VLOOKUP(A117,vertices!$A:$C,3,0)</f>
        <v>-43.166666666666664</v>
      </c>
      <c r="F117" s="6">
        <f>VLOOKUP(B117,vertices!$A:$C,2,0)</f>
        <v>-25.833333333333332</v>
      </c>
      <c r="G117" s="6">
        <f>VLOOKUP(B117,vertices!$A:$C,3,0)</f>
        <v>-43.166666666666664</v>
      </c>
      <c r="AE117"/>
      <c r="AF117" s="3"/>
    </row>
    <row r="118" spans="1:32" x14ac:dyDescent="0.25">
      <c r="A118" s="8" t="s">
        <v>82</v>
      </c>
      <c r="B118" s="7" t="s">
        <v>83</v>
      </c>
      <c r="C118" s="5">
        <f t="shared" si="4"/>
        <v>10.006554378056407</v>
      </c>
      <c r="D118" s="6">
        <f>VLOOKUP(A118,vertices!$A:$C,2,0)</f>
        <v>-25.833333333333332</v>
      </c>
      <c r="E118" s="6">
        <f>VLOOKUP(A118,vertices!$A:$C,3,0)</f>
        <v>-43.166666666666664</v>
      </c>
      <c r="F118" s="6">
        <f>VLOOKUP(B118,vertices!$A:$C,2,0)</f>
        <v>-25.666666666666668</v>
      </c>
      <c r="G118" s="6">
        <f>VLOOKUP(B118,vertices!$A:$C,3,0)</f>
        <v>-43.166666666666664</v>
      </c>
      <c r="AE118"/>
      <c r="AF118" s="3"/>
    </row>
    <row r="119" spans="1:32" x14ac:dyDescent="0.25">
      <c r="A119" s="8" t="s">
        <v>83</v>
      </c>
      <c r="B119" s="7" t="s">
        <v>84</v>
      </c>
      <c r="C119" s="5">
        <f t="shared" si="4"/>
        <v>10.006554378056407</v>
      </c>
      <c r="D119" s="6">
        <f>VLOOKUP(A119,vertices!$A:$C,2,0)</f>
        <v>-25.666666666666668</v>
      </c>
      <c r="E119" s="6">
        <f>VLOOKUP(A119,vertices!$A:$C,3,0)</f>
        <v>-43.166666666666664</v>
      </c>
      <c r="F119" s="6">
        <f>VLOOKUP(B119,vertices!$A:$C,2,0)</f>
        <v>-25.5</v>
      </c>
      <c r="G119" s="6">
        <f>VLOOKUP(B119,vertices!$A:$C,3,0)</f>
        <v>-43.166666666666664</v>
      </c>
      <c r="AE119"/>
      <c r="AF119" s="3"/>
    </row>
    <row r="120" spans="1:32" x14ac:dyDescent="0.25">
      <c r="A120" s="8" t="s">
        <v>84</v>
      </c>
      <c r="B120" s="7" t="s">
        <v>85</v>
      </c>
      <c r="C120" s="5">
        <f t="shared" ref="C120:C179" si="5">IFERROR(3440*ACOS(COS(PI()*(90-F120)/180)*COS((90-D120)*PI()/180)+SIN((90-F120)*PI()/180)*SIN((90-D120)*PI()/180)*COS(((E120)-G120)*PI()/180)),0)</f>
        <v>10.006554378187786</v>
      </c>
      <c r="D120" s="6">
        <f>VLOOKUP(A120,vertices!$A:$C,2,0)</f>
        <v>-25.5</v>
      </c>
      <c r="E120" s="6">
        <f>VLOOKUP(A120,vertices!$A:$C,3,0)</f>
        <v>-43.166666666666664</v>
      </c>
      <c r="F120" s="6">
        <f>VLOOKUP(B120,vertices!$A:$C,2,0)</f>
        <v>-25.333333333333332</v>
      </c>
      <c r="G120" s="6">
        <f>VLOOKUP(B120,vertices!$A:$C,3,0)</f>
        <v>-43.166666666666664</v>
      </c>
      <c r="AE120"/>
      <c r="AF120" s="3"/>
    </row>
    <row r="121" spans="1:32" x14ac:dyDescent="0.25">
      <c r="A121" s="8" t="s">
        <v>85</v>
      </c>
      <c r="B121" s="7" t="s">
        <v>86</v>
      </c>
      <c r="C121" s="5">
        <f t="shared" si="5"/>
        <v>10.006554378187786</v>
      </c>
      <c r="D121" s="6">
        <f>VLOOKUP(A121,vertices!$A:$C,2,0)</f>
        <v>-25.333333333333332</v>
      </c>
      <c r="E121" s="6">
        <f>VLOOKUP(A121,vertices!$A:$C,3,0)</f>
        <v>-43.166666666666664</v>
      </c>
      <c r="F121" s="6">
        <f>VLOOKUP(B121,vertices!$A:$C,2,0)</f>
        <v>-25.166666666666668</v>
      </c>
      <c r="G121" s="6">
        <f>VLOOKUP(B121,vertices!$A:$C,3,0)</f>
        <v>-43.166666666666664</v>
      </c>
      <c r="AE121"/>
      <c r="AF121" s="3"/>
    </row>
    <row r="122" spans="1:32" x14ac:dyDescent="0.25">
      <c r="A122" s="8" t="s">
        <v>86</v>
      </c>
      <c r="B122" s="7" t="s">
        <v>87</v>
      </c>
      <c r="C122" s="5">
        <f t="shared" si="5"/>
        <v>10.006554378056407</v>
      </c>
      <c r="D122" s="6">
        <f>VLOOKUP(A122,vertices!$A:$C,2,0)</f>
        <v>-25.166666666666668</v>
      </c>
      <c r="E122" s="6">
        <f>VLOOKUP(A122,vertices!$A:$C,3,0)</f>
        <v>-43.166666666666664</v>
      </c>
      <c r="F122" s="6">
        <f>VLOOKUP(B122,vertices!$A:$C,2,0)</f>
        <v>-25</v>
      </c>
      <c r="G122" s="6">
        <f>VLOOKUP(B122,vertices!$A:$C,3,0)</f>
        <v>-43.166666666666664</v>
      </c>
      <c r="AE122"/>
      <c r="AF122" s="3"/>
    </row>
    <row r="123" spans="1:32" x14ac:dyDescent="0.25">
      <c r="A123" s="8" t="s">
        <v>87</v>
      </c>
      <c r="B123" s="7" t="s">
        <v>71</v>
      </c>
      <c r="C123" s="5">
        <f t="shared" si="5"/>
        <v>19.995732656424128</v>
      </c>
      <c r="D123" s="6">
        <f>VLOOKUP(A123,vertices!$A:$C,2,0)</f>
        <v>-25</v>
      </c>
      <c r="E123" s="6">
        <f>VLOOKUP(A123,vertices!$A:$C,3,0)</f>
        <v>-43.166666666666664</v>
      </c>
      <c r="F123" s="6">
        <f>VLOOKUP(B123,vertices!$A:$C,2,0)</f>
        <v>-24.667563888888889</v>
      </c>
      <c r="G123" s="6">
        <f>VLOOKUP(B123,vertices!$A:$C,3,0)</f>
        <v>-43.144505555555554</v>
      </c>
      <c r="AE123"/>
      <c r="AF123" s="3"/>
    </row>
    <row r="124" spans="1:32" x14ac:dyDescent="0.25">
      <c r="A124" s="8" t="s">
        <v>71</v>
      </c>
      <c r="B124" s="7" t="s">
        <v>24</v>
      </c>
      <c r="C124" s="5">
        <f t="shared" si="5"/>
        <v>30.138416485508337</v>
      </c>
      <c r="D124" s="6">
        <f>VLOOKUP(A124,vertices!$A:$C,2,0)</f>
        <v>-24.667563888888889</v>
      </c>
      <c r="E124" s="6">
        <f>VLOOKUP(A124,vertices!$A:$C,3,0)</f>
        <v>-43.144505555555554</v>
      </c>
      <c r="F124" s="6">
        <f>VLOOKUP(B124,vertices!$A:$C,2,0)</f>
        <v>-24.166497222222223</v>
      </c>
      <c r="G124" s="6">
        <f>VLOOKUP(B124,vertices!$A:$C,3,0)</f>
        <v>-43.11130277777778</v>
      </c>
      <c r="AE124"/>
      <c r="AF124" s="3"/>
    </row>
    <row r="125" spans="1:32" x14ac:dyDescent="0.25">
      <c r="A125" s="8" t="s">
        <v>24</v>
      </c>
      <c r="B125" s="7" t="s">
        <v>33</v>
      </c>
      <c r="C125" s="5">
        <f t="shared" si="5"/>
        <v>23.373800750027662</v>
      </c>
      <c r="D125" s="6">
        <f>VLOOKUP(A125,vertices!$A:$C,2,0)</f>
        <v>-24.166497222222223</v>
      </c>
      <c r="E125" s="6">
        <f>VLOOKUP(A125,vertices!$A:$C,3,0)</f>
        <v>-43.11130277777778</v>
      </c>
      <c r="F125" s="6">
        <f>VLOOKUP(B125,vertices!$A:$C,2,0)</f>
        <v>-23.777891666666665</v>
      </c>
      <c r="G125" s="6">
        <f>VLOOKUP(B125,vertices!$A:$C,3,0)</f>
        <v>-43.08571666666667</v>
      </c>
      <c r="AE125"/>
      <c r="AF125" s="3"/>
    </row>
    <row r="126" spans="1:32" x14ac:dyDescent="0.25">
      <c r="A126" s="8" t="s">
        <v>33</v>
      </c>
      <c r="B126" s="7" t="s">
        <v>44</v>
      </c>
      <c r="C126" s="5">
        <f t="shared" si="5"/>
        <v>9.2174427142288806</v>
      </c>
      <c r="D126" s="6">
        <f>VLOOKUP(A126,vertices!$A:$C,2,0)</f>
        <v>-23.777891666666665</v>
      </c>
      <c r="E126" s="6">
        <f>VLOOKUP(A126,vertices!$A:$C,3,0)</f>
        <v>-43.08571666666667</v>
      </c>
      <c r="F126" s="6">
        <f>VLOOKUP(B126,vertices!$A:$C,2,0)</f>
        <v>-23.624644444444446</v>
      </c>
      <c r="G126" s="6">
        <f>VLOOKUP(B126,vertices!$A:$C,3,0)</f>
        <v>-43.07566388888889</v>
      </c>
      <c r="AE126"/>
      <c r="AF126" s="3"/>
    </row>
    <row r="127" spans="1:32" x14ac:dyDescent="0.25">
      <c r="A127" s="8" t="s">
        <v>44</v>
      </c>
      <c r="B127" s="7" t="s">
        <v>51</v>
      </c>
      <c r="C127" s="5">
        <f t="shared" si="5"/>
        <v>4.9233978408993551</v>
      </c>
      <c r="D127" s="6">
        <f>VLOOKUP(A127,vertices!$A:$C,2,0)</f>
        <v>-23.624644444444446</v>
      </c>
      <c r="E127" s="6">
        <f>VLOOKUP(A127,vertices!$A:$C,3,0)</f>
        <v>-43.07566388888889</v>
      </c>
      <c r="F127" s="6">
        <f>VLOOKUP(B127,vertices!$A:$C,2,0)</f>
        <v>-23.542788888888889</v>
      </c>
      <c r="G127" s="6">
        <f>VLOOKUP(B127,vertices!$A:$C,3,0)</f>
        <v>-43.070302777777783</v>
      </c>
      <c r="AE127"/>
      <c r="AF127" s="3"/>
    </row>
    <row r="128" spans="1:32" x14ac:dyDescent="0.25">
      <c r="A128" s="8" t="s">
        <v>51</v>
      </c>
      <c r="B128" s="7" t="s">
        <v>61</v>
      </c>
      <c r="C128" s="5">
        <f t="shared" si="5"/>
        <v>2.7674359833199524</v>
      </c>
      <c r="D128" s="6">
        <f>VLOOKUP(A128,vertices!$A:$C,2,0)</f>
        <v>-23.542788888888889</v>
      </c>
      <c r="E128" s="6">
        <f>VLOOKUP(A128,vertices!$A:$C,3,0)</f>
        <v>-43.070302777777783</v>
      </c>
      <c r="F128" s="6">
        <f>VLOOKUP(B128,vertices!$A:$C,2,0)</f>
        <v>-23.49677777777778</v>
      </c>
      <c r="G128" s="6">
        <f>VLOOKUP(B128,vertices!$A:$C,3,0)</f>
        <v>-43.06729444444445</v>
      </c>
      <c r="AE128"/>
      <c r="AF128" s="3"/>
    </row>
    <row r="129" spans="1:32" x14ac:dyDescent="0.25">
      <c r="A129" s="8" t="s">
        <v>61</v>
      </c>
      <c r="B129" s="7" t="s">
        <v>14</v>
      </c>
      <c r="C129" s="5">
        <f t="shared" si="5"/>
        <v>6.963039124626853</v>
      </c>
      <c r="D129" s="6">
        <f>VLOOKUP(A129,vertices!$A:$C,2,0)</f>
        <v>-23.49677777777778</v>
      </c>
      <c r="E129" s="6">
        <f>VLOOKUP(A129,vertices!$A:$C,3,0)</f>
        <v>-43.06729444444445</v>
      </c>
      <c r="F129" s="6">
        <f>VLOOKUP(B129,vertices!$A:$C,2,0)</f>
        <v>-23.381011111111111</v>
      </c>
      <c r="G129" s="6">
        <f>VLOOKUP(B129,vertices!$A:$C,3,0)</f>
        <v>-43.059727777777773</v>
      </c>
      <c r="AE129"/>
      <c r="AF129" s="3"/>
    </row>
    <row r="130" spans="1:32" x14ac:dyDescent="0.25">
      <c r="A130" s="8" t="s">
        <v>87</v>
      </c>
      <c r="B130" s="7" t="s">
        <v>26</v>
      </c>
      <c r="C130" s="5">
        <f t="shared" si="5"/>
        <v>15.615984292785043</v>
      </c>
      <c r="D130" s="6">
        <f>VLOOKUP(A130,vertices!$A:$C,2,0)</f>
        <v>-25</v>
      </c>
      <c r="E130" s="6">
        <f>VLOOKUP(A130,vertices!$A:$C,3,0)</f>
        <v>-43.166666666666664</v>
      </c>
      <c r="F130" s="6">
        <f>VLOOKUP(B130,vertices!$A:$C,2,0)</f>
        <v>-24.771002777777777</v>
      </c>
      <c r="G130" s="6">
        <f>VLOOKUP(B130,vertices!$A:$C,3,0)</f>
        <v>-43.03071388888889</v>
      </c>
      <c r="AE130"/>
      <c r="AF130" s="3"/>
    </row>
    <row r="131" spans="1:32" x14ac:dyDescent="0.25">
      <c r="A131" s="8" t="s">
        <v>26</v>
      </c>
      <c r="B131" s="7" t="s">
        <v>88</v>
      </c>
      <c r="C131" s="5">
        <f t="shared" si="5"/>
        <v>15.558747734193794</v>
      </c>
      <c r="D131" s="6">
        <f>VLOOKUP(A131,vertices!$A:$C,2,0)</f>
        <v>-24.771002777777777</v>
      </c>
      <c r="E131" s="6">
        <f>VLOOKUP(A131,vertices!$A:$C,3,0)</f>
        <v>-43.03071388888889</v>
      </c>
      <c r="F131" s="6">
        <f>VLOOKUP(B131,vertices!$A:$C,2,0)</f>
        <v>-24.542747222222225</v>
      </c>
      <c r="G131" s="6">
        <f>VLOOKUP(B131,vertices!$A:$C,3,0)</f>
        <v>-42.895708333333332</v>
      </c>
      <c r="AE131"/>
      <c r="AF131" s="3"/>
    </row>
    <row r="132" spans="1:32" x14ac:dyDescent="0.25">
      <c r="A132" s="8" t="s">
        <v>88</v>
      </c>
      <c r="B132" s="7" t="s">
        <v>35</v>
      </c>
      <c r="C132" s="5">
        <f t="shared" si="5"/>
        <v>4.8664846487388402</v>
      </c>
      <c r="D132" s="6">
        <f>VLOOKUP(A132,vertices!$A:$C,2,0)</f>
        <v>-24.542747222222225</v>
      </c>
      <c r="E132" s="6">
        <f>VLOOKUP(A132,vertices!$A:$C,3,0)</f>
        <v>-42.895708333333332</v>
      </c>
      <c r="F132" s="6">
        <f>VLOOKUP(B132,vertices!$A:$C,2,0)</f>
        <v>-24.47133333333333</v>
      </c>
      <c r="G132" s="6">
        <f>VLOOKUP(B132,vertices!$A:$C,3,0)</f>
        <v>-42.853572222222226</v>
      </c>
      <c r="AE132"/>
      <c r="AF132" s="3"/>
    </row>
    <row r="133" spans="1:32" x14ac:dyDescent="0.25">
      <c r="A133" s="8" t="s">
        <v>35</v>
      </c>
      <c r="B133" s="7" t="s">
        <v>13</v>
      </c>
      <c r="C133" s="5">
        <f t="shared" si="5"/>
        <v>8.3731193072245347</v>
      </c>
      <c r="D133" s="6">
        <f>VLOOKUP(A133,vertices!$A:$C,2,0)</f>
        <v>-24.47133333333333</v>
      </c>
      <c r="E133" s="6">
        <f>VLOOKUP(A133,vertices!$A:$C,3,0)</f>
        <v>-42.853572222222226</v>
      </c>
      <c r="F133" s="6">
        <f>VLOOKUP(B133,vertices!$A:$C,2,0)</f>
        <v>-24.348438888888889</v>
      </c>
      <c r="G133" s="6">
        <f>VLOOKUP(B133,vertices!$A:$C,3,0)</f>
        <v>-42.781174999999998</v>
      </c>
      <c r="AE133"/>
      <c r="AF133" s="3"/>
    </row>
    <row r="134" spans="1:32" x14ac:dyDescent="0.25">
      <c r="A134" s="8" t="s">
        <v>13</v>
      </c>
      <c r="B134" s="7" t="s">
        <v>11</v>
      </c>
      <c r="C134" s="5">
        <f t="shared" si="5"/>
        <v>7.1892707163262592</v>
      </c>
      <c r="D134" s="6">
        <f>VLOOKUP(A134,vertices!$A:$C,2,0)</f>
        <v>-24.348438888888889</v>
      </c>
      <c r="E134" s="6">
        <f>VLOOKUP(A134,vertices!$A:$C,3,0)</f>
        <v>-42.781174999999998</v>
      </c>
      <c r="F134" s="6">
        <f>VLOOKUP(B134,vertices!$A:$C,2,0)</f>
        <v>-24.242897222222222</v>
      </c>
      <c r="G134" s="6">
        <f>VLOOKUP(B134,vertices!$A:$C,3,0)</f>
        <v>-42.719116666666672</v>
      </c>
      <c r="AE134"/>
      <c r="AF134" s="3"/>
    </row>
    <row r="135" spans="1:32" x14ac:dyDescent="0.25">
      <c r="A135" s="8" t="s">
        <v>11</v>
      </c>
      <c r="B135" s="7" t="s">
        <v>55</v>
      </c>
      <c r="C135" s="5">
        <f t="shared" si="5"/>
        <v>11.839844669823449</v>
      </c>
      <c r="D135" s="6">
        <f>VLOOKUP(A135,vertices!$A:$C,2,0)</f>
        <v>-24.242897222222222</v>
      </c>
      <c r="E135" s="6">
        <f>VLOOKUP(A135,vertices!$A:$C,3,0)</f>
        <v>-42.719116666666672</v>
      </c>
      <c r="F135" s="6">
        <f>VLOOKUP(B135,vertices!$A:$C,2,0)</f>
        <v>-24.06903888888889</v>
      </c>
      <c r="G135" s="6">
        <f>VLOOKUP(B135,vertices!$A:$C,3,0)</f>
        <v>-42.617116666666668</v>
      </c>
      <c r="AE135"/>
      <c r="AF135" s="3"/>
    </row>
    <row r="136" spans="1:32" x14ac:dyDescent="0.25">
      <c r="A136" s="8" t="s">
        <v>55</v>
      </c>
      <c r="B136" s="7" t="s">
        <v>65</v>
      </c>
      <c r="C136" s="5">
        <f t="shared" si="5"/>
        <v>9.334886844024286</v>
      </c>
      <c r="D136" s="6">
        <f>VLOOKUP(A136,vertices!$A:$C,2,0)</f>
        <v>-24.06903888888889</v>
      </c>
      <c r="E136" s="6">
        <f>VLOOKUP(A136,vertices!$A:$C,3,0)</f>
        <v>-42.617116666666668</v>
      </c>
      <c r="F136" s="6">
        <f>VLOOKUP(B136,vertices!$A:$C,2,0)</f>
        <v>-23.925877777777778</v>
      </c>
      <c r="G136" s="6">
        <f>VLOOKUP(B136,vertices!$A:$C,3,0)</f>
        <v>-42.550725</v>
      </c>
      <c r="AE136"/>
      <c r="AF136" s="3"/>
    </row>
    <row r="137" spans="1:32" x14ac:dyDescent="0.25">
      <c r="A137" s="8" t="s">
        <v>65</v>
      </c>
      <c r="B137" s="7" t="s">
        <v>16</v>
      </c>
      <c r="C137" s="5">
        <f t="shared" si="5"/>
        <v>38.28607360139717</v>
      </c>
      <c r="D137" s="6">
        <f>VLOOKUP(A137,vertices!$A:$C,2,0)</f>
        <v>-23.925877777777778</v>
      </c>
      <c r="E137" s="6">
        <f>VLOOKUP(A137,vertices!$A:$C,3,0)</f>
        <v>-42.550725</v>
      </c>
      <c r="F137" s="6">
        <f>VLOOKUP(B137,vertices!$A:$C,2,0)</f>
        <v>-23.358919444444446</v>
      </c>
      <c r="G137" s="6">
        <f>VLOOKUP(B137,vertices!$A:$C,3,0)</f>
        <v>-42.232091666666669</v>
      </c>
      <c r="AE137"/>
      <c r="AF137" s="3"/>
    </row>
    <row r="138" spans="1:32" x14ac:dyDescent="0.25">
      <c r="A138" s="8" t="s">
        <v>89</v>
      </c>
      <c r="B138" s="7" t="s">
        <v>90</v>
      </c>
      <c r="C138" s="5">
        <f t="shared" si="5"/>
        <v>10.006554378187786</v>
      </c>
      <c r="D138" s="6">
        <f>VLOOKUP(A138,vertices!$A:$C,2,0)</f>
        <v>-26</v>
      </c>
      <c r="E138" s="6">
        <f>VLOOKUP(A138,vertices!$A:$C,3,0)</f>
        <v>-42.833333333333336</v>
      </c>
      <c r="F138" s="6">
        <f>VLOOKUP(B138,vertices!$A:$C,2,0)</f>
        <v>-25.833333333333332</v>
      </c>
      <c r="G138" s="6">
        <f>VLOOKUP(B138,vertices!$A:$C,3,0)</f>
        <v>-42.833333333333336</v>
      </c>
      <c r="AE138"/>
      <c r="AF138" s="3"/>
    </row>
    <row r="139" spans="1:32" x14ac:dyDescent="0.25">
      <c r="A139" s="8" t="s">
        <v>90</v>
      </c>
      <c r="B139" s="7" t="s">
        <v>91</v>
      </c>
      <c r="C139" s="5">
        <f t="shared" si="5"/>
        <v>10.006554378187786</v>
      </c>
      <c r="D139" s="6">
        <f>VLOOKUP(A139,vertices!$A:$C,2,0)</f>
        <v>-25.833333333333332</v>
      </c>
      <c r="E139" s="6">
        <f>VLOOKUP(A139,vertices!$A:$C,3,0)</f>
        <v>-42.833333333333336</v>
      </c>
      <c r="F139" s="6">
        <f>VLOOKUP(B139,vertices!$A:$C,2,0)</f>
        <v>-25.6666666666667</v>
      </c>
      <c r="G139" s="6">
        <f>VLOOKUP(B139,vertices!$A:$C,3,0)</f>
        <v>-42.8333333333333</v>
      </c>
      <c r="AE139"/>
      <c r="AF139" s="3"/>
    </row>
    <row r="140" spans="1:32" x14ac:dyDescent="0.25">
      <c r="A140" s="8" t="s">
        <v>91</v>
      </c>
      <c r="B140" s="7" t="s">
        <v>92</v>
      </c>
      <c r="C140" s="5">
        <f t="shared" si="5"/>
        <v>10.006554378187786</v>
      </c>
      <c r="D140" s="6">
        <f>VLOOKUP(A140,vertices!$A:$C,2,0)</f>
        <v>-25.6666666666667</v>
      </c>
      <c r="E140" s="6">
        <f>VLOOKUP(A140,vertices!$A:$C,3,0)</f>
        <v>-42.8333333333333</v>
      </c>
      <c r="F140" s="6">
        <f>VLOOKUP(B140,vertices!$A:$C,2,0)</f>
        <v>-25.5</v>
      </c>
      <c r="G140" s="6">
        <f>VLOOKUP(B140,vertices!$A:$C,3,0)</f>
        <v>-42.833333333333336</v>
      </c>
      <c r="AE140"/>
      <c r="AF140" s="3"/>
    </row>
    <row r="141" spans="1:32" x14ac:dyDescent="0.25">
      <c r="A141" s="8" t="s">
        <v>92</v>
      </c>
      <c r="B141" s="7" t="s">
        <v>93</v>
      </c>
      <c r="C141" s="5">
        <f t="shared" si="5"/>
        <v>10.006554378187786</v>
      </c>
      <c r="D141" s="6">
        <f>VLOOKUP(A141,vertices!$A:$C,2,0)</f>
        <v>-25.5</v>
      </c>
      <c r="E141" s="6">
        <f>VLOOKUP(A141,vertices!$A:$C,3,0)</f>
        <v>-42.833333333333336</v>
      </c>
      <c r="F141" s="6">
        <f>VLOOKUP(B141,vertices!$A:$C,2,0)</f>
        <v>-25.333333333333332</v>
      </c>
      <c r="G141" s="6">
        <f>VLOOKUP(B141,vertices!$A:$C,3,0)</f>
        <v>-42.833333333333336</v>
      </c>
      <c r="AE141"/>
      <c r="AF141" s="3"/>
    </row>
    <row r="142" spans="1:32" x14ac:dyDescent="0.25">
      <c r="A142" s="8" t="s">
        <v>93</v>
      </c>
      <c r="B142" s="7" t="s">
        <v>94</v>
      </c>
      <c r="C142" s="5">
        <f t="shared" si="5"/>
        <v>10.006554378187786</v>
      </c>
      <c r="D142" s="6">
        <f>VLOOKUP(A142,vertices!$A:$C,2,0)</f>
        <v>-25.333333333333332</v>
      </c>
      <c r="E142" s="6">
        <f>VLOOKUP(A142,vertices!$A:$C,3,0)</f>
        <v>-42.833333333333336</v>
      </c>
      <c r="F142" s="6">
        <f>VLOOKUP(B142,vertices!$A:$C,2,0)</f>
        <v>-25.166666666666668</v>
      </c>
      <c r="G142" s="6">
        <f>VLOOKUP(B142,vertices!$A:$C,3,0)</f>
        <v>-42.833333333333336</v>
      </c>
      <c r="AE142"/>
      <c r="AF142" s="3"/>
    </row>
    <row r="143" spans="1:32" x14ac:dyDescent="0.25">
      <c r="A143" s="8" t="s">
        <v>94</v>
      </c>
      <c r="B143" s="7" t="s">
        <v>95</v>
      </c>
      <c r="C143" s="5">
        <f t="shared" si="5"/>
        <v>10.006554378056407</v>
      </c>
      <c r="D143" s="6">
        <f>VLOOKUP(A143,vertices!$A:$C,2,0)</f>
        <v>-25.166666666666668</v>
      </c>
      <c r="E143" s="6">
        <f>VLOOKUP(A143,vertices!$A:$C,3,0)</f>
        <v>-42.833333333333336</v>
      </c>
      <c r="F143" s="6">
        <f>VLOOKUP(B143,vertices!$A:$C,2,0)</f>
        <v>-25</v>
      </c>
      <c r="G143" s="6">
        <f>VLOOKUP(B143,vertices!$A:$C,3,0)</f>
        <v>-42.833333333333336</v>
      </c>
      <c r="AE143"/>
      <c r="AF143" s="3"/>
    </row>
    <row r="144" spans="1:32" x14ac:dyDescent="0.25">
      <c r="A144" s="8" t="s">
        <v>95</v>
      </c>
      <c r="B144" s="7" t="s">
        <v>73</v>
      </c>
      <c r="C144" s="5">
        <f t="shared" si="5"/>
        <v>15.69377259365762</v>
      </c>
      <c r="D144" s="6">
        <f>VLOOKUP(A144,vertices!$A:$C,2,0)</f>
        <v>-25</v>
      </c>
      <c r="E144" s="6">
        <f>VLOOKUP(A144,vertices!$A:$C,3,0)</f>
        <v>-42.833333333333336</v>
      </c>
      <c r="F144" s="6">
        <f>VLOOKUP(B144,vertices!$A:$C,2,0)</f>
        <v>-24.740727777777778</v>
      </c>
      <c r="G144" s="6">
        <f>VLOOKUP(B144,vertices!$A:$C,3,0)</f>
        <v>-42.869947222222223</v>
      </c>
      <c r="AE144"/>
      <c r="AF144" s="3"/>
    </row>
    <row r="145" spans="1:32" x14ac:dyDescent="0.25">
      <c r="A145" s="8" t="s">
        <v>73</v>
      </c>
      <c r="B145" s="7" t="s">
        <v>88</v>
      </c>
      <c r="C145" s="5">
        <f t="shared" si="5"/>
        <v>11.96946379623931</v>
      </c>
      <c r="D145" s="6">
        <f>VLOOKUP(A145,vertices!$A:$C,2,0)</f>
        <v>-24.740727777777778</v>
      </c>
      <c r="E145" s="6">
        <f>VLOOKUP(A145,vertices!$A:$C,3,0)</f>
        <v>-42.869947222222223</v>
      </c>
      <c r="F145" s="6">
        <f>VLOOKUP(B145,vertices!$A:$C,2,0)</f>
        <v>-24.542747222222225</v>
      </c>
      <c r="G145" s="6">
        <f>VLOOKUP(B145,vertices!$A:$C,3,0)</f>
        <v>-42.895708333333332</v>
      </c>
      <c r="AE145"/>
      <c r="AF145" s="3"/>
    </row>
    <row r="146" spans="1:32" x14ac:dyDescent="0.25">
      <c r="A146" s="8" t="s">
        <v>88</v>
      </c>
      <c r="B146" s="7" t="s">
        <v>34</v>
      </c>
      <c r="C146" s="5">
        <f t="shared" si="5"/>
        <v>16.157183089771863</v>
      </c>
      <c r="D146" s="6">
        <f>VLOOKUP(A146,vertices!$A:$C,2,0)</f>
        <v>-24.542747222222225</v>
      </c>
      <c r="E146" s="6">
        <f>VLOOKUP(A146,vertices!$A:$C,3,0)</f>
        <v>-42.895708333333332</v>
      </c>
      <c r="F146" s="6">
        <f>VLOOKUP(B146,vertices!$A:$C,2,0)</f>
        <v>-24.274761111111111</v>
      </c>
      <c r="G146" s="6">
        <f>VLOOKUP(B146,vertices!$A:$C,3,0)</f>
        <v>-42.922688888888885</v>
      </c>
      <c r="AE146"/>
      <c r="AF146" s="3"/>
    </row>
    <row r="147" spans="1:32" x14ac:dyDescent="0.25">
      <c r="A147" s="8" t="s">
        <v>34</v>
      </c>
      <c r="B147" s="7" t="s">
        <v>45</v>
      </c>
      <c r="C147" s="5">
        <f t="shared" si="5"/>
        <v>31.773501460257592</v>
      </c>
      <c r="D147" s="6">
        <f>VLOOKUP(A147,vertices!$A:$C,2,0)</f>
        <v>-24.274761111111111</v>
      </c>
      <c r="E147" s="6">
        <f>VLOOKUP(A147,vertices!$A:$C,3,0)</f>
        <v>-42.922688888888885</v>
      </c>
      <c r="F147" s="6">
        <f>VLOOKUP(B147,vertices!$A:$C,2,0)</f>
        <v>-23.750691666666668</v>
      </c>
      <c r="G147" s="6">
        <f>VLOOKUP(B147,vertices!$A:$C,3,0)</f>
        <v>-43.003255555555555</v>
      </c>
      <c r="AE147"/>
      <c r="AF147" s="3"/>
    </row>
    <row r="148" spans="1:32" x14ac:dyDescent="0.25">
      <c r="A148" s="8" t="s">
        <v>45</v>
      </c>
      <c r="B148" s="7" t="s">
        <v>52</v>
      </c>
      <c r="C148" s="5">
        <f t="shared" si="5"/>
        <v>9.7381992993065047</v>
      </c>
      <c r="D148" s="6">
        <f>VLOOKUP(A148,vertices!$A:$C,2,0)</f>
        <v>-23.750691666666668</v>
      </c>
      <c r="E148" s="6">
        <f>VLOOKUP(A148,vertices!$A:$C,3,0)</f>
        <v>-43.003255555555555</v>
      </c>
      <c r="F148" s="6">
        <f>VLOOKUP(B148,vertices!$A:$C,2,0)</f>
        <v>-23.590063888888888</v>
      </c>
      <c r="G148" s="6">
        <f>VLOOKUP(B148,vertices!$A:$C,3,0)</f>
        <v>-43.027830555555553</v>
      </c>
      <c r="AE148"/>
      <c r="AF148" s="3"/>
    </row>
    <row r="149" spans="1:32" x14ac:dyDescent="0.25">
      <c r="A149" s="8" t="s">
        <v>52</v>
      </c>
      <c r="B149" s="7" t="s">
        <v>62</v>
      </c>
      <c r="C149" s="5">
        <f t="shared" si="5"/>
        <v>4.3028432783978943</v>
      </c>
      <c r="D149" s="6">
        <f>VLOOKUP(A149,vertices!$A:$C,2,0)</f>
        <v>-23.590063888888888</v>
      </c>
      <c r="E149" s="6">
        <f>VLOOKUP(A149,vertices!$A:$C,3,0)</f>
        <v>-43.027830555555553</v>
      </c>
      <c r="F149" s="6">
        <f>VLOOKUP(B149,vertices!$A:$C,2,0)</f>
        <v>-23.519088888888888</v>
      </c>
      <c r="G149" s="6">
        <f>VLOOKUP(B149,vertices!$A:$C,3,0)</f>
        <v>-43.038669444444444</v>
      </c>
      <c r="AE149"/>
      <c r="AF149" s="3"/>
    </row>
    <row r="150" spans="1:32" x14ac:dyDescent="0.25">
      <c r="A150" s="8" t="s">
        <v>62</v>
      </c>
      <c r="B150" s="7" t="s">
        <v>14</v>
      </c>
      <c r="C150" s="5">
        <f t="shared" si="5"/>
        <v>8.3708470450933703</v>
      </c>
      <c r="D150" s="6">
        <f>VLOOKUP(A150,vertices!$A:$C,2,0)</f>
        <v>-23.519088888888888</v>
      </c>
      <c r="E150" s="6">
        <f>VLOOKUP(A150,vertices!$A:$C,3,0)</f>
        <v>-43.038669444444444</v>
      </c>
      <c r="F150" s="6">
        <f>VLOOKUP(B150,vertices!$A:$C,2,0)</f>
        <v>-23.381011111111111</v>
      </c>
      <c r="G150" s="6">
        <f>VLOOKUP(B150,vertices!$A:$C,3,0)</f>
        <v>-43.059727777777773</v>
      </c>
      <c r="AE150"/>
      <c r="AF150" s="3"/>
    </row>
    <row r="151" spans="1:32" x14ac:dyDescent="0.25">
      <c r="A151" s="8" t="s">
        <v>62</v>
      </c>
      <c r="B151" s="7" t="s">
        <v>109</v>
      </c>
      <c r="C151" s="5">
        <f t="shared" si="5"/>
        <v>8.9633145566065942</v>
      </c>
      <c r="D151" s="6">
        <f>VLOOKUP(A151,vertices!$A:$C,2,0)</f>
        <v>-23.519088888888888</v>
      </c>
      <c r="E151" s="6">
        <f>VLOOKUP(A151,vertices!$A:$C,3,0)</f>
        <v>-43.038669444444444</v>
      </c>
      <c r="F151" s="6">
        <f>VLOOKUP(B151,vertices!$A:$C,2,0)</f>
        <v>-23.615727777777778</v>
      </c>
      <c r="G151" s="6">
        <f>VLOOKUP(B151,vertices!$A:$C,3,0)</f>
        <v>-42.914522222222217</v>
      </c>
      <c r="AE151"/>
      <c r="AF151" s="3"/>
    </row>
    <row r="152" spans="1:32" x14ac:dyDescent="0.25">
      <c r="A152" s="8" t="s">
        <v>95</v>
      </c>
      <c r="B152" s="7" t="s">
        <v>37</v>
      </c>
      <c r="C152" s="5">
        <f t="shared" si="5"/>
        <v>12.839564215983099</v>
      </c>
      <c r="D152" s="6">
        <f>VLOOKUP(A152,vertices!$A:$C,2,0)</f>
        <v>-25</v>
      </c>
      <c r="E152" s="6">
        <f>VLOOKUP(A152,vertices!$A:$C,3,0)</f>
        <v>-42.833333333333336</v>
      </c>
      <c r="F152" s="6">
        <f>VLOOKUP(B152,vertices!$A:$C,2,0)</f>
        <v>-24.805363888888891</v>
      </c>
      <c r="G152" s="6">
        <f>VLOOKUP(B152,vertices!$A:$C,3,0)</f>
        <v>-42.73565277777778</v>
      </c>
      <c r="AE152"/>
      <c r="AF152" s="3"/>
    </row>
    <row r="153" spans="1:32" x14ac:dyDescent="0.25">
      <c r="A153" s="8" t="s">
        <v>37</v>
      </c>
      <c r="B153" s="7" t="s">
        <v>96</v>
      </c>
      <c r="C153" s="5">
        <f t="shared" si="5"/>
        <v>6.5935809981188243</v>
      </c>
      <c r="D153" s="6">
        <f>VLOOKUP(A153,vertices!$A:$C,2,0)</f>
        <v>-24.805363888888891</v>
      </c>
      <c r="E153" s="6">
        <f>VLOOKUP(A153,vertices!$A:$C,3,0)</f>
        <v>-42.73565277777778</v>
      </c>
      <c r="F153" s="6">
        <f>VLOOKUP(B153,vertices!$A:$C,2,0)</f>
        <v>-24.705391666666667</v>
      </c>
      <c r="G153" s="6">
        <f>VLOOKUP(B153,vertices!$A:$C,3,0)</f>
        <v>-42.685597222222221</v>
      </c>
      <c r="AE153"/>
      <c r="AF153" s="3"/>
    </row>
    <row r="154" spans="1:32" x14ac:dyDescent="0.25">
      <c r="A154" s="8" t="s">
        <v>96</v>
      </c>
      <c r="B154" s="7" t="s">
        <v>49</v>
      </c>
      <c r="C154" s="5">
        <f t="shared" si="5"/>
        <v>2.5440544714145297</v>
      </c>
      <c r="D154" s="6">
        <f>VLOOKUP(A154,vertices!$A:$C,2,0)</f>
        <v>-24.705391666666667</v>
      </c>
      <c r="E154" s="6">
        <f>VLOOKUP(A154,vertices!$A:$C,3,0)</f>
        <v>-42.685597222222221</v>
      </c>
      <c r="F154" s="6">
        <f>VLOOKUP(B154,vertices!$A:$C,2,0)</f>
        <v>-24.666666666666668</v>
      </c>
      <c r="G154" s="6">
        <f>VLOOKUP(B154,vertices!$A:$C,3,0)</f>
        <v>-42.666666666666664</v>
      </c>
      <c r="AE154"/>
      <c r="AF154" s="3"/>
    </row>
    <row r="155" spans="1:32" x14ac:dyDescent="0.25">
      <c r="A155" s="8" t="s">
        <v>49</v>
      </c>
      <c r="B155" s="7" t="s">
        <v>97</v>
      </c>
      <c r="C155" s="5">
        <f t="shared" si="5"/>
        <v>21.987170437925432</v>
      </c>
      <c r="D155" s="6">
        <f>VLOOKUP(A155,vertices!$A:$C,2,0)</f>
        <v>-24.666666666666668</v>
      </c>
      <c r="E155" s="6">
        <f>VLOOKUP(A155,vertices!$A:$C,3,0)</f>
        <v>-42.666666666666664</v>
      </c>
      <c r="F155" s="6">
        <f>VLOOKUP(B155,vertices!$A:$C,2,0)</f>
        <v>-24.333333333333332</v>
      </c>
      <c r="G155" s="6">
        <f>VLOOKUP(B155,vertices!$A:$C,3,0)</f>
        <v>-42.5</v>
      </c>
      <c r="AE155"/>
      <c r="AF155" s="3"/>
    </row>
    <row r="156" spans="1:32" x14ac:dyDescent="0.25">
      <c r="A156" s="8" t="s">
        <v>97</v>
      </c>
      <c r="B156" s="7" t="s">
        <v>56</v>
      </c>
      <c r="C156" s="5">
        <f t="shared" si="5"/>
        <v>7.6334367357660504</v>
      </c>
      <c r="D156" s="6">
        <f>VLOOKUP(A156,vertices!$A:$C,2,0)</f>
        <v>-24.333333333333332</v>
      </c>
      <c r="E156" s="6">
        <f>VLOOKUP(A156,vertices!$A:$C,3,0)</f>
        <v>-42.5</v>
      </c>
      <c r="F156" s="6">
        <f>VLOOKUP(B156,vertices!$A:$C,2,0)</f>
        <v>-24.210052777777776</v>
      </c>
      <c r="G156" s="6">
        <f>VLOOKUP(B156,vertices!$A:$C,3,0)</f>
        <v>-42.465894444444444</v>
      </c>
      <c r="AE156"/>
      <c r="AF156" s="3"/>
    </row>
    <row r="157" spans="1:32" x14ac:dyDescent="0.25">
      <c r="A157" s="8" t="s">
        <v>56</v>
      </c>
      <c r="B157" s="7" t="s">
        <v>66</v>
      </c>
      <c r="C157" s="5">
        <f t="shared" si="5"/>
        <v>9.2822105206921002</v>
      </c>
      <c r="D157" s="6">
        <f>VLOOKUP(A157,vertices!$A:$C,2,0)</f>
        <v>-24.210052777777776</v>
      </c>
      <c r="E157" s="6">
        <f>VLOOKUP(A157,vertices!$A:$C,3,0)</f>
        <v>-42.465894444444444</v>
      </c>
      <c r="F157" s="6">
        <f>VLOOKUP(B157,vertices!$A:$C,2,0)</f>
        <v>-24.060136111111113</v>
      </c>
      <c r="G157" s="6">
        <f>VLOOKUP(B157,vertices!$A:$C,3,0)</f>
        <v>-42.424502777777775</v>
      </c>
      <c r="AE157"/>
      <c r="AF157" s="3"/>
    </row>
    <row r="158" spans="1:32" x14ac:dyDescent="0.25">
      <c r="A158" s="8" t="s">
        <v>66</v>
      </c>
      <c r="B158" s="7" t="s">
        <v>16</v>
      </c>
      <c r="C158" s="5">
        <f t="shared" si="5"/>
        <v>43.408903983379389</v>
      </c>
      <c r="D158" s="6">
        <f>VLOOKUP(A158,vertices!$A:$C,2,0)</f>
        <v>-24.060136111111113</v>
      </c>
      <c r="E158" s="6">
        <f>VLOOKUP(A158,vertices!$A:$C,3,0)</f>
        <v>-42.424502777777775</v>
      </c>
      <c r="F158" s="6">
        <f>VLOOKUP(B158,vertices!$A:$C,2,0)</f>
        <v>-23.358919444444446</v>
      </c>
      <c r="G158" s="6">
        <f>VLOOKUP(B158,vertices!$A:$C,3,0)</f>
        <v>-42.232091666666669</v>
      </c>
      <c r="AE158"/>
      <c r="AF158" s="3"/>
    </row>
    <row r="159" spans="1:32" x14ac:dyDescent="0.25">
      <c r="A159" s="8" t="s">
        <v>98</v>
      </c>
      <c r="B159" s="7" t="s">
        <v>99</v>
      </c>
      <c r="C159" s="5">
        <f t="shared" si="5"/>
        <v>10.006554378056407</v>
      </c>
      <c r="D159" s="6">
        <f>VLOOKUP(A159,vertices!$A:$C,2,0)</f>
        <v>-25</v>
      </c>
      <c r="E159" s="6">
        <f>VLOOKUP(A159,vertices!$A:$C,3,0)</f>
        <v>-42.166666666666664</v>
      </c>
      <c r="F159" s="6">
        <f>VLOOKUP(B159,vertices!$A:$C,2,0)</f>
        <v>-24.833333333333332</v>
      </c>
      <c r="G159" s="6">
        <f>VLOOKUP(B159,vertices!$A:$C,3,0)</f>
        <v>-42.166666666666664</v>
      </c>
      <c r="AE159"/>
      <c r="AF159" s="3"/>
    </row>
    <row r="160" spans="1:32" x14ac:dyDescent="0.25">
      <c r="A160" s="8" t="s">
        <v>99</v>
      </c>
      <c r="B160" s="7" t="s">
        <v>100</v>
      </c>
      <c r="C160" s="5">
        <f t="shared" si="5"/>
        <v>10.006554378187786</v>
      </c>
      <c r="D160" s="6">
        <f>VLOOKUP(A160,vertices!$A:$C,2,0)</f>
        <v>-24.833333333333332</v>
      </c>
      <c r="E160" s="6">
        <f>VLOOKUP(A160,vertices!$A:$C,3,0)</f>
        <v>-42.166666666666664</v>
      </c>
      <c r="F160" s="6">
        <f>VLOOKUP(B160,vertices!$A:$C,2,0)</f>
        <v>-24.666666666666668</v>
      </c>
      <c r="G160" s="6">
        <f>VLOOKUP(B160,vertices!$A:$C,3,0)</f>
        <v>-42.166666666666664</v>
      </c>
      <c r="AE160"/>
      <c r="AF160" s="3"/>
    </row>
    <row r="161" spans="1:32" x14ac:dyDescent="0.25">
      <c r="A161" s="8" t="s">
        <v>100</v>
      </c>
      <c r="B161" s="7" t="s">
        <v>101</v>
      </c>
      <c r="C161" s="5">
        <f t="shared" si="5"/>
        <v>10.006554378187786</v>
      </c>
      <c r="D161" s="6">
        <f>VLOOKUP(A161,vertices!$A:$C,2,0)</f>
        <v>-24.666666666666668</v>
      </c>
      <c r="E161" s="6">
        <f>VLOOKUP(A161,vertices!$A:$C,3,0)</f>
        <v>-42.166666666666664</v>
      </c>
      <c r="F161" s="6">
        <f>VLOOKUP(B161,vertices!$A:$C,2,0)</f>
        <v>-24.5</v>
      </c>
      <c r="G161" s="6">
        <f>VLOOKUP(B161,vertices!$A:$C,3,0)</f>
        <v>-42.166666666666664</v>
      </c>
      <c r="AE161"/>
      <c r="AF161" s="3"/>
    </row>
    <row r="162" spans="1:32" x14ac:dyDescent="0.25">
      <c r="A162" s="8" t="s">
        <v>101</v>
      </c>
      <c r="B162" s="7" t="s">
        <v>102</v>
      </c>
      <c r="C162" s="5">
        <f t="shared" si="5"/>
        <v>10.006554378187786</v>
      </c>
      <c r="D162" s="6">
        <f>VLOOKUP(A162,vertices!$A:$C,2,0)</f>
        <v>-24.5</v>
      </c>
      <c r="E162" s="6">
        <f>VLOOKUP(A162,vertices!$A:$C,3,0)</f>
        <v>-42.166666666666664</v>
      </c>
      <c r="F162" s="6">
        <f>VLOOKUP(B162,vertices!$A:$C,2,0)</f>
        <v>-24.333333333333332</v>
      </c>
      <c r="G162" s="6">
        <f>VLOOKUP(B162,vertices!$A:$C,3,0)</f>
        <v>-42.166666666666664</v>
      </c>
      <c r="AE162"/>
      <c r="AF162" s="3"/>
    </row>
    <row r="163" spans="1:32" x14ac:dyDescent="0.25">
      <c r="A163" s="8" t="s">
        <v>102</v>
      </c>
      <c r="B163" s="7" t="s">
        <v>68</v>
      </c>
      <c r="C163" s="5">
        <f t="shared" si="5"/>
        <v>6.7299584691363989</v>
      </c>
      <c r="D163" s="6">
        <f>VLOOKUP(A163,vertices!$A:$C,2,0)</f>
        <v>-24.333333333333332</v>
      </c>
      <c r="E163" s="6">
        <f>VLOOKUP(A163,vertices!$A:$C,3,0)</f>
        <v>-42.166666666666664</v>
      </c>
      <c r="F163" s="6">
        <f>VLOOKUP(B163,vertices!$A:$C,2,0)</f>
        <v>-24.221452777777777</v>
      </c>
      <c r="G163" s="6">
        <f>VLOOKUP(B163,vertices!$A:$C,3,0)</f>
        <v>-42.174225</v>
      </c>
      <c r="AE163"/>
      <c r="AF163" s="3"/>
    </row>
    <row r="164" spans="1:32" x14ac:dyDescent="0.25">
      <c r="A164" s="8" t="s">
        <v>68</v>
      </c>
      <c r="B164" s="7" t="s">
        <v>79</v>
      </c>
      <c r="C164" s="5">
        <f t="shared" si="5"/>
        <v>25.709078636060383</v>
      </c>
      <c r="D164" s="6">
        <f>VLOOKUP(A164,vertices!$A:$C,2,0)</f>
        <v>-24.221452777777777</v>
      </c>
      <c r="E164" s="6">
        <f>VLOOKUP(A164,vertices!$A:$C,3,0)</f>
        <v>-42.174225</v>
      </c>
      <c r="F164" s="6">
        <f>VLOOKUP(B164,vertices!$A:$C,2,0)</f>
        <v>-23.794055555555556</v>
      </c>
      <c r="G164" s="6">
        <f>VLOOKUP(B164,vertices!$A:$C,3,0)</f>
        <v>-42.202986111111116</v>
      </c>
      <c r="AE164"/>
      <c r="AF164" s="3"/>
    </row>
    <row r="165" spans="1:32" x14ac:dyDescent="0.25">
      <c r="A165" s="8" t="s">
        <v>79</v>
      </c>
      <c r="B165" s="7" t="s">
        <v>16</v>
      </c>
      <c r="C165" s="5">
        <f t="shared" si="5"/>
        <v>26.174325917254464</v>
      </c>
      <c r="D165" s="6">
        <f>VLOOKUP(A165,vertices!$A:$C,2,0)</f>
        <v>-23.794055555555556</v>
      </c>
      <c r="E165" s="6">
        <f>VLOOKUP(A165,vertices!$A:$C,3,0)</f>
        <v>-42.202986111111116</v>
      </c>
      <c r="F165" s="6">
        <f>VLOOKUP(B165,vertices!$A:$C,2,0)</f>
        <v>-23.358919444444446</v>
      </c>
      <c r="G165" s="6">
        <f>VLOOKUP(B165,vertices!$A:$C,3,0)</f>
        <v>-42.232091666666669</v>
      </c>
      <c r="AE165"/>
      <c r="AF165" s="3"/>
    </row>
    <row r="166" spans="1:32" x14ac:dyDescent="0.25">
      <c r="A166" s="8" t="s">
        <v>102</v>
      </c>
      <c r="B166" s="7" t="s">
        <v>80</v>
      </c>
      <c r="C166" s="5">
        <f t="shared" si="5"/>
        <v>11.123599807950697</v>
      </c>
      <c r="D166" s="6">
        <f>VLOOKUP(A166,vertices!$A:$C,2,0)</f>
        <v>-24.333333333333332</v>
      </c>
      <c r="E166" s="6">
        <f>VLOOKUP(A166,vertices!$A:$C,3,0)</f>
        <v>-42.166666666666664</v>
      </c>
      <c r="F166" s="6">
        <f>VLOOKUP(B166,vertices!$A:$C,2,0)</f>
        <v>-24.192966666666667</v>
      </c>
      <c r="G166" s="6">
        <f>VLOOKUP(B166,vertices!$A:$C,3,0)</f>
        <v>-42.299308333333329</v>
      </c>
      <c r="AE166"/>
      <c r="AF166" s="3"/>
    </row>
    <row r="167" spans="1:32" x14ac:dyDescent="0.25">
      <c r="A167" s="8" t="s">
        <v>80</v>
      </c>
      <c r="B167" s="7" t="s">
        <v>66</v>
      </c>
      <c r="C167" s="5">
        <f t="shared" si="5"/>
        <v>10.519543077673799</v>
      </c>
      <c r="D167" s="6">
        <f>VLOOKUP(A167,vertices!$A:$C,2,0)</f>
        <v>-24.192966666666667</v>
      </c>
      <c r="E167" s="6">
        <f>VLOOKUP(A167,vertices!$A:$C,3,0)</f>
        <v>-42.299308333333329</v>
      </c>
      <c r="F167" s="6">
        <f>VLOOKUP(B167,vertices!$A:$C,2,0)</f>
        <v>-24.060136111111113</v>
      </c>
      <c r="G167" s="6">
        <f>VLOOKUP(B167,vertices!$A:$C,3,0)</f>
        <v>-42.424502777777775</v>
      </c>
      <c r="AE167"/>
      <c r="AF167" s="3"/>
    </row>
    <row r="168" spans="1:32" x14ac:dyDescent="0.25">
      <c r="A168" s="8" t="s">
        <v>64</v>
      </c>
      <c r="B168" s="7" t="s">
        <v>103</v>
      </c>
      <c r="C168" s="5">
        <f t="shared" si="5"/>
        <v>8.7056024023325485</v>
      </c>
      <c r="D168" s="6">
        <f>VLOOKUP(A168,vertices!$A:$C,2,0)</f>
        <v>-23.823266666666665</v>
      </c>
      <c r="E168" s="6">
        <f>VLOOKUP(A168,vertices!$A:$C,3,0)</f>
        <v>-42.646980555555558</v>
      </c>
      <c r="F168" s="6">
        <f>VLOOKUP(B168,vertices!$A:$C,2,0)</f>
        <v>-23.713155555555556</v>
      </c>
      <c r="G168" s="6">
        <f>VLOOKUP(B168,vertices!$A:$C,3,0)</f>
        <v>-42.750063888888889</v>
      </c>
      <c r="AE168"/>
      <c r="AF168" s="3"/>
    </row>
    <row r="169" spans="1:32" x14ac:dyDescent="0.25">
      <c r="A169" s="8" t="s">
        <v>103</v>
      </c>
      <c r="B169" s="7" t="s">
        <v>14</v>
      </c>
      <c r="C169" s="5">
        <f t="shared" si="5"/>
        <v>26.23290780601053</v>
      </c>
      <c r="D169" s="6">
        <f>VLOOKUP(A169,vertices!$A:$C,2,0)</f>
        <v>-23.713155555555556</v>
      </c>
      <c r="E169" s="6">
        <f>VLOOKUP(A169,vertices!$A:$C,3,0)</f>
        <v>-42.750063888888889</v>
      </c>
      <c r="F169" s="6">
        <f>VLOOKUP(B169,vertices!$A:$C,2,0)</f>
        <v>-23.381011111111111</v>
      </c>
      <c r="G169" s="6">
        <f>VLOOKUP(B169,vertices!$A:$C,3,0)</f>
        <v>-43.059727777777773</v>
      </c>
      <c r="AE169"/>
      <c r="AF169" s="3"/>
    </row>
    <row r="170" spans="1:32" x14ac:dyDescent="0.25">
      <c r="A170" s="8" t="s">
        <v>104</v>
      </c>
      <c r="B170" s="7" t="s">
        <v>105</v>
      </c>
      <c r="C170" s="5">
        <f t="shared" si="5"/>
        <v>10.006554378056407</v>
      </c>
      <c r="D170" s="6">
        <f>VLOOKUP(A170,vertices!$A:$C,2,0)</f>
        <v>-25</v>
      </c>
      <c r="E170" s="6">
        <f>VLOOKUP(A170,vertices!$A:$C,3,0)</f>
        <v>-42.5</v>
      </c>
      <c r="F170" s="6">
        <f>VLOOKUP(B170,vertices!$A:$C,2,0)</f>
        <v>-24.833333333333332</v>
      </c>
      <c r="G170" s="6">
        <f>VLOOKUP(B170,vertices!$A:$C,3,0)</f>
        <v>-42.5</v>
      </c>
      <c r="AE170"/>
      <c r="AF170" s="3"/>
    </row>
    <row r="171" spans="1:32" x14ac:dyDescent="0.25">
      <c r="A171" s="8" t="s">
        <v>105</v>
      </c>
      <c r="B171" s="7" t="s">
        <v>106</v>
      </c>
      <c r="C171" s="5">
        <f t="shared" si="5"/>
        <v>10.006554378187786</v>
      </c>
      <c r="D171" s="6">
        <f>VLOOKUP(A171,vertices!$A:$C,2,0)</f>
        <v>-24.833333333333332</v>
      </c>
      <c r="E171" s="6">
        <f>VLOOKUP(A171,vertices!$A:$C,3,0)</f>
        <v>-42.5</v>
      </c>
      <c r="F171" s="6">
        <f>VLOOKUP(B171,vertices!$A:$C,2,0)</f>
        <v>-24.666666666666668</v>
      </c>
      <c r="G171" s="6">
        <f>VLOOKUP(B171,vertices!$A:$C,3,0)</f>
        <v>-42.5</v>
      </c>
      <c r="AE171"/>
      <c r="AF171" s="3"/>
    </row>
    <row r="172" spans="1:32" x14ac:dyDescent="0.25">
      <c r="A172" s="8" t="s">
        <v>106</v>
      </c>
      <c r="B172" s="7" t="s">
        <v>107</v>
      </c>
      <c r="C172" s="5">
        <f t="shared" si="5"/>
        <v>10.006554378187786</v>
      </c>
      <c r="D172" s="6">
        <f>VLOOKUP(A172,vertices!$A:$C,2,0)</f>
        <v>-24.666666666666668</v>
      </c>
      <c r="E172" s="6">
        <f>VLOOKUP(A172,vertices!$A:$C,3,0)</f>
        <v>-42.5</v>
      </c>
      <c r="F172" s="6">
        <f>VLOOKUP(B172,vertices!$A:$C,2,0)</f>
        <v>-24.5</v>
      </c>
      <c r="G172" s="6">
        <f>VLOOKUP(B172,vertices!$A:$C,3,0)</f>
        <v>-42.5</v>
      </c>
      <c r="AE172"/>
      <c r="AF172" s="3"/>
    </row>
    <row r="173" spans="1:32" x14ac:dyDescent="0.25">
      <c r="A173" s="8" t="s">
        <v>107</v>
      </c>
      <c r="B173" s="7" t="s">
        <v>97</v>
      </c>
      <c r="C173" s="5">
        <f t="shared" si="5"/>
        <v>10.006554378187786</v>
      </c>
      <c r="D173" s="6">
        <f>VLOOKUP(A173,vertices!$A:$C,2,0)</f>
        <v>-24.5</v>
      </c>
      <c r="E173" s="6">
        <f>VLOOKUP(A173,vertices!$A:$C,3,0)</f>
        <v>-42.5</v>
      </c>
      <c r="F173" s="6">
        <f>VLOOKUP(B173,vertices!$A:$C,2,0)</f>
        <v>-24.333333333333332</v>
      </c>
      <c r="G173" s="6">
        <f>VLOOKUP(B173,vertices!$A:$C,3,0)</f>
        <v>-42.5</v>
      </c>
      <c r="AE173"/>
      <c r="AF173" s="3"/>
    </row>
    <row r="174" spans="1:32" x14ac:dyDescent="0.25">
      <c r="A174" s="8" t="s">
        <v>97</v>
      </c>
      <c r="B174" s="7" t="s">
        <v>55</v>
      </c>
      <c r="C174" s="5">
        <f t="shared" si="5"/>
        <v>17.115186418648012</v>
      </c>
      <c r="D174" s="6">
        <f>VLOOKUP(A174,vertices!$A:$C,2,0)</f>
        <v>-24.333333333333332</v>
      </c>
      <c r="E174" s="6">
        <f>VLOOKUP(A174,vertices!$A:$C,3,0)</f>
        <v>-42.5</v>
      </c>
      <c r="F174" s="6">
        <f>VLOOKUP(B174,vertices!$A:$C,2,0)</f>
        <v>-24.06903888888889</v>
      </c>
      <c r="G174" s="6">
        <f>VLOOKUP(B174,vertices!$A:$C,3,0)</f>
        <v>-42.617116666666668</v>
      </c>
      <c r="AE174"/>
      <c r="AF174" s="3"/>
    </row>
    <row r="175" spans="1:32" x14ac:dyDescent="0.25">
      <c r="A175" s="8" t="s">
        <v>55</v>
      </c>
      <c r="B175" s="7" t="s">
        <v>54</v>
      </c>
      <c r="C175" s="5">
        <f t="shared" si="5"/>
        <v>9.5449820584095413</v>
      </c>
      <c r="D175" s="6">
        <f>VLOOKUP(A175,vertices!$A:$C,2,0)</f>
        <v>-24.06903888888889</v>
      </c>
      <c r="E175" s="6">
        <f>VLOOKUP(A175,vertices!$A:$C,3,0)</f>
        <v>-42.617116666666668</v>
      </c>
      <c r="F175" s="6">
        <f>VLOOKUP(B175,vertices!$A:$C,2,0)</f>
        <v>-23.937372222222223</v>
      </c>
      <c r="G175" s="6">
        <f>VLOOKUP(B175,vertices!$A:$C,3,0)</f>
        <v>-42.714647222222226</v>
      </c>
      <c r="AE175"/>
      <c r="AF175" s="3"/>
    </row>
    <row r="176" spans="1:32" x14ac:dyDescent="0.25">
      <c r="A176" s="8" t="s">
        <v>54</v>
      </c>
      <c r="B176" s="7" t="s">
        <v>108</v>
      </c>
      <c r="C176" s="5">
        <f t="shared" si="5"/>
        <v>9.5467349949276148</v>
      </c>
      <c r="D176" s="6">
        <f>VLOOKUP(A176,vertices!$A:$C,2,0)</f>
        <v>-23.937372222222223</v>
      </c>
      <c r="E176" s="6">
        <f>VLOOKUP(A176,vertices!$A:$C,3,0)</f>
        <v>-42.714647222222226</v>
      </c>
      <c r="F176" s="6">
        <f>VLOOKUP(B176,vertices!$A:$C,2,0)</f>
        <v>-23.799177777777778</v>
      </c>
      <c r="G176" s="6">
        <f>VLOOKUP(B176,vertices!$A:$C,3,0)</f>
        <v>-42.800652777777778</v>
      </c>
      <c r="AE176"/>
      <c r="AF176" s="3"/>
    </row>
    <row r="177" spans="1:32" x14ac:dyDescent="0.25">
      <c r="A177" s="8" t="s">
        <v>108</v>
      </c>
      <c r="B177" s="7" t="s">
        <v>109</v>
      </c>
      <c r="C177" s="5">
        <f t="shared" si="5"/>
        <v>12.668730695756505</v>
      </c>
      <c r="D177" s="6">
        <f>VLOOKUP(A177,vertices!$A:$C,2,0)</f>
        <v>-23.799177777777778</v>
      </c>
      <c r="E177" s="6">
        <f>VLOOKUP(A177,vertices!$A:$C,3,0)</f>
        <v>-42.800652777777778</v>
      </c>
      <c r="F177" s="6">
        <f>VLOOKUP(B177,vertices!$A:$C,2,0)</f>
        <v>-23.615727777777778</v>
      </c>
      <c r="G177" s="6">
        <f>VLOOKUP(B177,vertices!$A:$C,3,0)</f>
        <v>-42.914522222222217</v>
      </c>
      <c r="AE177"/>
      <c r="AF177" s="3"/>
    </row>
    <row r="178" spans="1:32" x14ac:dyDescent="0.25">
      <c r="A178" s="8" t="s">
        <v>109</v>
      </c>
      <c r="B178" s="7" t="s">
        <v>14</v>
      </c>
      <c r="C178" s="5">
        <f t="shared" si="5"/>
        <v>16.202220224647874</v>
      </c>
      <c r="D178" s="6">
        <f>VLOOKUP(A178,vertices!$A:$C,2,0)</f>
        <v>-23.615727777777778</v>
      </c>
      <c r="E178" s="6">
        <f>VLOOKUP(A178,vertices!$A:$C,3,0)</f>
        <v>-42.914522222222217</v>
      </c>
      <c r="F178" s="6">
        <f>VLOOKUP(B178,vertices!$A:$C,2,0)</f>
        <v>-23.381011111111111</v>
      </c>
      <c r="G178" s="6">
        <f>VLOOKUP(B178,vertices!$A:$C,3,0)</f>
        <v>-43.059727777777773</v>
      </c>
      <c r="AE178"/>
      <c r="AF178" s="3"/>
    </row>
    <row r="179" spans="1:32" x14ac:dyDescent="0.25">
      <c r="A179" s="8" t="s">
        <v>109</v>
      </c>
      <c r="B179" s="7" t="s">
        <v>63</v>
      </c>
      <c r="C179" s="5">
        <f t="shared" si="5"/>
        <v>10.97502881769163</v>
      </c>
      <c r="D179" s="6">
        <f>VLOOKUP(A179,vertices!$A:$C,2,0)</f>
        <v>-23.615727777777778</v>
      </c>
      <c r="E179" s="6">
        <f>VLOOKUP(A179,vertices!$A:$C,3,0)</f>
        <v>-42.914522222222217</v>
      </c>
      <c r="F179" s="6">
        <f>VLOOKUP(B179,vertices!$A:$C,2,0)</f>
        <v>-23.733944444444447</v>
      </c>
      <c r="G179" s="6">
        <f>VLOOKUP(B179,vertices!$A:$C,3,0)</f>
        <v>-42.762283333333336</v>
      </c>
      <c r="AE179"/>
      <c r="AF179" s="3"/>
    </row>
    <row r="180" spans="1:32" x14ac:dyDescent="0.25">
      <c r="A180" s="8" t="s">
        <v>154</v>
      </c>
      <c r="B180" s="7" t="s">
        <v>338</v>
      </c>
      <c r="C180" s="5">
        <f t="shared" ref="C180" si="6">IFERROR(3440*ACOS(COS(PI()*(90-F180)/180)*COS((90-D180)*PI()/180)+SIN((90-F180)*PI()/180)*SIN((90-D180)*PI()/180)*COS(((E180)-G180)*PI()/180)),0)</f>
        <v>10.006554378187786</v>
      </c>
      <c r="D180" s="6">
        <f>VLOOKUP(A180,vertices!$A:$C,2,0)</f>
        <v>-25.833333333333332</v>
      </c>
      <c r="E180" s="6">
        <f>VLOOKUP(A180,vertices!$A:$C,3,0)</f>
        <v>-42.666666666666664</v>
      </c>
      <c r="F180" s="6">
        <f>VLOOKUP(B180,vertices!$A:$C,2,0)</f>
        <v>-26</v>
      </c>
      <c r="G180" s="6">
        <f>VLOOKUP(B180,vertices!$A:$C,3,0)</f>
        <v>-42.666666666666664</v>
      </c>
    </row>
    <row r="181" spans="1:32" x14ac:dyDescent="0.25">
      <c r="A181" s="19" t="s">
        <v>233</v>
      </c>
      <c r="B181" s="20" t="s">
        <v>167</v>
      </c>
      <c r="C181" s="21">
        <f t="shared" ref="C181" si="7">IFERROR(3440*ACOS(COS(PI()*(90-F181)/180)*COS((90-D181)*PI()/180)+SIN((90-F181)*PI()/180)*SIN((90-D181)*PI()/180)*COS(((E181)-G181)*PI()/180)),0)</f>
        <v>40.789773905031623</v>
      </c>
      <c r="D181" s="22">
        <f>VLOOKUP(A181,vertices!$A:$C,2,0)</f>
        <v>-23.004000000000001</v>
      </c>
      <c r="E181" s="22">
        <f>VLOOKUP(A181,vertices!$A:$C,3,0)</f>
        <v>-41.592166666666664</v>
      </c>
      <c r="F181" s="22">
        <f>VLOOKUP(B181,vertices!$A:$C,2,0)</f>
        <v>-22.3445</v>
      </c>
      <c r="G181" s="22">
        <f>VLOOKUP(B181,vertices!$A:$C,3,0)</f>
        <v>-41.768999999999998</v>
      </c>
    </row>
    <row r="182" spans="1:32" x14ac:dyDescent="0.25">
      <c r="A182" s="8" t="s">
        <v>167</v>
      </c>
      <c r="B182" s="7" t="s">
        <v>232</v>
      </c>
      <c r="C182" s="5">
        <f t="shared" ref="C182:C198" si="8">IFERROR(3440*ACOS(COS(PI()*(90-F182)/180)*COS((90-D182)*PI()/180)+SIN((90-F182)*PI()/180)*SIN((90-D182)*PI()/180)*COS(((E182)-G182)*PI()/180)),0)</f>
        <v>60.601676258160637</v>
      </c>
      <c r="D182" s="6">
        <f>VLOOKUP(A182,vertices!$A:$C,2,0)</f>
        <v>-22.3445</v>
      </c>
      <c r="E182" s="6">
        <f>VLOOKUP(A182,vertices!$A:$C,3,0)</f>
        <v>-41.768999999999998</v>
      </c>
      <c r="F182" s="6">
        <f>VLOOKUP(B182,vertices!$A:$C,2,0)</f>
        <v>-23.109833333333334</v>
      </c>
      <c r="G182" s="6">
        <f>VLOOKUP(B182,vertices!$A:$C,3,0)</f>
        <v>-41.055500000000002</v>
      </c>
    </row>
    <row r="183" spans="1:32" x14ac:dyDescent="0.25">
      <c r="A183" s="8" t="s">
        <v>236</v>
      </c>
      <c r="B183" s="7" t="s">
        <v>238</v>
      </c>
      <c r="C183" s="5">
        <f t="shared" si="8"/>
        <v>15.299463128651407</v>
      </c>
      <c r="D183" s="6">
        <f>VLOOKUP(A183,vertices!$A:$C,2,0)</f>
        <v>-23.209833333333332</v>
      </c>
      <c r="E183" s="6">
        <f>VLOOKUP(A183,vertices!$A:$C,3,0)</f>
        <v>-41.043500000000002</v>
      </c>
      <c r="F183" s="6">
        <f>VLOOKUP(B183,vertices!$A:$C,2,0)</f>
        <v>-23.008500000000002</v>
      </c>
      <c r="G183" s="6">
        <f>VLOOKUP(B183,vertices!$A:$C,3,0)</f>
        <v>-41.213333333333331</v>
      </c>
    </row>
    <row r="184" spans="1:32" x14ac:dyDescent="0.25">
      <c r="A184" s="8" t="s">
        <v>238</v>
      </c>
      <c r="B184" s="7" t="s">
        <v>167</v>
      </c>
      <c r="C184" s="5">
        <f t="shared" si="8"/>
        <v>50.367390083279098</v>
      </c>
      <c r="D184" s="6">
        <f>VLOOKUP(A184,vertices!$A:$C,2,0)</f>
        <v>-23.008500000000002</v>
      </c>
      <c r="E184" s="6">
        <f>VLOOKUP(A184,vertices!$A:$C,3,0)</f>
        <v>-41.213333333333331</v>
      </c>
      <c r="F184" s="6">
        <f>VLOOKUP(B184,vertices!$A:$C,2,0)</f>
        <v>-22.3445</v>
      </c>
      <c r="G184" s="6">
        <f>VLOOKUP(B184,vertices!$A:$C,3,0)</f>
        <v>-41.768999999999998</v>
      </c>
    </row>
    <row r="185" spans="1:32" x14ac:dyDescent="0.25">
      <c r="A185" s="8" t="s">
        <v>167</v>
      </c>
      <c r="B185" s="7" t="s">
        <v>237</v>
      </c>
      <c r="C185" s="5">
        <f t="shared" si="8"/>
        <v>49.492053894565409</v>
      </c>
      <c r="D185" s="6">
        <f>VLOOKUP(A185,vertices!$A:$C,2,0)</f>
        <v>-22.3445</v>
      </c>
      <c r="E185" s="6">
        <f>VLOOKUP(A185,vertices!$A:$C,3,0)</f>
        <v>-41.768999999999998</v>
      </c>
      <c r="F185" s="6">
        <f>VLOOKUP(B185,vertices!$A:$C,2,0)</f>
        <v>-22.907</v>
      </c>
      <c r="G185" s="6">
        <f>VLOOKUP(B185,vertices!$A:$C,3,0)</f>
        <v>-41.116166666666665</v>
      </c>
    </row>
    <row r="186" spans="1:32" x14ac:dyDescent="0.25">
      <c r="A186" s="8" t="s">
        <v>237</v>
      </c>
      <c r="B186" s="7" t="s">
        <v>235</v>
      </c>
      <c r="C186" s="5">
        <f t="shared" si="8"/>
        <v>43.224703681684602</v>
      </c>
      <c r="D186" s="6">
        <f>VLOOKUP(A186,vertices!$A:$C,2,0)</f>
        <v>-22.907</v>
      </c>
      <c r="E186" s="6">
        <f>VLOOKUP(A186,vertices!$A:$C,3,0)</f>
        <v>-41.116166666666665</v>
      </c>
      <c r="F186" s="6">
        <f>VLOOKUP(B186,vertices!$A:$C,2,0)</f>
        <v>-23.396333333333335</v>
      </c>
      <c r="G186" s="6">
        <f>VLOOKUP(B186,vertices!$A:$C,3,0)</f>
        <v>-40.541833333333336</v>
      </c>
    </row>
    <row r="187" spans="1:32" x14ac:dyDescent="0.25">
      <c r="A187" s="8" t="s">
        <v>221</v>
      </c>
      <c r="B187" s="7" t="s">
        <v>253</v>
      </c>
      <c r="C187" s="5">
        <f t="shared" si="8"/>
        <v>43.994977034476562</v>
      </c>
      <c r="D187" s="6">
        <f>VLOOKUP(A187,vertices!$A:$C,2,0)</f>
        <v>-23.2485</v>
      </c>
      <c r="E187" s="6">
        <f>VLOOKUP(A187,vertices!$A:$C,3,0)</f>
        <v>-40.25116666666667</v>
      </c>
      <c r="F187" s="6">
        <f>VLOOKUP(B187,vertices!$A:$C,2,0)</f>
        <v>-22.852666666666668</v>
      </c>
      <c r="G187" s="6">
        <f>VLOOKUP(B187,vertices!$A:$C,3,0)</f>
        <v>-40.921333333333337</v>
      </c>
    </row>
    <row r="188" spans="1:32" x14ac:dyDescent="0.25">
      <c r="A188" s="8" t="s">
        <v>253</v>
      </c>
      <c r="B188" s="7" t="s">
        <v>212</v>
      </c>
      <c r="C188" s="5">
        <f t="shared" si="8"/>
        <v>6.0023209490674923</v>
      </c>
      <c r="D188" s="6">
        <f>VLOOKUP(A188,vertices!$A:$C,2,0)</f>
        <v>-22.852666666666668</v>
      </c>
      <c r="E188" s="6">
        <f>VLOOKUP(A188,vertices!$A:$C,3,0)</f>
        <v>-40.921333333333337</v>
      </c>
      <c r="F188" s="6">
        <f>VLOOKUP(B188,vertices!$A:$C,2,0)</f>
        <v>-22.798500000000001</v>
      </c>
      <c r="G188" s="6">
        <f>VLOOKUP(B188,vertices!$A:$C,3,0)</f>
        <v>-41.012500000000003</v>
      </c>
    </row>
    <row r="189" spans="1:32" x14ac:dyDescent="0.25">
      <c r="A189" s="8" t="s">
        <v>212</v>
      </c>
      <c r="B189" s="7" t="s">
        <v>167</v>
      </c>
      <c r="C189" s="5">
        <f t="shared" si="8"/>
        <v>50.019909852431788</v>
      </c>
      <c r="D189" s="6">
        <f>VLOOKUP(A189,vertices!$A:$C,2,0)</f>
        <v>-22.798500000000001</v>
      </c>
      <c r="E189" s="6">
        <f>VLOOKUP(A189,vertices!$A:$C,3,0)</f>
        <v>-41.012500000000003</v>
      </c>
      <c r="F189" s="6">
        <f>VLOOKUP(B189,vertices!$A:$C,2,0)</f>
        <v>-22.3445</v>
      </c>
      <c r="G189" s="6">
        <f>VLOOKUP(B189,vertices!$A:$C,3,0)</f>
        <v>-41.768999999999998</v>
      </c>
    </row>
    <row r="190" spans="1:32" x14ac:dyDescent="0.25">
      <c r="A190" s="8" t="s">
        <v>167</v>
      </c>
      <c r="B190" s="7" t="s">
        <v>222</v>
      </c>
      <c r="C190" s="5">
        <f t="shared" si="8"/>
        <v>46.149505192258822</v>
      </c>
      <c r="D190" s="6">
        <f>VLOOKUP(A190,vertices!$A:$C,2,0)</f>
        <v>-22.3445</v>
      </c>
      <c r="E190" s="6">
        <f>VLOOKUP(A190,vertices!$A:$C,3,0)</f>
        <v>-41.768999999999998</v>
      </c>
      <c r="F190" s="6">
        <f>VLOOKUP(B190,vertices!$A:$C,2,0)</f>
        <v>-22.6815</v>
      </c>
      <c r="G190" s="6">
        <f>VLOOKUP(B190,vertices!$A:$C,3,0)</f>
        <v>-41.021166666666666</v>
      </c>
    </row>
    <row r="191" spans="1:32" x14ac:dyDescent="0.25">
      <c r="A191" s="8" t="s">
        <v>222</v>
      </c>
      <c r="B191" s="7" t="s">
        <v>211</v>
      </c>
      <c r="C191" s="5">
        <f t="shared" si="8"/>
        <v>6.8328658201513015</v>
      </c>
      <c r="D191" s="6">
        <f>VLOOKUP(A191,vertices!$A:$C,2,0)</f>
        <v>-22.6815</v>
      </c>
      <c r="E191" s="6">
        <f>VLOOKUP(A191,vertices!$A:$C,3,0)</f>
        <v>-41.021166666666666</v>
      </c>
      <c r="F191" s="6">
        <f>VLOOKUP(B191,vertices!$A:$C,2,0)</f>
        <v>-22.731166666666667</v>
      </c>
      <c r="G191" s="6">
        <f>VLOOKUP(B191,vertices!$A:$C,3,0)</f>
        <v>-40.910166666666669</v>
      </c>
    </row>
    <row r="192" spans="1:32" x14ac:dyDescent="0.25">
      <c r="A192" s="8" t="s">
        <v>211</v>
      </c>
      <c r="B192" s="7" t="s">
        <v>220</v>
      </c>
      <c r="C192" s="5">
        <f t="shared" si="8"/>
        <v>49.973897494679669</v>
      </c>
      <c r="D192" s="6">
        <f>VLOOKUP(A192,vertices!$A:$C,2,0)</f>
        <v>-22.731166666666667</v>
      </c>
      <c r="E192" s="6">
        <f>VLOOKUP(A192,vertices!$A:$C,3,0)</f>
        <v>-40.910166666666669</v>
      </c>
      <c r="F192" s="6">
        <f>VLOOKUP(B192,vertices!$A:$C,2,0)</f>
        <v>-23.091333333333335</v>
      </c>
      <c r="G192" s="6">
        <f>VLOOKUP(B192,vertices!$A:$C,3,0)</f>
        <v>-40.095500000000001</v>
      </c>
    </row>
    <row r="193" spans="1:7" x14ac:dyDescent="0.25">
      <c r="A193" s="8" t="s">
        <v>219</v>
      </c>
      <c r="B193" s="7" t="s">
        <v>252</v>
      </c>
      <c r="C193" s="5">
        <f t="shared" si="8"/>
        <v>13.984688248837216</v>
      </c>
      <c r="D193" s="6">
        <f>VLOOKUP(A193,vertices!$A:$C,2,0)</f>
        <v>-22.975999999999999</v>
      </c>
      <c r="E193" s="6">
        <f>VLOOKUP(A193,vertices!$A:$C,3,0)</f>
        <v>-39.964666666666666</v>
      </c>
      <c r="F193" s="6">
        <f>VLOOKUP(B193,vertices!$A:$C,2,0)</f>
        <v>-22.894666666666666</v>
      </c>
      <c r="G193" s="6">
        <f>VLOOKUP(B193,vertices!$A:$C,3,0)</f>
        <v>-40.201666666666668</v>
      </c>
    </row>
    <row r="194" spans="1:7" x14ac:dyDescent="0.25">
      <c r="A194" s="8" t="s">
        <v>252</v>
      </c>
      <c r="B194" s="7" t="s">
        <v>251</v>
      </c>
      <c r="C194" s="5">
        <f t="shared" si="8"/>
        <v>17.992562882069887</v>
      </c>
      <c r="D194" s="6">
        <f>VLOOKUP(A194,vertices!$A:$C,2,0)</f>
        <v>-22.894666666666666</v>
      </c>
      <c r="E194" s="6">
        <f>VLOOKUP(A194,vertices!$A:$C,3,0)</f>
        <v>-40.201666666666668</v>
      </c>
      <c r="F194" s="6">
        <f>VLOOKUP(B194,vertices!$A:$C,2,0)</f>
        <v>-22.7895</v>
      </c>
      <c r="G194" s="6">
        <f>VLOOKUP(B194,vertices!$A:$C,3,0)</f>
        <v>-40.506166666666665</v>
      </c>
    </row>
    <row r="195" spans="1:7" x14ac:dyDescent="0.25">
      <c r="A195" s="8" t="s">
        <v>251</v>
      </c>
      <c r="B195" s="7" t="s">
        <v>250</v>
      </c>
      <c r="C195" s="5">
        <f t="shared" si="8"/>
        <v>11.984129782053028</v>
      </c>
      <c r="D195" s="6">
        <f>VLOOKUP(A195,vertices!$A:$C,2,0)</f>
        <v>-22.7895</v>
      </c>
      <c r="E195" s="6">
        <f>VLOOKUP(A195,vertices!$A:$C,3,0)</f>
        <v>-40.506166666666665</v>
      </c>
      <c r="F195" s="6">
        <f>VLOOKUP(B195,vertices!$A:$C,2,0)</f>
        <v>-22.719000000000001</v>
      </c>
      <c r="G195" s="6">
        <f>VLOOKUP(B195,vertices!$A:$C,3,0)</f>
        <v>-40.708666666666666</v>
      </c>
    </row>
    <row r="196" spans="1:7" x14ac:dyDescent="0.25">
      <c r="A196" s="8" t="s">
        <v>250</v>
      </c>
      <c r="B196" s="7" t="s">
        <v>210</v>
      </c>
      <c r="C196" s="5">
        <f t="shared" si="8"/>
        <v>5.9915464342842739</v>
      </c>
      <c r="D196" s="6">
        <f>VLOOKUP(A196,vertices!$A:$C,2,0)</f>
        <v>-22.719000000000001</v>
      </c>
      <c r="E196" s="6">
        <f>VLOOKUP(A196,vertices!$A:$C,3,0)</f>
        <v>-40.708666666666666</v>
      </c>
      <c r="F196" s="6">
        <f>VLOOKUP(B196,vertices!$A:$C,2,0)</f>
        <v>-22.683666666666667</v>
      </c>
      <c r="G196" s="6">
        <f>VLOOKUP(B196,vertices!$A:$C,3,0)</f>
        <v>-40.80983333333333</v>
      </c>
    </row>
    <row r="197" spans="1:7" x14ac:dyDescent="0.25">
      <c r="A197" s="8" t="s">
        <v>210</v>
      </c>
      <c r="B197" s="7" t="s">
        <v>223</v>
      </c>
      <c r="C197" s="5">
        <f t="shared" si="8"/>
        <v>12.852133437906428</v>
      </c>
      <c r="D197" s="6">
        <f>VLOOKUP(A197,vertices!$A:$C,2,0)</f>
        <v>-22.683666666666667</v>
      </c>
      <c r="E197" s="6">
        <f>VLOOKUP(A197,vertices!$A:$C,3,0)</f>
        <v>-40.80983333333333</v>
      </c>
      <c r="F197" s="6">
        <f>VLOOKUP(B197,vertices!$A:$C,2,0)</f>
        <v>-22.607666666666667</v>
      </c>
      <c r="G197" s="6">
        <f>VLOOKUP(B197,vertices!$A:$C,3,0)</f>
        <v>-41.026666666666664</v>
      </c>
    </row>
    <row r="198" spans="1:7" x14ac:dyDescent="0.25">
      <c r="A198" s="8" t="s">
        <v>223</v>
      </c>
      <c r="B198" s="7" t="s">
        <v>167</v>
      </c>
      <c r="C198" s="5">
        <f t="shared" si="8"/>
        <v>44.11052785841548</v>
      </c>
      <c r="D198" s="6">
        <f>VLOOKUP(A198,vertices!$A:$C,2,0)</f>
        <v>-22.607666666666667</v>
      </c>
      <c r="E198" s="6">
        <f>VLOOKUP(A198,vertices!$A:$C,3,0)</f>
        <v>-41.026666666666664</v>
      </c>
      <c r="F198" s="6">
        <f>VLOOKUP(B198,vertices!$A:$C,2,0)</f>
        <v>-22.3445</v>
      </c>
      <c r="G198" s="6">
        <f>VLOOKUP(B198,vertices!$A:$C,3,0)</f>
        <v>-41.768999999999998</v>
      </c>
    </row>
    <row r="199" spans="1:7" x14ac:dyDescent="0.25">
      <c r="A199" s="8" t="s">
        <v>167</v>
      </c>
      <c r="B199" s="7" t="s">
        <v>229</v>
      </c>
      <c r="C199" s="5">
        <f t="shared" ref="C199:C216" si="9">IFERROR(3440*ACOS(COS(PI()*(90-F199)/180)*COS((90-D199)*PI()/180)+SIN((90-F199)*PI()/180)*SIN((90-D199)*PI()/180)*COS(((E199)-G199)*PI()/180)),0)</f>
        <v>46.51463134369321</v>
      </c>
      <c r="D199" s="6">
        <f>VLOOKUP(A199,vertices!$A:$C,2,0)</f>
        <v>-22.3445</v>
      </c>
      <c r="E199" s="6">
        <f>VLOOKUP(A199,vertices!$A:$C,3,0)</f>
        <v>-41.768999999999998</v>
      </c>
      <c r="F199" s="6">
        <f>VLOOKUP(B199,vertices!$A:$C,2,0)</f>
        <v>-22.531166666666667</v>
      </c>
      <c r="G199" s="6">
        <f>VLOOKUP(B199,vertices!$A:$C,3,0)</f>
        <v>-40.955500000000001</v>
      </c>
    </row>
    <row r="200" spans="1:7" x14ac:dyDescent="0.25">
      <c r="A200" s="8" t="s">
        <v>229</v>
      </c>
      <c r="B200" s="7" t="s">
        <v>209</v>
      </c>
      <c r="C200" s="5">
        <f t="shared" si="9"/>
        <v>14.421084868406222</v>
      </c>
      <c r="D200" s="6">
        <f>VLOOKUP(A200,vertices!$A:$C,2,0)</f>
        <v>-22.531166666666667</v>
      </c>
      <c r="E200" s="6">
        <f>VLOOKUP(A200,vertices!$A:$C,3,0)</f>
        <v>-40.955500000000001</v>
      </c>
      <c r="F200" s="6">
        <f>VLOOKUP(B200,vertices!$A:$C,2,0)</f>
        <v>-22.588166666666666</v>
      </c>
      <c r="G200" s="6">
        <f>VLOOKUP(B200,vertices!$A:$C,3,0)</f>
        <v>-40.702833333333331</v>
      </c>
    </row>
    <row r="201" spans="1:7" x14ac:dyDescent="0.25">
      <c r="A201" s="8" t="s">
        <v>209</v>
      </c>
      <c r="B201" s="7" t="s">
        <v>218</v>
      </c>
      <c r="C201" s="5">
        <f t="shared" si="9"/>
        <v>42.64702969325473</v>
      </c>
      <c r="D201" s="6">
        <f>VLOOKUP(A201,vertices!$A:$C,2,0)</f>
        <v>-22.588166666666666</v>
      </c>
      <c r="E201" s="6">
        <f>VLOOKUP(A201,vertices!$A:$C,3,0)</f>
        <v>-40.702833333333331</v>
      </c>
      <c r="F201" s="6">
        <f>VLOOKUP(B201,vertices!$A:$C,2,0)</f>
        <v>-22.79</v>
      </c>
      <c r="G201" s="6">
        <f>VLOOKUP(B201,vertices!$A:$C,3,0)</f>
        <v>-39.964666666666666</v>
      </c>
    </row>
    <row r="202" spans="1:7" x14ac:dyDescent="0.25">
      <c r="A202" s="8" t="s">
        <v>217</v>
      </c>
      <c r="B202" s="7" t="s">
        <v>249</v>
      </c>
      <c r="C202" s="5">
        <f t="shared" si="9"/>
        <v>13.991290198193589</v>
      </c>
      <c r="D202" s="6">
        <f>VLOOKUP(A202,vertices!$A:$C,2,0)</f>
        <v>-22.5975</v>
      </c>
      <c r="E202" s="6">
        <f>VLOOKUP(A202,vertices!$A:$C,3,0)</f>
        <v>-39.735500000000002</v>
      </c>
      <c r="F202" s="6">
        <f>VLOOKUP(B202,vertices!$A:$C,2,0)</f>
        <v>-22.567833333333333</v>
      </c>
      <c r="G202" s="6">
        <f>VLOOKUP(B202,vertices!$A:$C,3,0)</f>
        <v>-39.985833333333332</v>
      </c>
    </row>
    <row r="203" spans="1:7" x14ac:dyDescent="0.25">
      <c r="A203" s="8" t="s">
        <v>249</v>
      </c>
      <c r="B203" s="7" t="s">
        <v>248</v>
      </c>
      <c r="C203" s="5">
        <f t="shared" si="9"/>
        <v>5.9823817103012189</v>
      </c>
      <c r="D203" s="6">
        <f>VLOOKUP(A203,vertices!$A:$C,2,0)</f>
        <v>-22.567833333333333</v>
      </c>
      <c r="E203" s="6">
        <f>VLOOKUP(A203,vertices!$A:$C,3,0)</f>
        <v>-39.985833333333332</v>
      </c>
      <c r="F203" s="6">
        <f>VLOOKUP(B203,vertices!$A:$C,2,0)</f>
        <v>-22.555</v>
      </c>
      <c r="G203" s="6">
        <f>VLOOKUP(B203,vertices!$A:$C,3,0)</f>
        <v>-40.092833333333331</v>
      </c>
    </row>
    <row r="204" spans="1:7" x14ac:dyDescent="0.25">
      <c r="A204" s="8" t="s">
        <v>248</v>
      </c>
      <c r="B204" s="7" t="s">
        <v>247</v>
      </c>
      <c r="C204" s="5">
        <f t="shared" si="9"/>
        <v>11.986032581219543</v>
      </c>
      <c r="D204" s="6">
        <f>VLOOKUP(A204,vertices!$A:$C,2,0)</f>
        <v>-22.555</v>
      </c>
      <c r="E204" s="6">
        <f>VLOOKUP(A204,vertices!$A:$C,3,0)</f>
        <v>-40.092833333333331</v>
      </c>
      <c r="F204" s="6">
        <f>VLOOKUP(B204,vertices!$A:$C,2,0)</f>
        <v>-22.529166666666665</v>
      </c>
      <c r="G204" s="6">
        <f>VLOOKUP(B204,vertices!$A:$C,3,0)</f>
        <v>-40.307166666666667</v>
      </c>
    </row>
    <row r="205" spans="1:7" x14ac:dyDescent="0.25">
      <c r="A205" s="8" t="s">
        <v>247</v>
      </c>
      <c r="B205" s="7" t="s">
        <v>246</v>
      </c>
      <c r="C205" s="5">
        <f t="shared" si="9"/>
        <v>5.985330135882645</v>
      </c>
      <c r="D205" s="6">
        <f>VLOOKUP(A205,vertices!$A:$C,2,0)</f>
        <v>-22.529166666666665</v>
      </c>
      <c r="E205" s="6">
        <f>VLOOKUP(A205,vertices!$A:$C,3,0)</f>
        <v>-40.307166666666667</v>
      </c>
      <c r="F205" s="6">
        <f>VLOOKUP(B205,vertices!$A:$C,2,0)</f>
        <v>-22.516166666666667</v>
      </c>
      <c r="G205" s="6">
        <f>VLOOKUP(B205,vertices!$A:$C,3,0)</f>
        <v>-40.414166666666667</v>
      </c>
    </row>
    <row r="206" spans="1:7" x14ac:dyDescent="0.25">
      <c r="A206" s="8" t="s">
        <v>246</v>
      </c>
      <c r="B206" s="7" t="s">
        <v>208</v>
      </c>
      <c r="C206" s="5">
        <f t="shared" si="9"/>
        <v>11.984123251621597</v>
      </c>
      <c r="D206" s="6">
        <f>VLOOKUP(A206,vertices!$A:$C,2,0)</f>
        <v>-22.516166666666667</v>
      </c>
      <c r="E206" s="6">
        <f>VLOOKUP(A206,vertices!$A:$C,3,0)</f>
        <v>-40.414166666666667</v>
      </c>
      <c r="F206" s="6">
        <f>VLOOKUP(B206,vertices!$A:$C,2,0)</f>
        <v>-22.489833333333333</v>
      </c>
      <c r="G206" s="6">
        <f>VLOOKUP(B206,vertices!$A:$C,3,0)</f>
        <v>-40.62833333333333</v>
      </c>
    </row>
    <row r="207" spans="1:7" x14ac:dyDescent="0.25">
      <c r="A207" s="8" t="s">
        <v>208</v>
      </c>
      <c r="B207" s="7" t="s">
        <v>228</v>
      </c>
      <c r="C207" s="5">
        <f t="shared" si="9"/>
        <v>15.217486916819762</v>
      </c>
      <c r="D207" s="6">
        <f>VLOOKUP(A207,vertices!$A:$C,2,0)</f>
        <v>-22.489833333333333</v>
      </c>
      <c r="E207" s="6">
        <f>VLOOKUP(A207,vertices!$A:$C,3,0)</f>
        <v>-40.62833333333333</v>
      </c>
      <c r="F207" s="6">
        <f>VLOOKUP(B207,vertices!$A:$C,2,0)</f>
        <v>-22.456</v>
      </c>
      <c r="G207" s="6">
        <f>VLOOKUP(B207,vertices!$A:$C,3,0)</f>
        <v>-40.900166666666664</v>
      </c>
    </row>
    <row r="208" spans="1:7" x14ac:dyDescent="0.25">
      <c r="A208" s="8" t="s">
        <v>228</v>
      </c>
      <c r="B208" s="7" t="s">
        <v>167</v>
      </c>
      <c r="C208" s="5">
        <f t="shared" si="9"/>
        <v>48.690406312704951</v>
      </c>
      <c r="D208" s="6">
        <f>VLOOKUP(A208,vertices!$A:$C,2,0)</f>
        <v>-22.456</v>
      </c>
      <c r="E208" s="6">
        <f>VLOOKUP(A208,vertices!$A:$C,3,0)</f>
        <v>-40.900166666666664</v>
      </c>
      <c r="F208" s="6">
        <f>VLOOKUP(B208,vertices!$A:$C,2,0)</f>
        <v>-22.3445</v>
      </c>
      <c r="G208" s="6">
        <f>VLOOKUP(B208,vertices!$A:$C,3,0)</f>
        <v>-41.768999999999998</v>
      </c>
    </row>
    <row r="209" spans="1:7" x14ac:dyDescent="0.25">
      <c r="A209" s="8" t="s">
        <v>167</v>
      </c>
      <c r="B209" s="7" t="s">
        <v>234</v>
      </c>
      <c r="C209" s="5">
        <f t="shared" si="9"/>
        <v>43.139719002823099</v>
      </c>
      <c r="D209" s="6">
        <f>VLOOKUP(A209,vertices!$A:$C,2,0)</f>
        <v>-22.3445</v>
      </c>
      <c r="E209" s="6">
        <f>VLOOKUP(A209,vertices!$A:$C,3,0)</f>
        <v>-41.768999999999998</v>
      </c>
      <c r="F209" s="6">
        <f>VLOOKUP(B209,vertices!$A:$C,2,0)</f>
        <v>-22.368166666666667</v>
      </c>
      <c r="G209" s="6">
        <f>VLOOKUP(B209,vertices!$A:$C,3,0)</f>
        <v>-40.9925</v>
      </c>
    </row>
    <row r="210" spans="1:7" x14ac:dyDescent="0.25">
      <c r="A210" s="8" t="s">
        <v>234</v>
      </c>
      <c r="B210" s="7" t="s">
        <v>227</v>
      </c>
      <c r="C210" s="5">
        <f t="shared" si="9"/>
        <v>8.2116645956887702</v>
      </c>
      <c r="D210" s="6">
        <f>VLOOKUP(A210,vertices!$A:$C,2,0)</f>
        <v>-22.368166666666667</v>
      </c>
      <c r="E210" s="6">
        <f>VLOOKUP(A210,vertices!$A:$C,3,0)</f>
        <v>-40.9925</v>
      </c>
      <c r="F210" s="6">
        <f>VLOOKUP(B210,vertices!$A:$C,2,0)</f>
        <v>-22.372333333333334</v>
      </c>
      <c r="G210" s="6">
        <f>VLOOKUP(B210,vertices!$A:$C,3,0)</f>
        <v>-40.844666666666669</v>
      </c>
    </row>
    <row r="211" spans="1:7" x14ac:dyDescent="0.25">
      <c r="A211" s="8" t="s">
        <v>227</v>
      </c>
      <c r="B211" s="7" t="s">
        <v>207</v>
      </c>
      <c r="C211" s="5">
        <f t="shared" si="9"/>
        <v>14.551438303130748</v>
      </c>
      <c r="D211" s="6">
        <f>VLOOKUP(A211,vertices!$A:$C,2,0)</f>
        <v>-22.372333333333334</v>
      </c>
      <c r="E211" s="6">
        <f>VLOOKUP(A211,vertices!$A:$C,3,0)</f>
        <v>-40.844666666666669</v>
      </c>
      <c r="F211" s="6">
        <f>VLOOKUP(B211,vertices!$A:$C,2,0)</f>
        <v>-22.379000000000001</v>
      </c>
      <c r="G211" s="6">
        <f>VLOOKUP(B211,vertices!$A:$C,3,0)</f>
        <v>-40.582666666666668</v>
      </c>
    </row>
    <row r="212" spans="1:7" x14ac:dyDescent="0.25">
      <c r="A212" s="8" t="s">
        <v>207</v>
      </c>
      <c r="B212" s="7" t="s">
        <v>216</v>
      </c>
      <c r="C212" s="5">
        <f t="shared" si="9"/>
        <v>50.911347808595067</v>
      </c>
      <c r="D212" s="6">
        <f>VLOOKUP(A212,vertices!$A:$C,2,0)</f>
        <v>-22.379000000000001</v>
      </c>
      <c r="E212" s="6">
        <f>VLOOKUP(A212,vertices!$A:$C,3,0)</f>
        <v>-40.582666666666668</v>
      </c>
      <c r="F212" s="6">
        <f>VLOOKUP(B212,vertices!$A:$C,2,0)</f>
        <v>-22.3995</v>
      </c>
      <c r="G212" s="6">
        <f>VLOOKUP(B212,vertices!$A:$C,3,0)</f>
        <v>-39.665833333333332</v>
      </c>
    </row>
    <row r="213" spans="1:7" x14ac:dyDescent="0.25">
      <c r="A213" s="8" t="s">
        <v>215</v>
      </c>
      <c r="B213" s="7" t="s">
        <v>245</v>
      </c>
      <c r="C213" s="5">
        <f t="shared" si="9"/>
        <v>15.983044166974274</v>
      </c>
      <c r="D213" s="6">
        <f>VLOOKUP(A213,vertices!$A:$C,2,0)</f>
        <v>-22.157499999999999</v>
      </c>
      <c r="E213" s="6">
        <f>VLOOKUP(A213,vertices!$A:$C,3,0)</f>
        <v>-39.640333333333331</v>
      </c>
      <c r="F213" s="6">
        <f>VLOOKUP(B213,vertices!$A:$C,2,0)</f>
        <v>-22.184333333333335</v>
      </c>
      <c r="G213" s="6">
        <f>VLOOKUP(B213,vertices!$A:$C,3,0)</f>
        <v>-39.926333333333332</v>
      </c>
    </row>
    <row r="214" spans="1:7" x14ac:dyDescent="0.25">
      <c r="A214" s="8" t="s">
        <v>245</v>
      </c>
      <c r="B214" s="7" t="s">
        <v>244</v>
      </c>
      <c r="C214" s="5">
        <f t="shared" si="9"/>
        <v>5.9878784532222085</v>
      </c>
      <c r="D214" s="6">
        <f>VLOOKUP(A214,vertices!$A:$C,2,0)</f>
        <v>-22.184333333333335</v>
      </c>
      <c r="E214" s="6">
        <f>VLOOKUP(A214,vertices!$A:$C,3,0)</f>
        <v>-39.926333333333332</v>
      </c>
      <c r="F214" s="6">
        <f>VLOOKUP(B214,vertices!$A:$C,2,0)</f>
        <v>-22.194333333333333</v>
      </c>
      <c r="G214" s="6">
        <f>VLOOKUP(B214,vertices!$A:$C,3,0)</f>
        <v>-40.033499999999997</v>
      </c>
    </row>
    <row r="215" spans="1:7" x14ac:dyDescent="0.25">
      <c r="A215" s="8" t="s">
        <v>244</v>
      </c>
      <c r="B215" s="7" t="s">
        <v>243</v>
      </c>
      <c r="C215" s="5">
        <f t="shared" si="9"/>
        <v>11.980757935810082</v>
      </c>
      <c r="D215" s="6">
        <f>VLOOKUP(A215,vertices!$A:$C,2,0)</f>
        <v>-22.194333333333333</v>
      </c>
      <c r="E215" s="6">
        <f>VLOOKUP(A215,vertices!$A:$C,3,0)</f>
        <v>-40.033499999999997</v>
      </c>
      <c r="F215" s="6">
        <f>VLOOKUP(B215,vertices!$A:$C,2,0)</f>
        <v>-22.213833333333334</v>
      </c>
      <c r="G215" s="6">
        <f>VLOOKUP(B215,vertices!$A:$C,3,0)</f>
        <v>-40.247999999999998</v>
      </c>
    </row>
    <row r="216" spans="1:7" x14ac:dyDescent="0.25">
      <c r="A216" s="8" t="s">
        <v>243</v>
      </c>
      <c r="B216" s="7" t="s">
        <v>242</v>
      </c>
      <c r="C216" s="5">
        <f t="shared" si="9"/>
        <v>5.9948595244439495</v>
      </c>
      <c r="D216" s="6">
        <f>VLOOKUP(A216,vertices!$A:$C,2,0)</f>
        <v>-22.213833333333334</v>
      </c>
      <c r="E216" s="6">
        <f>VLOOKUP(A216,vertices!$A:$C,3,0)</f>
        <v>-40.247999999999998</v>
      </c>
      <c r="F216" s="6">
        <f>VLOOKUP(B216,vertices!$A:$C,2,0)</f>
        <v>-22.223666666666666</v>
      </c>
      <c r="G216" s="6">
        <f>VLOOKUP(B216,vertices!$A:$C,3,0)</f>
        <v>-40.355333333333334</v>
      </c>
    </row>
    <row r="217" spans="1:7" x14ac:dyDescent="0.25">
      <c r="A217" s="8" t="s">
        <v>242</v>
      </c>
      <c r="B217" s="7" t="s">
        <v>206</v>
      </c>
      <c r="C217" s="5">
        <f t="shared" ref="C217:C224" si="10">IFERROR(3440*ACOS(COS(PI()*(90-F217)/180)*COS((90-D217)*PI()/180)+SIN((90-F217)*PI()/180)*SIN((90-D217)*PI()/180)*COS(((E217)-G217)*PI()/180)),0)</f>
        <v>11.976351234662665</v>
      </c>
      <c r="D217" s="6">
        <f>VLOOKUP(A217,vertices!$A:$C,2,0)</f>
        <v>-22.223666666666666</v>
      </c>
      <c r="E217" s="6">
        <f>VLOOKUP(A217,vertices!$A:$C,3,0)</f>
        <v>-40.355333333333334</v>
      </c>
      <c r="F217" s="6">
        <f>VLOOKUP(B217,vertices!$A:$C,2,0)</f>
        <v>-22.242833333333333</v>
      </c>
      <c r="G217" s="6">
        <f>VLOOKUP(B217,vertices!$A:$C,3,0)</f>
        <v>-40.569833333333335</v>
      </c>
    </row>
    <row r="218" spans="1:7" x14ac:dyDescent="0.25">
      <c r="A218" s="8" t="s">
        <v>206</v>
      </c>
      <c r="B218" s="7" t="s">
        <v>226</v>
      </c>
      <c r="C218" s="5">
        <f t="shared" si="10"/>
        <v>15.191949111488423</v>
      </c>
      <c r="D218" s="6">
        <f>VLOOKUP(A218,vertices!$A:$C,2,0)</f>
        <v>-22.242833333333333</v>
      </c>
      <c r="E218" s="6">
        <f>VLOOKUP(A218,vertices!$A:$C,3,0)</f>
        <v>-40.569833333333335</v>
      </c>
      <c r="F218" s="6">
        <f>VLOOKUP(B218,vertices!$A:$C,2,0)</f>
        <v>-22.266833333333334</v>
      </c>
      <c r="G218" s="6">
        <f>VLOOKUP(B218,vertices!$A:$C,3,0)</f>
        <v>-40.841999999999999</v>
      </c>
    </row>
    <row r="219" spans="1:7" x14ac:dyDescent="0.25">
      <c r="A219" s="8" t="s">
        <v>226</v>
      </c>
      <c r="B219" s="7" t="s">
        <v>167</v>
      </c>
      <c r="C219" s="5">
        <f t="shared" si="10"/>
        <v>51.702428015458253</v>
      </c>
      <c r="D219" s="6">
        <f>VLOOKUP(A219,vertices!$A:$C,2,0)</f>
        <v>-22.266833333333334</v>
      </c>
      <c r="E219" s="6">
        <f>VLOOKUP(A219,vertices!$A:$C,3,0)</f>
        <v>-40.841999999999999</v>
      </c>
      <c r="F219" s="6">
        <f>VLOOKUP(B219,vertices!$A:$C,2,0)</f>
        <v>-22.3445</v>
      </c>
      <c r="G219" s="6">
        <f>VLOOKUP(B219,vertices!$A:$C,3,0)</f>
        <v>-41.768999999999998</v>
      </c>
    </row>
    <row r="220" spans="1:7" x14ac:dyDescent="0.25">
      <c r="A220" s="8" t="s">
        <v>167</v>
      </c>
      <c r="B220" s="7" t="s">
        <v>230</v>
      </c>
      <c r="C220" s="5">
        <f t="shared" si="10"/>
        <v>40.404977080297293</v>
      </c>
      <c r="D220" s="6">
        <f>VLOOKUP(A220,vertices!$A:$C,2,0)</f>
        <v>-22.3445</v>
      </c>
      <c r="E220" s="6">
        <f>VLOOKUP(A220,vertices!$A:$C,3,0)</f>
        <v>-41.768999999999998</v>
      </c>
      <c r="F220" s="6">
        <f>VLOOKUP(B220,vertices!$A:$C,2,0)</f>
        <v>-22.214166666666667</v>
      </c>
      <c r="G220" s="6">
        <f>VLOOKUP(B220,vertices!$A:$C,3,0)</f>
        <v>-41.055500000000002</v>
      </c>
    </row>
    <row r="221" spans="1:7" x14ac:dyDescent="0.25">
      <c r="A221" s="8" t="s">
        <v>230</v>
      </c>
      <c r="B221" s="7" t="s">
        <v>231</v>
      </c>
      <c r="C221" s="5">
        <f t="shared" si="10"/>
        <v>5.4335825569908636</v>
      </c>
      <c r="D221" s="6">
        <f>VLOOKUP(A221,vertices!$A:$C,2,0)</f>
        <v>-22.214166666666667</v>
      </c>
      <c r="E221" s="6">
        <f>VLOOKUP(A221,vertices!$A:$C,3,0)</f>
        <v>-41.055500000000002</v>
      </c>
      <c r="F221" s="6">
        <f>VLOOKUP(B221,vertices!$A:$C,2,0)</f>
        <v>-22.196333333333332</v>
      </c>
      <c r="G221" s="6">
        <f>VLOOKUP(B221,vertices!$A:$C,3,0)</f>
        <v>-40.959666666666664</v>
      </c>
    </row>
    <row r="222" spans="1:7" x14ac:dyDescent="0.25">
      <c r="A222" s="8" t="s">
        <v>231</v>
      </c>
      <c r="B222" s="7" t="s">
        <v>225</v>
      </c>
      <c r="C222" s="5">
        <f t="shared" si="10"/>
        <v>5.5381190850659401</v>
      </c>
      <c r="D222" s="6">
        <f>VLOOKUP(A222,vertices!$A:$C,2,0)</f>
        <v>-22.196333333333332</v>
      </c>
      <c r="E222" s="6">
        <f>VLOOKUP(A222,vertices!$A:$C,3,0)</f>
        <v>-40.959666666666664</v>
      </c>
      <c r="F222" s="6">
        <f>VLOOKUP(B222,vertices!$A:$C,2,0)</f>
        <v>-22.178166666666666</v>
      </c>
      <c r="G222" s="6">
        <f>VLOOKUP(B222,vertices!$A:$C,3,0)</f>
        <v>-40.862000000000002</v>
      </c>
    </row>
    <row r="223" spans="1:7" x14ac:dyDescent="0.25">
      <c r="A223" s="8" t="s">
        <v>225</v>
      </c>
      <c r="B223" s="7" t="s">
        <v>205</v>
      </c>
      <c r="C223" s="5">
        <f t="shared" si="10"/>
        <v>17.523321041714688</v>
      </c>
      <c r="D223" s="6">
        <f>VLOOKUP(A223,vertices!$A:$C,2,0)</f>
        <v>-22.178166666666666</v>
      </c>
      <c r="E223" s="6">
        <f>VLOOKUP(A223,vertices!$A:$C,3,0)</f>
        <v>-40.862000000000002</v>
      </c>
      <c r="F223" s="6">
        <f>VLOOKUP(B223,vertices!$A:$C,2,0)</f>
        <v>-22.120166666666666</v>
      </c>
      <c r="G223" s="6">
        <f>VLOOKUP(B223,vertices!$A:$C,3,0)</f>
        <v>-40.553166666666669</v>
      </c>
    </row>
    <row r="224" spans="1:7" x14ac:dyDescent="0.25">
      <c r="A224" s="8" t="s">
        <v>205</v>
      </c>
      <c r="B224" s="7" t="s">
        <v>214</v>
      </c>
      <c r="C224" s="5">
        <f t="shared" si="10"/>
        <v>52.934008430982175</v>
      </c>
      <c r="D224" s="6">
        <f>VLOOKUP(A224,vertices!$A:$C,2,0)</f>
        <v>-22.120166666666666</v>
      </c>
      <c r="E224" s="6">
        <f>VLOOKUP(A224,vertices!$A:$C,3,0)</f>
        <v>-40.553166666666669</v>
      </c>
      <c r="F224" s="6">
        <f>VLOOKUP(B224,vertices!$A:$C,2,0)</f>
        <v>-21.941333333333333</v>
      </c>
      <c r="G224" s="6">
        <f>VLOOKUP(B224,vertices!$A:$C,3,0)</f>
        <v>-39.621833333333335</v>
      </c>
    </row>
    <row r="225" spans="1:7" x14ac:dyDescent="0.25">
      <c r="A225" s="8" t="s">
        <v>213</v>
      </c>
      <c r="B225" s="7" t="s">
        <v>241</v>
      </c>
      <c r="C225" s="5">
        <f t="shared" ref="C225:C246" si="11">IFERROR(3440*ACOS(COS(PI()*(90-F225)/180)*COS((90-D225)*PI()/180)+SIN((90-F225)*PI()/180)*SIN((90-D225)*PI()/180)*COS(((E225)-G225)*PI()/180)),0)</f>
        <v>19.976375934665374</v>
      </c>
      <c r="D225" s="6">
        <f>VLOOKUP(A225,vertices!$A:$C,2,0)</f>
        <v>-21.709333333333333</v>
      </c>
      <c r="E225" s="6">
        <f>VLOOKUP(A225,vertices!$A:$C,3,0)</f>
        <v>-39.594999999999999</v>
      </c>
      <c r="F225" s="6">
        <f>VLOOKUP(B225,vertices!$A:$C,2,0)</f>
        <v>-21.811333333333334</v>
      </c>
      <c r="G225" s="6">
        <f>VLOOKUP(B225,vertices!$A:$C,3,0)</f>
        <v>-39.936</v>
      </c>
    </row>
    <row r="226" spans="1:7" x14ac:dyDescent="0.25">
      <c r="A226" s="8" t="s">
        <v>241</v>
      </c>
      <c r="B226" s="7" t="s">
        <v>240</v>
      </c>
      <c r="C226" s="5">
        <f t="shared" si="11"/>
        <v>5.9223119816797976</v>
      </c>
      <c r="D226" s="6">
        <f>VLOOKUP(A226,vertices!$A:$C,2,0)</f>
        <v>-21.811333333333334</v>
      </c>
      <c r="E226" s="6">
        <f>VLOOKUP(A226,vertices!$A:$C,3,0)</f>
        <v>-39.936</v>
      </c>
      <c r="F226" s="6">
        <f>VLOOKUP(B226,vertices!$A:$C,2,0)</f>
        <v>-21.8415</v>
      </c>
      <c r="G226" s="6">
        <f>VLOOKUP(B226,vertices!$A:$C,3,0)</f>
        <v>-40.037166666666664</v>
      </c>
    </row>
    <row r="227" spans="1:7" x14ac:dyDescent="0.25">
      <c r="A227" s="8" t="s">
        <v>240</v>
      </c>
      <c r="B227" s="7" t="s">
        <v>239</v>
      </c>
      <c r="C227" s="5">
        <f t="shared" si="11"/>
        <v>12.056818387843915</v>
      </c>
      <c r="D227" s="6">
        <f>VLOOKUP(A227,vertices!$A:$C,2,0)</f>
        <v>-21.8415</v>
      </c>
      <c r="E227" s="6">
        <f>VLOOKUP(A227,vertices!$A:$C,3,0)</f>
        <v>-40.037166666666664</v>
      </c>
      <c r="F227" s="6">
        <f>VLOOKUP(B227,vertices!$A:$C,2,0)</f>
        <v>-21.9025</v>
      </c>
      <c r="G227" s="6">
        <f>VLOOKUP(B227,vertices!$A:$C,3,0)</f>
        <v>-40.243333333333332</v>
      </c>
    </row>
    <row r="228" spans="1:7" x14ac:dyDescent="0.25">
      <c r="A228" s="8" t="s">
        <v>239</v>
      </c>
      <c r="B228" s="7" t="s">
        <v>204</v>
      </c>
      <c r="C228" s="5">
        <f t="shared" si="11"/>
        <v>17.986138711071966</v>
      </c>
      <c r="D228" s="6">
        <f>VLOOKUP(A228,vertices!$A:$C,2,0)</f>
        <v>-21.9025</v>
      </c>
      <c r="E228" s="6">
        <f>VLOOKUP(A228,vertices!$A:$C,3,0)</f>
        <v>-40.243333333333332</v>
      </c>
      <c r="F228" s="6">
        <f>VLOOKUP(B228,vertices!$A:$C,2,0)</f>
        <v>-21.993166666666667</v>
      </c>
      <c r="G228" s="6">
        <f>VLOOKUP(B228,vertices!$A:$C,3,0)</f>
        <v>-40.551166666666667</v>
      </c>
    </row>
    <row r="229" spans="1:7" x14ac:dyDescent="0.25">
      <c r="A229" s="8" t="s">
        <v>204</v>
      </c>
      <c r="B229" s="7" t="s">
        <v>224</v>
      </c>
      <c r="C229" s="5">
        <f t="shared" si="11"/>
        <v>15.852016777261184</v>
      </c>
      <c r="D229" s="6">
        <f>VLOOKUP(A229,vertices!$A:$C,2,0)</f>
        <v>-21.993166666666667</v>
      </c>
      <c r="E229" s="6">
        <f>VLOOKUP(A229,vertices!$A:$C,3,0)</f>
        <v>-40.551166666666667</v>
      </c>
      <c r="F229" s="6">
        <f>VLOOKUP(B229,vertices!$A:$C,2,0)</f>
        <v>-22.072500000000002</v>
      </c>
      <c r="G229" s="6">
        <f>VLOOKUP(B229,vertices!$A:$C,3,0)</f>
        <v>-40.822833333333335</v>
      </c>
    </row>
    <row r="230" spans="1:7" x14ac:dyDescent="0.25">
      <c r="A230" s="8" t="s">
        <v>224</v>
      </c>
      <c r="B230" s="7" t="s">
        <v>167</v>
      </c>
      <c r="C230" s="5">
        <f t="shared" si="11"/>
        <v>55.069884088260359</v>
      </c>
      <c r="D230" s="6">
        <f>VLOOKUP(A230,vertices!$A:$C,2,0)</f>
        <v>-22.072500000000002</v>
      </c>
      <c r="E230" s="6">
        <f>VLOOKUP(A230,vertices!$A:$C,3,0)</f>
        <v>-40.822833333333335</v>
      </c>
      <c r="F230" s="6">
        <f>VLOOKUP(B230,vertices!$A:$C,2,0)</f>
        <v>-22.3445</v>
      </c>
      <c r="G230" s="6">
        <f>VLOOKUP(B230,vertices!$A:$C,3,0)</f>
        <v>-41.768999999999998</v>
      </c>
    </row>
    <row r="231" spans="1:7" x14ac:dyDescent="0.25">
      <c r="A231" s="8" t="s">
        <v>167</v>
      </c>
      <c r="B231" s="7" t="s">
        <v>202</v>
      </c>
      <c r="C231" s="5">
        <f t="shared" si="11"/>
        <v>43.259413218763697</v>
      </c>
      <c r="D231" s="6">
        <f>VLOOKUP(A231,vertices!$A:$C,2,0)</f>
        <v>-22.3445</v>
      </c>
      <c r="E231" s="6">
        <f>VLOOKUP(A231,vertices!$A:$C,3,0)</f>
        <v>-41.768999999999998</v>
      </c>
      <c r="F231" s="6">
        <f>VLOOKUP(B231,vertices!$A:$C,2,0)</f>
        <v>-22.030555555555601</v>
      </c>
      <c r="G231" s="6">
        <f>VLOOKUP(B231,vertices!$A:$C,3,0)</f>
        <v>-41.068611111111103</v>
      </c>
    </row>
    <row r="232" spans="1:7" x14ac:dyDescent="0.25">
      <c r="A232" s="8" t="s">
        <v>202</v>
      </c>
      <c r="B232" s="7" t="s">
        <v>167</v>
      </c>
      <c r="C232" s="5">
        <f t="shared" si="11"/>
        <v>43.259413218763697</v>
      </c>
      <c r="D232" s="6">
        <f>VLOOKUP(A232,vertices!$A:$C,2,0)</f>
        <v>-22.030555555555601</v>
      </c>
      <c r="E232" s="6">
        <f>VLOOKUP(A232,vertices!$A:$C,3,0)</f>
        <v>-41.068611111111103</v>
      </c>
      <c r="F232" s="6">
        <f>VLOOKUP(B232,vertices!$A:$C,2,0)</f>
        <v>-22.3445</v>
      </c>
      <c r="G232" s="6">
        <f>VLOOKUP(B232,vertices!$A:$C,3,0)</f>
        <v>-41.768999999999998</v>
      </c>
    </row>
    <row r="233" spans="1:7" x14ac:dyDescent="0.25">
      <c r="A233" s="8" t="s">
        <v>167</v>
      </c>
      <c r="B233" s="7" t="s">
        <v>203</v>
      </c>
      <c r="C233" s="5">
        <f t="shared" si="11"/>
        <v>46.603964972348564</v>
      </c>
      <c r="D233" s="6">
        <f>VLOOKUP(A233,vertices!$A:$C,2,0)</f>
        <v>-22.3445</v>
      </c>
      <c r="E233" s="6">
        <f>VLOOKUP(A233,vertices!$A:$C,3,0)</f>
        <v>-41.768999999999998</v>
      </c>
      <c r="F233" s="6">
        <f>VLOOKUP(B233,vertices!$A:$C,2,0)</f>
        <v>-21.697333333333333</v>
      </c>
      <c r="G233" s="6">
        <f>VLOOKUP(B233,vertices!$A:$C,3,0)</f>
        <v>-41.306666666666665</v>
      </c>
    </row>
    <row r="234" spans="1:7" x14ac:dyDescent="0.25">
      <c r="A234" s="8" t="s">
        <v>203</v>
      </c>
      <c r="B234" s="7" t="s">
        <v>167</v>
      </c>
      <c r="C234" s="5">
        <f t="shared" si="11"/>
        <v>46.603964972348564</v>
      </c>
      <c r="D234" s="6">
        <f>VLOOKUP(A234,vertices!$A:$C,2,0)</f>
        <v>-21.697333333333333</v>
      </c>
      <c r="E234" s="6">
        <f>VLOOKUP(A234,vertices!$A:$C,3,0)</f>
        <v>-41.306666666666665</v>
      </c>
      <c r="F234" s="6">
        <f>VLOOKUP(B234,vertices!$A:$C,2,0)</f>
        <v>-22.3445</v>
      </c>
      <c r="G234" s="6">
        <f>VLOOKUP(B234,vertices!$A:$C,3,0)</f>
        <v>-41.768999999999998</v>
      </c>
    </row>
    <row r="235" spans="1:7" x14ac:dyDescent="0.25">
      <c r="A235" s="8" t="s">
        <v>203</v>
      </c>
      <c r="B235" s="7" t="s">
        <v>202</v>
      </c>
      <c r="C235" s="5">
        <f t="shared" si="11"/>
        <v>24.004317619862672</v>
      </c>
      <c r="D235" s="6">
        <f>VLOOKUP(A235,vertices!$A:$C,2,0)</f>
        <v>-21.697333333333333</v>
      </c>
      <c r="E235" s="6">
        <f>VLOOKUP(A235,vertices!$A:$C,3,0)</f>
        <v>-41.306666666666665</v>
      </c>
      <c r="F235" s="6">
        <f>VLOOKUP(B235,vertices!$A:$C,2,0)</f>
        <v>-22.030555555555601</v>
      </c>
      <c r="G235" s="6">
        <f>VLOOKUP(B235,vertices!$A:$C,3,0)</f>
        <v>-41.068611111111103</v>
      </c>
    </row>
    <row r="236" spans="1:7" x14ac:dyDescent="0.25">
      <c r="A236" s="8" t="s">
        <v>202</v>
      </c>
      <c r="B236" s="7" t="s">
        <v>203</v>
      </c>
      <c r="C236" s="5">
        <f t="shared" si="11"/>
        <v>24.004317619862672</v>
      </c>
      <c r="D236" s="6">
        <f>VLOOKUP(A236,vertices!$A:$C,2,0)</f>
        <v>-22.030555555555601</v>
      </c>
      <c r="E236" s="6">
        <f>VLOOKUP(A236,vertices!$A:$C,3,0)</f>
        <v>-41.068611111111103</v>
      </c>
      <c r="F236" s="6">
        <f>VLOOKUP(B236,vertices!$A:$C,2,0)</f>
        <v>-21.697333333333333</v>
      </c>
      <c r="G236" s="6">
        <f>VLOOKUP(B236,vertices!$A:$C,3,0)</f>
        <v>-41.306666666666665</v>
      </c>
    </row>
    <row r="237" spans="1:7" x14ac:dyDescent="0.25">
      <c r="A237" s="8" t="s">
        <v>280</v>
      </c>
      <c r="B237" s="7" t="s">
        <v>205</v>
      </c>
      <c r="C237" s="5">
        <f t="shared" si="11"/>
        <v>45.309280624560238</v>
      </c>
      <c r="D237" s="6">
        <f>VLOOKUP(A237,vertices!$A:$C,2,0)</f>
        <v>-21.730499999999999</v>
      </c>
      <c r="E237" s="6">
        <f>VLOOKUP(A237,vertices!$A:$C,3,0)</f>
        <v>-41.249833332999998</v>
      </c>
      <c r="F237" s="6">
        <f>VLOOKUP(B237,vertices!$A:$C,2,0)</f>
        <v>-22.120166666666666</v>
      </c>
      <c r="G237" s="6">
        <f>VLOOKUP(B237,vertices!$A:$C,3,0)</f>
        <v>-40.553166666666669</v>
      </c>
    </row>
    <row r="238" spans="1:7" x14ac:dyDescent="0.25">
      <c r="A238" s="8" t="s">
        <v>204</v>
      </c>
      <c r="B238" s="7" t="s">
        <v>280</v>
      </c>
      <c r="C238" s="5">
        <f t="shared" si="11"/>
        <v>42.003620631621246</v>
      </c>
      <c r="D238" s="6">
        <f>VLOOKUP(A238,vertices!$A:$C,2,0)</f>
        <v>-21.993166666666667</v>
      </c>
      <c r="E238" s="6">
        <f>VLOOKUP(A238,vertices!$A:$C,3,0)</f>
        <v>-40.551166666666667</v>
      </c>
      <c r="F238" s="6">
        <f>VLOOKUP(B238,vertices!$A:$C,2,0)</f>
        <v>-21.730499999999999</v>
      </c>
      <c r="G238" s="6">
        <f>VLOOKUP(B238,vertices!$A:$C,3,0)</f>
        <v>-41.249833332999998</v>
      </c>
    </row>
    <row r="239" spans="1:7" x14ac:dyDescent="0.25">
      <c r="A239" s="8" t="s">
        <v>203</v>
      </c>
      <c r="B239" s="7" t="s">
        <v>257</v>
      </c>
      <c r="C239" s="5">
        <f t="shared" si="11"/>
        <v>43.705212973669632</v>
      </c>
      <c r="D239" s="6">
        <f>VLOOKUP(A239,vertices!$A:$C,2,0)</f>
        <v>-21.697333333333333</v>
      </c>
      <c r="E239" s="6">
        <f>VLOOKUP(A239,vertices!$A:$C,3,0)</f>
        <v>-41.306666666666665</v>
      </c>
      <c r="F239" s="6">
        <f>VLOOKUP(B239,vertices!$A:$C,2,0)</f>
        <v>-21.532499999999999</v>
      </c>
      <c r="G239" s="6">
        <f>VLOOKUP(B239,vertices!$A:$C,3,0)</f>
        <v>-40.543999999999997</v>
      </c>
    </row>
    <row r="240" spans="1:7" x14ac:dyDescent="0.25">
      <c r="A240" s="8" t="s">
        <v>257</v>
      </c>
      <c r="B240" s="7" t="s">
        <v>254</v>
      </c>
      <c r="C240" s="5">
        <f t="shared" si="11"/>
        <v>22.740223486677014</v>
      </c>
      <c r="D240" s="6">
        <f>VLOOKUP(A240,vertices!$A:$C,2,0)</f>
        <v>-21.532499999999999</v>
      </c>
      <c r="E240" s="6">
        <f>VLOOKUP(A240,vertices!$A:$C,3,0)</f>
        <v>-40.543999999999997</v>
      </c>
      <c r="F240" s="6">
        <f>VLOOKUP(B240,vertices!$A:$C,2,0)</f>
        <v>-21.445499999999999</v>
      </c>
      <c r="G240" s="6">
        <f>VLOOKUP(B240,vertices!$A:$C,3,0)</f>
        <v>-40.147833333333331</v>
      </c>
    </row>
    <row r="241" spans="1:7" x14ac:dyDescent="0.25">
      <c r="A241" s="8" t="s">
        <v>255</v>
      </c>
      <c r="B241" s="7" t="s">
        <v>258</v>
      </c>
      <c r="C241" s="5">
        <f t="shared" si="11"/>
        <v>43.531094654092882</v>
      </c>
      <c r="D241" s="6">
        <f>VLOOKUP(A241,vertices!$A:$C,2,0)</f>
        <v>-21.455333333333332</v>
      </c>
      <c r="E241" s="6">
        <f>VLOOKUP(A241,vertices!$A:$C,3,0)</f>
        <v>-39.776666666666664</v>
      </c>
      <c r="F241" s="6">
        <f>VLOOKUP(B241,vertices!$A:$C,2,0)</f>
        <v>-21.578666666666667</v>
      </c>
      <c r="G241" s="6">
        <f>VLOOKUP(B241,vertices!$A:$C,3,0)</f>
        <v>-40.544666666666664</v>
      </c>
    </row>
    <row r="242" spans="1:7" x14ac:dyDescent="0.25">
      <c r="A242" s="8" t="s">
        <v>258</v>
      </c>
      <c r="B242" s="7" t="s">
        <v>203</v>
      </c>
      <c r="C242" s="5">
        <f t="shared" si="11"/>
        <v>43.118701506581075</v>
      </c>
      <c r="D242" s="6">
        <f>VLOOKUP(A242,vertices!$A:$C,2,0)</f>
        <v>-21.578666666666667</v>
      </c>
      <c r="E242" s="6">
        <f>VLOOKUP(A242,vertices!$A:$C,3,0)</f>
        <v>-40.544666666666664</v>
      </c>
      <c r="F242" s="6">
        <f>VLOOKUP(B242,vertices!$A:$C,2,0)</f>
        <v>-21.697333333333333</v>
      </c>
      <c r="G242" s="6">
        <f>VLOOKUP(B242,vertices!$A:$C,3,0)</f>
        <v>-41.306666666666665</v>
      </c>
    </row>
    <row r="243" spans="1:7" x14ac:dyDescent="0.25">
      <c r="A243" s="8" t="s">
        <v>212</v>
      </c>
      <c r="B243" s="7" t="s">
        <v>222</v>
      </c>
      <c r="C243" s="5">
        <f t="shared" si="11"/>
        <v>7.0409743435218353</v>
      </c>
      <c r="D243" s="6">
        <f>VLOOKUP(A243,vertices!$A:$C,2,0)</f>
        <v>-22.798500000000001</v>
      </c>
      <c r="E243" s="6">
        <f>VLOOKUP(A243,vertices!$A:$C,3,0)</f>
        <v>-41.012500000000003</v>
      </c>
      <c r="F243" s="6">
        <f>VLOOKUP(B243,vertices!$A:$C,2,0)</f>
        <v>-22.6815</v>
      </c>
      <c r="G243" s="6">
        <f>VLOOKUP(B243,vertices!$A:$C,3,0)</f>
        <v>-41.021166666666666</v>
      </c>
    </row>
    <row r="244" spans="1:7" x14ac:dyDescent="0.25">
      <c r="A244" s="8" t="s">
        <v>222</v>
      </c>
      <c r="B244" s="7" t="s">
        <v>223</v>
      </c>
      <c r="C244" s="5">
        <f t="shared" si="11"/>
        <v>4.4433673048883371</v>
      </c>
      <c r="D244" s="6">
        <f>VLOOKUP(A244,vertices!$A:$C,2,0)</f>
        <v>-22.6815</v>
      </c>
      <c r="E244" s="6">
        <f>VLOOKUP(A244,vertices!$A:$C,3,0)</f>
        <v>-41.021166666666666</v>
      </c>
      <c r="F244" s="6">
        <f>VLOOKUP(B244,vertices!$A:$C,2,0)</f>
        <v>-22.607666666666667</v>
      </c>
      <c r="G244" s="6">
        <f>VLOOKUP(B244,vertices!$A:$C,3,0)</f>
        <v>-41.026666666666664</v>
      </c>
    </row>
    <row r="245" spans="1:7" x14ac:dyDescent="0.25">
      <c r="A245" s="8" t="s">
        <v>223</v>
      </c>
      <c r="B245" s="7" t="s">
        <v>230</v>
      </c>
      <c r="C245" s="5">
        <f t="shared" si="11"/>
        <v>23.679617560657178</v>
      </c>
      <c r="D245" s="6">
        <f>VLOOKUP(A245,vertices!$A:$C,2,0)</f>
        <v>-22.607666666666667</v>
      </c>
      <c r="E245" s="6">
        <f>VLOOKUP(A245,vertices!$A:$C,3,0)</f>
        <v>-41.026666666666664</v>
      </c>
      <c r="F245" s="6">
        <f>VLOOKUP(B245,vertices!$A:$C,2,0)</f>
        <v>-22.214166666666667</v>
      </c>
      <c r="G245" s="6">
        <f>VLOOKUP(B245,vertices!$A:$C,3,0)</f>
        <v>-41.055500000000002</v>
      </c>
    </row>
    <row r="246" spans="1:7" x14ac:dyDescent="0.25">
      <c r="A246" s="8" t="s">
        <v>230</v>
      </c>
      <c r="B246" s="7" t="s">
        <v>202</v>
      </c>
      <c r="C246" s="5">
        <f t="shared" si="11"/>
        <v>11.047980409586291</v>
      </c>
      <c r="D246" s="6">
        <f>VLOOKUP(A246,vertices!$A:$C,2,0)</f>
        <v>-22.214166666666667</v>
      </c>
      <c r="E246" s="6">
        <f>VLOOKUP(A246,vertices!$A:$C,3,0)</f>
        <v>-41.055500000000002</v>
      </c>
      <c r="F246" s="6">
        <f>VLOOKUP(B246,vertices!$A:$C,2,0)</f>
        <v>-22.030555555555601</v>
      </c>
      <c r="G246" s="6">
        <f>VLOOKUP(B246,vertices!$A:$C,3,0)</f>
        <v>-41.068611111111103</v>
      </c>
    </row>
    <row r="247" spans="1:7" x14ac:dyDescent="0.25">
      <c r="A247" s="8" t="s">
        <v>202</v>
      </c>
      <c r="B247" s="7" t="s">
        <v>234</v>
      </c>
      <c r="C247" s="5">
        <f t="shared" ref="C247:C253" si="12">IFERROR(3440*ACOS(COS(PI()*(90-F247)/180)*COS((90-D247)*PI()/180)+SIN((90-F247)*PI()/180)*SIN((90-D247)*PI()/180)*COS(((E247)-G247)*PI()/180)),0)</f>
        <v>20.706794309920546</v>
      </c>
      <c r="D247" s="6">
        <f>VLOOKUP(A247,vertices!$A:$C,2,0)</f>
        <v>-22.030555555555601</v>
      </c>
      <c r="E247" s="6">
        <f>VLOOKUP(A247,vertices!$A:$C,3,0)</f>
        <v>-41.068611111111103</v>
      </c>
      <c r="F247" s="6">
        <f>VLOOKUP(B247,vertices!$A:$C,2,0)</f>
        <v>-22.368166666666667</v>
      </c>
      <c r="G247" s="6">
        <f>VLOOKUP(B247,vertices!$A:$C,3,0)</f>
        <v>-40.9925</v>
      </c>
    </row>
    <row r="248" spans="1:7" x14ac:dyDescent="0.25">
      <c r="A248" s="8" t="s">
        <v>234</v>
      </c>
      <c r="B248" s="7" t="s">
        <v>229</v>
      </c>
      <c r="C248" s="5">
        <f t="shared" si="12"/>
        <v>9.9994525554269487</v>
      </c>
      <c r="D248" s="6">
        <f>VLOOKUP(A248,vertices!$A:$C,2,0)</f>
        <v>-22.368166666666667</v>
      </c>
      <c r="E248" s="6">
        <f>VLOOKUP(A248,vertices!$A:$C,3,0)</f>
        <v>-40.9925</v>
      </c>
      <c r="F248" s="6">
        <f>VLOOKUP(B248,vertices!$A:$C,2,0)</f>
        <v>-22.531166666666667</v>
      </c>
      <c r="G248" s="6">
        <f>VLOOKUP(B248,vertices!$A:$C,3,0)</f>
        <v>-40.955500000000001</v>
      </c>
    </row>
    <row r="249" spans="1:7" x14ac:dyDescent="0.25">
      <c r="A249" s="8" t="s">
        <v>229</v>
      </c>
      <c r="B249" s="7" t="s">
        <v>211</v>
      </c>
      <c r="C249" s="5">
        <f t="shared" si="12"/>
        <v>12.26784450967207</v>
      </c>
      <c r="D249" s="6">
        <f>VLOOKUP(A249,vertices!$A:$C,2,0)</f>
        <v>-22.531166666666667</v>
      </c>
      <c r="E249" s="6">
        <f>VLOOKUP(A249,vertices!$A:$C,3,0)</f>
        <v>-40.955500000000001</v>
      </c>
      <c r="F249" s="6">
        <f>VLOOKUP(B249,vertices!$A:$C,2,0)</f>
        <v>-22.731166666666667</v>
      </c>
      <c r="G249" s="6">
        <f>VLOOKUP(B249,vertices!$A:$C,3,0)</f>
        <v>-40.910166666666669</v>
      </c>
    </row>
    <row r="250" spans="1:7" x14ac:dyDescent="0.25">
      <c r="A250" s="8" t="s">
        <v>210</v>
      </c>
      <c r="B250" s="7" t="s">
        <v>228</v>
      </c>
      <c r="C250" s="5">
        <f t="shared" si="12"/>
        <v>14.557542961975507</v>
      </c>
      <c r="D250" s="6">
        <f>VLOOKUP(A250,vertices!$A:$C,2,0)</f>
        <v>-22.683666666666667</v>
      </c>
      <c r="E250" s="6">
        <f>VLOOKUP(A250,vertices!$A:$C,3,0)</f>
        <v>-40.80983333333333</v>
      </c>
      <c r="F250" s="6">
        <f>VLOOKUP(B250,vertices!$A:$C,2,0)</f>
        <v>-22.456</v>
      </c>
      <c r="G250" s="6">
        <f>VLOOKUP(B250,vertices!$A:$C,3,0)</f>
        <v>-40.900166666666664</v>
      </c>
    </row>
    <row r="251" spans="1:7" x14ac:dyDescent="0.25">
      <c r="A251" s="8" t="s">
        <v>228</v>
      </c>
      <c r="B251" s="7" t="s">
        <v>202</v>
      </c>
      <c r="C251" s="5">
        <f t="shared" si="12"/>
        <v>27.204548199095218</v>
      </c>
      <c r="D251" s="6">
        <f>VLOOKUP(A251,vertices!$A:$C,2,0)</f>
        <v>-22.456</v>
      </c>
      <c r="E251" s="6">
        <f>VLOOKUP(A251,vertices!$A:$C,3,0)</f>
        <v>-40.900166666666664</v>
      </c>
      <c r="F251" s="6">
        <f>VLOOKUP(B251,vertices!$A:$C,2,0)</f>
        <v>-22.030555555555601</v>
      </c>
      <c r="G251" s="6">
        <f>VLOOKUP(B251,vertices!$A:$C,3,0)</f>
        <v>-41.068611111111103</v>
      </c>
    </row>
    <row r="252" spans="1:7" x14ac:dyDescent="0.25">
      <c r="A252" s="8" t="s">
        <v>202</v>
      </c>
      <c r="B252" s="7" t="s">
        <v>231</v>
      </c>
      <c r="C252" s="5">
        <f t="shared" si="12"/>
        <v>11.652770454433714</v>
      </c>
      <c r="D252" s="6">
        <f>VLOOKUP(A252,vertices!$A:$C,2,0)</f>
        <v>-22.030555555555601</v>
      </c>
      <c r="E252" s="6">
        <f>VLOOKUP(A252,vertices!$A:$C,3,0)</f>
        <v>-41.068611111111103</v>
      </c>
      <c r="F252" s="6">
        <f>VLOOKUP(B252,vertices!$A:$C,2,0)</f>
        <v>-22.196333333333332</v>
      </c>
      <c r="G252" s="6">
        <f>VLOOKUP(B252,vertices!$A:$C,3,0)</f>
        <v>-40.959666666666664</v>
      </c>
    </row>
    <row r="253" spans="1:7" x14ac:dyDescent="0.25">
      <c r="A253" s="8" t="s">
        <v>231</v>
      </c>
      <c r="B253" s="7" t="s">
        <v>227</v>
      </c>
      <c r="C253" s="5">
        <f t="shared" si="12"/>
        <v>12.34816384525816</v>
      </c>
      <c r="D253" s="6">
        <f>VLOOKUP(A253,vertices!$A:$C,2,0)</f>
        <v>-22.196333333333332</v>
      </c>
      <c r="E253" s="6">
        <f>VLOOKUP(A253,vertices!$A:$C,3,0)</f>
        <v>-40.959666666666664</v>
      </c>
      <c r="F253" s="6">
        <f>VLOOKUP(B253,vertices!$A:$C,2,0)</f>
        <v>-22.372333333333334</v>
      </c>
      <c r="G253" s="6">
        <f>VLOOKUP(B253,vertices!$A:$C,3,0)</f>
        <v>-40.844666666666669</v>
      </c>
    </row>
    <row r="254" spans="1:7" x14ac:dyDescent="0.25">
      <c r="A254" s="8" t="s">
        <v>227</v>
      </c>
      <c r="B254" s="7" t="s">
        <v>209</v>
      </c>
      <c r="C254" s="5">
        <f t="shared" ref="C254:C271" si="13">IFERROR(3440*ACOS(COS(PI()*(90-F254)/180)*COS((90-D254)*PI()/180)+SIN((90-F254)*PI()/180)*SIN((90-D254)*PI()/180)*COS(((E254)-G254)*PI()/180)),0)</f>
        <v>15.160324601693986</v>
      </c>
      <c r="D254" s="6">
        <f>VLOOKUP(A254,vertices!$A:$C,2,0)</f>
        <v>-22.372333333333334</v>
      </c>
      <c r="E254" s="6">
        <f>VLOOKUP(A254,vertices!$A:$C,3,0)</f>
        <v>-40.844666666666669</v>
      </c>
      <c r="F254" s="6">
        <f>VLOOKUP(B254,vertices!$A:$C,2,0)</f>
        <v>-22.588166666666666</v>
      </c>
      <c r="G254" s="6">
        <f>VLOOKUP(B254,vertices!$A:$C,3,0)</f>
        <v>-40.702833333333331</v>
      </c>
    </row>
    <row r="255" spans="1:7" x14ac:dyDescent="0.25">
      <c r="A255" s="8" t="s">
        <v>208</v>
      </c>
      <c r="B255" s="7" t="s">
        <v>226</v>
      </c>
      <c r="C255" s="5">
        <f t="shared" si="13"/>
        <v>17.887787594545994</v>
      </c>
      <c r="D255" s="6">
        <f>VLOOKUP(A255,vertices!$A:$C,2,0)</f>
        <v>-22.489833333333333</v>
      </c>
      <c r="E255" s="6">
        <f>VLOOKUP(A255,vertices!$A:$C,3,0)</f>
        <v>-40.62833333333333</v>
      </c>
      <c r="F255" s="6">
        <f>VLOOKUP(B255,vertices!$A:$C,2,0)</f>
        <v>-22.266833333333334</v>
      </c>
      <c r="G255" s="6">
        <f>VLOOKUP(B255,vertices!$A:$C,3,0)</f>
        <v>-40.841999999999999</v>
      </c>
    </row>
    <row r="256" spans="1:7" x14ac:dyDescent="0.25">
      <c r="A256" s="8" t="s">
        <v>226</v>
      </c>
      <c r="B256" s="7" t="s">
        <v>202</v>
      </c>
      <c r="C256" s="5">
        <f t="shared" si="13"/>
        <v>18.974758373706972</v>
      </c>
      <c r="D256" s="6">
        <f>VLOOKUP(A256,vertices!$A:$C,2,0)</f>
        <v>-22.266833333333334</v>
      </c>
      <c r="E256" s="6">
        <f>VLOOKUP(A256,vertices!$A:$C,3,0)</f>
        <v>-40.841999999999999</v>
      </c>
      <c r="F256" s="6">
        <f>VLOOKUP(B256,vertices!$A:$C,2,0)</f>
        <v>-22.030555555555601</v>
      </c>
      <c r="G256" s="6">
        <f>VLOOKUP(B256,vertices!$A:$C,3,0)</f>
        <v>-41.068611111111103</v>
      </c>
    </row>
    <row r="257" spans="1:7" x14ac:dyDescent="0.25">
      <c r="A257" s="8" t="s">
        <v>202</v>
      </c>
      <c r="B257" s="7" t="s">
        <v>225</v>
      </c>
      <c r="C257" s="5">
        <f t="shared" si="13"/>
        <v>14.513208939762219</v>
      </c>
      <c r="D257" s="6">
        <f>VLOOKUP(A257,vertices!$A:$C,2,0)</f>
        <v>-22.030555555555601</v>
      </c>
      <c r="E257" s="6">
        <f>VLOOKUP(A257,vertices!$A:$C,3,0)</f>
        <v>-41.068611111111103</v>
      </c>
      <c r="F257" s="6">
        <f>VLOOKUP(B257,vertices!$A:$C,2,0)</f>
        <v>-22.178166666666666</v>
      </c>
      <c r="G257" s="6">
        <f>VLOOKUP(B257,vertices!$A:$C,3,0)</f>
        <v>-40.862000000000002</v>
      </c>
    </row>
    <row r="258" spans="1:7" x14ac:dyDescent="0.25">
      <c r="A258" s="8" t="s">
        <v>225</v>
      </c>
      <c r="B258" s="7" t="s">
        <v>207</v>
      </c>
      <c r="C258" s="5">
        <f t="shared" si="13"/>
        <v>19.65282595169052</v>
      </c>
      <c r="D258" s="6">
        <f>VLOOKUP(A258,vertices!$A:$C,2,0)</f>
        <v>-22.178166666666666</v>
      </c>
      <c r="E258" s="6">
        <f>VLOOKUP(A258,vertices!$A:$C,3,0)</f>
        <v>-40.862000000000002</v>
      </c>
      <c r="F258" s="6">
        <f>VLOOKUP(B258,vertices!$A:$C,2,0)</f>
        <v>-22.379000000000001</v>
      </c>
      <c r="G258" s="6">
        <f>VLOOKUP(B258,vertices!$A:$C,3,0)</f>
        <v>-40.582666666666668</v>
      </c>
    </row>
    <row r="259" spans="1:7" x14ac:dyDescent="0.25">
      <c r="A259" s="8" t="s">
        <v>222</v>
      </c>
      <c r="B259" s="7" t="s">
        <v>207</v>
      </c>
      <c r="C259" s="5">
        <f t="shared" si="13"/>
        <v>30.351461985176478</v>
      </c>
      <c r="D259" s="6">
        <f>VLOOKUP(A259,vertices!$A:$C,2,0)</f>
        <v>-22.6815</v>
      </c>
      <c r="E259" s="6">
        <f>VLOOKUP(A259,vertices!$A:$C,3,0)</f>
        <v>-41.021166666666666</v>
      </c>
      <c r="F259" s="6">
        <f>VLOOKUP(B259,vertices!$A:$C,2,0)</f>
        <v>-22.379000000000001</v>
      </c>
      <c r="G259" s="6">
        <f>VLOOKUP(B259,vertices!$A:$C,3,0)</f>
        <v>-40.582666666666668</v>
      </c>
    </row>
    <row r="260" spans="1:7" x14ac:dyDescent="0.25">
      <c r="A260" s="8" t="s">
        <v>222</v>
      </c>
      <c r="B260" s="7" t="s">
        <v>205</v>
      </c>
      <c r="C260" s="5">
        <f t="shared" si="13"/>
        <v>42.552127130773144</v>
      </c>
      <c r="D260" s="6">
        <f>VLOOKUP(A260,vertices!$A:$C,2,0)</f>
        <v>-22.6815</v>
      </c>
      <c r="E260" s="6">
        <f>VLOOKUP(A260,vertices!$A:$C,3,0)</f>
        <v>-41.021166666666666</v>
      </c>
      <c r="F260" s="6">
        <f>VLOOKUP(B260,vertices!$A:$C,2,0)</f>
        <v>-22.120166666666666</v>
      </c>
      <c r="G260" s="6">
        <f>VLOOKUP(B260,vertices!$A:$C,3,0)</f>
        <v>-40.553166666666669</v>
      </c>
    </row>
    <row r="261" spans="1:7" x14ac:dyDescent="0.25">
      <c r="A261" s="8" t="s">
        <v>206</v>
      </c>
      <c r="B261" s="7" t="s">
        <v>202</v>
      </c>
      <c r="C261" s="5">
        <f t="shared" si="13"/>
        <v>30.526678377549512</v>
      </c>
      <c r="D261" s="6">
        <f>VLOOKUP(A261,vertices!$A:$C,2,0)</f>
        <v>-22.242833333333333</v>
      </c>
      <c r="E261" s="6">
        <f>VLOOKUP(A261,vertices!$A:$C,3,0)</f>
        <v>-40.569833333333335</v>
      </c>
      <c r="F261" s="6">
        <f>VLOOKUP(B261,vertices!$A:$C,2,0)</f>
        <v>-22.030555555555601</v>
      </c>
      <c r="G261" s="6">
        <f>VLOOKUP(B261,vertices!$A:$C,3,0)</f>
        <v>-41.068611111111103</v>
      </c>
    </row>
    <row r="262" spans="1:7" x14ac:dyDescent="0.25">
      <c r="A262" s="8" t="s">
        <v>202</v>
      </c>
      <c r="B262" s="7" t="s">
        <v>224</v>
      </c>
      <c r="C262" s="5">
        <f t="shared" si="13"/>
        <v>13.90677015657058</v>
      </c>
      <c r="D262" s="6">
        <f>VLOOKUP(A262,vertices!$A:$C,2,0)</f>
        <v>-22.030555555555601</v>
      </c>
      <c r="E262" s="6">
        <f>VLOOKUP(A262,vertices!$A:$C,3,0)</f>
        <v>-41.068611111111103</v>
      </c>
      <c r="F262" s="6">
        <f>VLOOKUP(B262,vertices!$A:$C,2,0)</f>
        <v>-22.072500000000002</v>
      </c>
      <c r="G262" s="6">
        <f>VLOOKUP(B262,vertices!$A:$C,3,0)</f>
        <v>-40.822833333333335</v>
      </c>
    </row>
    <row r="263" spans="1:7" x14ac:dyDescent="0.25">
      <c r="A263" s="8" t="s">
        <v>224</v>
      </c>
      <c r="B263" s="7" t="s">
        <v>205</v>
      </c>
      <c r="C263" s="5">
        <f t="shared" si="13"/>
        <v>15.27199120812746</v>
      </c>
      <c r="D263" s="6">
        <f>VLOOKUP(A263,vertices!$A:$C,2,0)</f>
        <v>-22.072500000000002</v>
      </c>
      <c r="E263" s="6">
        <f>VLOOKUP(A263,vertices!$A:$C,3,0)</f>
        <v>-40.822833333333335</v>
      </c>
      <c r="F263" s="6">
        <f>VLOOKUP(B263,vertices!$A:$C,2,0)</f>
        <v>-22.120166666666666</v>
      </c>
      <c r="G263" s="6">
        <f>VLOOKUP(B263,vertices!$A:$C,3,0)</f>
        <v>-40.553166666666669</v>
      </c>
    </row>
    <row r="264" spans="1:7" x14ac:dyDescent="0.25">
      <c r="A264" s="8" t="s">
        <v>260</v>
      </c>
      <c r="B264" s="7" t="s">
        <v>264</v>
      </c>
      <c r="C264" s="5">
        <f t="shared" si="13"/>
        <v>58.804932383987406</v>
      </c>
      <c r="D264" s="6">
        <f>VLOOKUP(A264,vertices!$A:$C,2,0)</f>
        <v>-21.460166666666666</v>
      </c>
      <c r="E264" s="6">
        <f>VLOOKUP(A264,vertices!$A:$C,3,0)</f>
        <v>-39.57416666666667</v>
      </c>
      <c r="F264" s="6">
        <f>VLOOKUP(B264,vertices!$A:$C,2,0)</f>
        <v>-21.832833333333333</v>
      </c>
      <c r="G264" s="6">
        <f>VLOOKUP(B264,vertices!$A:$C,3,0)</f>
        <v>-40.548666666666669</v>
      </c>
    </row>
    <row r="265" spans="1:7" x14ac:dyDescent="0.25">
      <c r="A265" s="8" t="s">
        <v>264</v>
      </c>
      <c r="B265" s="7" t="s">
        <v>202</v>
      </c>
      <c r="C265" s="5">
        <f t="shared" si="13"/>
        <v>31.296686780877927</v>
      </c>
      <c r="D265" s="6">
        <f>VLOOKUP(A265,vertices!$A:$C,2,0)</f>
        <v>-21.832833333333333</v>
      </c>
      <c r="E265" s="6">
        <f>VLOOKUP(A265,vertices!$A:$C,3,0)</f>
        <v>-40.548666666666669</v>
      </c>
      <c r="F265" s="6">
        <f>VLOOKUP(B265,vertices!$A:$C,2,0)</f>
        <v>-22.030555555555601</v>
      </c>
      <c r="G265" s="6">
        <f>VLOOKUP(B265,vertices!$A:$C,3,0)</f>
        <v>-41.068611111111103</v>
      </c>
    </row>
    <row r="266" spans="1:7" x14ac:dyDescent="0.25">
      <c r="A266" s="8" t="s">
        <v>202</v>
      </c>
      <c r="B266" s="7" t="s">
        <v>263</v>
      </c>
      <c r="C266" s="5">
        <f t="shared" si="13"/>
        <v>32.141748187152515</v>
      </c>
      <c r="D266" s="6">
        <f>VLOOKUP(A266,vertices!$A:$C,2,0)</f>
        <v>-22.030555555555601</v>
      </c>
      <c r="E266" s="6">
        <f>VLOOKUP(A266,vertices!$A:$C,3,0)</f>
        <v>-41.068611111111103</v>
      </c>
      <c r="F266" s="6">
        <f>VLOOKUP(B266,vertices!$A:$C,2,0)</f>
        <v>-21.799333333333333</v>
      </c>
      <c r="G266" s="6">
        <f>VLOOKUP(B266,vertices!$A:$C,3,0)</f>
        <v>-40.548166666666667</v>
      </c>
    </row>
    <row r="267" spans="1:7" x14ac:dyDescent="0.25">
      <c r="A267" s="8" t="s">
        <v>263</v>
      </c>
      <c r="B267" s="7" t="s">
        <v>255</v>
      </c>
      <c r="C267" s="5">
        <f t="shared" si="13"/>
        <v>47.756362837163607</v>
      </c>
      <c r="D267" s="6">
        <f>VLOOKUP(A267,vertices!$A:$C,2,0)</f>
        <v>-21.799333333333333</v>
      </c>
      <c r="E267" s="6">
        <f>VLOOKUP(A267,vertices!$A:$C,3,0)</f>
        <v>-40.548166666666667</v>
      </c>
      <c r="F267" s="6">
        <f>VLOOKUP(B267,vertices!$A:$C,2,0)</f>
        <v>-21.455333333333332</v>
      </c>
      <c r="G267" s="6">
        <f>VLOOKUP(B267,vertices!$A:$C,3,0)</f>
        <v>-39.776666666666664</v>
      </c>
    </row>
    <row r="268" spans="1:7" x14ac:dyDescent="0.25">
      <c r="A268" s="8" t="s">
        <v>259</v>
      </c>
      <c r="B268" s="7" t="s">
        <v>262</v>
      </c>
      <c r="C268" s="5">
        <f t="shared" si="13"/>
        <v>37.511368226603032</v>
      </c>
      <c r="D268" s="6">
        <f>VLOOKUP(A268,vertices!$A:$C,2,0)</f>
        <v>-21.450500000000002</v>
      </c>
      <c r="E268" s="6">
        <f>VLOOKUP(A268,vertices!$A:$C,3,0)</f>
        <v>-39.962333333333333</v>
      </c>
      <c r="F268" s="6">
        <f>VLOOKUP(B268,vertices!$A:$C,2,0)</f>
        <v>-21.757666666666665</v>
      </c>
      <c r="G268" s="6">
        <f>VLOOKUP(B268,vertices!$A:$C,3,0)</f>
        <v>-40.547499999999999</v>
      </c>
    </row>
    <row r="269" spans="1:7" x14ac:dyDescent="0.25">
      <c r="A269" s="8" t="s">
        <v>262</v>
      </c>
      <c r="B269" s="7" t="s">
        <v>202</v>
      </c>
      <c r="C269" s="5">
        <f t="shared" si="13"/>
        <v>33.334784594291506</v>
      </c>
      <c r="D269" s="6">
        <f>VLOOKUP(A269,vertices!$A:$C,2,0)</f>
        <v>-21.757666666666665</v>
      </c>
      <c r="E269" s="6">
        <f>VLOOKUP(A269,vertices!$A:$C,3,0)</f>
        <v>-40.547499999999999</v>
      </c>
      <c r="F269" s="6">
        <f>VLOOKUP(B269,vertices!$A:$C,2,0)</f>
        <v>-22.030555555555601</v>
      </c>
      <c r="G269" s="6">
        <f>VLOOKUP(B269,vertices!$A:$C,3,0)</f>
        <v>-41.068611111111103</v>
      </c>
    </row>
    <row r="270" spans="1:7" x14ac:dyDescent="0.25">
      <c r="A270" s="8" t="s">
        <v>202</v>
      </c>
      <c r="B270" s="7" t="s">
        <v>261</v>
      </c>
      <c r="C270" s="5">
        <f t="shared" si="13"/>
        <v>35.250792310428224</v>
      </c>
      <c r="D270" s="6">
        <f>VLOOKUP(A270,vertices!$A:$C,2,0)</f>
        <v>-22.030555555555601</v>
      </c>
      <c r="E270" s="6">
        <f>VLOOKUP(A270,vertices!$A:$C,3,0)</f>
        <v>-41.068611111111103</v>
      </c>
      <c r="F270" s="6">
        <f>VLOOKUP(B270,vertices!$A:$C,2,0)</f>
        <v>-21.699000000000002</v>
      </c>
      <c r="G270" s="6">
        <f>VLOOKUP(B270,vertices!$A:$C,3,0)</f>
        <v>-40.546500000000002</v>
      </c>
    </row>
    <row r="271" spans="1:7" x14ac:dyDescent="0.25">
      <c r="A271" s="8" t="s">
        <v>261</v>
      </c>
      <c r="B271" s="7" t="s">
        <v>254</v>
      </c>
      <c r="C271" s="5">
        <f t="shared" si="13"/>
        <v>26.965039263383819</v>
      </c>
      <c r="D271" s="6">
        <f>VLOOKUP(A271,vertices!$A:$C,2,0)</f>
        <v>-21.699000000000002</v>
      </c>
      <c r="E271" s="6">
        <f>VLOOKUP(A271,vertices!$A:$C,3,0)</f>
        <v>-40.546500000000002</v>
      </c>
      <c r="F271" s="6">
        <f>VLOOKUP(B271,vertices!$A:$C,2,0)</f>
        <v>-21.445499999999999</v>
      </c>
      <c r="G271" s="6">
        <f>VLOOKUP(B271,vertices!$A:$C,3,0)</f>
        <v>-40.147833333333331</v>
      </c>
    </row>
    <row r="272" spans="1:7" x14ac:dyDescent="0.25">
      <c r="A272" s="8" t="s">
        <v>167</v>
      </c>
      <c r="B272" s="7" t="s">
        <v>1</v>
      </c>
      <c r="C272" s="5">
        <f t="shared" ref="C272:C273" si="14">IFERROR(3440*ACOS(COS(PI()*(90-F272)/180)*COS((90-D272)*PI()/180)+SIN((90-F272)*PI()/180)*SIN((90-D272)*PI()/180)*COS(((E272)-G272)*PI()/180)),0)</f>
        <v>38.446604839574618</v>
      </c>
      <c r="D272" s="6">
        <f>VLOOKUP(A272,vertices!$A:$C,2,0)</f>
        <v>-22.3445</v>
      </c>
      <c r="E272" s="6">
        <f>VLOOKUP(A272,vertices!$A:$C,3,0)</f>
        <v>-41.768999999999998</v>
      </c>
      <c r="F272" s="6">
        <f>VLOOKUP(B272,vertices!$A:$C,2,0)</f>
        <v>-22.920833333333334</v>
      </c>
      <c r="G272" s="6">
        <f>VLOOKUP(B272,vertices!$A:$C,3,0)</f>
        <v>-42.07138888888889</v>
      </c>
    </row>
    <row r="273" spans="1:7" x14ac:dyDescent="0.25">
      <c r="A273" s="8" t="s">
        <v>1</v>
      </c>
      <c r="B273" s="7" t="s">
        <v>167</v>
      </c>
      <c r="C273" s="5">
        <f t="shared" si="14"/>
        <v>38.446604839574618</v>
      </c>
      <c r="D273" s="6">
        <f>VLOOKUP(A273,vertices!$A:$C,2,0)</f>
        <v>-22.920833333333334</v>
      </c>
      <c r="E273" s="6">
        <f>VLOOKUP(A273,vertices!$A:$C,3,0)</f>
        <v>-42.07138888888889</v>
      </c>
      <c r="F273" s="6">
        <f>VLOOKUP(B273,vertices!$A:$C,2,0)</f>
        <v>-22.3445</v>
      </c>
      <c r="G273" s="6">
        <f>VLOOKUP(B273,vertices!$A:$C,3,0)</f>
        <v>-41.768999999999998</v>
      </c>
    </row>
    <row r="274" spans="1:7" x14ac:dyDescent="0.25">
      <c r="A274" s="8" t="s">
        <v>222</v>
      </c>
      <c r="B274" s="7" t="s">
        <v>209</v>
      </c>
      <c r="C274" s="5">
        <f t="shared" ref="C274" si="15">IFERROR(3440*ACOS(COS(PI()*(90-F274)/180)*COS((90-D274)*PI()/180)+SIN((90-F274)*PI()/180)*SIN((90-D274)*PI()/180)*COS(((E274)-G274)*PI()/180)),0)</f>
        <v>18.509045229711276</v>
      </c>
      <c r="D274" s="6">
        <f>VLOOKUP(A274,vertices!$A:$C,2,0)</f>
        <v>-22.6815</v>
      </c>
      <c r="E274" s="6">
        <f>VLOOKUP(A274,vertices!$A:$C,3,0)</f>
        <v>-41.021166666666666</v>
      </c>
      <c r="F274" s="6">
        <f>VLOOKUP(B274,vertices!$A:$C,2,0)</f>
        <v>-22.588166666666666</v>
      </c>
      <c r="G274" s="6">
        <f>VLOOKUP(B274,vertices!$A:$C,3,0)</f>
        <v>-40.702833333333331</v>
      </c>
    </row>
    <row r="275" spans="1:7" x14ac:dyDescent="0.25">
      <c r="A275" s="8" t="s">
        <v>224</v>
      </c>
      <c r="B275" s="7" t="s">
        <v>226</v>
      </c>
      <c r="C275" s="5">
        <f t="shared" ref="C275:C279" si="16">IFERROR(3440*ACOS(COS(PI()*(90-F275)/180)*COS((90-D275)*PI()/180)+SIN((90-F275)*PI()/180)*SIN((90-D275)*PI()/180)*COS(((E275)-G275)*PI()/180)),0)</f>
        <v>11.716208839979529</v>
      </c>
      <c r="D275" s="6">
        <f>VLOOKUP(A275,vertices!$A:$C,2,0)</f>
        <v>-22.072500000000002</v>
      </c>
      <c r="E275" s="6">
        <f>VLOOKUP(A275,vertices!$A:$C,3,0)</f>
        <v>-40.822833333333335</v>
      </c>
      <c r="F275" s="6">
        <f>VLOOKUP(B275,vertices!$A:$C,2,0)</f>
        <v>-22.266833333333334</v>
      </c>
      <c r="G275" s="6">
        <f>VLOOKUP(B275,vertices!$A:$C,3,0)</f>
        <v>-40.841999999999999</v>
      </c>
    </row>
    <row r="276" spans="1:7" x14ac:dyDescent="0.25">
      <c r="A276" s="8" t="s">
        <v>226</v>
      </c>
      <c r="B276" s="7" t="s">
        <v>228</v>
      </c>
      <c r="C276" s="5">
        <f t="shared" si="16"/>
        <v>11.807718582344862</v>
      </c>
      <c r="D276" s="6">
        <f>VLOOKUP(A276,vertices!$A:$C,2,0)</f>
        <v>-22.266833333333334</v>
      </c>
      <c r="E276" s="6">
        <f>VLOOKUP(A276,vertices!$A:$C,3,0)</f>
        <v>-40.841999999999999</v>
      </c>
      <c r="F276" s="6">
        <f>VLOOKUP(B276,vertices!$A:$C,2,0)</f>
        <v>-22.456</v>
      </c>
      <c r="G276" s="6">
        <f>VLOOKUP(B276,vertices!$A:$C,3,0)</f>
        <v>-40.900166666666664</v>
      </c>
    </row>
    <row r="277" spans="1:7" x14ac:dyDescent="0.25">
      <c r="A277" s="8" t="s">
        <v>228</v>
      </c>
      <c r="B277" s="7" t="s">
        <v>223</v>
      </c>
      <c r="C277" s="5">
        <f t="shared" si="16"/>
        <v>11.494865644698322</v>
      </c>
      <c r="D277" s="6">
        <f>VLOOKUP(A277,vertices!$A:$C,2,0)</f>
        <v>-22.456</v>
      </c>
      <c r="E277" s="6">
        <f>VLOOKUP(A277,vertices!$A:$C,3,0)</f>
        <v>-40.900166666666664</v>
      </c>
      <c r="F277" s="6">
        <f>VLOOKUP(B277,vertices!$A:$C,2,0)</f>
        <v>-22.607666666666667</v>
      </c>
      <c r="G277" s="6">
        <f>VLOOKUP(B277,vertices!$A:$C,3,0)</f>
        <v>-41.026666666666664</v>
      </c>
    </row>
    <row r="278" spans="1:7" x14ac:dyDescent="0.25">
      <c r="A278" s="8" t="s">
        <v>223</v>
      </c>
      <c r="B278" s="7" t="s">
        <v>222</v>
      </c>
      <c r="C278" s="5">
        <f t="shared" si="16"/>
        <v>4.4433673048883371</v>
      </c>
      <c r="D278" s="6">
        <f>VLOOKUP(A278,vertices!$A:$C,2,0)</f>
        <v>-22.607666666666667</v>
      </c>
      <c r="E278" s="6">
        <f>VLOOKUP(A278,vertices!$A:$C,3,0)</f>
        <v>-41.026666666666664</v>
      </c>
      <c r="F278" s="6">
        <f>VLOOKUP(B278,vertices!$A:$C,2,0)</f>
        <v>-22.6815</v>
      </c>
      <c r="G278" s="6">
        <f>VLOOKUP(B278,vertices!$A:$C,3,0)</f>
        <v>-41.021166666666666</v>
      </c>
    </row>
    <row r="279" spans="1:7" x14ac:dyDescent="0.25">
      <c r="A279" s="8" t="s">
        <v>222</v>
      </c>
      <c r="B279" s="7" t="s">
        <v>212</v>
      </c>
      <c r="C279" s="5">
        <f t="shared" si="16"/>
        <v>7.0409743435218353</v>
      </c>
      <c r="D279" s="6">
        <f>VLOOKUP(A279,vertices!$A:$C,2,0)</f>
        <v>-22.6815</v>
      </c>
      <c r="E279" s="6">
        <f>VLOOKUP(A279,vertices!$A:$C,3,0)</f>
        <v>-41.021166666666666</v>
      </c>
      <c r="F279" s="6">
        <f>VLOOKUP(B279,vertices!$A:$C,2,0)</f>
        <v>-22.798500000000001</v>
      </c>
      <c r="G279" s="6">
        <f>VLOOKUP(B279,vertices!$A:$C,3,0)</f>
        <v>-41.012500000000003</v>
      </c>
    </row>
    <row r="280" spans="1:7" x14ac:dyDescent="0.25">
      <c r="A280" s="8" t="s">
        <v>203</v>
      </c>
      <c r="B280" s="7" t="s">
        <v>280</v>
      </c>
      <c r="C280" s="5">
        <f t="shared" ref="C280:C281" si="17">IFERROR(3440*ACOS(COS(PI()*(90-F280)/180)*COS((90-D280)*PI()/180)+SIN((90-F280)*PI()/180)*SIN((90-D280)*PI()/180)*COS(((E280)-G280)*PI()/180)),0)</f>
        <v>3.7436484504442369</v>
      </c>
      <c r="D280" s="6">
        <f>VLOOKUP(A280,vertices!$A:$C,2,0)</f>
        <v>-21.697333333333333</v>
      </c>
      <c r="E280" s="6">
        <f>VLOOKUP(A280,vertices!$A:$C,3,0)</f>
        <v>-41.306666666666665</v>
      </c>
      <c r="F280" s="6">
        <f>VLOOKUP(B280,vertices!$A:$C,2,0)</f>
        <v>-21.730499999999999</v>
      </c>
      <c r="G280" s="6">
        <f>VLOOKUP(B280,vertices!$A:$C,3,0)</f>
        <v>-41.249833332999998</v>
      </c>
    </row>
    <row r="281" spans="1:7" x14ac:dyDescent="0.25">
      <c r="A281" s="8" t="s">
        <v>280</v>
      </c>
      <c r="B281" s="7" t="s">
        <v>203</v>
      </c>
      <c r="C281" s="5">
        <f t="shared" si="17"/>
        <v>3.7436484504442369</v>
      </c>
      <c r="D281" s="6">
        <f>VLOOKUP(A281,vertices!$A:$C,2,0)</f>
        <v>-21.730499999999999</v>
      </c>
      <c r="E281" s="6">
        <f>VLOOKUP(A281,vertices!$A:$C,3,0)</f>
        <v>-41.249833332999998</v>
      </c>
      <c r="F281" s="6">
        <f>VLOOKUP(B281,vertices!$A:$C,2,0)</f>
        <v>-21.697333333333333</v>
      </c>
      <c r="G281" s="6">
        <f>VLOOKUP(B281,vertices!$A:$C,3,0)</f>
        <v>-41.306666666666665</v>
      </c>
    </row>
    <row r="282" spans="1:7" x14ac:dyDescent="0.25">
      <c r="A282" s="8" t="s">
        <v>204</v>
      </c>
      <c r="B282" s="7" t="s">
        <v>202</v>
      </c>
      <c r="C282" s="5">
        <f t="shared" ref="C282" si="18">IFERROR(3440*ACOS(COS(PI()*(90-F282)/180)*COS((90-D282)*PI()/180)+SIN((90-F282)*PI()/180)*SIN((90-D282)*PI()/180)*COS(((E282)-G282)*PI()/180)),0)</f>
        <v>28.889756496363326</v>
      </c>
      <c r="D282" s="6">
        <f>VLOOKUP(A282,vertices!$A:$C,2,0)</f>
        <v>-21.993166666666667</v>
      </c>
      <c r="E282" s="6">
        <f>VLOOKUP(A282,vertices!$A:$C,3,0)</f>
        <v>-40.551166666666667</v>
      </c>
      <c r="F282" s="6">
        <f>VLOOKUP(B282,vertices!$A:$C,2,0)</f>
        <v>-22.030555555555601</v>
      </c>
      <c r="G282" s="6">
        <f>VLOOKUP(B282,vertices!$A:$C,3,0)</f>
        <v>-41.068611111111103</v>
      </c>
    </row>
    <row r="283" spans="1:7" x14ac:dyDescent="0.25">
      <c r="A283" s="8" t="s">
        <v>417</v>
      </c>
      <c r="B283" s="7" t="s">
        <v>17</v>
      </c>
      <c r="C283" s="5">
        <f t="shared" ref="C283:C286" si="19">IFERROR(3440*ACOS(COS(PI()*(90-F283)/180)*COS((90-D283)*PI()/180)+SIN((90-F283)*PI()/180)*SIN((90-D283)*PI()/180)*COS(((E283)-G283)*PI()/180)),0)</f>
        <v>38.750240717127546</v>
      </c>
      <c r="D283" s="6">
        <f>VLOOKUP(A283,vertices!$A:$C,2,0)</f>
        <v>-22.932777777777801</v>
      </c>
      <c r="E283" s="6">
        <f>VLOOKUP(A283,vertices!$A:$C,3,0)</f>
        <v>-43.719444444444399</v>
      </c>
      <c r="F283" s="6">
        <f>VLOOKUP(B283,vertices!$A:$C,2,0)</f>
        <v>-23.381527777777777</v>
      </c>
      <c r="G283" s="6">
        <f>VLOOKUP(B283,vertices!$A:$C,3,0)</f>
        <v>-43.214913888888894</v>
      </c>
    </row>
    <row r="284" spans="1:7" x14ac:dyDescent="0.25">
      <c r="A284" s="8" t="s">
        <v>417</v>
      </c>
      <c r="B284" s="7" t="s">
        <v>69</v>
      </c>
      <c r="C284" s="5">
        <f t="shared" si="19"/>
        <v>78.644015040547743</v>
      </c>
      <c r="D284" s="6">
        <f>VLOOKUP(A284,vertices!$A:$C,2,0)</f>
        <v>-22.932777777777801</v>
      </c>
      <c r="E284" s="6">
        <f>VLOOKUP(A284,vertices!$A:$C,3,0)</f>
        <v>-43.719444444444399</v>
      </c>
      <c r="F284" s="6">
        <f>VLOOKUP(B284,vertices!$A:$C,2,0)</f>
        <v>-23.356677777777779</v>
      </c>
      <c r="G284" s="6">
        <f>VLOOKUP(B284,vertices!$A:$C,3,0)</f>
        <v>-42.371563888888886</v>
      </c>
    </row>
    <row r="285" spans="1:7" x14ac:dyDescent="0.25">
      <c r="A285" s="8" t="s">
        <v>417</v>
      </c>
      <c r="B285" s="7" t="s">
        <v>74</v>
      </c>
      <c r="C285" s="5">
        <f t="shared" si="19"/>
        <v>93.065676708837742</v>
      </c>
      <c r="D285" s="6">
        <f>VLOOKUP(A285,vertices!$A:$C,2,0)</f>
        <v>-22.932777777777801</v>
      </c>
      <c r="E285" s="6">
        <f>VLOOKUP(A285,vertices!$A:$C,3,0)</f>
        <v>-43.719444444444399</v>
      </c>
      <c r="F285" s="6">
        <f>VLOOKUP(B285,vertices!$A:$C,2,0)</f>
        <v>-23.357902777777777</v>
      </c>
      <c r="G285" s="6">
        <f>VLOOKUP(B285,vertices!$A:$C,3,0)</f>
        <v>-42.098305555555555</v>
      </c>
    </row>
    <row r="286" spans="1:7" x14ac:dyDescent="0.25">
      <c r="A286" s="8" t="s">
        <v>417</v>
      </c>
      <c r="B286" s="7" t="s">
        <v>0</v>
      </c>
      <c r="C286" s="5">
        <f t="shared" si="19"/>
        <v>19.595653305442475</v>
      </c>
      <c r="D286" s="6">
        <f>VLOOKUP(A286,vertices!$A:$C,2,0)</f>
        <v>-22.932777777777801</v>
      </c>
      <c r="E286" s="6">
        <f>VLOOKUP(A286,vertices!$A:$C,3,0)</f>
        <v>-43.719444444444399</v>
      </c>
      <c r="F286" s="6">
        <f>VLOOKUP(B286,vertices!$A:$C,2,0)</f>
        <v>-22.987500000000001</v>
      </c>
      <c r="G286" s="6">
        <f>VLOOKUP(B286,vertices!$A:$C,3,0)</f>
        <v>-43.37</v>
      </c>
    </row>
    <row r="287" spans="1:7" x14ac:dyDescent="0.25">
      <c r="A287" s="8" t="s">
        <v>0</v>
      </c>
      <c r="B287" s="7" t="s">
        <v>417</v>
      </c>
      <c r="C287" s="5">
        <f t="shared" ref="C287:C288" si="20">IFERROR(3440*ACOS(COS(PI()*(90-F287)/180)*COS((90-D287)*PI()/180)+SIN((90-F287)*PI()/180)*SIN((90-D287)*PI()/180)*COS(((E287)-G287)*PI()/180)),0)</f>
        <v>19.595653305442475</v>
      </c>
      <c r="D287" s="6">
        <f>VLOOKUP(A287,vertices!$A:$C,2,0)</f>
        <v>-22.987500000000001</v>
      </c>
      <c r="E287" s="6">
        <f>VLOOKUP(A287,vertices!$A:$C,3,0)</f>
        <v>-43.37</v>
      </c>
      <c r="F287" s="6">
        <f>VLOOKUP(B287,vertices!$A:$C,2,0)</f>
        <v>-22.932777777777801</v>
      </c>
      <c r="G287" s="6">
        <f>VLOOKUP(B287,vertices!$A:$C,3,0)</f>
        <v>-43.719444444444399</v>
      </c>
    </row>
    <row r="288" spans="1:7" x14ac:dyDescent="0.25">
      <c r="A288" s="8" t="s">
        <v>14</v>
      </c>
      <c r="B288" s="7" t="s">
        <v>417</v>
      </c>
      <c r="C288" s="5">
        <f t="shared" si="20"/>
        <v>45.282143133087374</v>
      </c>
      <c r="D288" s="6">
        <f>VLOOKUP(A288,vertices!$A:$C,2,0)</f>
        <v>-23.381011111111111</v>
      </c>
      <c r="E288" s="6">
        <f>VLOOKUP(A288,vertices!$A:$C,3,0)</f>
        <v>-43.059727777777773</v>
      </c>
      <c r="F288" s="6">
        <f>VLOOKUP(B288,vertices!$A:$C,2,0)</f>
        <v>-22.932777777777801</v>
      </c>
      <c r="G288" s="6">
        <f>VLOOKUP(B288,vertices!$A:$C,3,0)</f>
        <v>-43.719444444444399</v>
      </c>
    </row>
    <row r="289" spans="1:7" x14ac:dyDescent="0.25">
      <c r="A289" s="8" t="s">
        <v>424</v>
      </c>
      <c r="B289" s="7" t="s">
        <v>202</v>
      </c>
      <c r="C289" s="5">
        <f t="shared" ref="C289:C299" si="21">IFERROR(3440*ACOS(COS(PI()*(90-F289)/180)*COS((90-D289)*PI()/180)+SIN((90-F289)*PI()/180)*SIN((90-D289)*PI()/180)*COS(((E289)-G289)*PI()/180)),0)</f>
        <v>13.750883463243966</v>
      </c>
      <c r="D289" s="6">
        <f>VLOOKUP(A289,vertices!$A:$C,2,0)</f>
        <v>-21.8047222222222</v>
      </c>
      <c r="E289" s="6">
        <f>VLOOKUP(A289,vertices!$A:$C,3,0)</f>
        <v>-41.109722222222203</v>
      </c>
      <c r="F289" s="6">
        <f>VLOOKUP(B289,vertices!$A:$C,2,0)</f>
        <v>-22.030555555555601</v>
      </c>
      <c r="G289" s="6">
        <f>VLOOKUP(B289,vertices!$A:$C,3,0)</f>
        <v>-41.068611111111103</v>
      </c>
    </row>
    <row r="290" spans="1:7" x14ac:dyDescent="0.25">
      <c r="A290" s="8" t="s">
        <v>202</v>
      </c>
      <c r="B290" s="7" t="s">
        <v>424</v>
      </c>
      <c r="C290" s="5">
        <f t="shared" si="21"/>
        <v>13.750883463243966</v>
      </c>
      <c r="D290" s="6">
        <f>VLOOKUP(A290,vertices!$A:$C,2,0)</f>
        <v>-22.030555555555601</v>
      </c>
      <c r="E290" s="6">
        <f>VLOOKUP(A290,vertices!$A:$C,3,0)</f>
        <v>-41.068611111111103</v>
      </c>
      <c r="F290" s="6">
        <f>VLOOKUP(B290,vertices!$A:$C,2,0)</f>
        <v>-21.8047222222222</v>
      </c>
      <c r="G290" s="6">
        <f>VLOOKUP(B290,vertices!$A:$C,3,0)</f>
        <v>-41.109722222222203</v>
      </c>
    </row>
    <row r="291" spans="1:7" x14ac:dyDescent="0.25">
      <c r="A291" s="8" t="s">
        <v>1</v>
      </c>
      <c r="B291" s="7" t="s">
        <v>222</v>
      </c>
      <c r="C291" s="5">
        <f t="shared" si="21"/>
        <v>59.87683261239583</v>
      </c>
      <c r="D291" s="6">
        <f>VLOOKUP(A291,vertices!$A:$C,2,0)</f>
        <v>-22.920833333333334</v>
      </c>
      <c r="E291" s="6">
        <f>VLOOKUP(A291,vertices!$A:$C,3,0)</f>
        <v>-42.07138888888889</v>
      </c>
      <c r="F291" s="6">
        <f>VLOOKUP(B291,vertices!$A:$C,2,0)</f>
        <v>-22.6815</v>
      </c>
      <c r="G291" s="6">
        <f>VLOOKUP(B291,vertices!$A:$C,3,0)</f>
        <v>-41.021166666666666</v>
      </c>
    </row>
    <row r="292" spans="1:7" x14ac:dyDescent="0.25">
      <c r="A292" s="8" t="s">
        <v>222</v>
      </c>
      <c r="B292" s="7" t="s">
        <v>205</v>
      </c>
      <c r="C292" s="5">
        <f t="shared" si="21"/>
        <v>42.552127130773144</v>
      </c>
      <c r="D292" s="6">
        <f>VLOOKUP(A292,vertices!$A:$C,2,0)</f>
        <v>-22.6815</v>
      </c>
      <c r="E292" s="6">
        <f>VLOOKUP(A292,vertices!$A:$C,3,0)</f>
        <v>-41.021166666666666</v>
      </c>
      <c r="F292" s="6">
        <f>VLOOKUP(B292,vertices!$A:$C,2,0)</f>
        <v>-22.120166666666666</v>
      </c>
      <c r="G292" s="6">
        <f>VLOOKUP(B292,vertices!$A:$C,3,0)</f>
        <v>-40.553166666666669</v>
      </c>
    </row>
    <row r="293" spans="1:7" x14ac:dyDescent="0.25">
      <c r="A293" s="8" t="s">
        <v>222</v>
      </c>
      <c r="B293" s="7" t="s">
        <v>207</v>
      </c>
      <c r="C293" s="5">
        <f t="shared" si="21"/>
        <v>30.351461985176478</v>
      </c>
      <c r="D293" s="6">
        <f>VLOOKUP(A293,vertices!$A:$C,2,0)</f>
        <v>-22.6815</v>
      </c>
      <c r="E293" s="6">
        <f>VLOOKUP(A293,vertices!$A:$C,3,0)</f>
        <v>-41.021166666666666</v>
      </c>
      <c r="F293" s="6">
        <f>VLOOKUP(B293,vertices!$A:$C,2,0)</f>
        <v>-22.379000000000001</v>
      </c>
      <c r="G293" s="6">
        <f>VLOOKUP(B293,vertices!$A:$C,3,0)</f>
        <v>-40.582666666666668</v>
      </c>
    </row>
    <row r="294" spans="1:7" x14ac:dyDescent="0.25">
      <c r="A294" s="8" t="s">
        <v>222</v>
      </c>
      <c r="B294" s="7" t="s">
        <v>209</v>
      </c>
      <c r="C294" s="5">
        <f t="shared" si="21"/>
        <v>18.509045229711276</v>
      </c>
      <c r="D294" s="6">
        <f>VLOOKUP(A294,vertices!$A:$C,2,0)</f>
        <v>-22.6815</v>
      </c>
      <c r="E294" s="6">
        <f>VLOOKUP(A294,vertices!$A:$C,3,0)</f>
        <v>-41.021166666666666</v>
      </c>
      <c r="F294" s="6">
        <f>VLOOKUP(B294,vertices!$A:$C,2,0)</f>
        <v>-22.588166666666666</v>
      </c>
      <c r="G294" s="6">
        <f>VLOOKUP(B294,vertices!$A:$C,3,0)</f>
        <v>-40.702833333333331</v>
      </c>
    </row>
    <row r="295" spans="1:7" x14ac:dyDescent="0.25">
      <c r="A295" s="8" t="s">
        <v>224</v>
      </c>
      <c r="B295" s="7" t="s">
        <v>226</v>
      </c>
      <c r="C295" s="5">
        <f t="shared" si="21"/>
        <v>11.716208839979529</v>
      </c>
      <c r="D295" s="6">
        <f>VLOOKUP(A295,vertices!$A:$C,2,0)</f>
        <v>-22.072500000000002</v>
      </c>
      <c r="E295" s="6">
        <f>VLOOKUP(A295,vertices!$A:$C,3,0)</f>
        <v>-40.822833333333335</v>
      </c>
      <c r="F295" s="6">
        <f>VLOOKUP(B295,vertices!$A:$C,2,0)</f>
        <v>-22.266833333333334</v>
      </c>
      <c r="G295" s="6">
        <f>VLOOKUP(B295,vertices!$A:$C,3,0)</f>
        <v>-40.841999999999999</v>
      </c>
    </row>
    <row r="296" spans="1:7" x14ac:dyDescent="0.25">
      <c r="A296" s="8" t="s">
        <v>226</v>
      </c>
      <c r="B296" s="7" t="s">
        <v>228</v>
      </c>
      <c r="C296" s="5">
        <f t="shared" si="21"/>
        <v>11.807718582344862</v>
      </c>
      <c r="D296" s="6">
        <f>VLOOKUP(A296,vertices!$A:$C,2,0)</f>
        <v>-22.266833333333334</v>
      </c>
      <c r="E296" s="6">
        <f>VLOOKUP(A296,vertices!$A:$C,3,0)</f>
        <v>-40.841999999999999</v>
      </c>
      <c r="F296" s="6">
        <f>VLOOKUP(B296,vertices!$A:$C,2,0)</f>
        <v>-22.456</v>
      </c>
      <c r="G296" s="6">
        <f>VLOOKUP(B296,vertices!$A:$C,3,0)</f>
        <v>-40.900166666666664</v>
      </c>
    </row>
    <row r="297" spans="1:7" x14ac:dyDescent="0.25">
      <c r="A297" s="8" t="s">
        <v>228</v>
      </c>
      <c r="B297" s="7" t="s">
        <v>223</v>
      </c>
      <c r="C297" s="5">
        <f t="shared" si="21"/>
        <v>11.494865644698322</v>
      </c>
      <c r="D297" s="6">
        <f>VLOOKUP(A297,vertices!$A:$C,2,0)</f>
        <v>-22.456</v>
      </c>
      <c r="E297" s="6">
        <f>VLOOKUP(A297,vertices!$A:$C,3,0)</f>
        <v>-40.900166666666664</v>
      </c>
      <c r="F297" s="6">
        <f>VLOOKUP(B297,vertices!$A:$C,2,0)</f>
        <v>-22.607666666666667</v>
      </c>
      <c r="G297" s="6">
        <f>VLOOKUP(B297,vertices!$A:$C,3,0)</f>
        <v>-41.026666666666664</v>
      </c>
    </row>
    <row r="298" spans="1:7" x14ac:dyDescent="0.25">
      <c r="A298" s="8" t="s">
        <v>223</v>
      </c>
      <c r="B298" s="7" t="s">
        <v>1</v>
      </c>
      <c r="C298" s="5">
        <f t="shared" si="21"/>
        <v>60.817685082410748</v>
      </c>
      <c r="D298" s="6">
        <f>VLOOKUP(A298,vertices!$A:$C,2,0)</f>
        <v>-22.607666666666667</v>
      </c>
      <c r="E298" s="6">
        <f>VLOOKUP(A298,vertices!$A:$C,3,0)</f>
        <v>-41.026666666666664</v>
      </c>
      <c r="F298" s="6">
        <f>VLOOKUP(B298,vertices!$A:$C,2,0)</f>
        <v>-22.920833333333334</v>
      </c>
      <c r="G298" s="6">
        <f>VLOOKUP(B298,vertices!$A:$C,3,0)</f>
        <v>-42.07138888888889</v>
      </c>
    </row>
    <row r="299" spans="1:7" x14ac:dyDescent="0.25">
      <c r="A299" s="8" t="s">
        <v>212</v>
      </c>
      <c r="B299" s="7" t="s">
        <v>1</v>
      </c>
      <c r="C299" s="5">
        <f t="shared" si="21"/>
        <v>59.040238303234531</v>
      </c>
      <c r="D299" s="6">
        <f>VLOOKUP(A299,vertices!$A:$C,2,0)</f>
        <v>-22.798500000000001</v>
      </c>
      <c r="E299" s="6">
        <f>VLOOKUP(A299,vertices!$A:$C,3,0)</f>
        <v>-41.012500000000003</v>
      </c>
      <c r="F299" s="6">
        <f>VLOOKUP(B299,vertices!$A:$C,2,0)</f>
        <v>-22.920833333333334</v>
      </c>
      <c r="G299" s="6">
        <f>VLOOKUP(B299,vertices!$A:$C,3,0)</f>
        <v>-42.07138888888889</v>
      </c>
    </row>
    <row r="300" spans="1:7" x14ac:dyDescent="0.25">
      <c r="A300" s="8" t="s">
        <v>569</v>
      </c>
      <c r="B300" s="7" t="s">
        <v>739</v>
      </c>
      <c r="C300" s="5">
        <f t="shared" ref="C300:C309" si="22">IFERROR(3440*ACOS(COS(PI()*(90-F300)/180)*COS((90-D300)*PI()/180)+SIN((90-F300)*PI()/180)*SIN((90-D300)*PI()/180)*COS(((E300)-G300)*PI()/180)),0)</f>
        <v>4.4720369472562638</v>
      </c>
      <c r="D300" s="6">
        <f>VLOOKUP(A300,vertices!$A:$C,2,0)</f>
        <v>-20.258055555555554</v>
      </c>
      <c r="E300" s="6">
        <f>VLOOKUP(A300,vertices!$A:$C,3,0)</f>
        <v>-40.286388888888887</v>
      </c>
      <c r="F300" s="6">
        <f>VLOOKUP(B300,vertices!$A:$C,2,0)</f>
        <v>-20.328666666666667</v>
      </c>
      <c r="G300" s="6">
        <f>VLOOKUP(B300,vertices!$A:$C,3,0)</f>
        <v>-40.311666666666667</v>
      </c>
    </row>
    <row r="301" spans="1:7" x14ac:dyDescent="0.25">
      <c r="A301" s="7" t="s">
        <v>739</v>
      </c>
      <c r="B301" s="8" t="s">
        <v>569</v>
      </c>
      <c r="C301" s="5">
        <f t="shared" si="22"/>
        <v>4.4720369472562638</v>
      </c>
      <c r="D301" s="6">
        <f>VLOOKUP(A301,vertices!$A:$C,2,0)</f>
        <v>-20.328666666666667</v>
      </c>
      <c r="E301" s="6">
        <f>VLOOKUP(A301,vertices!$A:$C,3,0)</f>
        <v>-40.311666666666667</v>
      </c>
      <c r="F301" s="6">
        <f>VLOOKUP(B301,vertices!$A:$C,2,0)</f>
        <v>-20.258055555555554</v>
      </c>
      <c r="G301" s="6">
        <f>VLOOKUP(B301,vertices!$A:$C,3,0)</f>
        <v>-40.286388888888887</v>
      </c>
    </row>
    <row r="302" spans="1:7" x14ac:dyDescent="0.25">
      <c r="A302" s="8" t="s">
        <v>741</v>
      </c>
      <c r="B302" s="7" t="s">
        <v>739</v>
      </c>
      <c r="C302" s="5">
        <f t="shared" si="22"/>
        <v>6.7478101164542181</v>
      </c>
      <c r="D302" s="6">
        <f>VLOOKUP(A302,vertices!$A:$C,2,0)</f>
        <v>-20.434166666666666</v>
      </c>
      <c r="E302" s="6">
        <f>VLOOKUP(A302,vertices!$A:$C,3,0)</f>
        <v>-40.270333333333333</v>
      </c>
      <c r="F302" s="6">
        <f>VLOOKUP(B302,vertices!$A:$C,2,0)</f>
        <v>-20.328666666666667</v>
      </c>
      <c r="G302" s="6">
        <f>VLOOKUP(B302,vertices!$A:$C,3,0)</f>
        <v>-40.311666666666667</v>
      </c>
    </row>
    <row r="303" spans="1:7" x14ac:dyDescent="0.25">
      <c r="A303" s="8" t="s">
        <v>739</v>
      </c>
      <c r="B303" s="7" t="s">
        <v>741</v>
      </c>
      <c r="C303" s="5">
        <f t="shared" si="22"/>
        <v>6.7478101164542181</v>
      </c>
      <c r="D303" s="6">
        <f>VLOOKUP(A303,vertices!$A:$C,2,0)</f>
        <v>-20.328666666666667</v>
      </c>
      <c r="E303" s="6">
        <f>VLOOKUP(A303,vertices!$A:$C,3,0)</f>
        <v>-40.311666666666667</v>
      </c>
      <c r="F303" s="6">
        <f>VLOOKUP(B303,vertices!$A:$C,2,0)</f>
        <v>-20.434166666666666</v>
      </c>
      <c r="G303" s="6">
        <f>VLOOKUP(B303,vertices!$A:$C,3,0)</f>
        <v>-40.270333333333333</v>
      </c>
    </row>
    <row r="304" spans="1:7" x14ac:dyDescent="0.25">
      <c r="A304" s="8" t="s">
        <v>741</v>
      </c>
      <c r="B304" s="7" t="s">
        <v>742</v>
      </c>
      <c r="C304" s="5">
        <f t="shared" si="22"/>
        <v>6.9246532148648576</v>
      </c>
      <c r="D304" s="6">
        <f>VLOOKUP(A304,vertices!$A:$C,2,0)</f>
        <v>-20.434166666666666</v>
      </c>
      <c r="E304" s="6">
        <f>VLOOKUP(A304,vertices!$A:$C,3,0)</f>
        <v>-40.270333333333333</v>
      </c>
      <c r="F304" s="6">
        <f>VLOOKUP(B304,vertices!$A:$C,2,0)</f>
        <v>-20.417833333333334</v>
      </c>
      <c r="G304" s="6">
        <f>VLOOKUP(B304,vertices!$A:$C,3,0)</f>
        <v>-40.148499999999999</v>
      </c>
    </row>
    <row r="305" spans="1:7" x14ac:dyDescent="0.25">
      <c r="A305" s="8" t="s">
        <v>741</v>
      </c>
      <c r="B305" s="7" t="s">
        <v>735</v>
      </c>
      <c r="C305" s="5">
        <f t="shared" si="22"/>
        <v>29.853721413316716</v>
      </c>
      <c r="D305" s="6">
        <f>VLOOKUP(A305,vertices!$A:$C,2,0)</f>
        <v>-20.434166666666666</v>
      </c>
      <c r="E305" s="6">
        <f>VLOOKUP(A305,vertices!$A:$C,3,0)</f>
        <v>-40.270333333333333</v>
      </c>
      <c r="F305" s="6">
        <f>VLOOKUP(B305,vertices!$A:$C,2,0)</f>
        <v>-20.908333333333335</v>
      </c>
      <c r="G305" s="6">
        <f>VLOOKUP(B305,vertices!$A:$C,3,0)</f>
        <v>-40.110333333333337</v>
      </c>
    </row>
    <row r="306" spans="1:7" x14ac:dyDescent="0.25">
      <c r="A306" s="8" t="s">
        <v>741</v>
      </c>
      <c r="B306" s="7" t="s">
        <v>740</v>
      </c>
      <c r="C306" s="5">
        <f t="shared" si="22"/>
        <v>13.959025752142917</v>
      </c>
      <c r="D306" s="6">
        <f>VLOOKUP(A306,vertices!$A:$C,2,0)</f>
        <v>-20.434166666666666</v>
      </c>
      <c r="E306" s="6">
        <f>VLOOKUP(A306,vertices!$A:$C,3,0)</f>
        <v>-40.270333333333333</v>
      </c>
      <c r="F306" s="6">
        <f>VLOOKUP(B306,vertices!$A:$C,2,0)</f>
        <v>-20.627333333333333</v>
      </c>
      <c r="G306" s="6">
        <f>VLOOKUP(B306,vertices!$A:$C,3,0)</f>
        <v>-40.13216666666667</v>
      </c>
    </row>
    <row r="307" spans="1:7" x14ac:dyDescent="0.25">
      <c r="A307" s="7" t="s">
        <v>742</v>
      </c>
      <c r="B307" s="8" t="s">
        <v>741</v>
      </c>
      <c r="C307" s="5">
        <f t="shared" si="22"/>
        <v>6.9246532148648576</v>
      </c>
      <c r="D307" s="6">
        <f>VLOOKUP(A307,vertices!$A:$C,2,0)</f>
        <v>-20.417833333333334</v>
      </c>
      <c r="E307" s="6">
        <f>VLOOKUP(A307,vertices!$A:$C,3,0)</f>
        <v>-40.148499999999999</v>
      </c>
      <c r="F307" s="6">
        <f>VLOOKUP(B307,vertices!$A:$C,2,0)</f>
        <v>-20.434166666666666</v>
      </c>
      <c r="G307" s="6">
        <f>VLOOKUP(B307,vertices!$A:$C,3,0)</f>
        <v>-40.270333333333333</v>
      </c>
    </row>
    <row r="308" spans="1:7" x14ac:dyDescent="0.25">
      <c r="A308" s="7" t="s">
        <v>735</v>
      </c>
      <c r="B308" s="8" t="s">
        <v>741</v>
      </c>
      <c r="C308" s="5">
        <f t="shared" si="22"/>
        <v>29.853721413316716</v>
      </c>
      <c r="D308" s="6">
        <f>VLOOKUP(A308,vertices!$A:$C,2,0)</f>
        <v>-20.908333333333335</v>
      </c>
      <c r="E308" s="6">
        <f>VLOOKUP(A308,vertices!$A:$C,3,0)</f>
        <v>-40.110333333333337</v>
      </c>
      <c r="F308" s="6">
        <f>VLOOKUP(B308,vertices!$A:$C,2,0)</f>
        <v>-20.434166666666666</v>
      </c>
      <c r="G308" s="6">
        <f>VLOOKUP(B308,vertices!$A:$C,3,0)</f>
        <v>-40.270333333333333</v>
      </c>
    </row>
    <row r="309" spans="1:7" x14ac:dyDescent="0.25">
      <c r="A309" s="7" t="s">
        <v>740</v>
      </c>
      <c r="B309" s="8" t="s">
        <v>741</v>
      </c>
      <c r="C309" s="5">
        <f t="shared" si="22"/>
        <v>13.959025752142917</v>
      </c>
      <c r="D309" s="6">
        <f>VLOOKUP(A309,vertices!$A:$C,2,0)</f>
        <v>-20.627333333333333</v>
      </c>
      <c r="E309" s="6">
        <f>VLOOKUP(A309,vertices!$A:$C,3,0)</f>
        <v>-40.13216666666667</v>
      </c>
      <c r="F309" s="6">
        <f>VLOOKUP(B309,vertices!$A:$C,2,0)</f>
        <v>-20.434166666666666</v>
      </c>
      <c r="G309" s="6">
        <f>VLOOKUP(B309,vertices!$A:$C,3,0)</f>
        <v>-40.270333333333333</v>
      </c>
    </row>
    <row r="310" spans="1:7" x14ac:dyDescent="0.25">
      <c r="A310" s="8" t="s">
        <v>742</v>
      </c>
      <c r="B310" s="7" t="s">
        <v>744</v>
      </c>
      <c r="C310" s="5">
        <f t="shared" ref="C310:C315" si="23">IFERROR(3440*ACOS(COS(PI()*(90-F310)/180)*COS((90-D310)*PI()/180)+SIN((90-F310)*PI()/180)*SIN((90-D310)*PI()/180)*COS(((E310)-G310)*PI()/180)),0)</f>
        <v>14.892261305323391</v>
      </c>
      <c r="D310" s="6">
        <f>VLOOKUP(A310,vertices!$A:$C,2,0)</f>
        <v>-20.417833333333334</v>
      </c>
      <c r="E310" s="6">
        <f>VLOOKUP(A310,vertices!$A:$C,3,0)</f>
        <v>-40.148499999999999</v>
      </c>
      <c r="F310" s="6">
        <f>VLOOKUP(B310,vertices!$A:$C,2,0)</f>
        <v>-20.243500000000001</v>
      </c>
      <c r="G310" s="6">
        <f>VLOOKUP(B310,vertices!$A:$C,3,0)</f>
        <v>-39.960333333333331</v>
      </c>
    </row>
    <row r="311" spans="1:7" x14ac:dyDescent="0.25">
      <c r="A311" s="8" t="s">
        <v>742</v>
      </c>
      <c r="B311" s="7" t="s">
        <v>737</v>
      </c>
      <c r="C311" s="5">
        <f t="shared" si="23"/>
        <v>34.468663853189092</v>
      </c>
      <c r="D311" s="6">
        <f>VLOOKUP(A311,vertices!$A:$C,2,0)</f>
        <v>-20.417833333333334</v>
      </c>
      <c r="E311" s="6">
        <f>VLOOKUP(A311,vertices!$A:$C,3,0)</f>
        <v>-40.148499999999999</v>
      </c>
      <c r="F311" s="6">
        <f>VLOOKUP(B311,vertices!$A:$C,2,0)</f>
        <v>-20.210833333333333</v>
      </c>
      <c r="G311" s="6">
        <f>VLOOKUP(B311,vertices!$A:$C,3,0)</f>
        <v>-39.577500000000001</v>
      </c>
    </row>
    <row r="312" spans="1:7" x14ac:dyDescent="0.25">
      <c r="A312" s="8" t="s">
        <v>742</v>
      </c>
      <c r="B312" s="7" t="s">
        <v>736</v>
      </c>
      <c r="C312" s="5">
        <f t="shared" si="23"/>
        <v>28.317292277762967</v>
      </c>
      <c r="D312" s="6">
        <f>VLOOKUP(A312,vertices!$A:$C,2,0)</f>
        <v>-20.417833333333334</v>
      </c>
      <c r="E312" s="6">
        <f>VLOOKUP(A312,vertices!$A:$C,3,0)</f>
        <v>-40.148499999999999</v>
      </c>
      <c r="F312" s="6">
        <f>VLOOKUP(B312,vertices!$A:$C,2,0)</f>
        <v>-20.857833333333332</v>
      </c>
      <c r="G312" s="6">
        <f>VLOOKUP(B312,vertices!$A:$C,3,0)</f>
        <v>-39.966999999999999</v>
      </c>
    </row>
    <row r="313" spans="1:7" x14ac:dyDescent="0.25">
      <c r="A313" s="8" t="s">
        <v>742</v>
      </c>
      <c r="B313" s="7" t="s">
        <v>740</v>
      </c>
      <c r="C313" s="5">
        <f t="shared" si="23"/>
        <v>12.611723077719272</v>
      </c>
      <c r="D313" s="6">
        <f>VLOOKUP(A313,vertices!$A:$C,2,0)</f>
        <v>-20.417833333333334</v>
      </c>
      <c r="E313" s="6">
        <f>VLOOKUP(A313,vertices!$A:$C,3,0)</f>
        <v>-40.148499999999999</v>
      </c>
      <c r="F313" s="6">
        <f>VLOOKUP(B313,vertices!$A:$C,2,0)</f>
        <v>-20.627333333333333</v>
      </c>
      <c r="G313" s="6">
        <f>VLOOKUP(B313,vertices!$A:$C,3,0)</f>
        <v>-40.13216666666667</v>
      </c>
    </row>
    <row r="314" spans="1:7" x14ac:dyDescent="0.25">
      <c r="A314" s="7" t="s">
        <v>744</v>
      </c>
      <c r="B314" s="8" t="s">
        <v>742</v>
      </c>
      <c r="C314" s="5">
        <f t="shared" si="23"/>
        <v>14.892261305323391</v>
      </c>
      <c r="D314" s="6">
        <f>VLOOKUP(A314,vertices!$A:$C,2,0)</f>
        <v>-20.243500000000001</v>
      </c>
      <c r="E314" s="6">
        <f>VLOOKUP(A314,vertices!$A:$C,3,0)</f>
        <v>-39.960333333333331</v>
      </c>
      <c r="F314" s="6">
        <f>VLOOKUP(B314,vertices!$A:$C,2,0)</f>
        <v>-20.417833333333334</v>
      </c>
      <c r="G314" s="6">
        <f>VLOOKUP(B314,vertices!$A:$C,3,0)</f>
        <v>-40.148499999999999</v>
      </c>
    </row>
    <row r="315" spans="1:7" x14ac:dyDescent="0.25">
      <c r="A315" s="7" t="s">
        <v>737</v>
      </c>
      <c r="B315" s="8" t="s">
        <v>742</v>
      </c>
      <c r="C315" s="5">
        <f t="shared" si="23"/>
        <v>34.468663853189092</v>
      </c>
      <c r="D315" s="6">
        <f>VLOOKUP(A315,vertices!$A:$C,2,0)</f>
        <v>-20.210833333333333</v>
      </c>
      <c r="E315" s="6">
        <f>VLOOKUP(A315,vertices!$A:$C,3,0)</f>
        <v>-39.577500000000001</v>
      </c>
      <c r="F315" s="6">
        <f>VLOOKUP(B315,vertices!$A:$C,2,0)</f>
        <v>-20.417833333333334</v>
      </c>
      <c r="G315" s="6">
        <f>VLOOKUP(B315,vertices!$A:$C,3,0)</f>
        <v>-40.148499999999999</v>
      </c>
    </row>
    <row r="316" spans="1:7" x14ac:dyDescent="0.25">
      <c r="A316" s="7" t="s">
        <v>736</v>
      </c>
      <c r="B316" s="8" t="s">
        <v>742</v>
      </c>
      <c r="C316" s="5">
        <f t="shared" ref="C316:C317" si="24">IFERROR(3440*ACOS(COS(PI()*(90-F316)/180)*COS((90-D316)*PI()/180)+SIN((90-F316)*PI()/180)*SIN((90-D316)*PI()/180)*COS(((E316)-G316)*PI()/180)),0)</f>
        <v>28.317292277762967</v>
      </c>
      <c r="D316" s="6">
        <f>VLOOKUP(A316,vertices!$A:$C,2,0)</f>
        <v>-20.857833333333332</v>
      </c>
      <c r="E316" s="6">
        <f>VLOOKUP(A316,vertices!$A:$C,3,0)</f>
        <v>-39.966999999999999</v>
      </c>
      <c r="F316" s="6">
        <f>VLOOKUP(B316,vertices!$A:$C,2,0)</f>
        <v>-20.417833333333334</v>
      </c>
      <c r="G316" s="6">
        <f>VLOOKUP(B316,vertices!$A:$C,3,0)</f>
        <v>-40.148499999999999</v>
      </c>
    </row>
    <row r="317" spans="1:7" x14ac:dyDescent="0.25">
      <c r="A317" s="7" t="s">
        <v>740</v>
      </c>
      <c r="B317" s="8" t="s">
        <v>742</v>
      </c>
      <c r="C317" s="5">
        <f t="shared" si="24"/>
        <v>12.611723077719272</v>
      </c>
      <c r="D317" s="6">
        <f>VLOOKUP(A317,vertices!$A:$C,2,0)</f>
        <v>-20.627333333333333</v>
      </c>
      <c r="E317" s="6">
        <f>VLOOKUP(A317,vertices!$A:$C,3,0)</f>
        <v>-40.13216666666667</v>
      </c>
      <c r="F317" s="6">
        <f>VLOOKUP(B317,vertices!$A:$C,2,0)</f>
        <v>-20.417833333333334</v>
      </c>
      <c r="G317" s="6">
        <f>VLOOKUP(B317,vertices!$A:$C,3,0)</f>
        <v>-40.148499999999999</v>
      </c>
    </row>
    <row r="318" spans="1:7" x14ac:dyDescent="0.25">
      <c r="A318" s="7" t="s">
        <v>743</v>
      </c>
      <c r="B318" s="8" t="s">
        <v>738</v>
      </c>
      <c r="C318" s="5">
        <f t="shared" ref="C318:C331" si="25">IFERROR(3440*ACOS(COS(PI()*(90-F318)/180)*COS((90-D318)*PI()/180)+SIN((90-F318)*PI()/180)*SIN((90-D318)*PI()/180)*COS(((E318)-G318)*PI()/180)),0)</f>
        <v>33.884811650096154</v>
      </c>
      <c r="D318" s="6">
        <f>VLOOKUP(A318,vertices!$A:$C,2,0)</f>
        <v>-20.260333333333332</v>
      </c>
      <c r="E318" s="6">
        <f>VLOOKUP(A318,vertices!$A:$C,3,0)</f>
        <v>-40.159999999999997</v>
      </c>
      <c r="F318" s="6">
        <f>VLOOKUP(B318,vertices!$A:$C,2,0)</f>
        <v>-19.9575</v>
      </c>
      <c r="G318" s="6">
        <f>VLOOKUP(B318,vertices!$A:$C,3,0)</f>
        <v>-39.652833333333334</v>
      </c>
    </row>
    <row r="319" spans="1:7" x14ac:dyDescent="0.25">
      <c r="A319" s="7" t="s">
        <v>743</v>
      </c>
      <c r="B319" s="8" t="s">
        <v>744</v>
      </c>
      <c r="C319" s="5">
        <f t="shared" si="25"/>
        <v>11.292078476717258</v>
      </c>
      <c r="D319" s="6">
        <f>VLOOKUP(A319,vertices!$A:$C,2,0)</f>
        <v>-20.260333333333332</v>
      </c>
      <c r="E319" s="6">
        <f>VLOOKUP(A319,vertices!$A:$C,3,0)</f>
        <v>-40.159999999999997</v>
      </c>
      <c r="F319" s="6">
        <f>VLOOKUP(B319,vertices!$A:$C,2,0)</f>
        <v>-20.243500000000001</v>
      </c>
      <c r="G319" s="6">
        <f>VLOOKUP(B319,vertices!$A:$C,3,0)</f>
        <v>-39.960333333333331</v>
      </c>
    </row>
    <row r="320" spans="1:7" x14ac:dyDescent="0.25">
      <c r="A320" s="7" t="s">
        <v>743</v>
      </c>
      <c r="B320" s="8" t="s">
        <v>742</v>
      </c>
      <c r="C320" s="5">
        <f t="shared" si="25"/>
        <v>9.4783297246740439</v>
      </c>
      <c r="D320" s="6">
        <f>VLOOKUP(A320,vertices!$A:$C,2,0)</f>
        <v>-20.260333333333332</v>
      </c>
      <c r="E320" s="6">
        <f>VLOOKUP(A320,vertices!$A:$C,3,0)</f>
        <v>-40.159999999999997</v>
      </c>
      <c r="F320" s="6">
        <f>VLOOKUP(B320,vertices!$A:$C,2,0)</f>
        <v>-20.417833333333334</v>
      </c>
      <c r="G320" s="6">
        <f>VLOOKUP(B320,vertices!$A:$C,3,0)</f>
        <v>-40.148499999999999</v>
      </c>
    </row>
    <row r="321" spans="1:7" x14ac:dyDescent="0.25">
      <c r="A321" s="8" t="s">
        <v>738</v>
      </c>
      <c r="B321" s="7" t="s">
        <v>743</v>
      </c>
      <c r="C321" s="5">
        <f t="shared" si="25"/>
        <v>33.884811650096154</v>
      </c>
      <c r="D321" s="6">
        <f>VLOOKUP(A321,vertices!$A:$C,2,0)</f>
        <v>-19.9575</v>
      </c>
      <c r="E321" s="6">
        <f>VLOOKUP(A321,vertices!$A:$C,3,0)</f>
        <v>-39.652833333333334</v>
      </c>
      <c r="F321" s="6">
        <f>VLOOKUP(B321,vertices!$A:$C,2,0)</f>
        <v>-20.260333333333332</v>
      </c>
      <c r="G321" s="6">
        <f>VLOOKUP(B321,vertices!$A:$C,3,0)</f>
        <v>-40.159999999999997</v>
      </c>
    </row>
    <row r="322" spans="1:7" x14ac:dyDescent="0.25">
      <c r="A322" s="8" t="s">
        <v>744</v>
      </c>
      <c r="B322" s="7" t="s">
        <v>743</v>
      </c>
      <c r="C322" s="5">
        <f t="shared" si="25"/>
        <v>11.292078476717258</v>
      </c>
      <c r="D322" s="6">
        <f>VLOOKUP(A322,vertices!$A:$C,2,0)</f>
        <v>-20.243500000000001</v>
      </c>
      <c r="E322" s="6">
        <f>VLOOKUP(A322,vertices!$A:$C,3,0)</f>
        <v>-39.960333333333331</v>
      </c>
      <c r="F322" s="6">
        <f>VLOOKUP(B322,vertices!$A:$C,2,0)</f>
        <v>-20.260333333333332</v>
      </c>
      <c r="G322" s="6">
        <f>VLOOKUP(B322,vertices!$A:$C,3,0)</f>
        <v>-40.159999999999997</v>
      </c>
    </row>
    <row r="323" spans="1:7" x14ac:dyDescent="0.25">
      <c r="A323" s="8" t="s">
        <v>742</v>
      </c>
      <c r="B323" s="7" t="s">
        <v>743</v>
      </c>
      <c r="C323" s="5">
        <f t="shared" si="25"/>
        <v>9.4783297246740439</v>
      </c>
      <c r="D323" s="6">
        <f>VLOOKUP(A323,vertices!$A:$C,2,0)</f>
        <v>-20.417833333333334</v>
      </c>
      <c r="E323" s="6">
        <f>VLOOKUP(A323,vertices!$A:$C,3,0)</f>
        <v>-40.148499999999999</v>
      </c>
      <c r="F323" s="6">
        <f>VLOOKUP(B323,vertices!$A:$C,2,0)</f>
        <v>-20.260333333333332</v>
      </c>
      <c r="G323" s="6">
        <f>VLOOKUP(B323,vertices!$A:$C,3,0)</f>
        <v>-40.159999999999997</v>
      </c>
    </row>
    <row r="324" spans="1:7" x14ac:dyDescent="0.25">
      <c r="A324" s="7" t="s">
        <v>740</v>
      </c>
      <c r="B324" s="8" t="s">
        <v>735</v>
      </c>
      <c r="C324" s="5">
        <f t="shared" si="25"/>
        <v>16.915515114429311</v>
      </c>
      <c r="D324" s="6">
        <f>VLOOKUP(A324,vertices!$A:$C,2,0)</f>
        <v>-20.627333333333333</v>
      </c>
      <c r="E324" s="6">
        <f>VLOOKUP(A324,vertices!$A:$C,3,0)</f>
        <v>-40.13216666666667</v>
      </c>
      <c r="F324" s="6">
        <f>VLOOKUP(B324,vertices!$A:$C,2,0)</f>
        <v>-20.908333333333335</v>
      </c>
      <c r="G324" s="6">
        <f>VLOOKUP(B324,vertices!$A:$C,3,0)</f>
        <v>-40.110333333333337</v>
      </c>
    </row>
    <row r="325" spans="1:7" x14ac:dyDescent="0.25">
      <c r="A325" s="7" t="s">
        <v>740</v>
      </c>
      <c r="B325" s="8" t="s">
        <v>736</v>
      </c>
      <c r="C325" s="5">
        <f t="shared" si="25"/>
        <v>16.658973469892118</v>
      </c>
      <c r="D325" s="6">
        <f>VLOOKUP(A325,vertices!$A:$C,2,0)</f>
        <v>-20.627333333333333</v>
      </c>
      <c r="E325" s="6">
        <f>VLOOKUP(A325,vertices!$A:$C,3,0)</f>
        <v>-40.13216666666667</v>
      </c>
      <c r="F325" s="6">
        <f>VLOOKUP(B325,vertices!$A:$C,2,0)</f>
        <v>-20.857833333333332</v>
      </c>
      <c r="G325" s="6">
        <f>VLOOKUP(B325,vertices!$A:$C,3,0)</f>
        <v>-39.966999999999999</v>
      </c>
    </row>
    <row r="326" spans="1:7" x14ac:dyDescent="0.25">
      <c r="A326" s="8" t="s">
        <v>735</v>
      </c>
      <c r="B326" s="7" t="s">
        <v>740</v>
      </c>
      <c r="C326" s="5">
        <f t="shared" si="25"/>
        <v>16.915515114429311</v>
      </c>
      <c r="D326" s="6">
        <f>VLOOKUP(A326,vertices!$A:$C,2,0)</f>
        <v>-20.908333333333335</v>
      </c>
      <c r="E326" s="6">
        <f>VLOOKUP(A326,vertices!$A:$C,3,0)</f>
        <v>-40.110333333333337</v>
      </c>
      <c r="F326" s="6">
        <f>VLOOKUP(B326,vertices!$A:$C,2,0)</f>
        <v>-20.627333333333333</v>
      </c>
      <c r="G326" s="6">
        <f>VLOOKUP(B326,vertices!$A:$C,3,0)</f>
        <v>-40.13216666666667</v>
      </c>
    </row>
    <row r="327" spans="1:7" x14ac:dyDescent="0.25">
      <c r="A327" s="8" t="s">
        <v>736</v>
      </c>
      <c r="B327" s="7" t="s">
        <v>740</v>
      </c>
      <c r="C327" s="5">
        <f t="shared" si="25"/>
        <v>16.658973469892118</v>
      </c>
      <c r="D327" s="6">
        <f>VLOOKUP(A327,vertices!$A:$C,2,0)</f>
        <v>-20.857833333333332</v>
      </c>
      <c r="E327" s="6">
        <f>VLOOKUP(A327,vertices!$A:$C,3,0)</f>
        <v>-39.966999999999999</v>
      </c>
      <c r="F327" s="6">
        <f>VLOOKUP(B327,vertices!$A:$C,2,0)</f>
        <v>-20.627333333333333</v>
      </c>
      <c r="G327" s="6">
        <f>VLOOKUP(B327,vertices!$A:$C,3,0)</f>
        <v>-40.13216666666667</v>
      </c>
    </row>
    <row r="328" spans="1:7" x14ac:dyDescent="0.25">
      <c r="A328" s="7" t="s">
        <v>569</v>
      </c>
      <c r="B328" s="8" t="s">
        <v>202</v>
      </c>
      <c r="C328" s="5">
        <f t="shared" si="25"/>
        <v>115.08068355249972</v>
      </c>
      <c r="D328" s="6">
        <f>VLOOKUP(A328,vertices!$A:$C,2,0)</f>
        <v>-20.258055555555554</v>
      </c>
      <c r="E328" s="6">
        <f>VLOOKUP(A328,vertices!$A:$C,3,0)</f>
        <v>-40.286388888888887</v>
      </c>
      <c r="F328" s="6">
        <f>VLOOKUP(B328,vertices!$A:$C,2,0)</f>
        <v>-22.030555555555601</v>
      </c>
      <c r="G328" s="6">
        <f>VLOOKUP(B328,vertices!$A:$C,3,0)</f>
        <v>-41.068611111111103</v>
      </c>
    </row>
    <row r="329" spans="1:7" x14ac:dyDescent="0.25">
      <c r="A329" s="7" t="s">
        <v>569</v>
      </c>
      <c r="B329" s="8" t="s">
        <v>203</v>
      </c>
      <c r="C329" s="5">
        <f t="shared" si="25"/>
        <v>103.6265139302088</v>
      </c>
      <c r="D329" s="6">
        <f>VLOOKUP(A329,vertices!$A:$C,2,0)</f>
        <v>-20.258055555555554</v>
      </c>
      <c r="E329" s="6">
        <f>VLOOKUP(A329,vertices!$A:$C,3,0)</f>
        <v>-40.286388888888887</v>
      </c>
      <c r="F329" s="6">
        <f>VLOOKUP(B329,vertices!$A:$C,2,0)</f>
        <v>-21.697333333333333</v>
      </c>
      <c r="G329" s="6">
        <f>VLOOKUP(B329,vertices!$A:$C,3,0)</f>
        <v>-41.306666666666665</v>
      </c>
    </row>
    <row r="330" spans="1:7" x14ac:dyDescent="0.25">
      <c r="A330" s="8" t="s">
        <v>202</v>
      </c>
      <c r="B330" s="7" t="s">
        <v>569</v>
      </c>
      <c r="C330" s="5">
        <f t="shared" si="25"/>
        <v>115.08068355249972</v>
      </c>
      <c r="D330" s="6">
        <f>VLOOKUP(A330,vertices!$A:$C,2,0)</f>
        <v>-22.030555555555601</v>
      </c>
      <c r="E330" s="6">
        <f>VLOOKUP(A330,vertices!$A:$C,3,0)</f>
        <v>-41.068611111111103</v>
      </c>
      <c r="F330" s="6">
        <f>VLOOKUP(B330,vertices!$A:$C,2,0)</f>
        <v>-20.258055555555554</v>
      </c>
      <c r="G330" s="6">
        <f>VLOOKUP(B330,vertices!$A:$C,3,0)</f>
        <v>-40.286388888888887</v>
      </c>
    </row>
    <row r="331" spans="1:7" x14ac:dyDescent="0.25">
      <c r="A331" s="8" t="s">
        <v>203</v>
      </c>
      <c r="B331" s="7" t="s">
        <v>569</v>
      </c>
      <c r="C331" s="5">
        <f t="shared" si="25"/>
        <v>103.6265139302088</v>
      </c>
      <c r="D331" s="6">
        <f>VLOOKUP(A331,vertices!$A:$C,2,0)</f>
        <v>-21.697333333333333</v>
      </c>
      <c r="E331" s="6">
        <f>VLOOKUP(A331,vertices!$A:$C,3,0)</f>
        <v>-41.306666666666665</v>
      </c>
      <c r="F331" s="6">
        <f>VLOOKUP(B331,vertices!$A:$C,2,0)</f>
        <v>-20.258055555555554</v>
      </c>
      <c r="G331" s="6">
        <f>VLOOKUP(B331,vertices!$A:$C,3,0)</f>
        <v>-40.286388888888887</v>
      </c>
    </row>
    <row r="332" spans="1:7" x14ac:dyDescent="0.25">
      <c r="A332" s="8" t="s">
        <v>569</v>
      </c>
      <c r="B332" s="7" t="s">
        <v>743</v>
      </c>
      <c r="C332" s="5">
        <f t="shared" ref="C332:C333" si="26">IFERROR(3440*ACOS(COS(PI()*(90-F332)/180)*COS((90-D332)*PI()/180)+SIN((90-F332)*PI()/180)*SIN((90-D332)*PI()/180)*COS(((E332)-G332)*PI()/180)),0)</f>
        <v>7.1201725318719333</v>
      </c>
      <c r="D332" s="6">
        <f>VLOOKUP(A332,vertices!$A:$C,2,0)</f>
        <v>-20.258055555555554</v>
      </c>
      <c r="E332" s="6">
        <f>VLOOKUP(A332,vertices!$A:$C,3,0)</f>
        <v>-40.286388888888887</v>
      </c>
      <c r="F332" s="6">
        <f>VLOOKUP(B332,vertices!$A:$C,2,0)</f>
        <v>-20.260333333333332</v>
      </c>
      <c r="G332" s="6">
        <f>VLOOKUP(B332,vertices!$A:$C,3,0)</f>
        <v>-40.159999999999997</v>
      </c>
    </row>
    <row r="333" spans="1:7" x14ac:dyDescent="0.25">
      <c r="A333" s="7" t="s">
        <v>743</v>
      </c>
      <c r="B333" s="8" t="s">
        <v>569</v>
      </c>
      <c r="C333" s="5">
        <f t="shared" si="26"/>
        <v>7.1201725318719333</v>
      </c>
      <c r="D333" s="6">
        <f>VLOOKUP(A333,vertices!$A:$C,2,0)</f>
        <v>-20.260333333333332</v>
      </c>
      <c r="E333" s="6">
        <f>VLOOKUP(A333,vertices!$A:$C,3,0)</f>
        <v>-40.159999999999997</v>
      </c>
      <c r="F333" s="6">
        <f>VLOOKUP(B333,vertices!$A:$C,2,0)</f>
        <v>-20.258055555555554</v>
      </c>
      <c r="G333" s="6">
        <f>VLOOKUP(B333,vertices!$A:$C,3,0)</f>
        <v>-40.286388888888887</v>
      </c>
    </row>
    <row r="334" spans="1:7" x14ac:dyDescent="0.25">
      <c r="A334" s="7" t="s">
        <v>744</v>
      </c>
      <c r="B334" s="8" t="s">
        <v>738</v>
      </c>
      <c r="C334" s="5">
        <f t="shared" ref="C334:C336" si="27">IFERROR(3440*ACOS(COS(PI()*(90-F334)/180)*COS((90-D334)*PI()/180)+SIN((90-F334)*PI()/180)*SIN((90-D334)*PI()/180)*COS(((E334)-G334)*PI()/180)),0)</f>
        <v>24.401696606236154</v>
      </c>
      <c r="D334" s="6">
        <f>VLOOKUP(A334,vertices!$A:$C,2,0)</f>
        <v>-20.243500000000001</v>
      </c>
      <c r="E334" s="6">
        <f>VLOOKUP(A334,vertices!$A:$C,3,0)</f>
        <v>-39.960333333333331</v>
      </c>
      <c r="F334" s="6">
        <f>VLOOKUP(B334,vertices!$A:$C,2,0)</f>
        <v>-19.9575</v>
      </c>
      <c r="G334" s="6">
        <f>VLOOKUP(B334,vertices!$A:$C,3,0)</f>
        <v>-39.652833333333334</v>
      </c>
    </row>
    <row r="335" spans="1:7" x14ac:dyDescent="0.25">
      <c r="A335" s="7" t="s">
        <v>744</v>
      </c>
      <c r="B335" s="8" t="s">
        <v>737</v>
      </c>
      <c r="C335" s="5">
        <f t="shared" si="27"/>
        <v>21.656536257667778</v>
      </c>
      <c r="D335" s="6">
        <f>VLOOKUP(A335,vertices!$A:$C,2,0)</f>
        <v>-20.243500000000001</v>
      </c>
      <c r="E335" s="6">
        <f>VLOOKUP(A335,vertices!$A:$C,3,0)</f>
        <v>-39.960333333333331</v>
      </c>
      <c r="F335" s="6">
        <f>VLOOKUP(B335,vertices!$A:$C,2,0)</f>
        <v>-20.210833333333333</v>
      </c>
      <c r="G335" s="6">
        <f>VLOOKUP(B335,vertices!$A:$C,3,0)</f>
        <v>-39.577500000000001</v>
      </c>
    </row>
    <row r="336" spans="1:7" x14ac:dyDescent="0.25">
      <c r="A336" s="7" t="s">
        <v>738</v>
      </c>
      <c r="B336" s="8" t="s">
        <v>744</v>
      </c>
      <c r="C336" s="5">
        <f t="shared" si="27"/>
        <v>24.401696606236154</v>
      </c>
      <c r="D336" s="6">
        <f>VLOOKUP(A336,vertices!$A:$C,2,0)</f>
        <v>-19.9575</v>
      </c>
      <c r="E336" s="6">
        <f>VLOOKUP(A336,vertices!$A:$C,3,0)</f>
        <v>-39.652833333333334</v>
      </c>
      <c r="F336" s="6">
        <f>VLOOKUP(B336,vertices!$A:$C,2,0)</f>
        <v>-20.243500000000001</v>
      </c>
      <c r="G336" s="6">
        <f>VLOOKUP(B336,vertices!$A:$C,3,0)</f>
        <v>-39.960333333333331</v>
      </c>
    </row>
    <row r="337" spans="1:31" x14ac:dyDescent="0.25">
      <c r="A337" s="7" t="s">
        <v>737</v>
      </c>
      <c r="B337" s="8" t="s">
        <v>744</v>
      </c>
      <c r="C337" s="5">
        <f t="shared" ref="C337" si="28">IFERROR(3440*ACOS(COS(PI()*(90-F337)/180)*COS((90-D337)*PI()/180)+SIN((90-F337)*PI()/180)*SIN((90-D337)*PI()/180)*COS(((E337)-G337)*PI()/180)),0)</f>
        <v>21.656536257667778</v>
      </c>
      <c r="D337" s="6">
        <f>VLOOKUP(A337,vertices!$A:$C,2,0)</f>
        <v>-20.210833333333333</v>
      </c>
      <c r="E337" s="6">
        <f>VLOOKUP(A337,vertices!$A:$C,3,0)</f>
        <v>-39.577500000000001</v>
      </c>
      <c r="F337" s="6">
        <f>VLOOKUP(B337,vertices!$A:$C,2,0)</f>
        <v>-20.243500000000001</v>
      </c>
      <c r="G337" s="6">
        <f>VLOOKUP(B337,vertices!$A:$C,3,0)</f>
        <v>-39.960333333333331</v>
      </c>
    </row>
    <row r="338" spans="1:31" x14ac:dyDescent="0.25">
      <c r="A338" s="7"/>
      <c r="B338" s="8"/>
      <c r="C338" s="5"/>
      <c r="D338" s="6"/>
      <c r="E338" s="6"/>
      <c r="F338" s="6"/>
      <c r="G338" s="6"/>
    </row>
    <row r="339" spans="1:31" x14ac:dyDescent="0.25">
      <c r="A339" s="7"/>
      <c r="B339" s="8"/>
      <c r="C339" s="5"/>
      <c r="D339" s="6"/>
      <c r="E339" s="6"/>
      <c r="F339" s="6"/>
      <c r="G339" s="6"/>
    </row>
    <row r="340" spans="1:31" x14ac:dyDescent="0.25">
      <c r="A340" s="7"/>
      <c r="B340" s="8"/>
      <c r="C340" s="5"/>
      <c r="D340" s="6"/>
      <c r="E340" s="6"/>
      <c r="F340" s="6"/>
      <c r="G340" s="6"/>
    </row>
    <row r="341" spans="1:31" x14ac:dyDescent="0.25">
      <c r="A341" s="7"/>
      <c r="B341" s="8"/>
      <c r="C341" s="5"/>
      <c r="D341" s="6"/>
      <c r="E341" s="6"/>
      <c r="F341" s="6"/>
      <c r="G341" s="6"/>
    </row>
    <row r="342" spans="1:31" x14ac:dyDescent="0.25">
      <c r="A342" s="30"/>
      <c r="B342" s="29"/>
      <c r="C342" s="31"/>
      <c r="D342" s="32"/>
      <c r="E342" s="32"/>
      <c r="F342" s="32"/>
      <c r="G342" s="32"/>
    </row>
    <row r="343" spans="1:31" x14ac:dyDescent="0.25">
      <c r="A343" s="30"/>
      <c r="B343" s="29"/>
      <c r="C343" s="31"/>
      <c r="D343" s="32"/>
      <c r="E343" s="32"/>
      <c r="F343" s="32"/>
      <c r="G343" s="32"/>
    </row>
    <row r="344" spans="1:31" x14ac:dyDescent="0.25">
      <c r="A344" s="29"/>
      <c r="B344" s="30"/>
      <c r="C344" s="31"/>
      <c r="D344" s="32"/>
      <c r="E344" s="32"/>
      <c r="F344" s="32"/>
      <c r="G344" s="32"/>
    </row>
    <row r="345" spans="1:31" x14ac:dyDescent="0.25">
      <c r="A345" s="29"/>
      <c r="B345" s="30"/>
      <c r="C345" s="31"/>
      <c r="D345" s="32"/>
      <c r="E345" s="32"/>
      <c r="F345" s="32"/>
      <c r="G345" s="32"/>
    </row>
    <row r="346" spans="1:31" x14ac:dyDescent="0.25">
      <c r="A346" s="11" t="s">
        <v>266</v>
      </c>
      <c r="J346" s="18"/>
      <c r="K346" s="18"/>
    </row>
    <row r="347" spans="1:31" x14ac:dyDescent="0.25">
      <c r="A347" s="11" t="s">
        <v>238</v>
      </c>
      <c r="D347" s="23">
        <f>VLOOKUP(A347,vertices!$A:$C,2,0)</f>
        <v>-23.008500000000002</v>
      </c>
      <c r="E347" s="23">
        <f>VLOOKUP(A347,vertices!$A:$C,3,0)</f>
        <v>-41.213333333333331</v>
      </c>
      <c r="F347" t="str">
        <f>"("&amp;D347&amp;"_"&amp;E347&amp;")_"</f>
        <v>(-23,0085_-41,2133333333333)_</v>
      </c>
      <c r="H347" t="s">
        <v>295</v>
      </c>
      <c r="J347" t="s">
        <v>295</v>
      </c>
      <c r="K347" t="s">
        <v>296</v>
      </c>
      <c r="L347" t="s">
        <v>298</v>
      </c>
      <c r="M347" t="s">
        <v>300</v>
      </c>
      <c r="N347" t="s">
        <v>302</v>
      </c>
      <c r="O347" t="s">
        <v>304</v>
      </c>
      <c r="P347" t="s">
        <v>306</v>
      </c>
      <c r="Q347" t="s">
        <v>308</v>
      </c>
      <c r="R347" t="s">
        <v>310</v>
      </c>
      <c r="S347" t="s">
        <v>312</v>
      </c>
      <c r="T347" t="s">
        <v>314</v>
      </c>
      <c r="U347" t="s">
        <v>315</v>
      </c>
      <c r="V347" t="s">
        <v>313</v>
      </c>
      <c r="W347" t="s">
        <v>311</v>
      </c>
      <c r="X347" t="s">
        <v>309</v>
      </c>
      <c r="Y347" t="s">
        <v>307</v>
      </c>
      <c r="Z347" t="s">
        <v>305</v>
      </c>
      <c r="AA347" t="s">
        <v>303</v>
      </c>
      <c r="AB347" t="s">
        <v>301</v>
      </c>
      <c r="AC347" t="s">
        <v>299</v>
      </c>
      <c r="AD347" t="s">
        <v>297</v>
      </c>
      <c r="AE347" t="s">
        <v>294</v>
      </c>
    </row>
    <row r="348" spans="1:31" x14ac:dyDescent="0.25">
      <c r="A348" s="11" t="s">
        <v>237</v>
      </c>
      <c r="D348" s="23">
        <f>VLOOKUP(A348,vertices!$A:$C,2,0)</f>
        <v>-22.907</v>
      </c>
      <c r="E348" s="23">
        <f>VLOOKUP(A348,vertices!$A:$C,3,0)</f>
        <v>-41.116166666666665</v>
      </c>
      <c r="F348" t="str">
        <f t="shared" ref="F348:F376" si="29">"("&amp;D348&amp;"_"&amp;E348&amp;")_"</f>
        <v>(-22,907_-41,1161666666667)_</v>
      </c>
      <c r="H348" t="s">
        <v>296</v>
      </c>
      <c r="J348" s="18"/>
      <c r="K348" s="18"/>
    </row>
    <row r="349" spans="1:31" x14ac:dyDescent="0.25">
      <c r="A349" s="11" t="s">
        <v>212</v>
      </c>
      <c r="D349" s="23">
        <f>VLOOKUP(A349,vertices!$A:$C,2,0)</f>
        <v>-22.798500000000001</v>
      </c>
      <c r="E349" s="23">
        <f>VLOOKUP(A349,vertices!$A:$C,3,0)</f>
        <v>-41.012500000000003</v>
      </c>
      <c r="F349" t="str">
        <f t="shared" si="29"/>
        <v>(-22,7985_-41,0125)_</v>
      </c>
      <c r="H349" t="s">
        <v>298</v>
      </c>
      <c r="J349" s="18"/>
      <c r="K349" s="18"/>
    </row>
    <row r="350" spans="1:31" x14ac:dyDescent="0.25">
      <c r="A350" s="11" t="s">
        <v>211</v>
      </c>
      <c r="D350" s="23">
        <f>VLOOKUP(A350,vertices!$A:$C,2,0)</f>
        <v>-22.731166666666667</v>
      </c>
      <c r="E350" s="23">
        <f>VLOOKUP(A350,vertices!$A:$C,3,0)</f>
        <v>-40.910166666666669</v>
      </c>
      <c r="F350" t="str">
        <f t="shared" si="29"/>
        <v>(-22,7311666666667_-40,9101666666667)_</v>
      </c>
      <c r="H350" t="s">
        <v>300</v>
      </c>
      <c r="J350" s="18"/>
      <c r="K350" s="18"/>
    </row>
    <row r="351" spans="1:31" x14ac:dyDescent="0.25">
      <c r="A351" s="11" t="s">
        <v>210</v>
      </c>
      <c r="D351" s="23">
        <f>VLOOKUP(A351,vertices!$A:$C,2,0)</f>
        <v>-22.683666666666667</v>
      </c>
      <c r="E351" s="23">
        <f>VLOOKUP(A351,vertices!$A:$C,3,0)</f>
        <v>-40.80983333333333</v>
      </c>
      <c r="F351" t="str">
        <f t="shared" si="29"/>
        <v>(-22,6836666666667_-40,8098333333333)_</v>
      </c>
      <c r="H351" t="s">
        <v>302</v>
      </c>
      <c r="J351" s="18"/>
      <c r="K351" s="18"/>
    </row>
    <row r="352" spans="1:31" x14ac:dyDescent="0.25">
      <c r="A352" s="11" t="s">
        <v>209</v>
      </c>
      <c r="D352" s="23">
        <f>VLOOKUP(A352,vertices!$A:$C,2,0)</f>
        <v>-22.588166666666666</v>
      </c>
      <c r="E352" s="23">
        <f>VLOOKUP(A352,vertices!$A:$C,3,0)</f>
        <v>-40.702833333333331</v>
      </c>
      <c r="F352" t="str">
        <f t="shared" si="29"/>
        <v>(-22,5881666666667_-40,7028333333333)_</v>
      </c>
      <c r="H352" t="s">
        <v>304</v>
      </c>
      <c r="J352" s="18"/>
      <c r="K352" s="18"/>
    </row>
    <row r="353" spans="1:11" x14ac:dyDescent="0.25">
      <c r="A353" s="11" t="s">
        <v>208</v>
      </c>
      <c r="D353" s="23">
        <f>VLOOKUP(A353,vertices!$A:$C,2,0)</f>
        <v>-22.489833333333333</v>
      </c>
      <c r="E353" s="23">
        <f>VLOOKUP(A353,vertices!$A:$C,3,0)</f>
        <v>-40.62833333333333</v>
      </c>
      <c r="F353" t="str">
        <f t="shared" si="29"/>
        <v>(-22,4898333333333_-40,6283333333333)_</v>
      </c>
      <c r="H353" t="s">
        <v>306</v>
      </c>
      <c r="J353" s="18"/>
      <c r="K353" s="18"/>
    </row>
    <row r="354" spans="1:11" x14ac:dyDescent="0.25">
      <c r="A354" s="11" t="s">
        <v>207</v>
      </c>
      <c r="D354" s="23">
        <f>VLOOKUP(A354,vertices!$A:$C,2,0)</f>
        <v>-22.379000000000001</v>
      </c>
      <c r="E354" s="23">
        <f>VLOOKUP(A354,vertices!$A:$C,3,0)</f>
        <v>-40.582666666666668</v>
      </c>
      <c r="F354" t="str">
        <f t="shared" si="29"/>
        <v>(-22,379_-40,5826666666667)_</v>
      </c>
      <c r="H354" t="s">
        <v>308</v>
      </c>
      <c r="J354" s="18"/>
      <c r="K354" s="18"/>
    </row>
    <row r="355" spans="1:11" x14ac:dyDescent="0.25">
      <c r="A355" s="11" t="s">
        <v>206</v>
      </c>
      <c r="D355" s="23">
        <f>VLOOKUP(A355,vertices!$A:$C,2,0)</f>
        <v>-22.242833333333333</v>
      </c>
      <c r="E355" s="23">
        <f>VLOOKUP(A355,vertices!$A:$C,3,0)</f>
        <v>-40.569833333333335</v>
      </c>
      <c r="F355" t="str">
        <f t="shared" si="29"/>
        <v>(-22,2428333333333_-40,5698333333333)_</v>
      </c>
      <c r="H355" t="s">
        <v>310</v>
      </c>
      <c r="J355" s="18"/>
      <c r="K355" s="18"/>
    </row>
    <row r="356" spans="1:11" x14ac:dyDescent="0.25">
      <c r="A356" s="11" t="s">
        <v>205</v>
      </c>
      <c r="D356" s="23">
        <f>VLOOKUP(A356,vertices!$A:$C,2,0)</f>
        <v>-22.120166666666666</v>
      </c>
      <c r="E356" s="23">
        <f>VLOOKUP(A356,vertices!$A:$C,3,0)</f>
        <v>-40.553166666666669</v>
      </c>
      <c r="F356" t="str">
        <f t="shared" si="29"/>
        <v>(-22,1201666666667_-40,5531666666667)_</v>
      </c>
      <c r="H356" t="s">
        <v>312</v>
      </c>
      <c r="J356" s="18"/>
      <c r="K356" s="18"/>
    </row>
    <row r="357" spans="1:11" x14ac:dyDescent="0.25">
      <c r="A357" s="11" t="s">
        <v>204</v>
      </c>
      <c r="D357" s="23">
        <f>VLOOKUP(A357,vertices!$A:$C,2,0)</f>
        <v>-21.993166666666667</v>
      </c>
      <c r="E357" s="23">
        <f>VLOOKUP(A357,vertices!$A:$C,3,0)</f>
        <v>-40.551166666666667</v>
      </c>
      <c r="F357" t="str">
        <f t="shared" si="29"/>
        <v>(-21,9931666666667_-40,5511666666667)_</v>
      </c>
      <c r="H357" t="s">
        <v>314</v>
      </c>
      <c r="J357" s="18"/>
      <c r="K357" s="18"/>
    </row>
    <row r="358" spans="1:11" x14ac:dyDescent="0.25">
      <c r="A358" s="11" t="s">
        <v>213</v>
      </c>
      <c r="D358" s="23">
        <f>VLOOKUP(A358,vertices!$A:$C,2,0)</f>
        <v>-21.709333333333333</v>
      </c>
      <c r="E358" s="23">
        <f>VLOOKUP(A358,vertices!$A:$C,3,0)</f>
        <v>-39.594999999999999</v>
      </c>
      <c r="F358" t="str">
        <f t="shared" si="29"/>
        <v>(-21,7093333333333_-39,595)_</v>
      </c>
      <c r="H358" t="s">
        <v>315</v>
      </c>
      <c r="J358" s="18"/>
      <c r="K358" s="18"/>
    </row>
    <row r="359" spans="1:11" x14ac:dyDescent="0.25">
      <c r="A359" s="11" t="s">
        <v>214</v>
      </c>
      <c r="D359" s="23">
        <f>VLOOKUP(A359,vertices!$A:$C,2,0)</f>
        <v>-21.941333333333333</v>
      </c>
      <c r="E359" s="23">
        <f>VLOOKUP(A359,vertices!$A:$C,3,0)</f>
        <v>-39.621833333333335</v>
      </c>
      <c r="F359" t="str">
        <f t="shared" si="29"/>
        <v>(-21,9413333333333_-39,6218333333333)_</v>
      </c>
      <c r="H359" t="s">
        <v>313</v>
      </c>
      <c r="J359" s="18"/>
      <c r="K359" s="18"/>
    </row>
    <row r="360" spans="1:11" x14ac:dyDescent="0.25">
      <c r="A360" s="11" t="s">
        <v>215</v>
      </c>
      <c r="D360" s="23">
        <f>VLOOKUP(A360,vertices!$A:$C,2,0)</f>
        <v>-22.157499999999999</v>
      </c>
      <c r="E360" s="23">
        <f>VLOOKUP(A360,vertices!$A:$C,3,0)</f>
        <v>-39.640333333333331</v>
      </c>
      <c r="F360" t="str">
        <f t="shared" ref="F360:F368" si="30">"("&amp;D360&amp;"_"&amp;E360&amp;")_"</f>
        <v>(-22,1575_-39,6403333333333)_</v>
      </c>
      <c r="H360" t="s">
        <v>311</v>
      </c>
      <c r="J360" s="18"/>
      <c r="K360" s="18"/>
    </row>
    <row r="361" spans="1:11" x14ac:dyDescent="0.25">
      <c r="A361" s="11" t="s">
        <v>216</v>
      </c>
      <c r="D361" s="23">
        <f>VLOOKUP(A361,vertices!$A:$C,2,0)</f>
        <v>-22.3995</v>
      </c>
      <c r="E361" s="23">
        <f>VLOOKUP(A361,vertices!$A:$C,3,0)</f>
        <v>-39.665833333333332</v>
      </c>
      <c r="F361" t="str">
        <f t="shared" si="30"/>
        <v>(-22,3995_-39,6658333333333)_</v>
      </c>
      <c r="H361" t="s">
        <v>309</v>
      </c>
      <c r="J361" s="18"/>
      <c r="K361" s="18"/>
    </row>
    <row r="362" spans="1:11" x14ac:dyDescent="0.25">
      <c r="A362" s="11" t="s">
        <v>217</v>
      </c>
      <c r="D362" s="23">
        <f>VLOOKUP(A362,vertices!$A:$C,2,0)</f>
        <v>-22.5975</v>
      </c>
      <c r="E362" s="23">
        <f>VLOOKUP(A362,vertices!$A:$C,3,0)</f>
        <v>-39.735500000000002</v>
      </c>
      <c r="F362" t="str">
        <f t="shared" si="30"/>
        <v>(-22,5975_-39,7355)_</v>
      </c>
      <c r="H362" t="s">
        <v>307</v>
      </c>
      <c r="J362" s="18"/>
      <c r="K362" s="18"/>
    </row>
    <row r="363" spans="1:11" x14ac:dyDescent="0.25">
      <c r="A363" s="11" t="s">
        <v>218</v>
      </c>
      <c r="D363" s="23">
        <f>VLOOKUP(A363,vertices!$A:$C,2,0)</f>
        <v>-22.79</v>
      </c>
      <c r="E363" s="23">
        <f>VLOOKUP(A363,vertices!$A:$C,3,0)</f>
        <v>-39.964666666666666</v>
      </c>
      <c r="F363" t="str">
        <f t="shared" si="30"/>
        <v>(-22,79_-39,9646666666667)_</v>
      </c>
      <c r="H363" t="s">
        <v>305</v>
      </c>
      <c r="J363" s="18"/>
      <c r="K363" s="18"/>
    </row>
    <row r="364" spans="1:11" x14ac:dyDescent="0.25">
      <c r="A364" s="11" t="s">
        <v>219</v>
      </c>
      <c r="D364" s="23">
        <f>VLOOKUP(A364,vertices!$A:$C,2,0)</f>
        <v>-22.975999999999999</v>
      </c>
      <c r="E364" s="23">
        <f>VLOOKUP(A364,vertices!$A:$C,3,0)</f>
        <v>-39.964666666666666</v>
      </c>
      <c r="F364" t="str">
        <f t="shared" si="30"/>
        <v>(-22,976_-39,9646666666667)_</v>
      </c>
      <c r="H364" t="s">
        <v>303</v>
      </c>
      <c r="J364" s="18"/>
      <c r="K364" s="18"/>
    </row>
    <row r="365" spans="1:11" x14ac:dyDescent="0.25">
      <c r="A365" s="11" t="s">
        <v>220</v>
      </c>
      <c r="D365" s="23">
        <f>VLOOKUP(A365,vertices!$A:$C,2,0)</f>
        <v>-23.091333333333335</v>
      </c>
      <c r="E365" s="23">
        <f>VLOOKUP(A365,vertices!$A:$C,3,0)</f>
        <v>-40.095500000000001</v>
      </c>
      <c r="F365" t="str">
        <f t="shared" si="30"/>
        <v>(-23,0913333333333_-40,0955)_</v>
      </c>
      <c r="H365" t="s">
        <v>301</v>
      </c>
      <c r="J365" s="18"/>
      <c r="K365" s="18"/>
    </row>
    <row r="366" spans="1:11" x14ac:dyDescent="0.25">
      <c r="A366" s="11" t="s">
        <v>221</v>
      </c>
      <c r="D366" s="23">
        <f>VLOOKUP(A366,vertices!$A:$C,2,0)</f>
        <v>-23.2485</v>
      </c>
      <c r="E366" s="23">
        <f>VLOOKUP(A366,vertices!$A:$C,3,0)</f>
        <v>-40.25116666666667</v>
      </c>
      <c r="F366" t="str">
        <f t="shared" si="30"/>
        <v>(-23,2485_-40,2511666666667)_</v>
      </c>
      <c r="H366" t="s">
        <v>299</v>
      </c>
      <c r="J366" s="18"/>
      <c r="K366" s="18"/>
    </row>
    <row r="367" spans="1:11" x14ac:dyDescent="0.25">
      <c r="A367" s="11" t="s">
        <v>235</v>
      </c>
      <c r="D367" s="23">
        <f>VLOOKUP(A367,vertices!$A:$C,2,0)</f>
        <v>-23.396333333333335</v>
      </c>
      <c r="E367" s="23">
        <f>VLOOKUP(A367,vertices!$A:$C,3,0)</f>
        <v>-40.541833333333336</v>
      </c>
      <c r="F367" t="str">
        <f t="shared" si="30"/>
        <v>(-23,3963333333333_-40,5418333333333)_</v>
      </c>
      <c r="H367" t="s">
        <v>297</v>
      </c>
      <c r="J367" s="18"/>
      <c r="K367" s="18"/>
    </row>
    <row r="368" spans="1:11" x14ac:dyDescent="0.25">
      <c r="A368" s="11" t="s">
        <v>236</v>
      </c>
      <c r="D368" s="23">
        <f>VLOOKUP(A368,vertices!$A:$C,2,0)</f>
        <v>-23.209833333333332</v>
      </c>
      <c r="E368" s="23">
        <f>VLOOKUP(A368,vertices!$A:$C,3,0)</f>
        <v>-41.043500000000002</v>
      </c>
      <c r="F368" t="str">
        <f t="shared" si="30"/>
        <v>(-23,2098333333333_-41,0435)_</v>
      </c>
      <c r="H368" t="s">
        <v>294</v>
      </c>
      <c r="J368" s="18"/>
      <c r="K368" s="18"/>
    </row>
    <row r="369" spans="1:14" x14ac:dyDescent="0.25">
      <c r="D369" s="23"/>
      <c r="E369" s="23"/>
      <c r="J369" s="18"/>
      <c r="K369" s="18"/>
    </row>
    <row r="370" spans="1:14" x14ac:dyDescent="0.25">
      <c r="D370" s="23"/>
      <c r="E370" s="23"/>
      <c r="J370" s="18"/>
      <c r="K370" s="18"/>
    </row>
    <row r="371" spans="1:14" x14ac:dyDescent="0.25">
      <c r="D371" s="23"/>
      <c r="E371" s="23"/>
      <c r="J371" s="18"/>
      <c r="K371" s="18"/>
    </row>
    <row r="372" spans="1:14" x14ac:dyDescent="0.25">
      <c r="D372" s="23"/>
      <c r="E372" s="23"/>
      <c r="J372" s="18"/>
      <c r="K372" s="18"/>
    </row>
    <row r="373" spans="1:14" x14ac:dyDescent="0.25">
      <c r="D373" s="23"/>
      <c r="E373" s="23"/>
      <c r="J373" s="18"/>
      <c r="K373" s="18"/>
    </row>
    <row r="374" spans="1:14" x14ac:dyDescent="0.25">
      <c r="A374" s="11" t="s">
        <v>281</v>
      </c>
      <c r="D374" s="23"/>
      <c r="E374" s="23"/>
      <c r="J374" s="18"/>
      <c r="K374" s="18"/>
    </row>
    <row r="375" spans="1:14" x14ac:dyDescent="0.25">
      <c r="A375" s="11" t="s">
        <v>284</v>
      </c>
      <c r="D375" s="23"/>
      <c r="E375" s="23"/>
      <c r="J375" s="18"/>
      <c r="K375" s="18"/>
    </row>
    <row r="376" spans="1:14" x14ac:dyDescent="0.25">
      <c r="A376" s="11" t="s">
        <v>236</v>
      </c>
      <c r="D376" s="23">
        <f>VLOOKUP(A376,vertices!$A:$C,2,0)</f>
        <v>-23.209833333333332</v>
      </c>
      <c r="E376" s="23">
        <f>VLOOKUP(A376,vertices!$A:$C,3,0)</f>
        <v>-41.043500000000002</v>
      </c>
      <c r="F376" t="str">
        <f t="shared" si="29"/>
        <v>(-23,2098333333333_-41,0435)_</v>
      </c>
      <c r="H376" t="s">
        <v>294</v>
      </c>
      <c r="J376" s="18"/>
      <c r="K376" t="s">
        <v>294</v>
      </c>
      <c r="L376" t="s">
        <v>295</v>
      </c>
      <c r="M376" t="s">
        <v>296</v>
      </c>
      <c r="N376" t="s">
        <v>297</v>
      </c>
    </row>
    <row r="377" spans="1:14" x14ac:dyDescent="0.25">
      <c r="A377" s="11" t="s">
        <v>238</v>
      </c>
      <c r="D377" s="23">
        <f>VLOOKUP(A377,vertices!$A:$C,2,0)</f>
        <v>-23.008500000000002</v>
      </c>
      <c r="E377" s="23">
        <f>VLOOKUP(A377,vertices!$A:$C,3,0)</f>
        <v>-41.213333333333331</v>
      </c>
      <c r="F377" t="str">
        <f t="shared" ref="F377:F409" si="31">"("&amp;D377&amp;"_"&amp;E377&amp;")_"</f>
        <v>(-23,0085_-41,2133333333333)_</v>
      </c>
      <c r="H377" t="s">
        <v>295</v>
      </c>
      <c r="J377" s="18"/>
      <c r="K377" s="18"/>
    </row>
    <row r="378" spans="1:14" x14ac:dyDescent="0.25">
      <c r="A378" s="11" t="s">
        <v>237</v>
      </c>
      <c r="D378" s="23">
        <f>VLOOKUP(A378,vertices!$A:$C,2,0)</f>
        <v>-22.907</v>
      </c>
      <c r="E378" s="23">
        <f>VLOOKUP(A378,vertices!$A:$C,3,0)</f>
        <v>-41.116166666666665</v>
      </c>
      <c r="F378" t="str">
        <f t="shared" si="31"/>
        <v>(-22,907_-41,1161666666667)_</v>
      </c>
      <c r="H378" t="s">
        <v>296</v>
      </c>
      <c r="J378" s="18"/>
      <c r="K378" s="18"/>
    </row>
    <row r="379" spans="1:14" x14ac:dyDescent="0.25">
      <c r="A379" s="11" t="s">
        <v>235</v>
      </c>
      <c r="D379" s="23">
        <f>VLOOKUP(A379,vertices!$A:$C,2,0)</f>
        <v>-23.396333333333335</v>
      </c>
      <c r="E379" s="23">
        <f>VLOOKUP(A379,vertices!$A:$C,3,0)</f>
        <v>-40.541833333333336</v>
      </c>
      <c r="F379" t="str">
        <f t="shared" si="31"/>
        <v>(-23,3963333333333_-40,5418333333333)_</v>
      </c>
      <c r="H379" t="s">
        <v>297</v>
      </c>
      <c r="J379" s="18"/>
      <c r="K379" s="18"/>
    </row>
    <row r="380" spans="1:14" x14ac:dyDescent="0.25">
      <c r="D380" s="23"/>
      <c r="E380" s="23"/>
      <c r="J380" s="18"/>
      <c r="K380" s="18"/>
    </row>
    <row r="381" spans="1:14" x14ac:dyDescent="0.25">
      <c r="A381" s="11" t="s">
        <v>285</v>
      </c>
      <c r="D381" s="23"/>
      <c r="E381" s="23"/>
      <c r="J381" s="18"/>
      <c r="K381" s="18"/>
    </row>
    <row r="382" spans="1:14" x14ac:dyDescent="0.25">
      <c r="A382" s="11" t="s">
        <v>235</v>
      </c>
      <c r="D382" s="23">
        <f>VLOOKUP(A382,vertices!$A:$C,2,0)</f>
        <v>-23.396333333333335</v>
      </c>
      <c r="E382" s="23">
        <f>VLOOKUP(A382,vertices!$A:$C,3,0)</f>
        <v>-40.541833333333336</v>
      </c>
      <c r="F382" t="str">
        <f t="shared" si="31"/>
        <v>(-23,3963333333333_-40,5418333333333)_</v>
      </c>
      <c r="H382" t="s">
        <v>297</v>
      </c>
      <c r="J382" s="18"/>
      <c r="K382" t="s">
        <v>297</v>
      </c>
      <c r="L382" t="s">
        <v>296</v>
      </c>
      <c r="M382" t="s">
        <v>298</v>
      </c>
      <c r="N382" t="s">
        <v>299</v>
      </c>
    </row>
    <row r="383" spans="1:14" x14ac:dyDescent="0.25">
      <c r="A383" s="11" t="s">
        <v>237</v>
      </c>
      <c r="D383" s="23">
        <f>VLOOKUP(A383,vertices!$A:$C,2,0)</f>
        <v>-22.907</v>
      </c>
      <c r="E383" s="23">
        <f>VLOOKUP(A383,vertices!$A:$C,3,0)</f>
        <v>-41.116166666666665</v>
      </c>
      <c r="F383" t="str">
        <f t="shared" si="31"/>
        <v>(-22,907_-41,1161666666667)_</v>
      </c>
      <c r="H383" t="s">
        <v>296</v>
      </c>
      <c r="J383" s="18"/>
      <c r="K383" s="18"/>
    </row>
    <row r="384" spans="1:14" x14ac:dyDescent="0.25">
      <c r="A384" s="11" t="s">
        <v>212</v>
      </c>
      <c r="D384" s="23">
        <f>VLOOKUP(A384,vertices!$A:$C,2,0)</f>
        <v>-22.798500000000001</v>
      </c>
      <c r="E384" s="23">
        <f>VLOOKUP(A384,vertices!$A:$C,3,0)</f>
        <v>-41.012500000000003</v>
      </c>
      <c r="F384" t="str">
        <f t="shared" si="31"/>
        <v>(-22,7985_-41,0125)_</v>
      </c>
      <c r="H384" t="s">
        <v>298</v>
      </c>
      <c r="J384" s="18"/>
      <c r="K384" s="18"/>
    </row>
    <row r="385" spans="1:14" x14ac:dyDescent="0.25">
      <c r="A385" s="11" t="s">
        <v>221</v>
      </c>
      <c r="D385" s="23">
        <f>VLOOKUP(A385,vertices!$A:$C,2,0)</f>
        <v>-23.2485</v>
      </c>
      <c r="E385" s="23">
        <f>VLOOKUP(A385,vertices!$A:$C,3,0)</f>
        <v>-40.25116666666667</v>
      </c>
      <c r="F385" t="str">
        <f t="shared" si="31"/>
        <v>(-23,2485_-40,2511666666667)_</v>
      </c>
      <c r="H385" t="s">
        <v>299</v>
      </c>
      <c r="J385" s="18"/>
      <c r="K385" s="18"/>
    </row>
    <row r="386" spans="1:14" x14ac:dyDescent="0.25">
      <c r="D386" s="23"/>
      <c r="E386" s="23"/>
      <c r="J386" s="18"/>
      <c r="K386" s="18"/>
    </row>
    <row r="387" spans="1:14" x14ac:dyDescent="0.25">
      <c r="A387" s="11" t="s">
        <v>286</v>
      </c>
      <c r="D387" s="23"/>
      <c r="E387" s="23"/>
      <c r="J387" s="18"/>
      <c r="K387" s="18"/>
    </row>
    <row r="388" spans="1:14" x14ac:dyDescent="0.25">
      <c r="A388" s="11" t="s">
        <v>221</v>
      </c>
      <c r="D388" s="23">
        <f>VLOOKUP(A388,vertices!$A:$C,2,0)</f>
        <v>-23.2485</v>
      </c>
      <c r="E388" s="23">
        <f>VLOOKUP(A388,vertices!$A:$C,3,0)</f>
        <v>-40.25116666666667</v>
      </c>
      <c r="F388" t="str">
        <f t="shared" si="31"/>
        <v>(-23,2485_-40,2511666666667)_</v>
      </c>
      <c r="H388" t="s">
        <v>299</v>
      </c>
      <c r="J388" s="18"/>
      <c r="K388" t="s">
        <v>299</v>
      </c>
      <c r="L388" t="s">
        <v>298</v>
      </c>
      <c r="M388" t="s">
        <v>300</v>
      </c>
      <c r="N388" t="s">
        <v>301</v>
      </c>
    </row>
    <row r="389" spans="1:14" x14ac:dyDescent="0.25">
      <c r="A389" s="11" t="s">
        <v>212</v>
      </c>
      <c r="D389" s="23">
        <f>VLOOKUP(A389,vertices!$A:$C,2,0)</f>
        <v>-22.798500000000001</v>
      </c>
      <c r="E389" s="23">
        <f>VLOOKUP(A389,vertices!$A:$C,3,0)</f>
        <v>-41.012500000000003</v>
      </c>
      <c r="F389" t="str">
        <f t="shared" si="31"/>
        <v>(-22,7985_-41,0125)_</v>
      </c>
      <c r="H389" t="s">
        <v>298</v>
      </c>
      <c r="J389" s="18"/>
      <c r="K389" s="18"/>
    </row>
    <row r="390" spans="1:14" x14ac:dyDescent="0.25">
      <c r="A390" s="11" t="s">
        <v>211</v>
      </c>
      <c r="D390" s="23">
        <f>VLOOKUP(A390,vertices!$A:$C,2,0)</f>
        <v>-22.731166666666667</v>
      </c>
      <c r="E390" s="23">
        <f>VLOOKUP(A390,vertices!$A:$C,3,0)</f>
        <v>-40.910166666666669</v>
      </c>
      <c r="F390" t="str">
        <f t="shared" si="31"/>
        <v>(-22,7311666666667_-40,9101666666667)_</v>
      </c>
      <c r="H390" t="s">
        <v>300</v>
      </c>
      <c r="J390" s="18"/>
      <c r="K390" s="18"/>
    </row>
    <row r="391" spans="1:14" x14ac:dyDescent="0.25">
      <c r="A391" s="11" t="s">
        <v>220</v>
      </c>
      <c r="D391" s="23">
        <f>VLOOKUP(A391,vertices!$A:$C,2,0)</f>
        <v>-23.091333333333335</v>
      </c>
      <c r="E391" s="23">
        <f>VLOOKUP(A391,vertices!$A:$C,3,0)</f>
        <v>-40.095500000000001</v>
      </c>
      <c r="F391" t="str">
        <f t="shared" si="31"/>
        <v>(-23,0913333333333_-40,0955)_</v>
      </c>
      <c r="H391" t="s">
        <v>301</v>
      </c>
      <c r="J391" s="18"/>
      <c r="K391" s="18"/>
    </row>
    <row r="392" spans="1:14" x14ac:dyDescent="0.25">
      <c r="D392" s="23"/>
      <c r="E392" s="23"/>
      <c r="J392" s="18"/>
      <c r="K392" s="18"/>
    </row>
    <row r="393" spans="1:14" x14ac:dyDescent="0.25">
      <c r="A393" s="11" t="s">
        <v>287</v>
      </c>
      <c r="D393" s="23"/>
      <c r="E393" s="23"/>
      <c r="J393" s="18"/>
      <c r="K393" s="18"/>
    </row>
    <row r="394" spans="1:14" x14ac:dyDescent="0.25">
      <c r="A394" s="11" t="s">
        <v>220</v>
      </c>
      <c r="D394" s="23">
        <f>VLOOKUP(A394,vertices!$A:$C,2,0)</f>
        <v>-23.091333333333335</v>
      </c>
      <c r="E394" s="23">
        <f>VLOOKUP(A394,vertices!$A:$C,3,0)</f>
        <v>-40.095500000000001</v>
      </c>
      <c r="F394" t="str">
        <f t="shared" si="31"/>
        <v>(-23,0913333333333_-40,0955)_</v>
      </c>
      <c r="H394" t="s">
        <v>301</v>
      </c>
      <c r="J394" s="18"/>
      <c r="K394" t="s">
        <v>301</v>
      </c>
      <c r="L394" t="s">
        <v>300</v>
      </c>
      <c r="M394" t="s">
        <v>302</v>
      </c>
      <c r="N394" t="s">
        <v>303</v>
      </c>
    </row>
    <row r="395" spans="1:14" x14ac:dyDescent="0.25">
      <c r="A395" s="11" t="s">
        <v>211</v>
      </c>
      <c r="D395" s="23">
        <f>VLOOKUP(A395,vertices!$A:$C,2,0)</f>
        <v>-22.731166666666667</v>
      </c>
      <c r="E395" s="23">
        <f>VLOOKUP(A395,vertices!$A:$C,3,0)</f>
        <v>-40.910166666666669</v>
      </c>
      <c r="F395" t="str">
        <f t="shared" si="31"/>
        <v>(-22,7311666666667_-40,9101666666667)_</v>
      </c>
      <c r="H395" t="s">
        <v>300</v>
      </c>
      <c r="J395" s="18"/>
      <c r="K395" s="18"/>
    </row>
    <row r="396" spans="1:14" x14ac:dyDescent="0.25">
      <c r="A396" s="11" t="s">
        <v>210</v>
      </c>
      <c r="D396" s="23">
        <f>VLOOKUP(A396,vertices!$A:$C,2,0)</f>
        <v>-22.683666666666667</v>
      </c>
      <c r="E396" s="23">
        <f>VLOOKUP(A396,vertices!$A:$C,3,0)</f>
        <v>-40.80983333333333</v>
      </c>
      <c r="F396" t="str">
        <f t="shared" si="31"/>
        <v>(-22,6836666666667_-40,8098333333333)_</v>
      </c>
      <c r="H396" t="s">
        <v>302</v>
      </c>
      <c r="J396" s="18"/>
      <c r="K396" s="18"/>
    </row>
    <row r="397" spans="1:14" x14ac:dyDescent="0.25">
      <c r="A397" s="11" t="s">
        <v>219</v>
      </c>
      <c r="D397" s="23">
        <f>VLOOKUP(A397,vertices!$A:$C,2,0)</f>
        <v>-22.975999999999999</v>
      </c>
      <c r="E397" s="23">
        <f>VLOOKUP(A397,vertices!$A:$C,3,0)</f>
        <v>-39.964666666666666</v>
      </c>
      <c r="F397" t="str">
        <f t="shared" si="31"/>
        <v>(-22,976_-39,9646666666667)_</v>
      </c>
      <c r="H397" t="s">
        <v>303</v>
      </c>
      <c r="J397" s="18"/>
      <c r="K397" s="18"/>
    </row>
    <row r="398" spans="1:14" x14ac:dyDescent="0.25">
      <c r="D398" s="23"/>
      <c r="E398" s="23"/>
      <c r="J398" s="18"/>
      <c r="K398" s="18"/>
    </row>
    <row r="399" spans="1:14" x14ac:dyDescent="0.25">
      <c r="A399" s="11" t="s">
        <v>288</v>
      </c>
      <c r="D399" s="23"/>
      <c r="E399" s="23"/>
      <c r="J399" s="18"/>
      <c r="K399" s="18"/>
    </row>
    <row r="400" spans="1:14" x14ac:dyDescent="0.25">
      <c r="A400" s="11" t="s">
        <v>219</v>
      </c>
      <c r="D400" s="23">
        <f>VLOOKUP(A400,vertices!$A:$C,2,0)</f>
        <v>-22.975999999999999</v>
      </c>
      <c r="E400" s="23">
        <f>VLOOKUP(A400,vertices!$A:$C,3,0)</f>
        <v>-39.964666666666666</v>
      </c>
      <c r="F400" t="str">
        <f t="shared" si="31"/>
        <v>(-22,976_-39,9646666666667)_</v>
      </c>
      <c r="H400" t="s">
        <v>303</v>
      </c>
      <c r="J400" s="18"/>
      <c r="K400" t="s">
        <v>303</v>
      </c>
      <c r="L400" t="s">
        <v>302</v>
      </c>
      <c r="M400" t="s">
        <v>304</v>
      </c>
      <c r="N400" t="s">
        <v>305</v>
      </c>
    </row>
    <row r="401" spans="1:14" x14ac:dyDescent="0.25">
      <c r="A401" s="11" t="s">
        <v>210</v>
      </c>
      <c r="D401" s="23">
        <f>VLOOKUP(A401,vertices!$A:$C,2,0)</f>
        <v>-22.683666666666667</v>
      </c>
      <c r="E401" s="23">
        <f>VLOOKUP(A401,vertices!$A:$C,3,0)</f>
        <v>-40.80983333333333</v>
      </c>
      <c r="F401" t="str">
        <f t="shared" si="31"/>
        <v>(-22,6836666666667_-40,8098333333333)_</v>
      </c>
      <c r="H401" t="s">
        <v>302</v>
      </c>
      <c r="J401" s="18"/>
      <c r="K401" s="18"/>
    </row>
    <row r="402" spans="1:14" x14ac:dyDescent="0.25">
      <c r="A402" s="11" t="s">
        <v>209</v>
      </c>
      <c r="D402" s="23">
        <f>VLOOKUP(A402,vertices!$A:$C,2,0)</f>
        <v>-22.588166666666666</v>
      </c>
      <c r="E402" s="23">
        <f>VLOOKUP(A402,vertices!$A:$C,3,0)</f>
        <v>-40.702833333333331</v>
      </c>
      <c r="F402" t="str">
        <f t="shared" si="31"/>
        <v>(-22,5881666666667_-40,7028333333333)_</v>
      </c>
      <c r="H402" t="s">
        <v>304</v>
      </c>
      <c r="J402" s="18"/>
      <c r="K402" s="18"/>
    </row>
    <row r="403" spans="1:14" x14ac:dyDescent="0.25">
      <c r="A403" s="11" t="s">
        <v>218</v>
      </c>
      <c r="D403" s="23">
        <f>VLOOKUP(A403,vertices!$A:$C,2,0)</f>
        <v>-22.79</v>
      </c>
      <c r="E403" s="23">
        <f>VLOOKUP(A403,vertices!$A:$C,3,0)</f>
        <v>-39.964666666666666</v>
      </c>
      <c r="F403" t="str">
        <f t="shared" si="31"/>
        <v>(-22,79_-39,9646666666667)_</v>
      </c>
      <c r="H403" t="s">
        <v>305</v>
      </c>
      <c r="J403" s="18"/>
      <c r="K403" s="18"/>
    </row>
    <row r="404" spans="1:14" x14ac:dyDescent="0.25">
      <c r="D404" s="23"/>
      <c r="E404" s="23"/>
      <c r="J404" s="18"/>
      <c r="K404" s="18"/>
    </row>
    <row r="405" spans="1:14" x14ac:dyDescent="0.25">
      <c r="A405" s="11" t="s">
        <v>289</v>
      </c>
      <c r="D405" s="23"/>
      <c r="E405" s="23"/>
      <c r="J405" s="18"/>
      <c r="K405" s="18"/>
    </row>
    <row r="406" spans="1:14" x14ac:dyDescent="0.25">
      <c r="A406" s="11" t="s">
        <v>218</v>
      </c>
      <c r="D406" s="23">
        <f>VLOOKUP(A406,vertices!$A:$C,2,0)</f>
        <v>-22.79</v>
      </c>
      <c r="E406" s="23">
        <f>VLOOKUP(A406,vertices!$A:$C,3,0)</f>
        <v>-39.964666666666666</v>
      </c>
      <c r="F406" t="str">
        <f t="shared" si="31"/>
        <v>(-22,79_-39,9646666666667)_</v>
      </c>
      <c r="H406" t="s">
        <v>305</v>
      </c>
      <c r="J406" s="18"/>
      <c r="K406" t="s">
        <v>305</v>
      </c>
      <c r="L406" t="s">
        <v>304</v>
      </c>
      <c r="M406" t="s">
        <v>306</v>
      </c>
      <c r="N406" t="s">
        <v>307</v>
      </c>
    </row>
    <row r="407" spans="1:14" x14ac:dyDescent="0.25">
      <c r="A407" s="11" t="s">
        <v>209</v>
      </c>
      <c r="D407" s="23">
        <f>VLOOKUP(A407,vertices!$A:$C,2,0)</f>
        <v>-22.588166666666666</v>
      </c>
      <c r="E407" s="23">
        <f>VLOOKUP(A407,vertices!$A:$C,3,0)</f>
        <v>-40.702833333333331</v>
      </c>
      <c r="F407" t="str">
        <f t="shared" si="31"/>
        <v>(-22,5881666666667_-40,7028333333333)_</v>
      </c>
      <c r="H407" t="s">
        <v>304</v>
      </c>
      <c r="J407" s="18"/>
      <c r="K407" s="18"/>
    </row>
    <row r="408" spans="1:14" x14ac:dyDescent="0.25">
      <c r="A408" s="11" t="s">
        <v>208</v>
      </c>
      <c r="D408" s="23">
        <f>VLOOKUP(A408,vertices!$A:$C,2,0)</f>
        <v>-22.489833333333333</v>
      </c>
      <c r="E408" s="23">
        <f>VLOOKUP(A408,vertices!$A:$C,3,0)</f>
        <v>-40.62833333333333</v>
      </c>
      <c r="F408" t="str">
        <f t="shared" si="31"/>
        <v>(-22,4898333333333_-40,6283333333333)_</v>
      </c>
      <c r="H408" t="s">
        <v>306</v>
      </c>
      <c r="J408" s="18"/>
      <c r="K408" s="18"/>
    </row>
    <row r="409" spans="1:14" x14ac:dyDescent="0.25">
      <c r="A409" s="11" t="s">
        <v>217</v>
      </c>
      <c r="D409" s="23">
        <f>VLOOKUP(A409,vertices!$A:$C,2,0)</f>
        <v>-22.5975</v>
      </c>
      <c r="E409" s="23">
        <f>VLOOKUP(A409,vertices!$A:$C,3,0)</f>
        <v>-39.735500000000002</v>
      </c>
      <c r="F409" t="str">
        <f t="shared" si="31"/>
        <v>(-22,5975_-39,7355)_</v>
      </c>
      <c r="H409" t="s">
        <v>307</v>
      </c>
      <c r="J409" s="18"/>
      <c r="K409" s="18"/>
    </row>
    <row r="410" spans="1:14" x14ac:dyDescent="0.25">
      <c r="D410" s="23"/>
      <c r="E410" s="23"/>
      <c r="J410" s="18"/>
      <c r="K410" s="18"/>
    </row>
    <row r="411" spans="1:14" x14ac:dyDescent="0.25">
      <c r="A411" s="11" t="s">
        <v>290</v>
      </c>
      <c r="D411" s="23"/>
      <c r="E411" s="23"/>
      <c r="J411" s="18"/>
      <c r="K411" s="18"/>
    </row>
    <row r="412" spans="1:14" x14ac:dyDescent="0.25">
      <c r="A412" s="11" t="s">
        <v>217</v>
      </c>
      <c r="D412" s="23">
        <f>VLOOKUP(A412,vertices!$A:$C,2,0)</f>
        <v>-22.5975</v>
      </c>
      <c r="E412" s="23">
        <f>VLOOKUP(A412,vertices!$A:$C,3,0)</f>
        <v>-39.735500000000002</v>
      </c>
      <c r="F412" t="str">
        <f t="shared" ref="F412:F433" si="32">"("&amp;D412&amp;"_"&amp;E412&amp;")_"</f>
        <v>(-22,5975_-39,7355)_</v>
      </c>
      <c r="H412" t="s">
        <v>307</v>
      </c>
      <c r="J412" s="18"/>
      <c r="K412" t="s">
        <v>307</v>
      </c>
      <c r="L412" t="s">
        <v>306</v>
      </c>
      <c r="M412" t="s">
        <v>308</v>
      </c>
      <c r="N412" t="s">
        <v>309</v>
      </c>
    </row>
    <row r="413" spans="1:14" x14ac:dyDescent="0.25">
      <c r="A413" s="11" t="s">
        <v>208</v>
      </c>
      <c r="D413" s="23">
        <f>VLOOKUP(A413,vertices!$A:$C,2,0)</f>
        <v>-22.489833333333333</v>
      </c>
      <c r="E413" s="23">
        <f>VLOOKUP(A413,vertices!$A:$C,3,0)</f>
        <v>-40.62833333333333</v>
      </c>
      <c r="F413" t="str">
        <f t="shared" si="32"/>
        <v>(-22,4898333333333_-40,6283333333333)_</v>
      </c>
      <c r="H413" t="s">
        <v>306</v>
      </c>
      <c r="J413" s="18"/>
      <c r="K413" s="18"/>
    </row>
    <row r="414" spans="1:14" x14ac:dyDescent="0.25">
      <c r="A414" s="11" t="s">
        <v>207</v>
      </c>
      <c r="D414" s="23">
        <f>VLOOKUP(A414,vertices!$A:$C,2,0)</f>
        <v>-22.379000000000001</v>
      </c>
      <c r="E414" s="23">
        <f>VLOOKUP(A414,vertices!$A:$C,3,0)</f>
        <v>-40.582666666666668</v>
      </c>
      <c r="F414" t="str">
        <f t="shared" si="32"/>
        <v>(-22,379_-40,5826666666667)_</v>
      </c>
      <c r="H414" t="s">
        <v>308</v>
      </c>
      <c r="J414" s="18"/>
      <c r="K414" s="18"/>
    </row>
    <row r="415" spans="1:14" x14ac:dyDescent="0.25">
      <c r="A415" s="11" t="s">
        <v>216</v>
      </c>
      <c r="D415" s="23">
        <f>VLOOKUP(A415,vertices!$A:$C,2,0)</f>
        <v>-22.3995</v>
      </c>
      <c r="E415" s="23">
        <f>VLOOKUP(A415,vertices!$A:$C,3,0)</f>
        <v>-39.665833333333332</v>
      </c>
      <c r="F415" t="str">
        <f t="shared" si="32"/>
        <v>(-22,3995_-39,6658333333333)_</v>
      </c>
      <c r="H415" t="s">
        <v>309</v>
      </c>
      <c r="J415" s="18"/>
      <c r="K415" s="18"/>
    </row>
    <row r="416" spans="1:14" x14ac:dyDescent="0.25">
      <c r="D416" s="23"/>
      <c r="E416" s="23"/>
      <c r="J416" s="18"/>
      <c r="K416" s="18"/>
    </row>
    <row r="417" spans="1:14" x14ac:dyDescent="0.25">
      <c r="A417" s="11" t="s">
        <v>291</v>
      </c>
      <c r="D417" s="23"/>
      <c r="E417" s="23"/>
      <c r="J417" s="18"/>
      <c r="K417" s="18"/>
    </row>
    <row r="418" spans="1:14" x14ac:dyDescent="0.25">
      <c r="A418" s="11" t="s">
        <v>216</v>
      </c>
      <c r="D418" s="23">
        <f>VLOOKUP(A418,vertices!$A:$C,2,0)</f>
        <v>-22.3995</v>
      </c>
      <c r="E418" s="23">
        <f>VLOOKUP(A418,vertices!$A:$C,3,0)</f>
        <v>-39.665833333333332</v>
      </c>
      <c r="F418" t="str">
        <f t="shared" si="32"/>
        <v>(-22,3995_-39,6658333333333)_</v>
      </c>
      <c r="H418" t="s">
        <v>309</v>
      </c>
      <c r="J418" s="18"/>
      <c r="K418" t="s">
        <v>309</v>
      </c>
      <c r="L418" t="s">
        <v>308</v>
      </c>
      <c r="M418" t="s">
        <v>310</v>
      </c>
      <c r="N418" t="s">
        <v>311</v>
      </c>
    </row>
    <row r="419" spans="1:14" x14ac:dyDescent="0.25">
      <c r="A419" s="11" t="s">
        <v>207</v>
      </c>
      <c r="D419" s="23">
        <f>VLOOKUP(A419,vertices!$A:$C,2,0)</f>
        <v>-22.379000000000001</v>
      </c>
      <c r="E419" s="23">
        <f>VLOOKUP(A419,vertices!$A:$C,3,0)</f>
        <v>-40.582666666666668</v>
      </c>
      <c r="F419" t="str">
        <f t="shared" si="32"/>
        <v>(-22,379_-40,5826666666667)_</v>
      </c>
      <c r="H419" t="s">
        <v>308</v>
      </c>
      <c r="J419" s="18"/>
      <c r="K419" s="18"/>
    </row>
    <row r="420" spans="1:14" x14ac:dyDescent="0.25">
      <c r="A420" s="11" t="s">
        <v>206</v>
      </c>
      <c r="D420" s="23">
        <f>VLOOKUP(A420,vertices!$A:$C,2,0)</f>
        <v>-22.242833333333333</v>
      </c>
      <c r="E420" s="23">
        <f>VLOOKUP(A420,vertices!$A:$C,3,0)</f>
        <v>-40.569833333333335</v>
      </c>
      <c r="F420" t="str">
        <f t="shared" si="32"/>
        <v>(-22,2428333333333_-40,5698333333333)_</v>
      </c>
      <c r="H420" t="s">
        <v>310</v>
      </c>
      <c r="J420" s="18"/>
      <c r="K420" s="18"/>
    </row>
    <row r="421" spans="1:14" x14ac:dyDescent="0.25">
      <c r="A421" s="11" t="s">
        <v>215</v>
      </c>
      <c r="D421" s="23">
        <f>VLOOKUP(A421,vertices!$A:$C,2,0)</f>
        <v>-22.157499999999999</v>
      </c>
      <c r="E421" s="23">
        <f>VLOOKUP(A421,vertices!$A:$C,3,0)</f>
        <v>-39.640333333333331</v>
      </c>
      <c r="F421" t="str">
        <f t="shared" si="32"/>
        <v>(-22,1575_-39,6403333333333)_</v>
      </c>
      <c r="H421" t="s">
        <v>311</v>
      </c>
      <c r="J421" s="18"/>
      <c r="K421" s="18"/>
    </row>
    <row r="422" spans="1:14" x14ac:dyDescent="0.25">
      <c r="D422" s="23"/>
      <c r="E422" s="23"/>
      <c r="J422" s="18"/>
      <c r="K422" s="18"/>
    </row>
    <row r="423" spans="1:14" x14ac:dyDescent="0.25">
      <c r="A423" s="11" t="s">
        <v>292</v>
      </c>
      <c r="D423" s="23"/>
      <c r="E423" s="23"/>
    </row>
    <row r="424" spans="1:14" x14ac:dyDescent="0.25">
      <c r="A424" s="11" t="s">
        <v>215</v>
      </c>
      <c r="D424" s="23">
        <f>VLOOKUP(A424,vertices!$A:$C,2,0)</f>
        <v>-22.157499999999999</v>
      </c>
      <c r="E424" s="23">
        <f>VLOOKUP(A424,vertices!$A:$C,3,0)</f>
        <v>-39.640333333333331</v>
      </c>
      <c r="F424" t="str">
        <f t="shared" si="32"/>
        <v>(-22,1575_-39,6403333333333)_</v>
      </c>
      <c r="H424" t="s">
        <v>311</v>
      </c>
      <c r="K424" t="s">
        <v>311</v>
      </c>
      <c r="L424" t="s">
        <v>310</v>
      </c>
      <c r="M424" t="s">
        <v>312</v>
      </c>
      <c r="N424" t="s">
        <v>313</v>
      </c>
    </row>
    <row r="425" spans="1:14" x14ac:dyDescent="0.25">
      <c r="A425" s="11" t="s">
        <v>206</v>
      </c>
      <c r="D425" s="23">
        <f>VLOOKUP(A425,vertices!$A:$C,2,0)</f>
        <v>-22.242833333333333</v>
      </c>
      <c r="E425" s="23">
        <f>VLOOKUP(A425,vertices!$A:$C,3,0)</f>
        <v>-40.569833333333335</v>
      </c>
      <c r="F425" t="str">
        <f t="shared" si="32"/>
        <v>(-22,2428333333333_-40,5698333333333)_</v>
      </c>
      <c r="H425" t="s">
        <v>310</v>
      </c>
    </row>
    <row r="426" spans="1:14" x14ac:dyDescent="0.25">
      <c r="A426" s="11" t="s">
        <v>205</v>
      </c>
      <c r="D426" s="23">
        <f>VLOOKUP(A426,vertices!$A:$C,2,0)</f>
        <v>-22.120166666666666</v>
      </c>
      <c r="E426" s="23">
        <f>VLOOKUP(A426,vertices!$A:$C,3,0)</f>
        <v>-40.553166666666669</v>
      </c>
      <c r="F426" t="str">
        <f t="shared" si="32"/>
        <v>(-22,1201666666667_-40,5531666666667)_</v>
      </c>
      <c r="H426" t="s">
        <v>312</v>
      </c>
    </row>
    <row r="427" spans="1:14" x14ac:dyDescent="0.25">
      <c r="A427" s="11" t="s">
        <v>214</v>
      </c>
      <c r="D427" s="23">
        <f>VLOOKUP(A427,vertices!$A:$C,2,0)</f>
        <v>-21.941333333333333</v>
      </c>
      <c r="E427" s="23">
        <f>VLOOKUP(A427,vertices!$A:$C,3,0)</f>
        <v>-39.621833333333335</v>
      </c>
      <c r="F427" t="str">
        <f t="shared" si="32"/>
        <v>(-21,9413333333333_-39,6218333333333)_</v>
      </c>
      <c r="H427" t="s">
        <v>313</v>
      </c>
    </row>
    <row r="428" spans="1:14" x14ac:dyDescent="0.25">
      <c r="D428" s="23"/>
      <c r="E428" s="23"/>
    </row>
    <row r="429" spans="1:14" x14ac:dyDescent="0.25">
      <c r="A429" s="11" t="s">
        <v>293</v>
      </c>
      <c r="D429" s="23"/>
      <c r="E429" s="23"/>
    </row>
    <row r="430" spans="1:14" x14ac:dyDescent="0.25">
      <c r="A430" s="11" t="s">
        <v>214</v>
      </c>
      <c r="D430" s="23">
        <f>VLOOKUP(A430,vertices!$A:$C,2,0)</f>
        <v>-21.941333333333333</v>
      </c>
      <c r="E430" s="23">
        <f>VLOOKUP(A430,vertices!$A:$C,3,0)</f>
        <v>-39.621833333333335</v>
      </c>
      <c r="F430" t="str">
        <f t="shared" si="32"/>
        <v>(-21,9413333333333_-39,6218333333333)_</v>
      </c>
      <c r="H430" t="s">
        <v>313</v>
      </c>
      <c r="K430" t="s">
        <v>313</v>
      </c>
      <c r="L430" t="s">
        <v>312</v>
      </c>
      <c r="M430" t="s">
        <v>314</v>
      </c>
      <c r="N430" t="s">
        <v>315</v>
      </c>
    </row>
    <row r="431" spans="1:14" x14ac:dyDescent="0.25">
      <c r="A431" s="11" t="s">
        <v>205</v>
      </c>
      <c r="D431" s="23">
        <f>VLOOKUP(A431,vertices!$A:$C,2,0)</f>
        <v>-22.120166666666666</v>
      </c>
      <c r="E431" s="23">
        <f>VLOOKUP(A431,vertices!$A:$C,3,0)</f>
        <v>-40.553166666666669</v>
      </c>
      <c r="F431" t="str">
        <f t="shared" si="32"/>
        <v>(-22,1201666666667_-40,5531666666667)_</v>
      </c>
      <c r="H431" t="s">
        <v>312</v>
      </c>
    </row>
    <row r="432" spans="1:14" x14ac:dyDescent="0.25">
      <c r="A432" s="11" t="s">
        <v>204</v>
      </c>
      <c r="D432" s="23">
        <f>VLOOKUP(A432,vertices!$A:$C,2,0)</f>
        <v>-21.993166666666667</v>
      </c>
      <c r="E432" s="23">
        <f>VLOOKUP(A432,vertices!$A:$C,3,0)</f>
        <v>-40.551166666666667</v>
      </c>
      <c r="F432" t="str">
        <f t="shared" si="32"/>
        <v>(-21,9931666666667_-40,5511666666667)_</v>
      </c>
      <c r="H432" t="s">
        <v>314</v>
      </c>
    </row>
    <row r="433" spans="1:19" x14ac:dyDescent="0.25">
      <c r="A433" s="11" t="s">
        <v>213</v>
      </c>
      <c r="D433" s="23">
        <f>VLOOKUP(A433,vertices!$A:$C,2,0)</f>
        <v>-21.709333333333333</v>
      </c>
      <c r="E433" s="23">
        <f>VLOOKUP(A433,vertices!$A:$C,3,0)</f>
        <v>-39.594999999999999</v>
      </c>
      <c r="F433" t="str">
        <f t="shared" si="32"/>
        <v>(-21,7093333333333_-39,595)_</v>
      </c>
      <c r="H433" t="s">
        <v>315</v>
      </c>
    </row>
    <row r="437" spans="1:19" x14ac:dyDescent="0.25">
      <c r="A437" s="11" t="s">
        <v>745</v>
      </c>
    </row>
    <row r="438" spans="1:19" x14ac:dyDescent="0.25">
      <c r="A438" s="11" t="s">
        <v>735</v>
      </c>
      <c r="D438" s="23">
        <f>VLOOKUP(A438,vertices!$A:$C,2,0)</f>
        <v>-20.908333333333335</v>
      </c>
      <c r="E438" s="23">
        <f>VLOOKUP(A438,vertices!$A:$C,3,0)</f>
        <v>-40.110333333333337</v>
      </c>
      <c r="F438" t="str">
        <f>"("&amp;D438&amp;"_"&amp;E438&amp;")_"</f>
        <v>(-20,9083333333333_-40,1103333333333)_</v>
      </c>
      <c r="H438" t="s">
        <v>749</v>
      </c>
      <c r="L438" t="s">
        <v>749</v>
      </c>
      <c r="M438" t="s">
        <v>750</v>
      </c>
      <c r="N438" t="s">
        <v>751</v>
      </c>
      <c r="O438" t="s">
        <v>752</v>
      </c>
      <c r="P438" t="s">
        <v>753</v>
      </c>
      <c r="Q438" t="s">
        <v>755</v>
      </c>
      <c r="R438" t="s">
        <v>756</v>
      </c>
      <c r="S438" t="s">
        <v>757</v>
      </c>
    </row>
    <row r="439" spans="1:19" x14ac:dyDescent="0.25">
      <c r="A439" s="11" t="s">
        <v>736</v>
      </c>
      <c r="D439" s="23">
        <f>VLOOKUP(A439,vertices!$A:$C,2,0)</f>
        <v>-20.857833333333332</v>
      </c>
      <c r="E439" s="23">
        <f>VLOOKUP(A439,vertices!$A:$C,3,0)</f>
        <v>-39.966999999999999</v>
      </c>
      <c r="F439" t="str">
        <f t="shared" ref="F439:F445" si="33">"("&amp;D439&amp;"_"&amp;E439&amp;")_"</f>
        <v>(-20,8578333333333_-39,967)_</v>
      </c>
      <c r="H439" t="s">
        <v>750</v>
      </c>
    </row>
    <row r="440" spans="1:19" x14ac:dyDescent="0.25">
      <c r="A440" s="11" t="s">
        <v>737</v>
      </c>
      <c r="D440" s="23">
        <f>VLOOKUP(A440,vertices!$A:$C,2,0)</f>
        <v>-20.210833333333333</v>
      </c>
      <c r="E440" s="23">
        <f>VLOOKUP(A440,vertices!$A:$C,3,0)</f>
        <v>-39.577500000000001</v>
      </c>
      <c r="F440" t="str">
        <f t="shared" si="33"/>
        <v>(-20,2108333333333_-39,5775)_</v>
      </c>
      <c r="H440" t="s">
        <v>751</v>
      </c>
    </row>
    <row r="441" spans="1:19" x14ac:dyDescent="0.25">
      <c r="A441" s="11" t="s">
        <v>738</v>
      </c>
      <c r="D441" s="23">
        <f>VLOOKUP(A441,vertices!$A:$C,2,0)</f>
        <v>-19.9575</v>
      </c>
      <c r="E441" s="23">
        <f>VLOOKUP(A441,vertices!$A:$C,3,0)</f>
        <v>-39.652833333333334</v>
      </c>
      <c r="F441" t="str">
        <f t="shared" si="33"/>
        <v>(-19,9575_-39,6528333333333)_</v>
      </c>
      <c r="H441" t="s">
        <v>752</v>
      </c>
    </row>
    <row r="442" spans="1:19" x14ac:dyDescent="0.25">
      <c r="A442" s="11" t="s">
        <v>721</v>
      </c>
      <c r="D442" s="23">
        <f>VLOOKUP(A442,vertices!$A:$C,2,0)</f>
        <v>-19.564464999999998</v>
      </c>
      <c r="E442" s="23">
        <f>VLOOKUP(A442,vertices!$A:$C,3,0)</f>
        <v>-39.253960999999997</v>
      </c>
      <c r="F442" t="str">
        <f t="shared" si="33"/>
        <v>(-19,564465_-39,253961)_</v>
      </c>
      <c r="H442" t="s">
        <v>753</v>
      </c>
    </row>
    <row r="443" spans="1:19" x14ac:dyDescent="0.25">
      <c r="A443" s="11" t="s">
        <v>746</v>
      </c>
      <c r="D443" s="23">
        <v>-19.601199999999999</v>
      </c>
      <c r="E443" s="23">
        <v>-38.347799999999999</v>
      </c>
      <c r="F443" t="str">
        <f t="shared" si="33"/>
        <v>(-19,6012_-38,3478)_</v>
      </c>
      <c r="G443" s="11"/>
      <c r="H443" t="s">
        <v>755</v>
      </c>
    </row>
    <row r="444" spans="1:19" x14ac:dyDescent="0.25">
      <c r="A444" s="11" t="s">
        <v>747</v>
      </c>
      <c r="D444" s="23">
        <v>-21.401900000000001</v>
      </c>
      <c r="E444" s="23">
        <v>-39.281599999999997</v>
      </c>
      <c r="F444" t="str">
        <f t="shared" si="33"/>
        <v>(-21,4019_-39,2816)_</v>
      </c>
      <c r="G444" s="11"/>
      <c r="H444" t="s">
        <v>756</v>
      </c>
    </row>
    <row r="445" spans="1:19" x14ac:dyDescent="0.25">
      <c r="A445" s="11" t="s">
        <v>748</v>
      </c>
      <c r="D445" s="23">
        <v>-21.405799999999999</v>
      </c>
      <c r="E445" s="23">
        <v>-40.453000000000003</v>
      </c>
      <c r="F445" t="str">
        <f t="shared" si="33"/>
        <v>(-21,4058_-40,453)_</v>
      </c>
      <c r="G445" s="11"/>
      <c r="H445" t="s">
        <v>757</v>
      </c>
    </row>
  </sheetData>
  <autoFilter ref="A1:G371" xr:uid="{00000000-0009-0000-0000-000003000000}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1088"/>
  <sheetViews>
    <sheetView zoomScaleNormal="100" workbookViewId="0">
      <pane ySplit="1" topLeftCell="A2" activePane="bottomLeft" state="frozen"/>
      <selection pane="bottomLeft" activeCell="D398" sqref="D366:D398"/>
    </sheetView>
  </sheetViews>
  <sheetFormatPr defaultRowHeight="15" x14ac:dyDescent="0.25"/>
  <cols>
    <col min="1" max="1" width="29.7109375" style="81" customWidth="1"/>
    <col min="2" max="3" width="12.7109375" style="27" bestFit="1" customWidth="1"/>
    <col min="4" max="4" width="20.5703125" style="27" customWidth="1"/>
    <col min="5" max="5" width="9.140625" style="27"/>
    <col min="6" max="6" width="13.28515625" style="27" bestFit="1" customWidth="1"/>
    <col min="7" max="16384" width="9.140625" style="27"/>
  </cols>
  <sheetData>
    <row r="1" spans="1:9" x14ac:dyDescent="0.25">
      <c r="A1" s="81" t="s">
        <v>8</v>
      </c>
      <c r="B1" s="27" t="s">
        <v>9</v>
      </c>
      <c r="C1" s="27" t="s">
        <v>10</v>
      </c>
      <c r="D1" s="27" t="s">
        <v>169</v>
      </c>
      <c r="E1" s="27" t="s">
        <v>192</v>
      </c>
      <c r="F1" s="27" t="s">
        <v>174</v>
      </c>
    </row>
    <row r="2" spans="1:9" x14ac:dyDescent="0.25">
      <c r="A2" s="81" t="s">
        <v>236</v>
      </c>
      <c r="B2" s="28">
        <v>-23.209833333333332</v>
      </c>
      <c r="C2" s="28">
        <v>-41.043500000000002</v>
      </c>
      <c r="D2" s="27" t="str">
        <f>IFERROR(VLOOKUP(A2,UM!$A:$B,2,0),"NAO")</f>
        <v>NAO</v>
      </c>
      <c r="E2" s="27" t="s">
        <v>282</v>
      </c>
      <c r="F2" s="27" t="s">
        <v>345</v>
      </c>
    </row>
    <row r="3" spans="1:9" x14ac:dyDescent="0.25">
      <c r="A3" s="81" t="s">
        <v>12</v>
      </c>
      <c r="B3" s="27">
        <v>-24.333333333333332</v>
      </c>
      <c r="C3" s="27">
        <v>-42.666666666666664</v>
      </c>
      <c r="D3" s="27" t="str">
        <f>IFERROR(VLOOKUP(A3,UM!$A:$B,2,0),"NAO")</f>
        <v>NAO</v>
      </c>
      <c r="E3" s="27" t="s">
        <v>177</v>
      </c>
      <c r="F3" s="27" t="s">
        <v>345</v>
      </c>
    </row>
    <row r="4" spans="1:9" x14ac:dyDescent="0.25">
      <c r="A4" s="81" t="s">
        <v>170</v>
      </c>
      <c r="B4" s="27">
        <v>-23.202999999999999</v>
      </c>
      <c r="C4" s="27">
        <v>-42.803333333333299</v>
      </c>
      <c r="D4" s="27" t="str">
        <f>IFERROR(VLOOKUP(A4,UM!$A:$B,2,0),"NAO")</f>
        <v>NAO</v>
      </c>
      <c r="E4" s="27" t="s">
        <v>177</v>
      </c>
      <c r="F4" s="27" t="s">
        <v>345</v>
      </c>
    </row>
    <row r="5" spans="1:9" x14ac:dyDescent="0.25">
      <c r="A5" s="81" t="s">
        <v>235</v>
      </c>
      <c r="B5" s="28">
        <v>-23.396333333333335</v>
      </c>
      <c r="C5" s="28">
        <v>-40.541833333333336</v>
      </c>
      <c r="D5" s="27" t="str">
        <f>IFERROR(VLOOKUP(A5,UM!$A:$B,2,0),"NAO")</f>
        <v>NAO</v>
      </c>
      <c r="E5" s="27" t="s">
        <v>282</v>
      </c>
      <c r="F5" s="27" t="s">
        <v>345</v>
      </c>
    </row>
    <row r="6" spans="1:9" x14ac:dyDescent="0.25">
      <c r="A6" s="82" t="s">
        <v>511</v>
      </c>
      <c r="B6" s="26">
        <v>-22.887145</v>
      </c>
      <c r="C6" s="26">
        <v>-40.364767999999998</v>
      </c>
      <c r="D6" s="27" t="str">
        <f>IFERROR(VLOOKUP(A6,UM!$A:$B,2,0),"NAO")</f>
        <v>SIM</v>
      </c>
      <c r="E6" s="26" t="s">
        <v>193</v>
      </c>
      <c r="F6" s="26" t="s">
        <v>344</v>
      </c>
    </row>
    <row r="7" spans="1:9" x14ac:dyDescent="0.25">
      <c r="A7" s="81" t="s">
        <v>87</v>
      </c>
      <c r="B7" s="27">
        <v>-25</v>
      </c>
      <c r="C7" s="27">
        <v>-43.166666666666664</v>
      </c>
      <c r="D7" s="27" t="str">
        <f>IFERROR(VLOOKUP(A7,UM!$A:$B,2,0),"NAO")</f>
        <v>NAO</v>
      </c>
      <c r="E7" s="27" t="s">
        <v>176</v>
      </c>
      <c r="F7" s="27" t="s">
        <v>345</v>
      </c>
    </row>
    <row r="8" spans="1:9" x14ac:dyDescent="0.25">
      <c r="A8" s="81" t="s">
        <v>252</v>
      </c>
      <c r="B8" s="28">
        <v>-22.894666666666666</v>
      </c>
      <c r="C8" s="28">
        <v>-40.201666666666668</v>
      </c>
      <c r="D8" s="27" t="str">
        <f>IFERROR(VLOOKUP(A8,UM!$A:$B,2,0),"NAO")</f>
        <v>NAO</v>
      </c>
      <c r="E8" s="27" t="s">
        <v>282</v>
      </c>
      <c r="F8" s="27" t="s">
        <v>345</v>
      </c>
    </row>
    <row r="9" spans="1:9" x14ac:dyDescent="0.25">
      <c r="A9" s="35" t="s">
        <v>739</v>
      </c>
      <c r="B9" s="83">
        <v>-20.328666666666667</v>
      </c>
      <c r="C9" s="83">
        <v>-40.311666666666667</v>
      </c>
      <c r="D9" s="27" t="str">
        <f>IFERROR(VLOOKUP(A9,UM!$A:$B,2,0),"NAO")</f>
        <v>NAO</v>
      </c>
      <c r="E9" s="27" t="s">
        <v>175</v>
      </c>
      <c r="F9" s="27" t="s">
        <v>345</v>
      </c>
    </row>
    <row r="10" spans="1:9" x14ac:dyDescent="0.25">
      <c r="A10" s="81" t="s">
        <v>95</v>
      </c>
      <c r="B10" s="27">
        <v>-25</v>
      </c>
      <c r="C10" s="27">
        <v>-42.833333333333336</v>
      </c>
      <c r="D10" s="27" t="str">
        <f>IFERROR(VLOOKUP(A10,UM!$A:$B,2,0),"NAO")</f>
        <v>NAO</v>
      </c>
      <c r="E10" s="27" t="s">
        <v>176</v>
      </c>
      <c r="F10" s="27" t="s">
        <v>345</v>
      </c>
    </row>
    <row r="11" spans="1:9" x14ac:dyDescent="0.25">
      <c r="A11" s="82" t="s">
        <v>421</v>
      </c>
      <c r="B11" s="26">
        <v>-24.786650000000002</v>
      </c>
      <c r="C11" s="26">
        <v>-42.716160000000002</v>
      </c>
      <c r="D11" s="27" t="str">
        <f>IFERROR(VLOOKUP(A11,UM!$A:$B,2,0),"NAO")</f>
        <v>SIM</v>
      </c>
      <c r="E11" s="26" t="s">
        <v>193</v>
      </c>
      <c r="F11" s="26" t="s">
        <v>344</v>
      </c>
    </row>
    <row r="12" spans="1:9" ht="16.5" x14ac:dyDescent="0.3">
      <c r="A12" s="82" t="s">
        <v>510</v>
      </c>
      <c r="B12" s="26">
        <v>-21.216149999999999</v>
      </c>
      <c r="C12" s="26">
        <v>-39.996630000000003</v>
      </c>
      <c r="D12" s="27" t="str">
        <f>IFERROR(VLOOKUP(A12,UM!$A:$B,2,0),"NAO")</f>
        <v>SIM</v>
      </c>
      <c r="E12" s="26" t="s">
        <v>193</v>
      </c>
      <c r="F12" s="26" t="s">
        <v>344</v>
      </c>
      <c r="I12" s="79"/>
    </row>
    <row r="13" spans="1:9" ht="16.5" x14ac:dyDescent="0.3">
      <c r="A13" s="81" t="s">
        <v>256</v>
      </c>
      <c r="B13" s="28">
        <v>-22.136166666666668</v>
      </c>
      <c r="C13" s="28">
        <v>-41.61933333333333</v>
      </c>
      <c r="D13" s="27" t="str">
        <f>IFERROR(VLOOKUP(A13,UM!$A:$B,2,0),"NAO")</f>
        <v>NAO</v>
      </c>
      <c r="E13" s="27" t="s">
        <v>282</v>
      </c>
      <c r="F13" s="27" t="s">
        <v>345</v>
      </c>
      <c r="I13" s="79"/>
    </row>
    <row r="14" spans="1:9" ht="16.5" x14ac:dyDescent="0.3">
      <c r="A14" s="81" t="s">
        <v>171</v>
      </c>
      <c r="B14" s="27">
        <v>-23.151333333333302</v>
      </c>
      <c r="C14" s="27">
        <v>-42.685833333333299</v>
      </c>
      <c r="D14" s="27" t="str">
        <f>IFERROR(VLOOKUP(A14,UM!$A:$B,2,0),"NAO")</f>
        <v>NAO</v>
      </c>
      <c r="E14" s="27" t="s">
        <v>176</v>
      </c>
      <c r="F14" s="27" t="s">
        <v>345</v>
      </c>
      <c r="I14" s="79"/>
    </row>
    <row r="15" spans="1:9" ht="16.5" x14ac:dyDescent="0.3">
      <c r="A15" s="81" t="s">
        <v>212</v>
      </c>
      <c r="B15" s="28">
        <v>-22.798500000000001</v>
      </c>
      <c r="C15" s="28">
        <v>-41.012500000000003</v>
      </c>
      <c r="D15" s="27" t="str">
        <f>IFERROR(VLOOKUP(A15,UM!$A:$B,2,0),"NAO")</f>
        <v>NAO</v>
      </c>
      <c r="E15" s="27" t="s">
        <v>282</v>
      </c>
      <c r="F15" s="27" t="s">
        <v>345</v>
      </c>
      <c r="I15" s="79"/>
    </row>
    <row r="16" spans="1:9" ht="16.5" x14ac:dyDescent="0.3">
      <c r="A16" s="82" t="s">
        <v>276</v>
      </c>
      <c r="B16" s="26">
        <v>-22.4879</v>
      </c>
      <c r="C16" s="26">
        <v>-40.070689999999999</v>
      </c>
      <c r="D16" s="27" t="str">
        <f>IFERROR(VLOOKUP(A16,UM!$A:$B,2,0),"NAO")</f>
        <v>SIM</v>
      </c>
      <c r="E16" s="26" t="s">
        <v>193</v>
      </c>
      <c r="F16" s="26" t="s">
        <v>344</v>
      </c>
      <c r="I16" s="79"/>
    </row>
    <row r="17" spans="1:6" x14ac:dyDescent="0.25">
      <c r="A17" s="81" t="s">
        <v>61</v>
      </c>
      <c r="B17" s="27">
        <v>-23.49677777777778</v>
      </c>
      <c r="C17" s="27">
        <v>-43.06729444444445</v>
      </c>
      <c r="D17" s="27" t="str">
        <f>IFERROR(VLOOKUP(A17,UM!$A:$B,2,0),"NAO")</f>
        <v>NAO</v>
      </c>
      <c r="E17" s="27" t="s">
        <v>175</v>
      </c>
      <c r="F17" s="27" t="s">
        <v>345</v>
      </c>
    </row>
    <row r="18" spans="1:6" x14ac:dyDescent="0.25">
      <c r="A18" s="81" t="s">
        <v>62</v>
      </c>
      <c r="B18" s="27">
        <v>-23.519088888888888</v>
      </c>
      <c r="C18" s="27">
        <v>-43.038669444444444</v>
      </c>
      <c r="D18" s="27" t="str">
        <f>IFERROR(VLOOKUP(A18,UM!$A:$B,2,0),"NAO")</f>
        <v>NAO</v>
      </c>
      <c r="E18" s="27" t="s">
        <v>175</v>
      </c>
      <c r="F18" s="27" t="s">
        <v>345</v>
      </c>
    </row>
    <row r="19" spans="1:6" x14ac:dyDescent="0.25">
      <c r="A19" s="81" t="s">
        <v>51</v>
      </c>
      <c r="B19" s="27">
        <v>-23.542788888888889</v>
      </c>
      <c r="C19" s="27">
        <v>-43.070302777777783</v>
      </c>
      <c r="D19" s="27" t="str">
        <f>IFERROR(VLOOKUP(A19,UM!$A:$B,2,0),"NAO")</f>
        <v>NAO</v>
      </c>
      <c r="E19" s="27" t="s">
        <v>175</v>
      </c>
      <c r="F19" s="27" t="s">
        <v>345</v>
      </c>
    </row>
    <row r="20" spans="1:6" x14ac:dyDescent="0.25">
      <c r="A20" s="81" t="s">
        <v>52</v>
      </c>
      <c r="B20" s="27">
        <v>-23.590063888888888</v>
      </c>
      <c r="C20" s="27">
        <v>-43.027830555555553</v>
      </c>
      <c r="D20" s="27" t="str">
        <f>IFERROR(VLOOKUP(A20,UM!$A:$B,2,0),"NAO")</f>
        <v>NAO</v>
      </c>
      <c r="E20" s="27" t="s">
        <v>175</v>
      </c>
      <c r="F20" s="27" t="s">
        <v>345</v>
      </c>
    </row>
    <row r="21" spans="1:6" x14ac:dyDescent="0.25">
      <c r="A21" s="81" t="s">
        <v>44</v>
      </c>
      <c r="B21" s="27">
        <v>-23.624644444444446</v>
      </c>
      <c r="C21" s="27">
        <v>-43.07566388888889</v>
      </c>
      <c r="D21" s="27" t="str">
        <f>IFERROR(VLOOKUP(A21,UM!$A:$B,2,0),"NAO")</f>
        <v>NAO</v>
      </c>
      <c r="E21" s="27" t="s">
        <v>175</v>
      </c>
      <c r="F21" s="27" t="s">
        <v>345</v>
      </c>
    </row>
    <row r="22" spans="1:6" x14ac:dyDescent="0.25">
      <c r="A22" s="81" t="s">
        <v>109</v>
      </c>
      <c r="B22" s="27">
        <v>-23.615727777777778</v>
      </c>
      <c r="C22" s="27">
        <v>-42.914522222222217</v>
      </c>
      <c r="D22" s="27" t="str">
        <f>IFERROR(VLOOKUP(A22,UM!$A:$B,2,0),"NAO")</f>
        <v>NAO</v>
      </c>
      <c r="E22" s="27" t="s">
        <v>175</v>
      </c>
      <c r="F22" s="27" t="s">
        <v>345</v>
      </c>
    </row>
    <row r="23" spans="1:6" x14ac:dyDescent="0.25">
      <c r="A23" s="81" t="s">
        <v>33</v>
      </c>
      <c r="B23" s="27">
        <v>-23.777891666666665</v>
      </c>
      <c r="C23" s="27">
        <v>-43.08571666666667</v>
      </c>
      <c r="D23" s="27" t="str">
        <f>IFERROR(VLOOKUP(A23,UM!$A:$B,2,0),"NAO")</f>
        <v>NAO</v>
      </c>
      <c r="E23" s="27" t="s">
        <v>175</v>
      </c>
      <c r="F23" s="27" t="s">
        <v>345</v>
      </c>
    </row>
    <row r="24" spans="1:6" x14ac:dyDescent="0.25">
      <c r="A24" s="81" t="s">
        <v>45</v>
      </c>
      <c r="B24" s="27">
        <v>-23.750691666666668</v>
      </c>
      <c r="C24" s="27">
        <v>-43.003255555555555</v>
      </c>
      <c r="D24" s="27" t="str">
        <f>IFERROR(VLOOKUP(A24,UM!$A:$B,2,0),"NAO")</f>
        <v>NAO</v>
      </c>
      <c r="E24" s="27" t="s">
        <v>175</v>
      </c>
      <c r="F24" s="27" t="s">
        <v>345</v>
      </c>
    </row>
    <row r="25" spans="1:6" x14ac:dyDescent="0.25">
      <c r="A25" s="81" t="s">
        <v>79</v>
      </c>
      <c r="B25" s="27">
        <v>-23.794055555555556</v>
      </c>
      <c r="C25" s="27">
        <v>-42.202986111111116</v>
      </c>
      <c r="D25" s="27" t="str">
        <f>IFERROR(VLOOKUP(A25,UM!$A:$B,2,0),"NAO")</f>
        <v>NAO</v>
      </c>
      <c r="E25" s="27" t="s">
        <v>175</v>
      </c>
      <c r="F25" s="27" t="s">
        <v>345</v>
      </c>
    </row>
    <row r="26" spans="1:6" x14ac:dyDescent="0.25">
      <c r="A26" s="81" t="s">
        <v>24</v>
      </c>
      <c r="B26" s="27">
        <v>-24.166497222222223</v>
      </c>
      <c r="C26" s="27">
        <v>-43.11130277777778</v>
      </c>
      <c r="D26" s="27" t="str">
        <f>IFERROR(VLOOKUP(A26,UM!$A:$B,2,0),"NAO")</f>
        <v>NAO</v>
      </c>
      <c r="E26" s="27" t="s">
        <v>175</v>
      </c>
      <c r="F26" s="27" t="s">
        <v>345</v>
      </c>
    </row>
    <row r="27" spans="1:6" x14ac:dyDescent="0.25">
      <c r="A27" s="81" t="s">
        <v>11</v>
      </c>
      <c r="B27" s="27">
        <v>-24.242897222222222</v>
      </c>
      <c r="C27" s="27">
        <v>-42.719116666666672</v>
      </c>
      <c r="D27" s="27" t="str">
        <f>IFERROR(VLOOKUP(A27,UM!$A:$B,2,0),"NAO")</f>
        <v>NAO</v>
      </c>
      <c r="E27" s="27" t="s">
        <v>175</v>
      </c>
      <c r="F27" s="27" t="s">
        <v>345</v>
      </c>
    </row>
    <row r="28" spans="1:6" x14ac:dyDescent="0.25">
      <c r="A28" s="81" t="s">
        <v>56</v>
      </c>
      <c r="B28" s="27">
        <v>-24.210052777777776</v>
      </c>
      <c r="C28" s="27">
        <v>-42.465894444444444</v>
      </c>
      <c r="D28" s="27" t="str">
        <f>IFERROR(VLOOKUP(A28,UM!$A:$B,2,0),"NAO")</f>
        <v>NAO</v>
      </c>
      <c r="E28" s="27" t="s">
        <v>175</v>
      </c>
      <c r="F28" s="27" t="s">
        <v>345</v>
      </c>
    </row>
    <row r="29" spans="1:6" x14ac:dyDescent="0.25">
      <c r="A29" s="81" t="s">
        <v>80</v>
      </c>
      <c r="B29" s="27">
        <v>-24.192966666666667</v>
      </c>
      <c r="C29" s="27">
        <v>-42.299308333333329</v>
      </c>
      <c r="D29" s="27" t="str">
        <f>IFERROR(VLOOKUP(A29,UM!$A:$B,2,0),"NAO")</f>
        <v>NAO</v>
      </c>
      <c r="E29" s="27" t="s">
        <v>175</v>
      </c>
      <c r="F29" s="27" t="s">
        <v>345</v>
      </c>
    </row>
    <row r="30" spans="1:6" x14ac:dyDescent="0.25">
      <c r="A30" s="81" t="s">
        <v>68</v>
      </c>
      <c r="B30" s="27">
        <v>-24.221452777777777</v>
      </c>
      <c r="C30" s="27">
        <v>-42.174225</v>
      </c>
      <c r="D30" s="27" t="str">
        <f>IFERROR(VLOOKUP(A30,UM!$A:$B,2,0),"NAO")</f>
        <v>NAO</v>
      </c>
      <c r="E30" s="27" t="s">
        <v>175</v>
      </c>
      <c r="F30" s="27" t="s">
        <v>345</v>
      </c>
    </row>
    <row r="31" spans="1:6" x14ac:dyDescent="0.25">
      <c r="A31" s="81" t="s">
        <v>35</v>
      </c>
      <c r="B31" s="27">
        <v>-24.47133333333333</v>
      </c>
      <c r="C31" s="27">
        <v>-42.853572222222226</v>
      </c>
      <c r="D31" s="27" t="str">
        <f>IFERROR(VLOOKUP(A31,UM!$A:$B,2,0),"NAO")</f>
        <v>NAO</v>
      </c>
      <c r="E31" s="27" t="s">
        <v>175</v>
      </c>
      <c r="F31" s="27" t="s">
        <v>345</v>
      </c>
    </row>
    <row r="32" spans="1:6" x14ac:dyDescent="0.25">
      <c r="A32" s="81" t="s">
        <v>71</v>
      </c>
      <c r="B32" s="27">
        <v>-24.667563888888889</v>
      </c>
      <c r="C32" s="27">
        <v>-43.144505555555554</v>
      </c>
      <c r="D32" s="27" t="str">
        <f>IFERROR(VLOOKUP(A32,UM!$A:$B,2,0),"NAO")</f>
        <v>NAO</v>
      </c>
      <c r="E32" s="27" t="s">
        <v>175</v>
      </c>
      <c r="F32" s="27" t="s">
        <v>345</v>
      </c>
    </row>
    <row r="33" spans="1:6" x14ac:dyDescent="0.25">
      <c r="A33" s="81" t="s">
        <v>26</v>
      </c>
      <c r="B33" s="27">
        <v>-24.771002777777777</v>
      </c>
      <c r="C33" s="27">
        <v>-43.03071388888889</v>
      </c>
      <c r="D33" s="27" t="str">
        <f>IFERROR(VLOOKUP(A33,UM!$A:$B,2,0),"NAO")</f>
        <v>NAO</v>
      </c>
      <c r="E33" s="27" t="s">
        <v>175</v>
      </c>
      <c r="F33" s="27" t="s">
        <v>345</v>
      </c>
    </row>
    <row r="34" spans="1:6" x14ac:dyDescent="0.25">
      <c r="A34" s="81" t="s">
        <v>73</v>
      </c>
      <c r="B34" s="27">
        <v>-24.740727777777778</v>
      </c>
      <c r="C34" s="27">
        <v>-42.869947222222223</v>
      </c>
      <c r="D34" s="27" t="str">
        <f>IFERROR(VLOOKUP(A34,UM!$A:$B,2,0),"NAO")</f>
        <v>NAO</v>
      </c>
      <c r="E34" s="27" t="s">
        <v>175</v>
      </c>
      <c r="F34" s="27" t="s">
        <v>345</v>
      </c>
    </row>
    <row r="35" spans="1:6" x14ac:dyDescent="0.25">
      <c r="A35" s="81" t="s">
        <v>37</v>
      </c>
      <c r="B35" s="27">
        <v>-24.805363888888891</v>
      </c>
      <c r="C35" s="27">
        <v>-42.73565277777778</v>
      </c>
      <c r="D35" s="27" t="str">
        <f>IFERROR(VLOOKUP(A35,UM!$A:$B,2,0),"NAO")</f>
        <v>NAO</v>
      </c>
      <c r="E35" s="27" t="s">
        <v>175</v>
      </c>
      <c r="F35" s="27" t="s">
        <v>345</v>
      </c>
    </row>
    <row r="36" spans="1:6" x14ac:dyDescent="0.25">
      <c r="A36" s="81" t="s">
        <v>103</v>
      </c>
      <c r="B36" s="27">
        <v>-23.713155555555556</v>
      </c>
      <c r="C36" s="27">
        <v>-42.750063888888889</v>
      </c>
      <c r="D36" s="27" t="str">
        <f>IFERROR(VLOOKUP(A36,UM!$A:$B,2,0),"NAO")</f>
        <v>NAO</v>
      </c>
      <c r="E36" s="27" t="s">
        <v>176</v>
      </c>
      <c r="F36" s="27" t="s">
        <v>345</v>
      </c>
    </row>
    <row r="37" spans="1:6" x14ac:dyDescent="0.25">
      <c r="A37" s="81" t="s">
        <v>63</v>
      </c>
      <c r="B37" s="27">
        <v>-23.733944444444447</v>
      </c>
      <c r="C37" s="27">
        <v>-42.762283333333336</v>
      </c>
      <c r="D37" s="27" t="str">
        <f>IFERROR(VLOOKUP(A37,UM!$A:$B,2,0),"NAO")</f>
        <v>NAO</v>
      </c>
      <c r="E37" s="27" t="s">
        <v>177</v>
      </c>
      <c r="F37" s="27" t="s">
        <v>345</v>
      </c>
    </row>
    <row r="38" spans="1:6" x14ac:dyDescent="0.25">
      <c r="A38" s="81" t="s">
        <v>108</v>
      </c>
      <c r="B38" s="27">
        <v>-23.799177777777778</v>
      </c>
      <c r="C38" s="27">
        <v>-42.800652777777778</v>
      </c>
      <c r="D38" s="27" t="str">
        <f>IFERROR(VLOOKUP(A38,UM!$A:$B,2,0),"NAO")</f>
        <v>NAO</v>
      </c>
      <c r="E38" s="27" t="s">
        <v>176</v>
      </c>
      <c r="F38" s="27" t="s">
        <v>345</v>
      </c>
    </row>
    <row r="39" spans="1:6" x14ac:dyDescent="0.25">
      <c r="A39" s="81" t="s">
        <v>53</v>
      </c>
      <c r="B39" s="27">
        <v>-23.825233333333333</v>
      </c>
      <c r="C39" s="27">
        <v>-42.815986111111108</v>
      </c>
      <c r="D39" s="27" t="str">
        <f>IFERROR(VLOOKUP(A39,UM!$A:$B,2,0),"NAO")</f>
        <v>NAO</v>
      </c>
      <c r="E39" s="27" t="s">
        <v>177</v>
      </c>
      <c r="F39" s="27" t="s">
        <v>345</v>
      </c>
    </row>
    <row r="40" spans="1:6" x14ac:dyDescent="0.25">
      <c r="A40" s="81" t="s">
        <v>46</v>
      </c>
      <c r="B40" s="27">
        <v>-23.949105555555555</v>
      </c>
      <c r="C40" s="27">
        <v>-42.888983333333336</v>
      </c>
      <c r="D40" s="27" t="str">
        <f>IFERROR(VLOOKUP(A40,UM!$A:$B,2,0),"NAO")</f>
        <v>NAO</v>
      </c>
      <c r="E40" s="27" t="s">
        <v>177</v>
      </c>
      <c r="F40" s="27" t="s">
        <v>345</v>
      </c>
    </row>
    <row r="41" spans="1:6" x14ac:dyDescent="0.25">
      <c r="A41" s="81" t="s">
        <v>70</v>
      </c>
      <c r="B41" s="27">
        <v>-24.16375833333333</v>
      </c>
      <c r="C41" s="27">
        <v>-42.85411666666667</v>
      </c>
      <c r="D41" s="27" t="str">
        <f>IFERROR(VLOOKUP(A41,UM!$A:$B,2,0),"NAO")</f>
        <v>NAO</v>
      </c>
      <c r="E41" s="27" t="s">
        <v>177</v>
      </c>
      <c r="F41" s="27" t="s">
        <v>345</v>
      </c>
    </row>
    <row r="42" spans="1:6" x14ac:dyDescent="0.25">
      <c r="A42" s="81" t="s">
        <v>13</v>
      </c>
      <c r="B42" s="27">
        <v>-24.348438888888889</v>
      </c>
      <c r="C42" s="27">
        <v>-42.781174999999998</v>
      </c>
      <c r="D42" s="27" t="str">
        <f>IFERROR(VLOOKUP(A42,UM!$A:$B,2,0),"NAO")</f>
        <v>NAO</v>
      </c>
      <c r="E42" s="27" t="s">
        <v>176</v>
      </c>
      <c r="F42" s="27" t="s">
        <v>345</v>
      </c>
    </row>
    <row r="43" spans="1:6" x14ac:dyDescent="0.25">
      <c r="A43" s="81" t="s">
        <v>72</v>
      </c>
      <c r="B43" s="27">
        <v>-24.468144444444444</v>
      </c>
      <c r="C43" s="27">
        <v>-42.733788888888888</v>
      </c>
      <c r="D43" s="27" t="str">
        <f>IFERROR(VLOOKUP(A43,UM!$A:$B,2,0),"NAO")</f>
        <v>NAO</v>
      </c>
      <c r="E43" s="27" t="s">
        <v>177</v>
      </c>
      <c r="F43" s="27" t="s">
        <v>345</v>
      </c>
    </row>
    <row r="44" spans="1:6" x14ac:dyDescent="0.25">
      <c r="A44" s="81" t="s">
        <v>96</v>
      </c>
      <c r="B44" s="27">
        <v>-24.705391666666667</v>
      </c>
      <c r="C44" s="27">
        <v>-42.685597222222221</v>
      </c>
      <c r="D44" s="27" t="str">
        <f>IFERROR(VLOOKUP(A44,UM!$A:$B,2,0),"NAO")</f>
        <v>NAO</v>
      </c>
      <c r="E44" s="27" t="s">
        <v>176</v>
      </c>
      <c r="F44" s="27" t="s">
        <v>345</v>
      </c>
    </row>
    <row r="45" spans="1:6" x14ac:dyDescent="0.25">
      <c r="A45" s="81" t="s">
        <v>38</v>
      </c>
      <c r="B45" s="27">
        <v>-24.947288888888888</v>
      </c>
      <c r="C45" s="27">
        <v>-42.68536944444444</v>
      </c>
      <c r="D45" s="27" t="str">
        <f>IFERROR(VLOOKUP(A45,UM!$A:$B,2,0),"NAO")</f>
        <v>NAO</v>
      </c>
      <c r="E45" s="27" t="s">
        <v>177</v>
      </c>
      <c r="F45" s="27" t="s">
        <v>345</v>
      </c>
    </row>
    <row r="46" spans="1:6" x14ac:dyDescent="0.25">
      <c r="A46" s="81" t="s">
        <v>19</v>
      </c>
      <c r="B46" s="27">
        <v>-25.166666666666668</v>
      </c>
      <c r="C46" s="27">
        <v>-43.333333333333336</v>
      </c>
      <c r="D46" s="27" t="str">
        <f>IFERROR(VLOOKUP(A46,UM!$A:$B,2,0),"NAO")</f>
        <v>NAO</v>
      </c>
      <c r="E46" s="27" t="s">
        <v>177</v>
      </c>
      <c r="F46" s="27" t="s">
        <v>345</v>
      </c>
    </row>
    <row r="47" spans="1:6" x14ac:dyDescent="0.25">
      <c r="A47" s="81" t="s">
        <v>20</v>
      </c>
      <c r="B47" s="27">
        <v>-25.333333333333332</v>
      </c>
      <c r="C47" s="27">
        <v>-43.333333333333336</v>
      </c>
      <c r="D47" s="27" t="str">
        <f>IFERROR(VLOOKUP(A47,UM!$A:$B,2,0),"NAO")</f>
        <v>NAO</v>
      </c>
      <c r="E47" s="27" t="s">
        <v>177</v>
      </c>
      <c r="F47" s="27" t="s">
        <v>345</v>
      </c>
    </row>
    <row r="48" spans="1:6" x14ac:dyDescent="0.25">
      <c r="A48" s="81" t="s">
        <v>21</v>
      </c>
      <c r="B48" s="27">
        <v>-25.5</v>
      </c>
      <c r="C48" s="27">
        <v>-43.333333333333336</v>
      </c>
      <c r="D48" s="27" t="str">
        <f>IFERROR(VLOOKUP(A48,UM!$A:$B,2,0),"NAO")</f>
        <v>NAO</v>
      </c>
      <c r="E48" s="27" t="s">
        <v>177</v>
      </c>
      <c r="F48" s="27" t="s">
        <v>345</v>
      </c>
    </row>
    <row r="49" spans="1:6" x14ac:dyDescent="0.25">
      <c r="A49" s="81" t="s">
        <v>22</v>
      </c>
      <c r="B49" s="27">
        <v>-25.666666666666668</v>
      </c>
      <c r="C49" s="27">
        <v>-43.333333333333336</v>
      </c>
      <c r="D49" s="27" t="str">
        <f>IFERROR(VLOOKUP(A49,UM!$A:$B,2,0),"NAO")</f>
        <v>NAO</v>
      </c>
      <c r="E49" s="27" t="s">
        <v>177</v>
      </c>
      <c r="F49" s="27" t="s">
        <v>345</v>
      </c>
    </row>
    <row r="50" spans="1:6" x14ac:dyDescent="0.25">
      <c r="A50" s="81" t="s">
        <v>23</v>
      </c>
      <c r="B50" s="27">
        <v>-25.833333333333332</v>
      </c>
      <c r="C50" s="27">
        <v>-43.333333333333336</v>
      </c>
      <c r="D50" s="27" t="str">
        <f>IFERROR(VLOOKUP(A50,UM!$A:$B,2,0),"NAO")</f>
        <v>NAO</v>
      </c>
      <c r="E50" s="27" t="s">
        <v>177</v>
      </c>
      <c r="F50" s="27" t="s">
        <v>345</v>
      </c>
    </row>
    <row r="51" spans="1:6" x14ac:dyDescent="0.25">
      <c r="A51" s="81" t="s">
        <v>110</v>
      </c>
      <c r="B51" s="27">
        <v>-26</v>
      </c>
      <c r="C51" s="27">
        <v>-43.333333333333336</v>
      </c>
      <c r="D51" s="27" t="str">
        <f>IFERROR(VLOOKUP(A51,UM!$A:$B,2,0),"NAO")</f>
        <v>NAO</v>
      </c>
      <c r="E51" s="27" t="s">
        <v>177</v>
      </c>
      <c r="F51" s="27" t="s">
        <v>345</v>
      </c>
    </row>
    <row r="52" spans="1:6" x14ac:dyDescent="0.25">
      <c r="A52" s="81" t="s">
        <v>86</v>
      </c>
      <c r="B52" s="27">
        <v>-25.166666666666668</v>
      </c>
      <c r="C52" s="27">
        <v>-43.166666666666664</v>
      </c>
      <c r="D52" s="27" t="str">
        <f>IFERROR(VLOOKUP(A52,UM!$A:$B,2,0),"NAO")</f>
        <v>NAO</v>
      </c>
      <c r="E52" s="27" t="s">
        <v>176</v>
      </c>
      <c r="F52" s="27" t="s">
        <v>345</v>
      </c>
    </row>
    <row r="53" spans="1:6" x14ac:dyDescent="0.25">
      <c r="A53" s="81" t="s">
        <v>85</v>
      </c>
      <c r="B53" s="27">
        <v>-25.333333333333332</v>
      </c>
      <c r="C53" s="27">
        <v>-43.166666666666664</v>
      </c>
      <c r="D53" s="27" t="str">
        <f>IFERROR(VLOOKUP(A53,UM!$A:$B,2,0),"NAO")</f>
        <v>NAO</v>
      </c>
      <c r="E53" s="27" t="s">
        <v>176</v>
      </c>
      <c r="F53" s="27" t="s">
        <v>345</v>
      </c>
    </row>
    <row r="54" spans="1:6" x14ac:dyDescent="0.25">
      <c r="A54" s="81" t="s">
        <v>84</v>
      </c>
      <c r="B54" s="27">
        <v>-25.5</v>
      </c>
      <c r="C54" s="27">
        <v>-43.166666666666664</v>
      </c>
      <c r="D54" s="27" t="str">
        <f>IFERROR(VLOOKUP(A54,UM!$A:$B,2,0),"NAO")</f>
        <v>NAO</v>
      </c>
      <c r="E54" s="27" t="s">
        <v>176</v>
      </c>
      <c r="F54" s="27" t="s">
        <v>345</v>
      </c>
    </row>
    <row r="55" spans="1:6" x14ac:dyDescent="0.25">
      <c r="A55" s="81" t="s">
        <v>83</v>
      </c>
      <c r="B55" s="27">
        <v>-25.666666666666668</v>
      </c>
      <c r="C55" s="27">
        <v>-43.166666666666664</v>
      </c>
      <c r="D55" s="27" t="str">
        <f>IFERROR(VLOOKUP(A55,UM!$A:$B,2,0),"NAO")</f>
        <v>NAO</v>
      </c>
      <c r="E55" s="27" t="s">
        <v>176</v>
      </c>
      <c r="F55" s="27" t="s">
        <v>345</v>
      </c>
    </row>
    <row r="56" spans="1:6" x14ac:dyDescent="0.25">
      <c r="A56" s="81" t="s">
        <v>82</v>
      </c>
      <c r="B56" s="27">
        <v>-25.833333333333332</v>
      </c>
      <c r="C56" s="27">
        <v>-43.166666666666664</v>
      </c>
      <c r="D56" s="27" t="str">
        <f>IFERROR(VLOOKUP(A56,UM!$A:$B,2,0),"NAO")</f>
        <v>NAO</v>
      </c>
      <c r="E56" s="27" t="s">
        <v>176</v>
      </c>
      <c r="F56" s="27" t="s">
        <v>345</v>
      </c>
    </row>
    <row r="57" spans="1:6" x14ac:dyDescent="0.25">
      <c r="A57" s="81" t="s">
        <v>81</v>
      </c>
      <c r="B57" s="27">
        <v>-26</v>
      </c>
      <c r="C57" s="27">
        <v>-43.166666666666664</v>
      </c>
      <c r="D57" s="27" t="str">
        <f>IFERROR(VLOOKUP(A57,UM!$A:$B,2,0),"NAO")</f>
        <v>NAO</v>
      </c>
      <c r="E57" s="27" t="s">
        <v>176</v>
      </c>
      <c r="F57" s="27" t="s">
        <v>345</v>
      </c>
    </row>
    <row r="58" spans="1:6" x14ac:dyDescent="0.25">
      <c r="A58" s="81" t="s">
        <v>28</v>
      </c>
      <c r="B58" s="27">
        <v>-25.166666666666668</v>
      </c>
      <c r="C58" s="27">
        <v>-43</v>
      </c>
      <c r="D58" s="27" t="str">
        <f>IFERROR(VLOOKUP(A58,UM!$A:$B,2,0),"NAO")</f>
        <v>NAO</v>
      </c>
      <c r="E58" s="27" t="s">
        <v>177</v>
      </c>
      <c r="F58" s="27" t="s">
        <v>345</v>
      </c>
    </row>
    <row r="59" spans="1:6" x14ac:dyDescent="0.25">
      <c r="A59" s="81" t="s">
        <v>29</v>
      </c>
      <c r="B59" s="27">
        <v>-25.333333333333332</v>
      </c>
      <c r="C59" s="27">
        <v>-43</v>
      </c>
      <c r="D59" s="27" t="str">
        <f>IFERROR(VLOOKUP(A59,UM!$A:$B,2,0),"NAO")</f>
        <v>NAO</v>
      </c>
      <c r="E59" s="27" t="s">
        <v>177</v>
      </c>
      <c r="F59" s="27" t="s">
        <v>345</v>
      </c>
    </row>
    <row r="60" spans="1:6" x14ac:dyDescent="0.25">
      <c r="A60" s="81" t="s">
        <v>30</v>
      </c>
      <c r="B60" s="27">
        <v>-25.5</v>
      </c>
      <c r="C60" s="27">
        <v>-43</v>
      </c>
      <c r="D60" s="27" t="str">
        <f>IFERROR(VLOOKUP(A60,UM!$A:$B,2,0),"NAO")</f>
        <v>NAO</v>
      </c>
      <c r="E60" s="27" t="s">
        <v>177</v>
      </c>
      <c r="F60" s="27" t="s">
        <v>345</v>
      </c>
    </row>
    <row r="61" spans="1:6" x14ac:dyDescent="0.25">
      <c r="A61" s="81" t="s">
        <v>31</v>
      </c>
      <c r="B61" s="27">
        <v>-25.666666666666668</v>
      </c>
      <c r="C61" s="27">
        <v>-43</v>
      </c>
      <c r="D61" s="27" t="str">
        <f>IFERROR(VLOOKUP(A61,UM!$A:$B,2,0),"NAO")</f>
        <v>NAO</v>
      </c>
      <c r="E61" s="27" t="s">
        <v>177</v>
      </c>
      <c r="F61" s="27" t="s">
        <v>345</v>
      </c>
    </row>
    <row r="62" spans="1:6" x14ac:dyDescent="0.25">
      <c r="A62" s="81" t="s">
        <v>32</v>
      </c>
      <c r="B62" s="27">
        <v>-25.833333333333332</v>
      </c>
      <c r="C62" s="27">
        <v>-43</v>
      </c>
      <c r="D62" s="27" t="str">
        <f>IFERROR(VLOOKUP(A62,UM!$A:$B,2,0),"NAO")</f>
        <v>NAO</v>
      </c>
      <c r="E62" s="27" t="s">
        <v>177</v>
      </c>
      <c r="F62" s="27" t="s">
        <v>345</v>
      </c>
    </row>
    <row r="63" spans="1:6" x14ac:dyDescent="0.25">
      <c r="A63" s="81" t="s">
        <v>111</v>
      </c>
      <c r="B63" s="27">
        <v>-26</v>
      </c>
      <c r="C63" s="27">
        <v>-43</v>
      </c>
      <c r="D63" s="27" t="str">
        <f>IFERROR(VLOOKUP(A63,UM!$A:$B,2,0),"NAO")</f>
        <v>NAO</v>
      </c>
      <c r="E63" s="27" t="s">
        <v>177</v>
      </c>
      <c r="F63" s="27" t="s">
        <v>345</v>
      </c>
    </row>
    <row r="64" spans="1:6" x14ac:dyDescent="0.25">
      <c r="A64" s="81" t="s">
        <v>94</v>
      </c>
      <c r="B64" s="27">
        <v>-25.166666666666668</v>
      </c>
      <c r="C64" s="27">
        <v>-42.833333333333336</v>
      </c>
      <c r="D64" s="27" t="str">
        <f>IFERROR(VLOOKUP(A64,UM!$A:$B,2,0),"NAO")</f>
        <v>NAO</v>
      </c>
      <c r="E64" s="27" t="s">
        <v>176</v>
      </c>
      <c r="F64" s="27" t="s">
        <v>345</v>
      </c>
    </row>
    <row r="65" spans="1:6" x14ac:dyDescent="0.25">
      <c r="A65" s="81" t="s">
        <v>93</v>
      </c>
      <c r="B65" s="27">
        <v>-25.333333333333332</v>
      </c>
      <c r="C65" s="27">
        <v>-42.833333333333336</v>
      </c>
      <c r="D65" s="27" t="str">
        <f>IFERROR(VLOOKUP(A65,UM!$A:$B,2,0),"NAO")</f>
        <v>NAO</v>
      </c>
      <c r="E65" s="27" t="s">
        <v>176</v>
      </c>
      <c r="F65" s="27" t="s">
        <v>345</v>
      </c>
    </row>
    <row r="66" spans="1:6" x14ac:dyDescent="0.25">
      <c r="A66" s="81" t="s">
        <v>92</v>
      </c>
      <c r="B66" s="27">
        <v>-25.5</v>
      </c>
      <c r="C66" s="27">
        <v>-42.833333333333336</v>
      </c>
      <c r="D66" s="27" t="str">
        <f>IFERROR(VLOOKUP(A66,UM!$A:$B,2,0),"NAO")</f>
        <v>NAO</v>
      </c>
      <c r="E66" s="27" t="s">
        <v>176</v>
      </c>
      <c r="F66" s="27" t="s">
        <v>345</v>
      </c>
    </row>
    <row r="67" spans="1:6" x14ac:dyDescent="0.25">
      <c r="A67" s="81" t="s">
        <v>91</v>
      </c>
      <c r="B67" s="27">
        <v>-25.6666666666667</v>
      </c>
      <c r="C67" s="27">
        <v>-42.8333333333333</v>
      </c>
      <c r="D67" s="27" t="str">
        <f>IFERROR(VLOOKUP(A67,UM!$A:$B,2,0),"NAO")</f>
        <v>NAO</v>
      </c>
      <c r="E67" s="27" t="s">
        <v>176</v>
      </c>
      <c r="F67" s="27" t="s">
        <v>345</v>
      </c>
    </row>
    <row r="68" spans="1:6" x14ac:dyDescent="0.25">
      <c r="A68" s="81" t="s">
        <v>90</v>
      </c>
      <c r="B68" s="27">
        <v>-25.833333333333332</v>
      </c>
      <c r="C68" s="27">
        <v>-42.833333333333336</v>
      </c>
      <c r="D68" s="27" t="str">
        <f>IFERROR(VLOOKUP(A68,UM!$A:$B,2,0),"NAO")</f>
        <v>NAO</v>
      </c>
      <c r="E68" s="27" t="s">
        <v>176</v>
      </c>
      <c r="F68" s="27" t="s">
        <v>345</v>
      </c>
    </row>
    <row r="69" spans="1:6" x14ac:dyDescent="0.25">
      <c r="A69" s="81" t="s">
        <v>89</v>
      </c>
      <c r="B69" s="27">
        <v>-26</v>
      </c>
      <c r="C69" s="27">
        <v>-42.833333333333336</v>
      </c>
      <c r="D69" s="27" t="str">
        <f>IFERROR(VLOOKUP(A69,UM!$A:$B,2,0),"NAO")</f>
        <v>NAO</v>
      </c>
      <c r="E69" s="27" t="s">
        <v>176</v>
      </c>
      <c r="F69" s="27" t="s">
        <v>345</v>
      </c>
    </row>
    <row r="70" spans="1:6" x14ac:dyDescent="0.25">
      <c r="A70" s="81" t="s">
        <v>48</v>
      </c>
      <c r="B70" s="27">
        <v>-24.5</v>
      </c>
      <c r="C70" s="27">
        <v>-42.666666666666664</v>
      </c>
      <c r="D70" s="27" t="str">
        <f>IFERROR(VLOOKUP(A70,UM!$A:$B,2,0),"NAO")</f>
        <v>NAO</v>
      </c>
      <c r="E70" s="27" t="s">
        <v>177</v>
      </c>
      <c r="F70" s="27" t="s">
        <v>345</v>
      </c>
    </row>
    <row r="71" spans="1:6" x14ac:dyDescent="0.25">
      <c r="A71" s="81" t="s">
        <v>49</v>
      </c>
      <c r="B71" s="27">
        <v>-24.666666666666668</v>
      </c>
      <c r="C71" s="27">
        <v>-42.666666666666664</v>
      </c>
      <c r="D71" s="27" t="str">
        <f>IFERROR(VLOOKUP(A71,UM!$A:$B,2,0),"NAO")</f>
        <v>NAO</v>
      </c>
      <c r="E71" s="27" t="s">
        <v>175</v>
      </c>
      <c r="F71" s="27" t="s">
        <v>345</v>
      </c>
    </row>
    <row r="72" spans="1:6" x14ac:dyDescent="0.25">
      <c r="A72" s="81" t="s">
        <v>50</v>
      </c>
      <c r="B72" s="27">
        <v>-24.833333333333332</v>
      </c>
      <c r="C72" s="27">
        <v>-42.666666666666664</v>
      </c>
      <c r="D72" s="27" t="str">
        <f>IFERROR(VLOOKUP(A72,UM!$A:$B,2,0),"NAO")</f>
        <v>NAO</v>
      </c>
      <c r="E72" s="27" t="s">
        <v>177</v>
      </c>
      <c r="F72" s="27" t="s">
        <v>345</v>
      </c>
    </row>
    <row r="73" spans="1:6" x14ac:dyDescent="0.25">
      <c r="A73" s="81" t="s">
        <v>40</v>
      </c>
      <c r="B73" s="27">
        <v>-25.166666666666668</v>
      </c>
      <c r="C73" s="27">
        <v>-42.666666666666664</v>
      </c>
      <c r="D73" s="27" t="str">
        <f>IFERROR(VLOOKUP(A73,UM!$A:$B,2,0),"NAO")</f>
        <v>NAO</v>
      </c>
      <c r="E73" s="27" t="s">
        <v>177</v>
      </c>
      <c r="F73" s="27" t="s">
        <v>345</v>
      </c>
    </row>
    <row r="74" spans="1:6" x14ac:dyDescent="0.25">
      <c r="A74" s="81" t="s">
        <v>41</v>
      </c>
      <c r="B74" s="27">
        <v>-25.333333333333332</v>
      </c>
      <c r="C74" s="27">
        <v>-42.666666666666664</v>
      </c>
      <c r="D74" s="27" t="str">
        <f>IFERROR(VLOOKUP(A74,UM!$A:$B,2,0),"NAO")</f>
        <v>NAO</v>
      </c>
      <c r="E74" s="27" t="s">
        <v>177</v>
      </c>
      <c r="F74" s="27" t="s">
        <v>345</v>
      </c>
    </row>
    <row r="75" spans="1:6" x14ac:dyDescent="0.25">
      <c r="A75" s="81" t="s">
        <v>42</v>
      </c>
      <c r="B75" s="27">
        <v>-25.5</v>
      </c>
      <c r="C75" s="27">
        <v>-42.6666666666667</v>
      </c>
      <c r="D75" s="27" t="str">
        <f>IFERROR(VLOOKUP(A75,UM!$A:$B,2,0),"NAO")</f>
        <v>NAO</v>
      </c>
      <c r="E75" s="27" t="s">
        <v>177</v>
      </c>
      <c r="F75" s="27" t="s">
        <v>345</v>
      </c>
    </row>
    <row r="76" spans="1:6" x14ac:dyDescent="0.25">
      <c r="A76" s="81" t="s">
        <v>43</v>
      </c>
      <c r="B76" s="27">
        <v>-25.666666666666668</v>
      </c>
      <c r="C76" s="27">
        <v>-42.666666666666664</v>
      </c>
      <c r="D76" s="27" t="str">
        <f>IFERROR(VLOOKUP(A76,UM!$A:$B,2,0),"NAO")</f>
        <v>NAO</v>
      </c>
      <c r="E76" s="27" t="s">
        <v>177</v>
      </c>
      <c r="F76" s="27" t="s">
        <v>345</v>
      </c>
    </row>
    <row r="77" spans="1:6" x14ac:dyDescent="0.25">
      <c r="A77" s="81" t="s">
        <v>154</v>
      </c>
      <c r="B77" s="27">
        <v>-25.833333333333332</v>
      </c>
      <c r="C77" s="27">
        <v>-42.666666666666664</v>
      </c>
      <c r="D77" s="27" t="str">
        <f>IFERROR(VLOOKUP(A77,UM!$A:$B,2,0),"NAO")</f>
        <v>NAO</v>
      </c>
      <c r="E77" s="27" t="s">
        <v>177</v>
      </c>
      <c r="F77" s="27" t="s">
        <v>345</v>
      </c>
    </row>
    <row r="78" spans="1:6" x14ac:dyDescent="0.25">
      <c r="A78" s="81" t="s">
        <v>107</v>
      </c>
      <c r="B78" s="27">
        <v>-24.5</v>
      </c>
      <c r="C78" s="27">
        <v>-42.5</v>
      </c>
      <c r="D78" s="27" t="str">
        <f>IFERROR(VLOOKUP(A78,UM!$A:$B,2,0),"NAO")</f>
        <v>NAO</v>
      </c>
      <c r="E78" s="27" t="s">
        <v>176</v>
      </c>
      <c r="F78" s="27" t="s">
        <v>345</v>
      </c>
    </row>
    <row r="79" spans="1:6" x14ac:dyDescent="0.25">
      <c r="A79" s="81" t="s">
        <v>106</v>
      </c>
      <c r="B79" s="27">
        <v>-24.666666666666668</v>
      </c>
      <c r="C79" s="27">
        <v>-42.5</v>
      </c>
      <c r="D79" s="27" t="str">
        <f>IFERROR(VLOOKUP(A79,UM!$A:$B,2,0),"NAO")</f>
        <v>NAO</v>
      </c>
      <c r="E79" s="27" t="s">
        <v>176</v>
      </c>
      <c r="F79" s="27" t="s">
        <v>345</v>
      </c>
    </row>
    <row r="80" spans="1:6" x14ac:dyDescent="0.25">
      <c r="A80" s="81" t="s">
        <v>105</v>
      </c>
      <c r="B80" s="27">
        <v>-24.833333333333332</v>
      </c>
      <c r="C80" s="27">
        <v>-42.5</v>
      </c>
      <c r="D80" s="27" t="str">
        <f>IFERROR(VLOOKUP(A80,UM!$A:$B,2,0),"NAO")</f>
        <v>NAO</v>
      </c>
      <c r="E80" s="27" t="s">
        <v>176</v>
      </c>
      <c r="F80" s="27" t="s">
        <v>345</v>
      </c>
    </row>
    <row r="81" spans="1:6" x14ac:dyDescent="0.25">
      <c r="A81" s="81" t="s">
        <v>104</v>
      </c>
      <c r="B81" s="27">
        <v>-25</v>
      </c>
      <c r="C81" s="27">
        <v>-42.5</v>
      </c>
      <c r="D81" s="27" t="str">
        <f>IFERROR(VLOOKUP(A81,UM!$A:$B,2,0),"NAO")</f>
        <v>NAO</v>
      </c>
      <c r="E81" s="27" t="s">
        <v>176</v>
      </c>
      <c r="F81" s="27" t="s">
        <v>345</v>
      </c>
    </row>
    <row r="82" spans="1:6" x14ac:dyDescent="0.25">
      <c r="A82" s="81" t="s">
        <v>58</v>
      </c>
      <c r="B82" s="27">
        <v>-24.5</v>
      </c>
      <c r="C82" s="27">
        <v>-42.333333333333336</v>
      </c>
      <c r="D82" s="27" t="str">
        <f>IFERROR(VLOOKUP(A82,UM!$A:$B,2,0),"NAO")</f>
        <v>NAO</v>
      </c>
      <c r="E82" s="27" t="s">
        <v>177</v>
      </c>
      <c r="F82" s="27" t="s">
        <v>345</v>
      </c>
    </row>
    <row r="83" spans="1:6" x14ac:dyDescent="0.25">
      <c r="A83" s="81" t="s">
        <v>59</v>
      </c>
      <c r="B83" s="27">
        <v>-24.666666666666668</v>
      </c>
      <c r="C83" s="27">
        <v>-42.333333333333336</v>
      </c>
      <c r="D83" s="27" t="str">
        <f>IFERROR(VLOOKUP(A83,UM!$A:$B,2,0),"NAO")</f>
        <v>NAO</v>
      </c>
      <c r="E83" s="27" t="s">
        <v>177</v>
      </c>
      <c r="F83" s="27" t="s">
        <v>345</v>
      </c>
    </row>
    <row r="84" spans="1:6" x14ac:dyDescent="0.25">
      <c r="A84" s="81" t="s">
        <v>60</v>
      </c>
      <c r="B84" s="27">
        <v>-24.833333333333332</v>
      </c>
      <c r="C84" s="27">
        <v>-42.333333333333336</v>
      </c>
      <c r="D84" s="27" t="str">
        <f>IFERROR(VLOOKUP(A84,UM!$A:$B,2,0),"NAO")</f>
        <v>NAO</v>
      </c>
      <c r="E84" s="27" t="s">
        <v>177</v>
      </c>
      <c r="F84" s="27" t="s">
        <v>345</v>
      </c>
    </row>
    <row r="85" spans="1:6" x14ac:dyDescent="0.25">
      <c r="A85" s="81" t="s">
        <v>112</v>
      </c>
      <c r="B85" s="27">
        <v>-25</v>
      </c>
      <c r="C85" s="27">
        <v>-42.333333333333336</v>
      </c>
      <c r="D85" s="27" t="str">
        <f>IFERROR(VLOOKUP(A85,UM!$A:$B,2,0),"NAO")</f>
        <v>NAO</v>
      </c>
      <c r="E85" s="27" t="s">
        <v>177</v>
      </c>
      <c r="F85" s="27" t="s">
        <v>345</v>
      </c>
    </row>
    <row r="86" spans="1:6" x14ac:dyDescent="0.25">
      <c r="A86" s="81" t="s">
        <v>101</v>
      </c>
      <c r="B86" s="27">
        <v>-24.5</v>
      </c>
      <c r="C86" s="27">
        <v>-42.166666666666664</v>
      </c>
      <c r="D86" s="27" t="str">
        <f>IFERROR(VLOOKUP(A86,UM!$A:$B,2,0),"NAO")</f>
        <v>NAO</v>
      </c>
      <c r="E86" s="27" t="s">
        <v>176</v>
      </c>
      <c r="F86" s="27" t="s">
        <v>345</v>
      </c>
    </row>
    <row r="87" spans="1:6" x14ac:dyDescent="0.25">
      <c r="A87" s="81" t="s">
        <v>100</v>
      </c>
      <c r="B87" s="27">
        <v>-24.666666666666668</v>
      </c>
      <c r="C87" s="27">
        <v>-42.166666666666664</v>
      </c>
      <c r="D87" s="27" t="str">
        <f>IFERROR(VLOOKUP(A87,UM!$A:$B,2,0),"NAO")</f>
        <v>NAO</v>
      </c>
      <c r="E87" s="27" t="s">
        <v>176</v>
      </c>
      <c r="F87" s="27" t="s">
        <v>345</v>
      </c>
    </row>
    <row r="88" spans="1:6" x14ac:dyDescent="0.25">
      <c r="A88" s="81" t="s">
        <v>99</v>
      </c>
      <c r="B88" s="27">
        <v>-24.833333333333332</v>
      </c>
      <c r="C88" s="27">
        <v>-42.166666666666664</v>
      </c>
      <c r="D88" s="27" t="str">
        <f>IFERROR(VLOOKUP(A88,UM!$A:$B,2,0),"NAO")</f>
        <v>NAO</v>
      </c>
      <c r="E88" s="27" t="s">
        <v>176</v>
      </c>
      <c r="F88" s="27" t="s">
        <v>345</v>
      </c>
    </row>
    <row r="89" spans="1:6" x14ac:dyDescent="0.25">
      <c r="A89" s="81" t="s">
        <v>98</v>
      </c>
      <c r="B89" s="27">
        <v>-25</v>
      </c>
      <c r="C89" s="27">
        <v>-42.166666666666664</v>
      </c>
      <c r="D89" s="27" t="str">
        <f>IFERROR(VLOOKUP(A89,UM!$A:$B,2,0),"NAO")</f>
        <v>NAO</v>
      </c>
      <c r="E89" s="27" t="s">
        <v>176</v>
      </c>
      <c r="F89" s="27" t="s">
        <v>345</v>
      </c>
    </row>
    <row r="90" spans="1:6" x14ac:dyDescent="0.25">
      <c r="A90" s="81" t="s">
        <v>76</v>
      </c>
      <c r="B90" s="27">
        <v>-24.5</v>
      </c>
      <c r="C90" s="27">
        <v>-42</v>
      </c>
      <c r="D90" s="27" t="str">
        <f>IFERROR(VLOOKUP(A90,UM!$A:$B,2,0),"NAO")</f>
        <v>NAO</v>
      </c>
      <c r="E90" s="27" t="s">
        <v>177</v>
      </c>
      <c r="F90" s="27" t="s">
        <v>345</v>
      </c>
    </row>
    <row r="91" spans="1:6" x14ac:dyDescent="0.25">
      <c r="A91" s="81" t="s">
        <v>77</v>
      </c>
      <c r="B91" s="27">
        <v>-24.666666666666668</v>
      </c>
      <c r="C91" s="27">
        <v>-42</v>
      </c>
      <c r="D91" s="27" t="str">
        <f>IFERROR(VLOOKUP(A91,UM!$A:$B,2,0),"NAO")</f>
        <v>NAO</v>
      </c>
      <c r="E91" s="27" t="s">
        <v>177</v>
      </c>
      <c r="F91" s="27" t="s">
        <v>345</v>
      </c>
    </row>
    <row r="92" spans="1:6" x14ac:dyDescent="0.25">
      <c r="A92" s="81" t="s">
        <v>78</v>
      </c>
      <c r="B92" s="27">
        <v>-24.833333333333332</v>
      </c>
      <c r="C92" s="27">
        <v>-42</v>
      </c>
      <c r="D92" s="27" t="str">
        <f>IFERROR(VLOOKUP(A92,UM!$A:$B,2,0),"NAO")</f>
        <v>NAO</v>
      </c>
      <c r="E92" s="27" t="s">
        <v>177</v>
      </c>
      <c r="F92" s="27" t="s">
        <v>345</v>
      </c>
    </row>
    <row r="93" spans="1:6" x14ac:dyDescent="0.25">
      <c r="A93" s="81" t="s">
        <v>113</v>
      </c>
      <c r="B93" s="27">
        <v>-25</v>
      </c>
      <c r="C93" s="27">
        <v>-42</v>
      </c>
      <c r="D93" s="27" t="str">
        <f>IFERROR(VLOOKUP(A93,UM!$A:$B,2,0),"NAO")</f>
        <v>NAO</v>
      </c>
      <c r="E93" s="27" t="s">
        <v>177</v>
      </c>
      <c r="F93" s="27" t="s">
        <v>345</v>
      </c>
    </row>
    <row r="94" spans="1:6" x14ac:dyDescent="0.25">
      <c r="A94" s="35" t="s">
        <v>744</v>
      </c>
      <c r="B94" s="83">
        <v>-20.243500000000001</v>
      </c>
      <c r="C94" s="83">
        <v>-39.960333333333331</v>
      </c>
      <c r="D94" s="27" t="str">
        <f>IFERROR(VLOOKUP(A94,UM!$A:$B,2,0),"NAO")</f>
        <v>NAO</v>
      </c>
      <c r="E94" s="27" t="s">
        <v>175</v>
      </c>
      <c r="F94" s="27" t="s">
        <v>345</v>
      </c>
    </row>
    <row r="95" spans="1:6" x14ac:dyDescent="0.25">
      <c r="A95" s="82" t="s">
        <v>273</v>
      </c>
      <c r="B95" s="26">
        <v>-21.971579999999999</v>
      </c>
      <c r="C95" s="26">
        <v>-39.737090000000002</v>
      </c>
      <c r="D95" s="27" t="str">
        <f>IFERROR(VLOOKUP(A95,UM!$A:$B,2,0),"NAO")</f>
        <v>SIM</v>
      </c>
      <c r="E95" s="26" t="s">
        <v>193</v>
      </c>
      <c r="F95" s="26" t="s">
        <v>344</v>
      </c>
    </row>
    <row r="96" spans="1:6" x14ac:dyDescent="0.25">
      <c r="A96" s="82" t="s">
        <v>418</v>
      </c>
      <c r="B96" s="26">
        <v>-21.864017</v>
      </c>
      <c r="C96" s="26">
        <v>-41.017319999999998</v>
      </c>
      <c r="D96" s="27" t="str">
        <f>IFERROR(VLOOKUP(A96,UM!$A:$B,2,0),"NAO")</f>
        <v>SIM</v>
      </c>
      <c r="E96" s="26" t="s">
        <v>193</v>
      </c>
      <c r="F96" s="26" t="s">
        <v>344</v>
      </c>
    </row>
    <row r="97" spans="1:6" x14ac:dyDescent="0.25">
      <c r="A97" s="81" t="s">
        <v>64</v>
      </c>
      <c r="B97" s="27">
        <v>-23.823266666666665</v>
      </c>
      <c r="C97" s="27">
        <v>-42.646980555555558</v>
      </c>
      <c r="D97" s="27" t="str">
        <f>IFERROR(VLOOKUP(A97,UM!$A:$B,2,0),"NAO")</f>
        <v>NAO</v>
      </c>
      <c r="E97" s="27" t="s">
        <v>175</v>
      </c>
      <c r="F97" s="27" t="s">
        <v>345</v>
      </c>
    </row>
    <row r="98" spans="1:6" x14ac:dyDescent="0.25">
      <c r="A98" s="81" t="s">
        <v>54</v>
      </c>
      <c r="B98" s="27">
        <v>-23.937372222222223</v>
      </c>
      <c r="C98" s="27">
        <v>-42.714647222222226</v>
      </c>
      <c r="D98" s="27" t="str">
        <f>IFERROR(VLOOKUP(A98,UM!$A:$B,2,0),"NAO")</f>
        <v>NAO</v>
      </c>
      <c r="E98" s="27" t="s">
        <v>175</v>
      </c>
      <c r="F98" s="27" t="s">
        <v>345</v>
      </c>
    </row>
    <row r="99" spans="1:6" x14ac:dyDescent="0.25">
      <c r="A99" s="81" t="s">
        <v>65</v>
      </c>
      <c r="B99" s="27">
        <v>-23.925877777777778</v>
      </c>
      <c r="C99" s="27">
        <v>-42.550725</v>
      </c>
      <c r="D99" s="27" t="str">
        <f>IFERROR(VLOOKUP(A99,UM!$A:$B,2,0),"NAO")</f>
        <v>NAO</v>
      </c>
      <c r="E99" s="27" t="s">
        <v>175</v>
      </c>
      <c r="F99" s="27" t="s">
        <v>345</v>
      </c>
    </row>
    <row r="100" spans="1:6" x14ac:dyDescent="0.25">
      <c r="A100" s="81" t="s">
        <v>47</v>
      </c>
      <c r="B100" s="27">
        <v>-24.089163888888887</v>
      </c>
      <c r="C100" s="27">
        <v>-42.808105555555549</v>
      </c>
      <c r="D100" s="27" t="str">
        <f>IFERROR(VLOOKUP(A100,UM!$A:$B,2,0),"NAO")</f>
        <v>NAO</v>
      </c>
      <c r="E100" s="27" t="s">
        <v>177</v>
      </c>
      <c r="F100" s="27" t="s">
        <v>345</v>
      </c>
    </row>
    <row r="101" spans="1:6" x14ac:dyDescent="0.25">
      <c r="A101" s="81" t="s">
        <v>55</v>
      </c>
      <c r="B101" s="27">
        <v>-24.06903888888889</v>
      </c>
      <c r="C101" s="27">
        <v>-42.617116666666668</v>
      </c>
      <c r="D101" s="27" t="str">
        <f>IFERROR(VLOOKUP(A101,UM!$A:$B,2,0),"NAO")</f>
        <v>NAO</v>
      </c>
      <c r="E101" s="27" t="s">
        <v>175</v>
      </c>
      <c r="F101" s="27" t="s">
        <v>345</v>
      </c>
    </row>
    <row r="102" spans="1:6" x14ac:dyDescent="0.25">
      <c r="A102" s="81" t="s">
        <v>66</v>
      </c>
      <c r="B102" s="27">
        <v>-24.060136111111113</v>
      </c>
      <c r="C102" s="27">
        <v>-42.424502777777775</v>
      </c>
      <c r="D102" s="27" t="str">
        <f>IFERROR(VLOOKUP(A102,UM!$A:$B,2,0),"NAO")</f>
        <v>NAO</v>
      </c>
      <c r="E102" s="27" t="s">
        <v>175</v>
      </c>
      <c r="F102" s="27" t="s">
        <v>345</v>
      </c>
    </row>
    <row r="103" spans="1:6" x14ac:dyDescent="0.25">
      <c r="A103" s="81" t="s">
        <v>34</v>
      </c>
      <c r="B103" s="27">
        <v>-24.274761111111111</v>
      </c>
      <c r="C103" s="27">
        <v>-42.922688888888885</v>
      </c>
      <c r="D103" s="27" t="str">
        <f>IFERROR(VLOOKUP(A103,UM!$A:$B,2,0),"NAO")</f>
        <v>NAO</v>
      </c>
      <c r="E103" s="27" t="s">
        <v>175</v>
      </c>
      <c r="F103" s="27" t="s">
        <v>345</v>
      </c>
    </row>
    <row r="104" spans="1:6" x14ac:dyDescent="0.25">
      <c r="A104" s="81" t="s">
        <v>67</v>
      </c>
      <c r="B104" s="27">
        <v>-24.147944444444445</v>
      </c>
      <c r="C104" s="27">
        <v>-42.288408333333329</v>
      </c>
      <c r="D104" s="27" t="str">
        <f>IFERROR(VLOOKUP(A104,UM!$A:$B,2,0),"NAO")</f>
        <v>NAO</v>
      </c>
      <c r="E104" s="27" t="s">
        <v>177</v>
      </c>
      <c r="F104" s="27" t="s">
        <v>345</v>
      </c>
    </row>
    <row r="105" spans="1:6" x14ac:dyDescent="0.25">
      <c r="A105" s="81" t="s">
        <v>25</v>
      </c>
      <c r="B105" s="27">
        <v>-24.524652777777778</v>
      </c>
      <c r="C105" s="27">
        <v>-43.063641666666662</v>
      </c>
      <c r="D105" s="27" t="str">
        <f>IFERROR(VLOOKUP(A105,UM!$A:$B,2,0),"NAO")</f>
        <v>NAO</v>
      </c>
      <c r="E105" s="27" t="s">
        <v>177</v>
      </c>
      <c r="F105" s="27" t="s">
        <v>345</v>
      </c>
    </row>
    <row r="106" spans="1:6" x14ac:dyDescent="0.25">
      <c r="A106" s="81" t="s">
        <v>88</v>
      </c>
      <c r="B106" s="27">
        <v>-24.542747222222225</v>
      </c>
      <c r="C106" s="27">
        <v>-42.895708333333332</v>
      </c>
      <c r="D106" s="27" t="str">
        <f>IFERROR(VLOOKUP(A106,UM!$A:$B,2,0),"NAO")</f>
        <v>NAO</v>
      </c>
      <c r="E106" s="27" t="s">
        <v>176</v>
      </c>
      <c r="F106" s="27" t="s">
        <v>345</v>
      </c>
    </row>
    <row r="107" spans="1:6" x14ac:dyDescent="0.25">
      <c r="A107" s="81" t="s">
        <v>36</v>
      </c>
      <c r="B107" s="27">
        <v>-24.610138888888891</v>
      </c>
      <c r="C107" s="27">
        <v>-42.804644444444442</v>
      </c>
      <c r="D107" s="27" t="str">
        <f>IFERROR(VLOOKUP(A107,UM!$A:$B,2,0),"NAO")</f>
        <v>NAO</v>
      </c>
      <c r="E107" s="27" t="s">
        <v>177</v>
      </c>
      <c r="F107" s="27" t="s">
        <v>345</v>
      </c>
    </row>
    <row r="108" spans="1:6" x14ac:dyDescent="0.25">
      <c r="A108" s="82" t="s">
        <v>730</v>
      </c>
      <c r="B108" s="26">
        <v>-3.7081</v>
      </c>
      <c r="C108" s="26">
        <v>-38.473849999999999</v>
      </c>
      <c r="D108" s="27" t="str">
        <f>IFERROR(VLOOKUP(A108,UM!$A:$B,2,0),"NAO")</f>
        <v>SIM</v>
      </c>
      <c r="E108" s="26" t="s">
        <v>193</v>
      </c>
      <c r="F108" s="26" t="s">
        <v>344</v>
      </c>
    </row>
    <row r="109" spans="1:6" x14ac:dyDescent="0.25">
      <c r="A109" s="81" t="s">
        <v>233</v>
      </c>
      <c r="B109" s="28">
        <v>-23.004000000000001</v>
      </c>
      <c r="C109" s="28">
        <v>-41.592166666666664</v>
      </c>
      <c r="D109" s="27" t="str">
        <f>IFERROR(VLOOKUP(A109,UM!$A:$B,2,0),"NAO")</f>
        <v>NAO</v>
      </c>
      <c r="E109" s="27" t="s">
        <v>282</v>
      </c>
      <c r="F109" s="27" t="s">
        <v>345</v>
      </c>
    </row>
    <row r="110" spans="1:6" x14ac:dyDescent="0.25">
      <c r="A110" s="82" t="s">
        <v>198</v>
      </c>
      <c r="B110" s="26">
        <v>-20.32367</v>
      </c>
      <c r="C110" s="26">
        <v>-40.321170000000002</v>
      </c>
      <c r="D110" s="27" t="str">
        <f>IFERROR(VLOOKUP(A110,UM!$A:$B,2,0),"NAO")</f>
        <v>SIM</v>
      </c>
      <c r="E110" s="26" t="s">
        <v>193</v>
      </c>
      <c r="F110" s="26" t="s">
        <v>344</v>
      </c>
    </row>
    <row r="111" spans="1:6" x14ac:dyDescent="0.25">
      <c r="A111" s="81" t="s">
        <v>17</v>
      </c>
      <c r="B111" s="27">
        <v>-23.381527777777777</v>
      </c>
      <c r="C111" s="27">
        <v>-43.214913888888894</v>
      </c>
      <c r="D111" s="27" t="str">
        <f>IFERROR(VLOOKUP(A111,UM!$A:$B,2,0),"NAO")</f>
        <v>NAO</v>
      </c>
      <c r="E111" s="27" t="s">
        <v>177</v>
      </c>
      <c r="F111" s="27" t="s">
        <v>345</v>
      </c>
    </row>
    <row r="112" spans="1:6" x14ac:dyDescent="0.25">
      <c r="A112" s="81" t="s">
        <v>227</v>
      </c>
      <c r="B112" s="28">
        <v>-22.372333333333334</v>
      </c>
      <c r="C112" s="28">
        <v>-40.844666666666669</v>
      </c>
      <c r="D112" s="27" t="str">
        <f>IFERROR(VLOOKUP(A112,UM!$A:$B,2,0),"NAO")</f>
        <v>NAO</v>
      </c>
      <c r="E112" s="27" t="s">
        <v>282</v>
      </c>
      <c r="F112" s="27" t="s">
        <v>345</v>
      </c>
    </row>
    <row r="113" spans="1:6" x14ac:dyDescent="0.25">
      <c r="A113" s="35" t="s">
        <v>743</v>
      </c>
      <c r="B113" s="83">
        <v>-20.260333333333332</v>
      </c>
      <c r="C113" s="83">
        <v>-40.159999999999997</v>
      </c>
      <c r="D113" s="27" t="str">
        <f>IFERROR(VLOOKUP(A113,UM!$A:$B,2,0),"NAO")</f>
        <v>NAO</v>
      </c>
      <c r="E113" s="27" t="s">
        <v>175</v>
      </c>
      <c r="F113" s="27" t="s">
        <v>345</v>
      </c>
    </row>
    <row r="114" spans="1:6" x14ac:dyDescent="0.25">
      <c r="A114" s="81" t="s">
        <v>74</v>
      </c>
      <c r="B114" s="27">
        <v>-23.357902777777777</v>
      </c>
      <c r="C114" s="27">
        <v>-42.098305555555555</v>
      </c>
      <c r="D114" s="27" t="str">
        <f>IFERROR(VLOOKUP(A114,UM!$A:$B,2,0),"NAO")</f>
        <v>NAO</v>
      </c>
      <c r="E114" s="27" t="s">
        <v>177</v>
      </c>
      <c r="F114" s="27" t="s">
        <v>345</v>
      </c>
    </row>
    <row r="115" spans="1:6" x14ac:dyDescent="0.25">
      <c r="A115" s="81" t="s">
        <v>246</v>
      </c>
      <c r="B115" s="28">
        <v>-22.516166666666667</v>
      </c>
      <c r="C115" s="28">
        <v>-40.414166666666667</v>
      </c>
      <c r="D115" s="27" t="str">
        <f>IFERROR(VLOOKUP(A115,UM!$A:$B,2,0),"NAO")</f>
        <v>NAO</v>
      </c>
      <c r="E115" s="27" t="s">
        <v>282</v>
      </c>
      <c r="F115" s="27" t="s">
        <v>345</v>
      </c>
    </row>
    <row r="116" spans="1:6" x14ac:dyDescent="0.25">
      <c r="A116" s="81" t="s">
        <v>204</v>
      </c>
      <c r="B116" s="28">
        <v>-21.993166666666667</v>
      </c>
      <c r="C116" s="28">
        <v>-40.551166666666667</v>
      </c>
      <c r="D116" s="27" t="str">
        <f>IFERROR(VLOOKUP(A116,UM!$A:$B,2,0),"NAO")</f>
        <v>NAO</v>
      </c>
      <c r="E116" s="27" t="s">
        <v>282</v>
      </c>
      <c r="F116" s="27" t="s">
        <v>345</v>
      </c>
    </row>
    <row r="117" spans="1:6" x14ac:dyDescent="0.25">
      <c r="A117" s="35" t="s">
        <v>742</v>
      </c>
      <c r="B117" s="83">
        <v>-20.417833333333334</v>
      </c>
      <c r="C117" s="83">
        <v>-40.148499999999999</v>
      </c>
      <c r="D117" s="27" t="str">
        <f>IFERROR(VLOOKUP(A117,UM!$A:$B,2,0),"NAO")</f>
        <v>NAO</v>
      </c>
      <c r="E117" s="27" t="s">
        <v>175</v>
      </c>
      <c r="F117" s="27" t="s">
        <v>345</v>
      </c>
    </row>
    <row r="118" spans="1:6" x14ac:dyDescent="0.25">
      <c r="A118" s="81" t="s">
        <v>14</v>
      </c>
      <c r="B118" s="27">
        <v>-23.381011111111111</v>
      </c>
      <c r="C118" s="27">
        <v>-43.059727777777773</v>
      </c>
      <c r="D118" s="27" t="str">
        <f>IFERROR(VLOOKUP(A118,UM!$A:$B,2,0),"NAO")</f>
        <v>NAO</v>
      </c>
      <c r="E118" s="27" t="s">
        <v>176</v>
      </c>
      <c r="F118" s="27" t="s">
        <v>345</v>
      </c>
    </row>
    <row r="119" spans="1:6" x14ac:dyDescent="0.25">
      <c r="A119" s="81" t="s">
        <v>69</v>
      </c>
      <c r="B119" s="27">
        <v>-23.356677777777779</v>
      </c>
      <c r="C119" s="27">
        <v>-42.371563888888886</v>
      </c>
      <c r="D119" s="27" t="str">
        <f>IFERROR(VLOOKUP(A119,UM!$A:$B,2,0),"NAO")</f>
        <v>NAO</v>
      </c>
      <c r="E119" s="27" t="s">
        <v>177</v>
      </c>
      <c r="F119" s="27" t="s">
        <v>345</v>
      </c>
    </row>
    <row r="120" spans="1:6" x14ac:dyDescent="0.25">
      <c r="A120" s="81" t="s">
        <v>260</v>
      </c>
      <c r="B120" s="28">
        <v>-21.460166666666666</v>
      </c>
      <c r="C120" s="28">
        <v>-39.57416666666667</v>
      </c>
      <c r="D120" s="27" t="str">
        <f>IFERROR(VLOOKUP(A120,UM!$A:$B,2,0),"NAO")</f>
        <v>NAO</v>
      </c>
      <c r="E120" s="27" t="s">
        <v>282</v>
      </c>
      <c r="F120" s="27" t="s">
        <v>345</v>
      </c>
    </row>
    <row r="121" spans="1:6" x14ac:dyDescent="0.25">
      <c r="A121" s="81" t="s">
        <v>244</v>
      </c>
      <c r="B121" s="28">
        <v>-22.194333333333333</v>
      </c>
      <c r="C121" s="28">
        <v>-40.033499999999997</v>
      </c>
      <c r="D121" s="27" t="str">
        <f>IFERROR(VLOOKUP(A121,UM!$A:$B,2,0),"NAO")</f>
        <v>NAO</v>
      </c>
      <c r="E121" s="27" t="s">
        <v>282</v>
      </c>
      <c r="F121" s="27" t="s">
        <v>345</v>
      </c>
    </row>
    <row r="122" spans="1:6" x14ac:dyDescent="0.25">
      <c r="A122" s="81" t="s">
        <v>249</v>
      </c>
      <c r="B122" s="28">
        <v>-22.567833333333333</v>
      </c>
      <c r="C122" s="28">
        <v>-39.985833333333332</v>
      </c>
      <c r="D122" s="27" t="str">
        <f>IFERROR(VLOOKUP(A122,UM!$A:$B,2,0),"NAO")</f>
        <v>NAO</v>
      </c>
      <c r="E122" s="27" t="s">
        <v>282</v>
      </c>
      <c r="F122" s="27" t="s">
        <v>345</v>
      </c>
    </row>
    <row r="123" spans="1:6" x14ac:dyDescent="0.25">
      <c r="A123" s="81" t="s">
        <v>232</v>
      </c>
      <c r="B123" s="28">
        <v>-23.109833333333334</v>
      </c>
      <c r="C123" s="28">
        <v>-41.055500000000002</v>
      </c>
      <c r="D123" s="27" t="str">
        <f>IFERROR(VLOOKUP(A123,UM!$A:$B,2,0),"NAO")</f>
        <v>NAO</v>
      </c>
      <c r="E123" s="27" t="s">
        <v>282</v>
      </c>
      <c r="F123" s="27" t="s">
        <v>345</v>
      </c>
    </row>
    <row r="124" spans="1:6" x14ac:dyDescent="0.25">
      <c r="A124" s="82" t="s">
        <v>195</v>
      </c>
      <c r="B124" s="26">
        <v>-25.54495</v>
      </c>
      <c r="C124" s="26">
        <v>-42.841169999999998</v>
      </c>
      <c r="D124" s="27" t="str">
        <f>IFERROR(VLOOKUP(A124,UM!$A:$B,2,0),"NAO")</f>
        <v>SIM</v>
      </c>
      <c r="E124" s="26" t="s">
        <v>193</v>
      </c>
      <c r="F124" s="26" t="s">
        <v>344</v>
      </c>
    </row>
    <row r="125" spans="1:6" x14ac:dyDescent="0.25">
      <c r="A125" s="82" t="s">
        <v>712</v>
      </c>
      <c r="B125" s="26">
        <v>-23.001667000000001</v>
      </c>
      <c r="C125" s="26">
        <v>-44.244999999999997</v>
      </c>
      <c r="D125" s="27" t="str">
        <f>IFERROR(VLOOKUP(A125,UM!$A:$B,2,0),"NAO")</f>
        <v>NAO</v>
      </c>
      <c r="E125" s="26" t="s">
        <v>193</v>
      </c>
      <c r="F125" s="26" t="s">
        <v>344</v>
      </c>
    </row>
    <row r="126" spans="1:6" x14ac:dyDescent="0.25">
      <c r="A126" s="82" t="s">
        <v>713</v>
      </c>
      <c r="B126" s="26">
        <v>-21.336442999999999</v>
      </c>
      <c r="C126" s="26">
        <v>-40.059224999999998</v>
      </c>
      <c r="D126" s="27" t="str">
        <f>IFERROR(VLOOKUP(A126,UM!$A:$B,2,0),"NAO")</f>
        <v>NAO</v>
      </c>
      <c r="E126" s="26" t="s">
        <v>193</v>
      </c>
      <c r="F126" s="26" t="s">
        <v>344</v>
      </c>
    </row>
    <row r="127" spans="1:6" x14ac:dyDescent="0.25">
      <c r="A127" s="82" t="s">
        <v>346</v>
      </c>
      <c r="B127" s="26">
        <v>-25.543880000000001</v>
      </c>
      <c r="C127" s="26">
        <v>-42.839820000000003</v>
      </c>
      <c r="D127" s="27" t="str">
        <f>IFERROR(VLOOKUP(A127,UM!$A:$B,2,0),"NAO")</f>
        <v>NAO</v>
      </c>
      <c r="E127" s="26" t="s">
        <v>193</v>
      </c>
      <c r="F127" s="26" t="s">
        <v>344</v>
      </c>
    </row>
    <row r="128" spans="1:6" x14ac:dyDescent="0.25">
      <c r="A128" s="82" t="s">
        <v>714</v>
      </c>
      <c r="B128" s="26">
        <v>-23.001570000000001</v>
      </c>
      <c r="C128" s="26">
        <v>-44.244259999999997</v>
      </c>
      <c r="D128" s="27" t="str">
        <f>IFERROR(VLOOKUP(A128,UM!$A:$B,2,0),"NAO")</f>
        <v>NAO</v>
      </c>
      <c r="E128" s="26" t="s">
        <v>193</v>
      </c>
      <c r="F128" s="26" t="s">
        <v>344</v>
      </c>
    </row>
    <row r="129" spans="1:6" x14ac:dyDescent="0.25">
      <c r="A129" s="82" t="s">
        <v>267</v>
      </c>
      <c r="B129" s="26">
        <v>-22.952366999999999</v>
      </c>
      <c r="C129" s="26">
        <v>-40.725282</v>
      </c>
      <c r="D129" s="27" t="str">
        <f>IFERROR(VLOOKUP(A129,UM!$A:$B,2,0),"NAO")</f>
        <v>NAO</v>
      </c>
      <c r="E129" s="26" t="s">
        <v>193</v>
      </c>
      <c r="F129" s="26" t="s">
        <v>344</v>
      </c>
    </row>
    <row r="130" spans="1:6" x14ac:dyDescent="0.25">
      <c r="A130" s="82" t="s">
        <v>715</v>
      </c>
      <c r="B130" s="26">
        <v>-21.236170000000001</v>
      </c>
      <c r="C130" s="26">
        <v>-39.957709999999999</v>
      </c>
      <c r="D130" s="27" t="str">
        <f>IFERROR(VLOOKUP(A130,UM!$A:$B,2,0),"NAO")</f>
        <v>SIM</v>
      </c>
      <c r="E130" s="26" t="s">
        <v>193</v>
      </c>
      <c r="F130" s="26" t="s">
        <v>344</v>
      </c>
    </row>
    <row r="131" spans="1:6" x14ac:dyDescent="0.25">
      <c r="A131" s="82" t="s">
        <v>347</v>
      </c>
      <c r="B131" s="26">
        <v>-25.226089999999999</v>
      </c>
      <c r="C131" s="26">
        <v>-42.569879999999998</v>
      </c>
      <c r="D131" s="27" t="str">
        <f>IFERROR(VLOOKUP(A131,UM!$A:$B,2,0),"NAO")</f>
        <v>NAO</v>
      </c>
      <c r="E131" s="26" t="s">
        <v>193</v>
      </c>
      <c r="F131" s="26" t="s">
        <v>344</v>
      </c>
    </row>
    <row r="132" spans="1:6" x14ac:dyDescent="0.25">
      <c r="A132" s="82" t="s">
        <v>348</v>
      </c>
      <c r="B132" s="26">
        <v>-24.582789999999999</v>
      </c>
      <c r="C132" s="26">
        <v>-42.256169999999997</v>
      </c>
      <c r="D132" s="27" t="str">
        <f>IFERROR(VLOOKUP(A132,UM!$A:$B,2,0),"NAO")</f>
        <v>NAO</v>
      </c>
      <c r="E132" s="26" t="s">
        <v>193</v>
      </c>
      <c r="F132" s="26" t="s">
        <v>344</v>
      </c>
    </row>
    <row r="133" spans="1:6" x14ac:dyDescent="0.25">
      <c r="A133" s="82" t="s">
        <v>349</v>
      </c>
      <c r="B133" s="26">
        <v>-25.671876999999999</v>
      </c>
      <c r="C133" s="26">
        <v>-43.205927000000003</v>
      </c>
      <c r="D133" s="27" t="str">
        <f>IFERROR(VLOOKUP(A133,UM!$A:$B,2,0),"NAO")</f>
        <v>NAO</v>
      </c>
      <c r="E133" s="26" t="s">
        <v>193</v>
      </c>
      <c r="F133" s="26" t="s">
        <v>344</v>
      </c>
    </row>
    <row r="134" spans="1:6" x14ac:dyDescent="0.25">
      <c r="A134" s="82" t="s">
        <v>350</v>
      </c>
      <c r="B134" s="26">
        <v>-25.139949999999999</v>
      </c>
      <c r="C134" s="26">
        <v>-42.944180000000003</v>
      </c>
      <c r="D134" s="27" t="str">
        <f>IFERROR(VLOOKUP(A134,UM!$A:$B,2,0),"NAO")</f>
        <v>NAO</v>
      </c>
      <c r="E134" s="26" t="s">
        <v>193</v>
      </c>
      <c r="F134" s="26" t="s">
        <v>344</v>
      </c>
    </row>
    <row r="135" spans="1:6" x14ac:dyDescent="0.25">
      <c r="A135" s="82" t="s">
        <v>351</v>
      </c>
      <c r="B135" s="26">
        <v>-25.2029</v>
      </c>
      <c r="C135" s="26">
        <v>-42.878489999999999</v>
      </c>
      <c r="D135" s="27" t="str">
        <f>IFERROR(VLOOKUP(A135,UM!$A:$B,2,0),"NAO")</f>
        <v>NAO</v>
      </c>
      <c r="E135" s="26" t="s">
        <v>193</v>
      </c>
      <c r="F135" s="26" t="s">
        <v>344</v>
      </c>
    </row>
    <row r="136" spans="1:6" x14ac:dyDescent="0.25">
      <c r="A136" s="82" t="s">
        <v>352</v>
      </c>
      <c r="B136" s="26">
        <v>-25.447859999999999</v>
      </c>
      <c r="C136" s="26">
        <v>-42.75291</v>
      </c>
      <c r="D136" s="27" t="str">
        <f>IFERROR(VLOOKUP(A136,UM!$A:$B,2,0),"NAO")</f>
        <v>NAO</v>
      </c>
      <c r="E136" s="26" t="s">
        <v>193</v>
      </c>
      <c r="F136" s="26" t="s">
        <v>344</v>
      </c>
    </row>
    <row r="137" spans="1:6" x14ac:dyDescent="0.25">
      <c r="A137" s="82" t="s">
        <v>353</v>
      </c>
      <c r="B137" s="26">
        <v>-22.495799999999999</v>
      </c>
      <c r="C137" s="26">
        <v>-39.93694</v>
      </c>
      <c r="D137" s="27" t="str">
        <f>IFERROR(VLOOKUP(A137,UM!$A:$B,2,0),"NAO")</f>
        <v>NAO</v>
      </c>
      <c r="E137" s="26" t="s">
        <v>193</v>
      </c>
      <c r="F137" s="26" t="s">
        <v>344</v>
      </c>
    </row>
    <row r="138" spans="1:6" x14ac:dyDescent="0.25">
      <c r="A138" s="82" t="s">
        <v>354</v>
      </c>
      <c r="B138" s="26">
        <v>-25.393429999999999</v>
      </c>
      <c r="C138" s="26">
        <v>-42.761265000000002</v>
      </c>
      <c r="D138" s="27" t="str">
        <f>IFERROR(VLOOKUP(A138,UM!$A:$B,2,0),"NAO")</f>
        <v>NAO</v>
      </c>
      <c r="E138" s="26" t="s">
        <v>193</v>
      </c>
      <c r="F138" s="26" t="s">
        <v>344</v>
      </c>
    </row>
    <row r="139" spans="1:6" x14ac:dyDescent="0.25">
      <c r="A139" s="82" t="s">
        <v>355</v>
      </c>
      <c r="B139" s="26">
        <v>-24.53932</v>
      </c>
      <c r="C139" s="26">
        <v>-42.134279999999997</v>
      </c>
      <c r="D139" s="27" t="str">
        <f>IFERROR(VLOOKUP(A139,UM!$A:$B,2,0),"NAO")</f>
        <v>NAO</v>
      </c>
      <c r="E139" s="26" t="s">
        <v>193</v>
      </c>
      <c r="F139" s="26" t="s">
        <v>344</v>
      </c>
    </row>
    <row r="140" spans="1:6" x14ac:dyDescent="0.25">
      <c r="A140" s="82" t="s">
        <v>356</v>
      </c>
      <c r="B140" s="26">
        <v>-24.301069999999999</v>
      </c>
      <c r="C140" s="26">
        <v>-42.714129999999997</v>
      </c>
      <c r="D140" s="27" t="str">
        <f>IFERROR(VLOOKUP(A140,UM!$A:$B,2,0),"NAO")</f>
        <v>NAO</v>
      </c>
      <c r="E140" s="26" t="s">
        <v>193</v>
      </c>
      <c r="F140" s="26" t="s">
        <v>344</v>
      </c>
    </row>
    <row r="141" spans="1:6" x14ac:dyDescent="0.25">
      <c r="A141" s="82" t="s">
        <v>357</v>
      </c>
      <c r="B141" s="26">
        <v>-25.798238000000001</v>
      </c>
      <c r="C141" s="26">
        <v>-43.262680000000003</v>
      </c>
      <c r="D141" s="27" t="str">
        <f>IFERROR(VLOOKUP(A141,UM!$A:$B,2,0),"NAO")</f>
        <v>NAO</v>
      </c>
      <c r="E141" s="26" t="s">
        <v>193</v>
      </c>
      <c r="F141" s="26" t="s">
        <v>344</v>
      </c>
    </row>
    <row r="142" spans="1:6" x14ac:dyDescent="0.25">
      <c r="A142" s="82" t="s">
        <v>358</v>
      </c>
      <c r="B142" s="26">
        <v>-25.490290000000002</v>
      </c>
      <c r="C142" s="26">
        <v>-42.78098</v>
      </c>
      <c r="D142" s="27" t="str">
        <f>IFERROR(VLOOKUP(A142,UM!$A:$B,2,0),"NAO")</f>
        <v>NAO</v>
      </c>
      <c r="E142" s="26" t="s">
        <v>193</v>
      </c>
      <c r="F142" s="26" t="s">
        <v>344</v>
      </c>
    </row>
    <row r="143" spans="1:6" x14ac:dyDescent="0.25">
      <c r="A143" s="82" t="s">
        <v>716</v>
      </c>
      <c r="B143" s="26">
        <v>-20.042090000000002</v>
      </c>
      <c r="C143" s="26">
        <v>-39.52478</v>
      </c>
      <c r="D143" s="27" t="str">
        <f>IFERROR(VLOOKUP(A143,UM!$A:$B,2,0),"NAO")</f>
        <v>SIM</v>
      </c>
      <c r="E143" s="26" t="s">
        <v>193</v>
      </c>
      <c r="F143" s="26" t="s">
        <v>344</v>
      </c>
    </row>
    <row r="144" spans="1:6" x14ac:dyDescent="0.25">
      <c r="A144" s="82" t="s">
        <v>268</v>
      </c>
      <c r="B144" s="26">
        <v>-22.1571</v>
      </c>
      <c r="C144" s="26">
        <v>-40.150230000000001</v>
      </c>
      <c r="D144" s="27" t="str">
        <f>IFERROR(VLOOKUP(A144,UM!$A:$B,2,0),"NAO")</f>
        <v>NAO</v>
      </c>
      <c r="E144" s="26" t="s">
        <v>193</v>
      </c>
      <c r="F144" s="26" t="s">
        <v>344</v>
      </c>
    </row>
    <row r="145" spans="1:6" x14ac:dyDescent="0.25">
      <c r="A145" s="81" t="s">
        <v>238</v>
      </c>
      <c r="B145" s="28">
        <v>-23.008500000000002</v>
      </c>
      <c r="C145" s="28">
        <v>-41.213333333333331</v>
      </c>
      <c r="D145" s="27" t="str">
        <f>IFERROR(VLOOKUP(A145,UM!$A:$B,2,0),"NAO")</f>
        <v>NAO</v>
      </c>
      <c r="E145" s="27" t="s">
        <v>282</v>
      </c>
      <c r="F145" s="27" t="s">
        <v>345</v>
      </c>
    </row>
    <row r="146" spans="1:6" x14ac:dyDescent="0.25">
      <c r="A146" s="82" t="s">
        <v>608</v>
      </c>
      <c r="B146" s="26">
        <v>-24.177379999999999</v>
      </c>
      <c r="C146" s="26">
        <v>-42.702489999999997</v>
      </c>
      <c r="D146" s="27" t="str">
        <f>IFERROR(VLOOKUP(A146,UM!$A:$B,2,0),"NAO")</f>
        <v>SIM</v>
      </c>
      <c r="E146" s="26" t="s">
        <v>193</v>
      </c>
      <c r="F146" s="26" t="s">
        <v>344</v>
      </c>
    </row>
    <row r="147" spans="1:6" x14ac:dyDescent="0.25">
      <c r="A147" s="81" t="s">
        <v>240</v>
      </c>
      <c r="B147" s="28">
        <v>-21.8415</v>
      </c>
      <c r="C147" s="28">
        <v>-40.037166666666664</v>
      </c>
      <c r="D147" s="27" t="str">
        <f>IFERROR(VLOOKUP(A147,UM!$A:$B,2,0),"NAO")</f>
        <v>NAO</v>
      </c>
      <c r="E147" s="27" t="s">
        <v>282</v>
      </c>
      <c r="F147" s="27" t="s">
        <v>345</v>
      </c>
    </row>
    <row r="148" spans="1:6" x14ac:dyDescent="0.25">
      <c r="A148" s="81" t="s">
        <v>280</v>
      </c>
      <c r="B148" s="27">
        <v>-21.730499999999999</v>
      </c>
      <c r="C148" s="27">
        <v>-41.249833332999998</v>
      </c>
      <c r="D148" s="27" t="str">
        <f>IFERROR(VLOOKUP(A148,UM!$A:$B,2,0),"NAO")</f>
        <v>NAO</v>
      </c>
      <c r="E148" s="27" t="s">
        <v>282</v>
      </c>
      <c r="F148" s="27" t="s">
        <v>345</v>
      </c>
    </row>
    <row r="149" spans="1:6" x14ac:dyDescent="0.25">
      <c r="A149" s="35" t="s">
        <v>736</v>
      </c>
      <c r="B149" s="83">
        <v>-20.857833333333332</v>
      </c>
      <c r="C149" s="83">
        <v>-39.966999999999999</v>
      </c>
      <c r="D149" s="27" t="str">
        <f>IFERROR(VLOOKUP(A149,UM!$A:$B,2,0),"NAO")</f>
        <v>NAO</v>
      </c>
      <c r="E149" s="27" t="s">
        <v>175</v>
      </c>
      <c r="F149" s="27" t="s">
        <v>345</v>
      </c>
    </row>
    <row r="150" spans="1:6" x14ac:dyDescent="0.25">
      <c r="A150" s="82" t="s">
        <v>272</v>
      </c>
      <c r="B150" s="26">
        <v>-22.647259999999999</v>
      </c>
      <c r="C150" s="26">
        <v>-40.220410000000001</v>
      </c>
      <c r="D150" s="27" t="str">
        <f>IFERROR(VLOOKUP(A150,UM!$A:$B,2,0),"NAO")</f>
        <v>SIM</v>
      </c>
      <c r="E150" s="26" t="s">
        <v>193</v>
      </c>
      <c r="F150" s="26" t="s">
        <v>344</v>
      </c>
    </row>
    <row r="151" spans="1:6" x14ac:dyDescent="0.25">
      <c r="A151" s="81" t="s">
        <v>102</v>
      </c>
      <c r="B151" s="27">
        <v>-24.333333333333332</v>
      </c>
      <c r="C151" s="27">
        <v>-42.166666666666664</v>
      </c>
      <c r="D151" s="27" t="str">
        <f>IFERROR(VLOOKUP(A151,UM!$A:$B,2,0),"NAO")</f>
        <v>NAO</v>
      </c>
      <c r="E151" s="27" t="s">
        <v>176</v>
      </c>
      <c r="F151" s="27" t="s">
        <v>345</v>
      </c>
    </row>
    <row r="152" spans="1:6" x14ac:dyDescent="0.25">
      <c r="A152" s="81" t="s">
        <v>39</v>
      </c>
      <c r="B152" s="27">
        <v>-25</v>
      </c>
      <c r="C152" s="27">
        <v>-42.666666666666664</v>
      </c>
      <c r="D152" s="27" t="str">
        <f>IFERROR(VLOOKUP(A152,UM!$A:$B,2,0),"NAO")</f>
        <v>NAO</v>
      </c>
      <c r="E152" s="27" t="s">
        <v>177</v>
      </c>
      <c r="F152" s="27" t="s">
        <v>345</v>
      </c>
    </row>
    <row r="153" spans="1:6" x14ac:dyDescent="0.25">
      <c r="A153" s="82" t="s">
        <v>200</v>
      </c>
      <c r="B153" s="26">
        <v>-25.624949999999998</v>
      </c>
      <c r="C153" s="26">
        <v>-42.799810000000001</v>
      </c>
      <c r="D153" s="27" t="str">
        <f>IFERROR(VLOOKUP(A153,UM!$A:$B,2,0),"NAO")</f>
        <v>SIM</v>
      </c>
      <c r="E153" s="26" t="s">
        <v>193</v>
      </c>
      <c r="F153" s="26" t="s">
        <v>344</v>
      </c>
    </row>
    <row r="154" spans="1:6" x14ac:dyDescent="0.25">
      <c r="A154" s="81" t="s">
        <v>57</v>
      </c>
      <c r="B154" s="27">
        <v>-24.333333333333332</v>
      </c>
      <c r="C154" s="27">
        <v>-42.333333333333336</v>
      </c>
      <c r="D154" s="27" t="str">
        <f>IFERROR(VLOOKUP(A154,UM!$A:$B,2,0),"NAO")</f>
        <v>NAO</v>
      </c>
      <c r="E154" s="27" t="s">
        <v>177</v>
      </c>
      <c r="F154" s="27" t="s">
        <v>345</v>
      </c>
    </row>
    <row r="155" spans="1:6" x14ac:dyDescent="0.25">
      <c r="A155" s="35" t="s">
        <v>735</v>
      </c>
      <c r="B155" s="83">
        <v>-20.908333333333335</v>
      </c>
      <c r="C155" s="83">
        <v>-40.110333333333337</v>
      </c>
      <c r="D155" s="27" t="str">
        <f>IFERROR(VLOOKUP(A155,UM!$A:$B,2,0),"NAO")</f>
        <v>NAO</v>
      </c>
      <c r="E155" s="27" t="s">
        <v>175</v>
      </c>
      <c r="F155" s="27" t="s">
        <v>345</v>
      </c>
    </row>
    <row r="156" spans="1:6" x14ac:dyDescent="0.25">
      <c r="A156" s="81" t="s">
        <v>241</v>
      </c>
      <c r="B156" s="28">
        <v>-21.811333333333334</v>
      </c>
      <c r="C156" s="28">
        <v>-39.936</v>
      </c>
      <c r="D156" s="27" t="str">
        <f>IFERROR(VLOOKUP(A156,UM!$A:$B,2,0),"NAO")</f>
        <v>NAO</v>
      </c>
      <c r="E156" s="27" t="s">
        <v>282</v>
      </c>
      <c r="F156" s="27" t="s">
        <v>345</v>
      </c>
    </row>
    <row r="157" spans="1:6" x14ac:dyDescent="0.25">
      <c r="A157" s="81" t="s">
        <v>261</v>
      </c>
      <c r="B157" s="28">
        <v>-21.699000000000002</v>
      </c>
      <c r="C157" s="28">
        <v>-40.546500000000002</v>
      </c>
      <c r="D157" s="27" t="str">
        <f>IFERROR(VLOOKUP(A157,UM!$A:$B,2,0),"NAO")</f>
        <v>NAO</v>
      </c>
      <c r="E157" s="27" t="s">
        <v>282</v>
      </c>
      <c r="F157" s="27" t="s">
        <v>345</v>
      </c>
    </row>
    <row r="158" spans="1:6" x14ac:dyDescent="0.25">
      <c r="A158" s="35" t="s">
        <v>737</v>
      </c>
      <c r="B158" s="83">
        <v>-20.210833333333333</v>
      </c>
      <c r="C158" s="83">
        <v>-39.577500000000001</v>
      </c>
      <c r="D158" s="27" t="str">
        <f>IFERROR(VLOOKUP(A158,UM!$A:$B,2,0),"NAO")</f>
        <v>NAO</v>
      </c>
      <c r="E158" s="27" t="s">
        <v>175</v>
      </c>
      <c r="F158" s="27" t="s">
        <v>345</v>
      </c>
    </row>
    <row r="159" spans="1:6" x14ac:dyDescent="0.25">
      <c r="A159" s="81" t="s">
        <v>229</v>
      </c>
      <c r="B159" s="28">
        <v>-22.531166666666667</v>
      </c>
      <c r="C159" s="28">
        <v>-40.955500000000001</v>
      </c>
      <c r="D159" s="27" t="str">
        <f>IFERROR(VLOOKUP(A159,UM!$A:$B,2,0),"NAO")</f>
        <v>NAO</v>
      </c>
      <c r="E159" s="27" t="s">
        <v>282</v>
      </c>
      <c r="F159" s="27" t="s">
        <v>345</v>
      </c>
    </row>
    <row r="160" spans="1:6" x14ac:dyDescent="0.25">
      <c r="A160" s="81" t="s">
        <v>205</v>
      </c>
      <c r="B160" s="28">
        <v>-22.120166666666666</v>
      </c>
      <c r="C160" s="28">
        <v>-40.553166666666669</v>
      </c>
      <c r="D160" s="27" t="str">
        <f>IFERROR(VLOOKUP(A160,UM!$A:$B,2,0),"NAO")</f>
        <v>NAO</v>
      </c>
      <c r="E160" s="27" t="s">
        <v>282</v>
      </c>
      <c r="F160" s="27" t="s">
        <v>345</v>
      </c>
    </row>
    <row r="161" spans="1:6" x14ac:dyDescent="0.25">
      <c r="A161" s="81" t="s">
        <v>216</v>
      </c>
      <c r="B161" s="28">
        <v>-22.3995</v>
      </c>
      <c r="C161" s="28">
        <v>-39.665833333333332</v>
      </c>
      <c r="D161" s="27" t="str">
        <f>IFERROR(VLOOKUP(A161,UM!$A:$B,2,0),"NAO")</f>
        <v>NAO</v>
      </c>
      <c r="E161" s="27" t="s">
        <v>282</v>
      </c>
      <c r="F161" s="27" t="s">
        <v>345</v>
      </c>
    </row>
    <row r="162" spans="1:6" x14ac:dyDescent="0.25">
      <c r="A162" s="81" t="s">
        <v>223</v>
      </c>
      <c r="B162" s="28">
        <v>-22.607666666666667</v>
      </c>
      <c r="C162" s="28">
        <v>-41.026666666666664</v>
      </c>
      <c r="D162" s="27" t="str">
        <f>IFERROR(VLOOKUP(A162,UM!$A:$B,2,0),"NAO")</f>
        <v>NAO</v>
      </c>
      <c r="E162" s="27" t="s">
        <v>282</v>
      </c>
      <c r="F162" s="27" t="s">
        <v>345</v>
      </c>
    </row>
    <row r="163" spans="1:6" x14ac:dyDescent="0.25">
      <c r="A163" s="81" t="s">
        <v>217</v>
      </c>
      <c r="B163" s="28">
        <v>-22.5975</v>
      </c>
      <c r="C163" s="28">
        <v>-39.735500000000002</v>
      </c>
      <c r="D163" s="27" t="str">
        <f>IFERROR(VLOOKUP(A163,UM!$A:$B,2,0),"NAO")</f>
        <v>NAO</v>
      </c>
      <c r="E163" s="27" t="s">
        <v>282</v>
      </c>
      <c r="F163" s="27" t="s">
        <v>345</v>
      </c>
    </row>
    <row r="164" spans="1:6" x14ac:dyDescent="0.25">
      <c r="A164" s="81" t="s">
        <v>219</v>
      </c>
      <c r="B164" s="28">
        <v>-22.975999999999999</v>
      </c>
      <c r="C164" s="28">
        <v>-39.964666666666666</v>
      </c>
      <c r="D164" s="27" t="str">
        <f>IFERROR(VLOOKUP(A164,UM!$A:$B,2,0),"NAO")</f>
        <v>NAO</v>
      </c>
      <c r="E164" s="27" t="s">
        <v>282</v>
      </c>
      <c r="F164" s="27" t="s">
        <v>345</v>
      </c>
    </row>
    <row r="165" spans="1:6" x14ac:dyDescent="0.25">
      <c r="A165" s="81" t="s">
        <v>228</v>
      </c>
      <c r="B165" s="28">
        <v>-22.456</v>
      </c>
      <c r="C165" s="28">
        <v>-40.900166666666664</v>
      </c>
      <c r="D165" s="27" t="str">
        <f>IFERROR(VLOOKUP(A165,UM!$A:$B,2,0),"NAO")</f>
        <v>NAO</v>
      </c>
      <c r="E165" s="27" t="s">
        <v>282</v>
      </c>
      <c r="F165" s="27" t="s">
        <v>345</v>
      </c>
    </row>
    <row r="166" spans="1:6" x14ac:dyDescent="0.25">
      <c r="A166" s="81" t="s">
        <v>214</v>
      </c>
      <c r="B166" s="28">
        <v>-21.941333333333333</v>
      </c>
      <c r="C166" s="28">
        <v>-39.621833333333335</v>
      </c>
      <c r="D166" s="27" t="str">
        <f>IFERROR(VLOOKUP(A166,UM!$A:$B,2,0),"NAO")</f>
        <v>NAO</v>
      </c>
      <c r="E166" s="27" t="s">
        <v>282</v>
      </c>
      <c r="F166" s="27" t="s">
        <v>345</v>
      </c>
    </row>
    <row r="167" spans="1:6" x14ac:dyDescent="0.25">
      <c r="A167" s="81" t="s">
        <v>207</v>
      </c>
      <c r="B167" s="28">
        <v>-22.379000000000001</v>
      </c>
      <c r="C167" s="28">
        <v>-40.582666666666668</v>
      </c>
      <c r="D167" s="27" t="str">
        <f>IFERROR(VLOOKUP(A167,UM!$A:$B,2,0),"NAO")</f>
        <v>NAO</v>
      </c>
      <c r="E167" s="27" t="s">
        <v>282</v>
      </c>
      <c r="F167" s="27" t="s">
        <v>345</v>
      </c>
    </row>
    <row r="168" spans="1:6" x14ac:dyDescent="0.25">
      <c r="A168" s="81" t="s">
        <v>215</v>
      </c>
      <c r="B168" s="28">
        <v>-22.157499999999999</v>
      </c>
      <c r="C168" s="28">
        <v>-39.640333333333331</v>
      </c>
      <c r="D168" s="27" t="str">
        <f>IFERROR(VLOOKUP(A168,UM!$A:$B,2,0),"NAO")</f>
        <v>NAO</v>
      </c>
      <c r="E168" s="27" t="s">
        <v>282</v>
      </c>
      <c r="F168" s="27" t="s">
        <v>345</v>
      </c>
    </row>
    <row r="169" spans="1:6" x14ac:dyDescent="0.25">
      <c r="A169" s="81" t="s">
        <v>220</v>
      </c>
      <c r="B169" s="28">
        <v>-23.091333333333335</v>
      </c>
      <c r="C169" s="28">
        <v>-40.095500000000001</v>
      </c>
      <c r="D169" s="27" t="str">
        <f>IFERROR(VLOOKUP(A169,UM!$A:$B,2,0),"NAO")</f>
        <v>NAO</v>
      </c>
      <c r="E169" s="27" t="s">
        <v>282</v>
      </c>
      <c r="F169" s="27" t="s">
        <v>345</v>
      </c>
    </row>
    <row r="170" spans="1:6" x14ac:dyDescent="0.25">
      <c r="A170" s="81" t="s">
        <v>210</v>
      </c>
      <c r="B170" s="28">
        <v>-22.683666666666667</v>
      </c>
      <c r="C170" s="28">
        <v>-40.80983333333333</v>
      </c>
      <c r="D170" s="27" t="str">
        <f>IFERROR(VLOOKUP(A170,UM!$A:$B,2,0),"NAO")</f>
        <v>NAO</v>
      </c>
      <c r="E170" s="27" t="s">
        <v>282</v>
      </c>
      <c r="F170" s="27" t="s">
        <v>345</v>
      </c>
    </row>
    <row r="171" spans="1:6" x14ac:dyDescent="0.25">
      <c r="A171" s="81" t="s">
        <v>208</v>
      </c>
      <c r="B171" s="28">
        <v>-22.489833333333333</v>
      </c>
      <c r="C171" s="28">
        <v>-40.62833333333333</v>
      </c>
      <c r="D171" s="27" t="str">
        <f>IFERROR(VLOOKUP(A171,UM!$A:$B,2,0),"NAO")</f>
        <v>NAO</v>
      </c>
      <c r="E171" s="27" t="s">
        <v>282</v>
      </c>
      <c r="F171" s="27" t="s">
        <v>345</v>
      </c>
    </row>
    <row r="172" spans="1:6" x14ac:dyDescent="0.25">
      <c r="A172" s="81" t="s">
        <v>221</v>
      </c>
      <c r="B172" s="28">
        <v>-23.2485</v>
      </c>
      <c r="C172" s="28">
        <v>-40.25116666666667</v>
      </c>
      <c r="D172" s="27" t="str">
        <f>IFERROR(VLOOKUP(A172,UM!$A:$B,2,0),"NAO")</f>
        <v>NAO</v>
      </c>
      <c r="E172" s="27" t="s">
        <v>282</v>
      </c>
      <c r="F172" s="27" t="s">
        <v>345</v>
      </c>
    </row>
    <row r="173" spans="1:6" x14ac:dyDescent="0.25">
      <c r="A173" s="81" t="s">
        <v>209</v>
      </c>
      <c r="B173" s="28">
        <v>-22.588166666666666</v>
      </c>
      <c r="C173" s="28">
        <v>-40.702833333333331</v>
      </c>
      <c r="D173" s="27" t="str">
        <f>IFERROR(VLOOKUP(A173,UM!$A:$B,2,0),"NAO")</f>
        <v>NAO</v>
      </c>
      <c r="E173" s="27" t="s">
        <v>282</v>
      </c>
      <c r="F173" s="27" t="s">
        <v>345</v>
      </c>
    </row>
    <row r="174" spans="1:6" x14ac:dyDescent="0.25">
      <c r="A174" s="81" t="s">
        <v>218</v>
      </c>
      <c r="B174" s="28">
        <v>-22.79</v>
      </c>
      <c r="C174" s="28">
        <v>-39.964666666666666</v>
      </c>
      <c r="D174" s="27" t="str">
        <f>IFERROR(VLOOKUP(A174,UM!$A:$B,2,0),"NAO")</f>
        <v>NAO</v>
      </c>
      <c r="E174" s="27" t="s">
        <v>282</v>
      </c>
      <c r="F174" s="27" t="s">
        <v>345</v>
      </c>
    </row>
    <row r="175" spans="1:6" x14ac:dyDescent="0.25">
      <c r="A175" s="81" t="s">
        <v>206</v>
      </c>
      <c r="B175" s="28">
        <v>-22.242833333333333</v>
      </c>
      <c r="C175" s="28">
        <v>-40.569833333333335</v>
      </c>
      <c r="D175" s="27" t="str">
        <f>IFERROR(VLOOKUP(A175,UM!$A:$B,2,0),"NAO")</f>
        <v>NAO</v>
      </c>
      <c r="E175" s="27" t="s">
        <v>282</v>
      </c>
      <c r="F175" s="27" t="s">
        <v>345</v>
      </c>
    </row>
    <row r="176" spans="1:6" x14ac:dyDescent="0.25">
      <c r="A176" s="81" t="s">
        <v>213</v>
      </c>
      <c r="B176" s="28">
        <v>-21.709333333333333</v>
      </c>
      <c r="C176" s="28">
        <v>-39.594999999999999</v>
      </c>
      <c r="D176" s="27" t="str">
        <f>IFERROR(VLOOKUP(A176,UM!$A:$B,2,0),"NAO")</f>
        <v>NAO</v>
      </c>
      <c r="E176" s="27" t="s">
        <v>282</v>
      </c>
      <c r="F176" s="27" t="s">
        <v>345</v>
      </c>
    </row>
    <row r="177" spans="1:9" x14ac:dyDescent="0.25">
      <c r="A177" s="81" t="s">
        <v>211</v>
      </c>
      <c r="B177" s="28">
        <v>-22.731166666666667</v>
      </c>
      <c r="C177" s="28">
        <v>-40.910166666666669</v>
      </c>
      <c r="D177" s="27" t="str">
        <f>IFERROR(VLOOKUP(A177,UM!$A:$B,2,0),"NAO")</f>
        <v>NAO</v>
      </c>
      <c r="E177" s="27" t="s">
        <v>282</v>
      </c>
      <c r="F177" s="27" t="s">
        <v>345</v>
      </c>
    </row>
    <row r="178" spans="1:9" x14ac:dyDescent="0.25">
      <c r="A178" s="81" t="s">
        <v>234</v>
      </c>
      <c r="B178" s="28">
        <v>-22.368166666666667</v>
      </c>
      <c r="C178" s="28">
        <v>-40.9925</v>
      </c>
      <c r="D178" s="27" t="str">
        <f>IFERROR(VLOOKUP(A178,UM!$A:$B,2,0),"NAO")</f>
        <v>NAO</v>
      </c>
      <c r="E178" s="27" t="s">
        <v>282</v>
      </c>
      <c r="F178" s="27" t="s">
        <v>345</v>
      </c>
    </row>
    <row r="179" spans="1:9" x14ac:dyDescent="0.25">
      <c r="A179" s="81" t="s">
        <v>226</v>
      </c>
      <c r="B179" s="28">
        <v>-22.266833333333334</v>
      </c>
      <c r="C179" s="28">
        <v>-40.841999999999999</v>
      </c>
      <c r="D179" s="27" t="str">
        <f>IFERROR(VLOOKUP(A179,UM!$A:$B,2,0),"NAO")</f>
        <v>NAO</v>
      </c>
      <c r="E179" s="27" t="s">
        <v>282</v>
      </c>
      <c r="F179" s="27" t="s">
        <v>345</v>
      </c>
    </row>
    <row r="180" spans="1:9" x14ac:dyDescent="0.25">
      <c r="A180" s="81" t="s">
        <v>225</v>
      </c>
      <c r="B180" s="28">
        <v>-22.178166666666666</v>
      </c>
      <c r="C180" s="28">
        <v>-40.862000000000002</v>
      </c>
      <c r="D180" s="27" t="str">
        <f>IFERROR(VLOOKUP(A180,UM!$A:$B,2,0),"NAO")</f>
        <v>NAO</v>
      </c>
      <c r="E180" s="27" t="s">
        <v>282</v>
      </c>
      <c r="F180" s="27" t="s">
        <v>345</v>
      </c>
    </row>
    <row r="181" spans="1:9" x14ac:dyDescent="0.25">
      <c r="A181" s="82" t="s">
        <v>717</v>
      </c>
      <c r="B181" s="26">
        <v>-20.985005999999998</v>
      </c>
      <c r="C181" s="26">
        <v>-40.408737000000002</v>
      </c>
      <c r="D181" s="27" t="str">
        <f>IFERROR(VLOOKUP(A181,UM!$A:$B,2,0),"NAO")</f>
        <v>SIM</v>
      </c>
      <c r="E181" s="26" t="s">
        <v>193</v>
      </c>
      <c r="F181" s="26" t="s">
        <v>344</v>
      </c>
    </row>
    <row r="182" spans="1:9" x14ac:dyDescent="0.25">
      <c r="A182" s="81" t="s">
        <v>231</v>
      </c>
      <c r="B182" s="28">
        <v>-22.196333333333332</v>
      </c>
      <c r="C182" s="28">
        <v>-40.959666666666664</v>
      </c>
      <c r="D182" s="27" t="str">
        <f>IFERROR(VLOOKUP(A182,UM!$A:$B,2,0),"NAO")</f>
        <v>NAO</v>
      </c>
      <c r="E182" s="27" t="s">
        <v>282</v>
      </c>
      <c r="F182" s="27" t="s">
        <v>345</v>
      </c>
    </row>
    <row r="183" spans="1:9" x14ac:dyDescent="0.25">
      <c r="A183" s="81" t="s">
        <v>224</v>
      </c>
      <c r="B183" s="28">
        <v>-22.072500000000002</v>
      </c>
      <c r="C183" s="28">
        <v>-40.822833333333335</v>
      </c>
      <c r="D183" s="27" t="str">
        <f>IFERROR(VLOOKUP(A183,UM!$A:$B,2,0),"NAO")</f>
        <v>NAO</v>
      </c>
      <c r="E183" s="27" t="s">
        <v>282</v>
      </c>
      <c r="F183" s="27" t="s">
        <v>345</v>
      </c>
    </row>
    <row r="184" spans="1:9" x14ac:dyDescent="0.25">
      <c r="A184" s="81" t="s">
        <v>230</v>
      </c>
      <c r="B184" s="28">
        <v>-22.214166666666667</v>
      </c>
      <c r="C184" s="28">
        <v>-41.055500000000002</v>
      </c>
      <c r="D184" s="27" t="str">
        <f>IFERROR(VLOOKUP(A184,UM!$A:$B,2,0),"NAO")</f>
        <v>NAO</v>
      </c>
      <c r="E184" s="27" t="s">
        <v>282</v>
      </c>
      <c r="F184" s="27" t="s">
        <v>345</v>
      </c>
    </row>
    <row r="185" spans="1:9" x14ac:dyDescent="0.25">
      <c r="A185" s="82" t="s">
        <v>359</v>
      </c>
      <c r="B185" s="26">
        <v>-19.863295000000001</v>
      </c>
      <c r="C185" s="26">
        <v>-40.06879</v>
      </c>
      <c r="D185" s="27" t="str">
        <f>IFERROR(VLOOKUP(A185,UM!$A:$B,2,0),"NAO")</f>
        <v>NAO</v>
      </c>
      <c r="E185" s="26" t="s">
        <v>193</v>
      </c>
      <c r="F185" s="26" t="s">
        <v>344</v>
      </c>
    </row>
    <row r="186" spans="1:9" x14ac:dyDescent="0.25">
      <c r="A186" s="82" t="s">
        <v>420</v>
      </c>
      <c r="B186" s="26">
        <v>-22.370329999999999</v>
      </c>
      <c r="C186" s="26">
        <v>-39.979170000000003</v>
      </c>
      <c r="D186" s="27" t="str">
        <f>IFERROR(VLOOKUP(A186,UM!$A:$B,2,0),"NAO")</f>
        <v>NAO</v>
      </c>
      <c r="E186" s="26" t="s">
        <v>193</v>
      </c>
      <c r="F186" s="26" t="s">
        <v>344</v>
      </c>
    </row>
    <row r="187" spans="1:9" x14ac:dyDescent="0.25">
      <c r="A187" s="82" t="s">
        <v>360</v>
      </c>
      <c r="B187" s="26">
        <v>-24.694890000000001</v>
      </c>
      <c r="C187" s="26">
        <v>-42.255600000000001</v>
      </c>
      <c r="D187" s="27" t="str">
        <f>IFERROR(VLOOKUP(A187,UM!$A:$B,2,0),"NAO")</f>
        <v>NAO</v>
      </c>
      <c r="E187" s="26" t="s">
        <v>193</v>
      </c>
      <c r="F187" s="26" t="s">
        <v>344</v>
      </c>
    </row>
    <row r="188" spans="1:9" x14ac:dyDescent="0.25">
      <c r="A188" s="82" t="s">
        <v>512</v>
      </c>
      <c r="B188" s="26">
        <v>-22.576750000000001</v>
      </c>
      <c r="C188" s="26">
        <v>-39.946809999999999</v>
      </c>
      <c r="D188" s="27" t="str">
        <f>IFERROR(VLOOKUP(A188,UM!$A:$B,2,0),"NAO")</f>
        <v>NAO</v>
      </c>
      <c r="E188" s="26" t="s">
        <v>193</v>
      </c>
      <c r="F188" s="26" t="s">
        <v>344</v>
      </c>
    </row>
    <row r="189" spans="1:9" x14ac:dyDescent="0.25">
      <c r="A189" s="82" t="s">
        <v>361</v>
      </c>
      <c r="B189" s="26">
        <v>-22.9</v>
      </c>
      <c r="C189" s="26">
        <v>-43.144170000000003</v>
      </c>
      <c r="D189" s="27" t="str">
        <f>IFERROR(VLOOKUP(A189,UM!$A:$B,2,0),"NAO")</f>
        <v>NAO</v>
      </c>
      <c r="E189" s="26" t="s">
        <v>193</v>
      </c>
      <c r="F189" s="26" t="s">
        <v>344</v>
      </c>
      <c r="H189" s="80"/>
      <c r="I189" s="80"/>
    </row>
    <row r="190" spans="1:9" x14ac:dyDescent="0.25">
      <c r="A190" s="82" t="s">
        <v>362</v>
      </c>
      <c r="B190" s="26">
        <v>-24.626180000000002</v>
      </c>
      <c r="C190" s="26">
        <v>-42.231110000000001</v>
      </c>
      <c r="D190" s="27" t="str">
        <f>IFERROR(VLOOKUP(A190,UM!$A:$B,2,0),"NAO")</f>
        <v>NAO</v>
      </c>
      <c r="E190" s="26" t="s">
        <v>193</v>
      </c>
      <c r="F190" s="26" t="s">
        <v>344</v>
      </c>
      <c r="H190" s="80"/>
      <c r="I190" s="80"/>
    </row>
    <row r="191" spans="1:9" x14ac:dyDescent="0.25">
      <c r="A191" s="82" t="s">
        <v>363</v>
      </c>
      <c r="B191" s="26">
        <v>-24.609470000000002</v>
      </c>
      <c r="C191" s="26">
        <v>-42.233750000000001</v>
      </c>
      <c r="D191" s="27" t="str">
        <f>IFERROR(VLOOKUP(A191,UM!$A:$B,2,0),"NAO")</f>
        <v>NAO</v>
      </c>
      <c r="E191" s="26" t="s">
        <v>193</v>
      </c>
      <c r="F191" s="26" t="s">
        <v>344</v>
      </c>
      <c r="H191" s="80"/>
      <c r="I191" s="80"/>
    </row>
    <row r="192" spans="1:9" x14ac:dyDescent="0.25">
      <c r="A192" s="82" t="s">
        <v>364</v>
      </c>
      <c r="B192" s="26">
        <v>-25.159669999999998</v>
      </c>
      <c r="C192" s="26">
        <v>-42.567059999999998</v>
      </c>
      <c r="D192" s="27" t="str">
        <f>IFERROR(VLOOKUP(A192,UM!$A:$B,2,0),"NAO")</f>
        <v>NAO</v>
      </c>
      <c r="E192" s="26" t="s">
        <v>193</v>
      </c>
      <c r="F192" s="26" t="s">
        <v>344</v>
      </c>
      <c r="H192" s="80"/>
      <c r="I192" s="80"/>
    </row>
    <row r="193" spans="1:9" x14ac:dyDescent="0.25">
      <c r="A193" s="82" t="s">
        <v>718</v>
      </c>
      <c r="B193" s="26">
        <v>-22.911449999999999</v>
      </c>
      <c r="C193" s="26">
        <v>-43.141129999999997</v>
      </c>
      <c r="D193" s="27" t="str">
        <f>IFERROR(VLOOKUP(A193,UM!$A:$B,2,0),"NAO")</f>
        <v>NAO</v>
      </c>
      <c r="E193" s="26" t="s">
        <v>193</v>
      </c>
      <c r="F193" s="26" t="s">
        <v>344</v>
      </c>
      <c r="H193" s="80"/>
      <c r="I193" s="80"/>
    </row>
    <row r="194" spans="1:9" x14ac:dyDescent="0.25">
      <c r="A194" s="82" t="s">
        <v>365</v>
      </c>
      <c r="B194" s="26">
        <v>-21.967739999999999</v>
      </c>
      <c r="C194" s="26">
        <v>-39.731099999999998</v>
      </c>
      <c r="D194" s="27" t="str">
        <f>IFERROR(VLOOKUP(A194,UM!$A:$B,2,0),"NAO")</f>
        <v>NAO</v>
      </c>
      <c r="E194" s="26" t="s">
        <v>193</v>
      </c>
      <c r="F194" s="26" t="s">
        <v>344</v>
      </c>
      <c r="H194" s="80"/>
      <c r="I194" s="80"/>
    </row>
    <row r="195" spans="1:9" x14ac:dyDescent="0.25">
      <c r="A195" s="82" t="s">
        <v>366</v>
      </c>
      <c r="B195" s="26">
        <v>-24.756209999999999</v>
      </c>
      <c r="C195" s="26">
        <v>-42.694470000000003</v>
      </c>
      <c r="D195" s="27" t="str">
        <f>IFERROR(VLOOKUP(A195,UM!$A:$B,2,0),"NAO")</f>
        <v>NAO</v>
      </c>
      <c r="E195" s="26" t="s">
        <v>193</v>
      </c>
      <c r="F195" s="26" t="s">
        <v>344</v>
      </c>
      <c r="H195" s="80"/>
      <c r="I195" s="80"/>
    </row>
    <row r="196" spans="1:9" x14ac:dyDescent="0.25">
      <c r="A196" s="82" t="s">
        <v>367</v>
      </c>
      <c r="B196" s="26">
        <v>-25.420829999999999</v>
      </c>
      <c r="C196" s="26">
        <v>-42.699669999999998</v>
      </c>
      <c r="D196" s="27" t="str">
        <f>IFERROR(VLOOKUP(A196,UM!$A:$B,2,0),"NAO")</f>
        <v>NAO</v>
      </c>
      <c r="E196" s="26" t="s">
        <v>193</v>
      </c>
      <c r="F196" s="26" t="s">
        <v>344</v>
      </c>
      <c r="H196" s="80"/>
      <c r="I196" s="80"/>
    </row>
    <row r="197" spans="1:9" x14ac:dyDescent="0.25">
      <c r="A197" s="82" t="s">
        <v>368</v>
      </c>
      <c r="B197" s="26">
        <v>-23.101330000000001</v>
      </c>
      <c r="C197" s="26">
        <v>-44.273499999999999</v>
      </c>
      <c r="D197" s="27" t="str">
        <f>IFERROR(VLOOKUP(A197,UM!$A:$B,2,0),"NAO")</f>
        <v>NAO</v>
      </c>
      <c r="E197" s="26" t="s">
        <v>193</v>
      </c>
      <c r="F197" s="26" t="s">
        <v>344</v>
      </c>
      <c r="H197" s="80"/>
      <c r="I197" s="80"/>
    </row>
    <row r="198" spans="1:9" x14ac:dyDescent="0.25">
      <c r="A198" s="82" t="s">
        <v>719</v>
      </c>
      <c r="B198" s="26">
        <v>-24.768999999999998</v>
      </c>
      <c r="C198" s="26">
        <v>-42.51117</v>
      </c>
      <c r="D198" s="27" t="str">
        <f>IFERROR(VLOOKUP(A198,UM!$A:$B,2,0),"NAO")</f>
        <v>NAO</v>
      </c>
      <c r="E198" s="26" t="s">
        <v>193</v>
      </c>
      <c r="F198" s="26" t="s">
        <v>344</v>
      </c>
      <c r="H198" s="80"/>
      <c r="I198" s="80"/>
    </row>
    <row r="199" spans="1:9" x14ac:dyDescent="0.25">
      <c r="A199" s="82" t="s">
        <v>369</v>
      </c>
      <c r="B199" s="26">
        <v>-22.394469999999998</v>
      </c>
      <c r="C199" s="26">
        <v>-40.147880000000001</v>
      </c>
      <c r="D199" s="27" t="str">
        <f>IFERROR(VLOOKUP(A199,UM!$A:$B,2,0),"NAO")</f>
        <v>NAO</v>
      </c>
      <c r="E199" s="26" t="s">
        <v>193</v>
      </c>
      <c r="F199" s="26" t="s">
        <v>344</v>
      </c>
      <c r="H199" s="80"/>
      <c r="I199" s="80"/>
    </row>
    <row r="200" spans="1:9" x14ac:dyDescent="0.25">
      <c r="A200" s="82" t="s">
        <v>370</v>
      </c>
      <c r="B200" s="26">
        <v>-25.510169999999999</v>
      </c>
      <c r="C200" s="26">
        <v>-42.734659999999998</v>
      </c>
      <c r="D200" s="27" t="str">
        <f>IFERROR(VLOOKUP(A200,UM!$A:$B,2,0),"NAO")</f>
        <v>NAO</v>
      </c>
      <c r="E200" s="26" t="s">
        <v>193</v>
      </c>
      <c r="F200" s="26" t="s">
        <v>344</v>
      </c>
    </row>
    <row r="201" spans="1:9" x14ac:dyDescent="0.25">
      <c r="A201" s="82" t="s">
        <v>720</v>
      </c>
      <c r="B201" s="26">
        <v>-23.09233</v>
      </c>
      <c r="C201" s="26">
        <v>-44.275669999999998</v>
      </c>
      <c r="D201" s="27" t="str">
        <f>IFERROR(VLOOKUP(A201,UM!$A:$B,2,0),"NAO")</f>
        <v>NAO</v>
      </c>
      <c r="E201" s="26" t="s">
        <v>193</v>
      </c>
      <c r="F201" s="26" t="s">
        <v>344</v>
      </c>
    </row>
    <row r="202" spans="1:9" x14ac:dyDescent="0.25">
      <c r="A202" s="35" t="s">
        <v>738</v>
      </c>
      <c r="B202" s="83">
        <v>-19.9575</v>
      </c>
      <c r="C202" s="83">
        <v>-39.652833333333334</v>
      </c>
      <c r="D202" s="27" t="str">
        <f>IFERROR(VLOOKUP(A202,UM!$A:$B,2,0),"NAO")</f>
        <v>NAO</v>
      </c>
      <c r="E202" s="27" t="s">
        <v>175</v>
      </c>
      <c r="F202" s="27" t="s">
        <v>345</v>
      </c>
    </row>
    <row r="203" spans="1:9" x14ac:dyDescent="0.25">
      <c r="A203" s="81" t="s">
        <v>27</v>
      </c>
      <c r="B203" s="27">
        <v>-25</v>
      </c>
      <c r="C203" s="27">
        <v>-43</v>
      </c>
      <c r="D203" s="27" t="str">
        <f>IFERROR(VLOOKUP(A203,UM!$A:$B,2,0),"NAO")</f>
        <v>NAO</v>
      </c>
      <c r="E203" s="27" t="s">
        <v>177</v>
      </c>
      <c r="F203" s="27" t="s">
        <v>345</v>
      </c>
    </row>
    <row r="204" spans="1:9" x14ac:dyDescent="0.25">
      <c r="A204" s="81" t="s">
        <v>242</v>
      </c>
      <c r="B204" s="28">
        <v>-22.223666666666666</v>
      </c>
      <c r="C204" s="28">
        <v>-40.355333333333334</v>
      </c>
      <c r="D204" s="27" t="str">
        <f>IFERROR(VLOOKUP(A204,UM!$A:$B,2,0),"NAO")</f>
        <v>NAO</v>
      </c>
      <c r="E204" s="27" t="s">
        <v>282</v>
      </c>
      <c r="F204" s="27" t="s">
        <v>345</v>
      </c>
    </row>
    <row r="205" spans="1:9" x14ac:dyDescent="0.25">
      <c r="A205" s="82" t="s">
        <v>379</v>
      </c>
      <c r="B205" s="26">
        <v>-22.573419999999999</v>
      </c>
      <c r="C205" s="26">
        <v>-40.527569999999997</v>
      </c>
      <c r="D205" s="27" t="str">
        <f>IFERROR(VLOOKUP(A205,UM!$A:$B,2,0),"NAO")</f>
        <v>SIM</v>
      </c>
      <c r="E205" s="26" t="s">
        <v>193</v>
      </c>
      <c r="F205" s="26" t="s">
        <v>344</v>
      </c>
    </row>
    <row r="206" spans="1:9" x14ac:dyDescent="0.25">
      <c r="A206" s="82" t="s">
        <v>380</v>
      </c>
      <c r="B206" s="26">
        <v>-22.428380000000001</v>
      </c>
      <c r="C206" s="26">
        <v>-40.028680000000001</v>
      </c>
      <c r="D206" s="27" t="str">
        <f>IFERROR(VLOOKUP(A206,UM!$A:$B,2,0),"NAO")</f>
        <v>SIM</v>
      </c>
      <c r="E206" s="26" t="s">
        <v>193</v>
      </c>
      <c r="F206" s="26" t="s">
        <v>344</v>
      </c>
    </row>
    <row r="207" spans="1:9" x14ac:dyDescent="0.25">
      <c r="A207" s="82" t="s">
        <v>381</v>
      </c>
      <c r="B207" s="26">
        <v>-22.392579999999999</v>
      </c>
      <c r="C207" s="26">
        <v>-40.05442</v>
      </c>
      <c r="D207" s="27" t="str">
        <f>IFERROR(VLOOKUP(A207,UM!$A:$B,2,0),"NAO")</f>
        <v>SIM</v>
      </c>
      <c r="E207" s="26" t="s">
        <v>193</v>
      </c>
      <c r="F207" s="26" t="s">
        <v>344</v>
      </c>
    </row>
    <row r="208" spans="1:9" x14ac:dyDescent="0.25">
      <c r="A208" s="82" t="s">
        <v>382</v>
      </c>
      <c r="B208" s="26">
        <v>-22.358899999999998</v>
      </c>
      <c r="C208" s="26">
        <v>-40.088799999999999</v>
      </c>
      <c r="D208" s="27" t="str">
        <f>IFERROR(VLOOKUP(A208,UM!$A:$B,2,0),"NAO")</f>
        <v>NAO</v>
      </c>
      <c r="E208" s="26" t="s">
        <v>193</v>
      </c>
      <c r="F208" s="26" t="s">
        <v>344</v>
      </c>
    </row>
    <row r="209" spans="1:6" x14ac:dyDescent="0.25">
      <c r="A209" s="82" t="s">
        <v>383</v>
      </c>
      <c r="B209" s="26">
        <v>-22.10923</v>
      </c>
      <c r="C209" s="26">
        <v>-39.916679999999999</v>
      </c>
      <c r="D209" s="27" t="str">
        <f>IFERROR(VLOOKUP(A209,UM!$A:$B,2,0),"NAO")</f>
        <v>NAO</v>
      </c>
      <c r="E209" s="26" t="s">
        <v>193</v>
      </c>
      <c r="F209" s="26" t="s">
        <v>344</v>
      </c>
    </row>
    <row r="210" spans="1:6" x14ac:dyDescent="0.25">
      <c r="A210" s="82" t="s">
        <v>384</v>
      </c>
      <c r="B210" s="26">
        <v>-22.468499999999999</v>
      </c>
      <c r="C210" s="26">
        <v>-40.028559999999999</v>
      </c>
      <c r="D210" s="27" t="str">
        <f>IFERROR(VLOOKUP(A210,UM!$A:$B,2,0),"NAO")</f>
        <v>NAO</v>
      </c>
      <c r="E210" s="26" t="s">
        <v>193</v>
      </c>
      <c r="F210" s="26" t="s">
        <v>344</v>
      </c>
    </row>
    <row r="211" spans="1:6" x14ac:dyDescent="0.25">
      <c r="A211" s="82" t="s">
        <v>385</v>
      </c>
      <c r="B211" s="26">
        <v>-22.128250000000001</v>
      </c>
      <c r="C211" s="26">
        <v>-39.968330000000002</v>
      </c>
      <c r="D211" s="27" t="str">
        <f>IFERROR(VLOOKUP(A211,UM!$A:$B,2,0),"NAO")</f>
        <v>NAO</v>
      </c>
      <c r="E211" s="26" t="s">
        <v>193</v>
      </c>
      <c r="F211" s="26" t="s">
        <v>344</v>
      </c>
    </row>
    <row r="212" spans="1:6" x14ac:dyDescent="0.25">
      <c r="A212" s="82" t="s">
        <v>386</v>
      </c>
      <c r="B212" s="26">
        <v>-22.34789</v>
      </c>
      <c r="C212" s="26">
        <v>-40.242959999999997</v>
      </c>
      <c r="D212" s="27" t="str">
        <f>IFERROR(VLOOKUP(A212,UM!$A:$B,2,0),"NAO")</f>
        <v>NAO</v>
      </c>
      <c r="E212" s="26" t="s">
        <v>193</v>
      </c>
      <c r="F212" s="26" t="s">
        <v>344</v>
      </c>
    </row>
    <row r="213" spans="1:6" x14ac:dyDescent="0.25">
      <c r="A213" s="82" t="s">
        <v>387</v>
      </c>
      <c r="B213" s="26">
        <v>-22.370339999999999</v>
      </c>
      <c r="C213" s="26">
        <v>-40.027149999999999</v>
      </c>
      <c r="D213" s="27" t="str">
        <f>IFERROR(VLOOKUP(A213,UM!$A:$B,2,0),"NAO")</f>
        <v>NAO</v>
      </c>
      <c r="E213" s="26" t="s">
        <v>193</v>
      </c>
      <c r="F213" s="26" t="s">
        <v>344</v>
      </c>
    </row>
    <row r="214" spans="1:6" x14ac:dyDescent="0.25">
      <c r="A214" s="82" t="s">
        <v>388</v>
      </c>
      <c r="B214" s="26">
        <v>-22.435169999999999</v>
      </c>
      <c r="C214" s="26">
        <v>-40.070039999999999</v>
      </c>
      <c r="D214" s="27" t="str">
        <f>IFERROR(VLOOKUP(A214,UM!$A:$B,2,0),"NAO")</f>
        <v>NAO</v>
      </c>
      <c r="E214" s="26" t="s">
        <v>193</v>
      </c>
      <c r="F214" s="26" t="s">
        <v>344</v>
      </c>
    </row>
    <row r="215" spans="1:6" x14ac:dyDescent="0.25">
      <c r="A215" s="82" t="s">
        <v>389</v>
      </c>
      <c r="B215" s="26">
        <v>-22.483000000000001</v>
      </c>
      <c r="C215" s="26">
        <v>-40.096699999999998</v>
      </c>
      <c r="D215" s="27" t="str">
        <f>IFERROR(VLOOKUP(A215,UM!$A:$B,2,0),"NAO")</f>
        <v>NAO</v>
      </c>
      <c r="E215" s="26" t="s">
        <v>193</v>
      </c>
      <c r="F215" s="26" t="s">
        <v>344</v>
      </c>
    </row>
    <row r="216" spans="1:6" x14ac:dyDescent="0.25">
      <c r="A216" s="82" t="s">
        <v>390</v>
      </c>
      <c r="B216" s="26">
        <v>-22.557459999999999</v>
      </c>
      <c r="C216" s="26">
        <v>-40.122300000000003</v>
      </c>
      <c r="D216" s="27" t="str">
        <f>IFERROR(VLOOKUP(A216,UM!$A:$B,2,0),"NAO")</f>
        <v>NAO</v>
      </c>
      <c r="E216" s="26" t="s">
        <v>193</v>
      </c>
      <c r="F216" s="26" t="s">
        <v>344</v>
      </c>
    </row>
    <row r="217" spans="1:6" x14ac:dyDescent="0.25">
      <c r="A217" s="82" t="s">
        <v>391</v>
      </c>
      <c r="B217" s="26">
        <v>-22.546880000000002</v>
      </c>
      <c r="C217" s="26">
        <v>-40.067390000000003</v>
      </c>
      <c r="D217" s="27" t="str">
        <f>IFERROR(VLOOKUP(A217,UM!$A:$B,2,0),"NAO")</f>
        <v>NAO</v>
      </c>
      <c r="E217" s="26" t="s">
        <v>193</v>
      </c>
      <c r="F217" s="26" t="s">
        <v>344</v>
      </c>
    </row>
    <row r="218" spans="1:6" x14ac:dyDescent="0.25">
      <c r="A218" s="82" t="s">
        <v>392</v>
      </c>
      <c r="B218" s="26">
        <v>-22.550049999999999</v>
      </c>
      <c r="C218" s="26">
        <v>-40.259410000000003</v>
      </c>
      <c r="D218" s="27" t="str">
        <f>IFERROR(VLOOKUP(A218,UM!$A:$B,2,0),"NAO")</f>
        <v>NAO</v>
      </c>
      <c r="E218" s="26" t="s">
        <v>193</v>
      </c>
      <c r="F218" s="26" t="s">
        <v>344</v>
      </c>
    </row>
    <row r="219" spans="1:6" x14ac:dyDescent="0.25">
      <c r="A219" s="82" t="s">
        <v>393</v>
      </c>
      <c r="B219" s="26">
        <v>-22.342690000000001</v>
      </c>
      <c r="C219" s="26">
        <v>-40.196069999999999</v>
      </c>
      <c r="D219" s="27" t="str">
        <f>IFERROR(VLOOKUP(A219,UM!$A:$B,2,0),"NAO")</f>
        <v>NAO</v>
      </c>
      <c r="E219" s="26" t="s">
        <v>193</v>
      </c>
      <c r="F219" s="26" t="s">
        <v>344</v>
      </c>
    </row>
    <row r="220" spans="1:6" x14ac:dyDescent="0.25">
      <c r="A220" s="82" t="s">
        <v>394</v>
      </c>
      <c r="B220" s="26">
        <v>-22.663886000000002</v>
      </c>
      <c r="C220" s="26">
        <v>-40.240099999999998</v>
      </c>
      <c r="D220" s="27" t="str">
        <f>IFERROR(VLOOKUP(A220,UM!$A:$B,2,0),"NAO")</f>
        <v>NAO</v>
      </c>
      <c r="E220" s="26" t="s">
        <v>193</v>
      </c>
      <c r="F220" s="26" t="s">
        <v>344</v>
      </c>
    </row>
    <row r="221" spans="1:6" x14ac:dyDescent="0.25">
      <c r="A221" s="82" t="s">
        <v>395</v>
      </c>
      <c r="B221" s="26">
        <v>-22.085080000000001</v>
      </c>
      <c r="C221" s="26">
        <v>-39.827379999999998</v>
      </c>
      <c r="D221" s="27" t="str">
        <f>IFERROR(VLOOKUP(A221,UM!$A:$B,2,0),"NAO")</f>
        <v>NAO</v>
      </c>
      <c r="E221" s="26" t="s">
        <v>193</v>
      </c>
      <c r="F221" s="26" t="s">
        <v>344</v>
      </c>
    </row>
    <row r="222" spans="1:6" x14ac:dyDescent="0.25">
      <c r="A222" s="82" t="s">
        <v>396</v>
      </c>
      <c r="B222" s="26">
        <v>-22.634029999999999</v>
      </c>
      <c r="C222" s="26">
        <v>-40.093490000000003</v>
      </c>
      <c r="D222" s="27" t="str">
        <f>IFERROR(VLOOKUP(A222,UM!$A:$B,2,0),"NAO")</f>
        <v>NAO</v>
      </c>
      <c r="E222" s="26" t="s">
        <v>193</v>
      </c>
      <c r="F222" s="26" t="s">
        <v>344</v>
      </c>
    </row>
    <row r="223" spans="1:6" x14ac:dyDescent="0.25">
      <c r="A223" s="82" t="s">
        <v>397</v>
      </c>
      <c r="B223" s="26">
        <v>-21.906410000000001</v>
      </c>
      <c r="C223" s="26">
        <v>-39.735860000000002</v>
      </c>
      <c r="D223" s="27" t="str">
        <f>IFERROR(VLOOKUP(A223,UM!$A:$B,2,0),"NAO")</f>
        <v>NAO</v>
      </c>
      <c r="E223" s="26" t="s">
        <v>193</v>
      </c>
      <c r="F223" s="26" t="s">
        <v>344</v>
      </c>
    </row>
    <row r="224" spans="1:6" x14ac:dyDescent="0.25">
      <c r="A224" s="82" t="s">
        <v>398</v>
      </c>
      <c r="B224" s="26">
        <v>-22.4221</v>
      </c>
      <c r="C224" s="26">
        <v>-39.959029999999998</v>
      </c>
      <c r="D224" s="27" t="str">
        <f>IFERROR(VLOOKUP(A224,UM!$A:$B,2,0),"NAO")</f>
        <v>NAO</v>
      </c>
      <c r="E224" s="26" t="s">
        <v>193</v>
      </c>
      <c r="F224" s="26" t="s">
        <v>344</v>
      </c>
    </row>
    <row r="225" spans="1:6" x14ac:dyDescent="0.25">
      <c r="A225" s="82" t="s">
        <v>399</v>
      </c>
      <c r="B225" s="26">
        <v>-21.96818</v>
      </c>
      <c r="C225" s="26">
        <v>-39.824539999999999</v>
      </c>
      <c r="D225" s="27" t="str">
        <f>IFERROR(VLOOKUP(A225,UM!$A:$B,2,0),"NAO")</f>
        <v>NAO</v>
      </c>
      <c r="E225" s="26" t="s">
        <v>193</v>
      </c>
      <c r="F225" s="26" t="s">
        <v>344</v>
      </c>
    </row>
    <row r="226" spans="1:6" x14ac:dyDescent="0.25">
      <c r="A226" s="82" t="s">
        <v>400</v>
      </c>
      <c r="B226" s="26">
        <v>-21.993010000000002</v>
      </c>
      <c r="C226" s="26">
        <v>-39.739249999999998</v>
      </c>
      <c r="D226" s="27" t="str">
        <f>IFERROR(VLOOKUP(A226,UM!$A:$B,2,0),"NAO")</f>
        <v>NAO</v>
      </c>
      <c r="E226" s="26" t="s">
        <v>193</v>
      </c>
      <c r="F226" s="26" t="s">
        <v>344</v>
      </c>
    </row>
    <row r="227" spans="1:6" x14ac:dyDescent="0.25">
      <c r="A227" s="82" t="s">
        <v>401</v>
      </c>
      <c r="B227" s="26">
        <v>-22.623670000000001</v>
      </c>
      <c r="C227" s="26">
        <v>-39.98977</v>
      </c>
      <c r="D227" s="27" t="str">
        <f>IFERROR(VLOOKUP(A227,UM!$A:$B,2,0),"NAO")</f>
        <v>NAO</v>
      </c>
      <c r="E227" s="26" t="s">
        <v>193</v>
      </c>
      <c r="F227" s="26" t="s">
        <v>344</v>
      </c>
    </row>
    <row r="228" spans="1:6" x14ac:dyDescent="0.25">
      <c r="A228" s="82" t="s">
        <v>722</v>
      </c>
      <c r="B228" s="26">
        <v>-21.23911</v>
      </c>
      <c r="C228" s="26">
        <v>-40.047620000000002</v>
      </c>
      <c r="D228" s="27" t="str">
        <f>IFERROR(VLOOKUP(A228,UM!$A:$B,2,0),"NAO")</f>
        <v>NAO</v>
      </c>
      <c r="E228" s="26" t="s">
        <v>193</v>
      </c>
      <c r="F228" s="26" t="s">
        <v>344</v>
      </c>
    </row>
    <row r="229" spans="1:6" x14ac:dyDescent="0.25">
      <c r="A229" s="82" t="s">
        <v>723</v>
      </c>
      <c r="B229" s="26">
        <v>-21.213999999999999</v>
      </c>
      <c r="C229" s="26">
        <v>-39.997349999999997</v>
      </c>
      <c r="D229" s="27" t="str">
        <f>IFERROR(VLOOKUP(A229,UM!$A:$B,2,0),"NAO")</f>
        <v>NAO</v>
      </c>
      <c r="E229" s="26" t="s">
        <v>193</v>
      </c>
      <c r="F229" s="26" t="s">
        <v>344</v>
      </c>
    </row>
    <row r="230" spans="1:6" x14ac:dyDescent="0.25">
      <c r="A230" s="82" t="s">
        <v>402</v>
      </c>
      <c r="B230" s="26">
        <v>-23.516079999999999</v>
      </c>
      <c r="C230" s="26">
        <v>-41.06109</v>
      </c>
      <c r="D230" s="27" t="str">
        <f>IFERROR(VLOOKUP(A230,UM!$A:$B,2,0),"NAO")</f>
        <v>NAO</v>
      </c>
      <c r="E230" s="26" t="s">
        <v>193</v>
      </c>
      <c r="F230" s="26" t="s">
        <v>344</v>
      </c>
    </row>
    <row r="231" spans="1:6" x14ac:dyDescent="0.25">
      <c r="A231" s="82" t="s">
        <v>403</v>
      </c>
      <c r="B231" s="26">
        <v>-21.939751000000001</v>
      </c>
      <c r="C231" s="26">
        <v>-39.785355000000003</v>
      </c>
      <c r="D231" s="27" t="str">
        <f>IFERROR(VLOOKUP(A231,UM!$A:$B,2,0),"NAO")</f>
        <v>NAO</v>
      </c>
      <c r="E231" s="26" t="s">
        <v>193</v>
      </c>
      <c r="F231" s="26" t="s">
        <v>344</v>
      </c>
    </row>
    <row r="232" spans="1:6" x14ac:dyDescent="0.25">
      <c r="A232" s="82" t="s">
        <v>404</v>
      </c>
      <c r="B232" s="26">
        <v>-23.513059999999999</v>
      </c>
      <c r="C232" s="26">
        <v>-41.064019999999999</v>
      </c>
      <c r="D232" s="27" t="str">
        <f>IFERROR(VLOOKUP(A232,UM!$A:$B,2,0),"NAO")</f>
        <v>NAO</v>
      </c>
      <c r="E232" s="26" t="s">
        <v>193</v>
      </c>
      <c r="F232" s="26" t="s">
        <v>344</v>
      </c>
    </row>
    <row r="233" spans="1:6" x14ac:dyDescent="0.25">
      <c r="A233" s="82" t="s">
        <v>405</v>
      </c>
      <c r="B233" s="26">
        <v>-25.601839999999999</v>
      </c>
      <c r="C233" s="26">
        <v>-42.820390000000003</v>
      </c>
      <c r="D233" s="27" t="str">
        <f>IFERROR(VLOOKUP(A233,UM!$A:$B,2,0),"NAO")</f>
        <v>NAO</v>
      </c>
      <c r="E233" s="26" t="s">
        <v>193</v>
      </c>
      <c r="F233" s="26" t="s">
        <v>344</v>
      </c>
    </row>
    <row r="234" spans="1:6" x14ac:dyDescent="0.25">
      <c r="A234" s="82" t="s">
        <v>406</v>
      </c>
      <c r="B234" s="26">
        <v>-25.328720000000001</v>
      </c>
      <c r="C234" s="26">
        <v>-42.692250000000001</v>
      </c>
      <c r="D234" s="27" t="str">
        <f>IFERROR(VLOOKUP(A234,UM!$A:$B,2,0),"NAO")</f>
        <v>NAO</v>
      </c>
      <c r="E234" s="26" t="s">
        <v>193</v>
      </c>
      <c r="F234" s="26" t="s">
        <v>344</v>
      </c>
    </row>
    <row r="235" spans="1:6" x14ac:dyDescent="0.25">
      <c r="A235" s="82" t="s">
        <v>407</v>
      </c>
      <c r="B235" s="26">
        <v>-25.02197</v>
      </c>
      <c r="C235" s="26">
        <v>-42.667169999999999</v>
      </c>
      <c r="D235" s="27" t="str">
        <f>IFERROR(VLOOKUP(A235,UM!$A:$B,2,0),"NAO")</f>
        <v>NAO</v>
      </c>
      <c r="E235" s="26" t="s">
        <v>193</v>
      </c>
      <c r="F235" s="26" t="s">
        <v>344</v>
      </c>
    </row>
    <row r="236" spans="1:6" x14ac:dyDescent="0.25">
      <c r="A236" s="82" t="s">
        <v>408</v>
      </c>
      <c r="B236" s="26">
        <v>-25.6569</v>
      </c>
      <c r="C236" s="26">
        <v>-42.858699999999999</v>
      </c>
      <c r="D236" s="27" t="str">
        <f>IFERROR(VLOOKUP(A236,UM!$A:$B,2,0),"NAO")</f>
        <v>NAO</v>
      </c>
      <c r="E236" s="26" t="s">
        <v>193</v>
      </c>
      <c r="F236" s="26" t="s">
        <v>344</v>
      </c>
    </row>
    <row r="237" spans="1:6" x14ac:dyDescent="0.25">
      <c r="A237" s="82" t="s">
        <v>409</v>
      </c>
      <c r="B237" s="26">
        <v>-24.95111</v>
      </c>
      <c r="C237" s="26">
        <v>-42.467579999999998</v>
      </c>
      <c r="D237" s="27" t="str">
        <f>IFERROR(VLOOKUP(A237,UM!$A:$B,2,0),"NAO")</f>
        <v>NAO</v>
      </c>
      <c r="E237" s="26" t="s">
        <v>193</v>
      </c>
      <c r="F237" s="26" t="s">
        <v>344</v>
      </c>
    </row>
    <row r="238" spans="1:6" x14ac:dyDescent="0.25">
      <c r="A238" s="82" t="s">
        <v>724</v>
      </c>
      <c r="B238" s="26">
        <v>-24.776129999999998</v>
      </c>
      <c r="C238" s="26">
        <v>-42.720599999999997</v>
      </c>
      <c r="D238" s="27" t="str">
        <f>IFERROR(VLOOKUP(A238,UM!$A:$B,2,0),"NAO")</f>
        <v>NAO</v>
      </c>
      <c r="E238" s="26" t="s">
        <v>193</v>
      </c>
      <c r="F238" s="26" t="s">
        <v>344</v>
      </c>
    </row>
    <row r="239" spans="1:6" x14ac:dyDescent="0.25">
      <c r="A239" s="82" t="s">
        <v>410</v>
      </c>
      <c r="B239" s="26">
        <v>-24.648720000000001</v>
      </c>
      <c r="C239" s="26">
        <v>-42.514659999999999</v>
      </c>
      <c r="D239" s="27" t="str">
        <f>IFERROR(VLOOKUP(A239,UM!$A:$B,2,0),"NAO")</f>
        <v>NAO</v>
      </c>
      <c r="E239" s="26" t="s">
        <v>193</v>
      </c>
      <c r="F239" s="26" t="s">
        <v>344</v>
      </c>
    </row>
    <row r="240" spans="1:6" x14ac:dyDescent="0.25">
      <c r="A240" s="82" t="s">
        <v>411</v>
      </c>
      <c r="B240" s="26">
        <v>-24.788019999999999</v>
      </c>
      <c r="C240" s="26">
        <v>-42.509180000000001</v>
      </c>
      <c r="D240" s="27" t="str">
        <f>IFERROR(VLOOKUP(A240,UM!$A:$B,2,0),"NAO")</f>
        <v>NAO</v>
      </c>
      <c r="E240" s="26" t="s">
        <v>193</v>
      </c>
      <c r="F240" s="26" t="s">
        <v>344</v>
      </c>
    </row>
    <row r="241" spans="1:6" x14ac:dyDescent="0.25">
      <c r="A241" s="82" t="s">
        <v>412</v>
      </c>
      <c r="B241" s="26">
        <v>-24.687560000000001</v>
      </c>
      <c r="C241" s="26">
        <v>-42.505549999999999</v>
      </c>
      <c r="D241" s="27" t="str">
        <f>IFERROR(VLOOKUP(A241,UM!$A:$B,2,0),"NAO")</f>
        <v>NAO</v>
      </c>
      <c r="E241" s="26" t="s">
        <v>193</v>
      </c>
      <c r="F241" s="26" t="s">
        <v>344</v>
      </c>
    </row>
    <row r="242" spans="1:6" x14ac:dyDescent="0.25">
      <c r="A242" s="82" t="s">
        <v>425</v>
      </c>
      <c r="B242" s="26">
        <v>-24.635459999999998</v>
      </c>
      <c r="C242" s="26">
        <v>-42.41189</v>
      </c>
      <c r="D242" s="27" t="str">
        <f>IFERROR(VLOOKUP(A242,UM!$A:$B,2,0),"NAO")</f>
        <v>NAO</v>
      </c>
      <c r="E242" s="26" t="s">
        <v>193</v>
      </c>
      <c r="F242" s="26" t="s">
        <v>344</v>
      </c>
    </row>
    <row r="243" spans="1:6" x14ac:dyDescent="0.25">
      <c r="A243" s="82" t="s">
        <v>758</v>
      </c>
      <c r="B243" s="26">
        <v>-4.9070960000000001</v>
      </c>
      <c r="C243" s="26">
        <v>-36.259543000000001</v>
      </c>
      <c r="D243" s="27" t="str">
        <f>IFERROR(VLOOKUP(A243,UM!$A:$B,2,0),"NAO")</f>
        <v>NAO</v>
      </c>
      <c r="E243" s="26" t="s">
        <v>193</v>
      </c>
      <c r="F243" s="26" t="s">
        <v>344</v>
      </c>
    </row>
    <row r="244" spans="1:6" x14ac:dyDescent="0.25">
      <c r="A244" s="82" t="s">
        <v>759</v>
      </c>
      <c r="B244" s="26">
        <v>-4.8762749999999997</v>
      </c>
      <c r="C244" s="26">
        <v>-36.268811999999997</v>
      </c>
      <c r="D244" s="27" t="str">
        <f>IFERROR(VLOOKUP(A244,UM!$A:$B,2,0),"NAO")</f>
        <v>NAO</v>
      </c>
      <c r="E244" s="26" t="s">
        <v>193</v>
      </c>
      <c r="F244" s="26" t="s">
        <v>344</v>
      </c>
    </row>
    <row r="245" spans="1:6" x14ac:dyDescent="0.25">
      <c r="A245" s="82" t="s">
        <v>760</v>
      </c>
      <c r="B245" s="26">
        <v>-4.9163170000000003</v>
      </c>
      <c r="C245" s="26">
        <v>-36.256189999999997</v>
      </c>
      <c r="D245" s="27" t="str">
        <f>IFERROR(VLOOKUP(A245,UM!$A:$B,2,0),"NAO")</f>
        <v>NAO</v>
      </c>
      <c r="E245" s="26" t="s">
        <v>193</v>
      </c>
      <c r="F245" s="26" t="s">
        <v>344</v>
      </c>
    </row>
    <row r="246" spans="1:6" x14ac:dyDescent="0.25">
      <c r="A246" s="81" t="s">
        <v>16</v>
      </c>
      <c r="B246" s="27">
        <v>-23.358919444444446</v>
      </c>
      <c r="C246" s="27">
        <v>-42.232091666666669</v>
      </c>
      <c r="D246" s="27" t="str">
        <f>IFERROR(VLOOKUP(A246,UM!$A:$B,2,0),"NAO")</f>
        <v>NAO</v>
      </c>
      <c r="E246" s="27" t="s">
        <v>176</v>
      </c>
      <c r="F246" s="27" t="s">
        <v>345</v>
      </c>
    </row>
    <row r="247" spans="1:6" x14ac:dyDescent="0.25">
      <c r="A247" s="82" t="s">
        <v>761</v>
      </c>
      <c r="B247" s="26">
        <v>-4.6947320000000001</v>
      </c>
      <c r="C247" s="26">
        <v>-36.724592000000001</v>
      </c>
      <c r="D247" s="27" t="str">
        <f>IFERROR(VLOOKUP(A247,UM!$A:$B,2,0),"NAO")</f>
        <v>NAO</v>
      </c>
      <c r="E247" s="26" t="s">
        <v>193</v>
      </c>
      <c r="F247" s="26" t="s">
        <v>344</v>
      </c>
    </row>
    <row r="248" spans="1:6" x14ac:dyDescent="0.25">
      <c r="A248" s="82" t="s">
        <v>762</v>
      </c>
      <c r="B248" s="26">
        <v>-4.699192</v>
      </c>
      <c r="C248" s="26">
        <v>-36.750616000000001</v>
      </c>
      <c r="D248" s="27" t="str">
        <f>IFERROR(VLOOKUP(A248,UM!$A:$B,2,0),"NAO")</f>
        <v>NAO</v>
      </c>
      <c r="E248" s="26" t="s">
        <v>193</v>
      </c>
      <c r="F248" s="26" t="s">
        <v>344</v>
      </c>
    </row>
    <row r="249" spans="1:6" x14ac:dyDescent="0.25">
      <c r="A249" s="82" t="s">
        <v>763</v>
      </c>
      <c r="B249" s="26">
        <v>-5.0338310000000002</v>
      </c>
      <c r="C249" s="26">
        <v>-36.571102000000003</v>
      </c>
      <c r="D249" s="27" t="str">
        <f>IFERROR(VLOOKUP(A249,UM!$A:$B,2,0),"NAO")</f>
        <v>NAO</v>
      </c>
      <c r="E249" s="26" t="s">
        <v>193</v>
      </c>
      <c r="F249" s="26" t="s">
        <v>344</v>
      </c>
    </row>
    <row r="250" spans="1:6" x14ac:dyDescent="0.25">
      <c r="A250" s="82" t="s">
        <v>764</v>
      </c>
      <c r="B250" s="26">
        <v>-5.0570130000000004</v>
      </c>
      <c r="C250" s="26">
        <v>-36.539639999999999</v>
      </c>
      <c r="D250" s="27" t="str">
        <f>IFERROR(VLOOKUP(A250,UM!$A:$B,2,0),"NAO")</f>
        <v>NAO</v>
      </c>
      <c r="E250" s="26" t="s">
        <v>193</v>
      </c>
      <c r="F250" s="26" t="s">
        <v>344</v>
      </c>
    </row>
    <row r="251" spans="1:6" x14ac:dyDescent="0.25">
      <c r="A251" s="82" t="s">
        <v>765</v>
      </c>
      <c r="B251" s="26">
        <v>-2.9781219999999999</v>
      </c>
      <c r="C251" s="26">
        <v>-38.958236999999997</v>
      </c>
      <c r="D251" s="27" t="str">
        <f>IFERROR(VLOOKUP(A251,UM!$A:$B,2,0),"NAO")</f>
        <v>NAO</v>
      </c>
      <c r="E251" s="26" t="s">
        <v>193</v>
      </c>
      <c r="F251" s="26" t="s">
        <v>344</v>
      </c>
    </row>
    <row r="252" spans="1:6" x14ac:dyDescent="0.25">
      <c r="A252" s="82" t="s">
        <v>766</v>
      </c>
      <c r="B252" s="26">
        <v>-2.9617460000000002</v>
      </c>
      <c r="C252" s="26">
        <v>-38.975954000000002</v>
      </c>
      <c r="D252" s="27" t="str">
        <f>IFERROR(VLOOKUP(A252,UM!$A:$B,2,0),"NAO")</f>
        <v>NAO</v>
      </c>
      <c r="E252" s="26" t="s">
        <v>193</v>
      </c>
      <c r="F252" s="26" t="s">
        <v>344</v>
      </c>
    </row>
    <row r="253" spans="1:6" x14ac:dyDescent="0.25">
      <c r="A253" s="82" t="s">
        <v>767</v>
      </c>
      <c r="B253" s="26">
        <v>-2.9684919999999999</v>
      </c>
      <c r="C253" s="26">
        <v>-38.973965</v>
      </c>
      <c r="D253" s="27" t="str">
        <f>IFERROR(VLOOKUP(A253,UM!$A:$B,2,0),"NAO")</f>
        <v>NAO</v>
      </c>
      <c r="E253" s="26" t="s">
        <v>193</v>
      </c>
      <c r="F253" s="26" t="s">
        <v>344</v>
      </c>
    </row>
    <row r="254" spans="1:6" x14ac:dyDescent="0.25">
      <c r="A254" s="82" t="s">
        <v>768</v>
      </c>
      <c r="B254" s="26">
        <v>-4.8570219999999997</v>
      </c>
      <c r="C254" s="26">
        <v>-36.560504000000002</v>
      </c>
      <c r="D254" s="27" t="str">
        <f>IFERROR(VLOOKUP(A254,UM!$A:$B,2,0),"NAO")</f>
        <v>NAO</v>
      </c>
      <c r="E254" s="26" t="s">
        <v>193</v>
      </c>
      <c r="F254" s="26" t="s">
        <v>344</v>
      </c>
    </row>
    <row r="255" spans="1:6" x14ac:dyDescent="0.25">
      <c r="A255" s="82" t="s">
        <v>769</v>
      </c>
      <c r="B255" s="26">
        <v>-11.008205</v>
      </c>
      <c r="C255" s="26">
        <v>-36.932747999999997</v>
      </c>
      <c r="D255" s="27" t="str">
        <f>IFERROR(VLOOKUP(A255,UM!$A:$B,2,0),"NAO")</f>
        <v>NAO</v>
      </c>
      <c r="E255" s="26" t="s">
        <v>193</v>
      </c>
      <c r="F255" s="26" t="s">
        <v>344</v>
      </c>
    </row>
    <row r="256" spans="1:6" x14ac:dyDescent="0.25">
      <c r="A256" s="82" t="s">
        <v>770</v>
      </c>
      <c r="B256" s="26">
        <v>-11.000522</v>
      </c>
      <c r="C256" s="26">
        <v>-36.924733000000003</v>
      </c>
      <c r="D256" s="27" t="str">
        <f>IFERROR(VLOOKUP(A256,UM!$A:$B,2,0),"NAO")</f>
        <v>NAO</v>
      </c>
      <c r="E256" s="26" t="s">
        <v>193</v>
      </c>
      <c r="F256" s="26" t="s">
        <v>344</v>
      </c>
    </row>
    <row r="257" spans="1:6" x14ac:dyDescent="0.25">
      <c r="A257" s="82" t="s">
        <v>771</v>
      </c>
      <c r="B257" s="26">
        <v>-10.995987</v>
      </c>
      <c r="C257" s="26">
        <v>-36.923695000000002</v>
      </c>
      <c r="D257" s="27" t="str">
        <f>IFERROR(VLOOKUP(A257,UM!$A:$B,2,0),"NAO")</f>
        <v>NAO</v>
      </c>
      <c r="E257" s="26" t="s">
        <v>193</v>
      </c>
      <c r="F257" s="26" t="s">
        <v>344</v>
      </c>
    </row>
    <row r="258" spans="1:6" x14ac:dyDescent="0.25">
      <c r="A258" s="82" t="s">
        <v>772</v>
      </c>
      <c r="B258" s="26">
        <v>-11.007199999999999</v>
      </c>
      <c r="C258" s="26">
        <v>-36.925820999999999</v>
      </c>
      <c r="D258" s="27" t="str">
        <f>IFERROR(VLOOKUP(A258,UM!$A:$B,2,0),"NAO")</f>
        <v>NAO</v>
      </c>
      <c r="E258" s="26" t="s">
        <v>193</v>
      </c>
      <c r="F258" s="26" t="s">
        <v>344</v>
      </c>
    </row>
    <row r="259" spans="1:6" x14ac:dyDescent="0.25">
      <c r="A259" s="82" t="s">
        <v>371</v>
      </c>
      <c r="B259" s="26">
        <v>-22.432959</v>
      </c>
      <c r="C259" s="26">
        <v>-40.480486999999997</v>
      </c>
      <c r="D259" s="27" t="str">
        <f>IFERROR(VLOOKUP(A259,UM!$A:$B,2,0),"NAO")</f>
        <v>NAO</v>
      </c>
      <c r="E259" s="26" t="s">
        <v>193</v>
      </c>
      <c r="F259" s="26" t="s">
        <v>344</v>
      </c>
    </row>
    <row r="260" spans="1:6" x14ac:dyDescent="0.25">
      <c r="A260" s="82" t="s">
        <v>372</v>
      </c>
      <c r="B260" s="26">
        <v>-22.466024000000001</v>
      </c>
      <c r="C260" s="26">
        <v>-40.468778</v>
      </c>
      <c r="D260" s="27" t="str">
        <f>IFERROR(VLOOKUP(A260,UM!$A:$B,2,0),"NAO")</f>
        <v>SIM</v>
      </c>
      <c r="E260" s="26" t="s">
        <v>193</v>
      </c>
      <c r="F260" s="26" t="s">
        <v>344</v>
      </c>
    </row>
    <row r="261" spans="1:6" x14ac:dyDescent="0.25">
      <c r="A261" s="82" t="s">
        <v>773</v>
      </c>
      <c r="B261" s="26">
        <v>-4.964988</v>
      </c>
      <c r="C261" s="26">
        <v>-36.422255</v>
      </c>
      <c r="D261" s="27" t="str">
        <f>IFERROR(VLOOKUP(A261,UM!$A:$B,2,0),"NAO")</f>
        <v>NAO</v>
      </c>
      <c r="E261" s="26" t="s">
        <v>193</v>
      </c>
      <c r="F261" s="26" t="s">
        <v>344</v>
      </c>
    </row>
    <row r="262" spans="1:6" x14ac:dyDescent="0.25">
      <c r="A262" s="82" t="s">
        <v>774</v>
      </c>
      <c r="B262" s="26">
        <v>-10.99396</v>
      </c>
      <c r="C262" s="26">
        <v>-36.994818000000002</v>
      </c>
      <c r="D262" s="27" t="str">
        <f>IFERROR(VLOOKUP(A262,UM!$A:$B,2,0),"NAO")</f>
        <v>NAO</v>
      </c>
      <c r="E262" s="26" t="s">
        <v>193</v>
      </c>
      <c r="F262" s="26" t="s">
        <v>344</v>
      </c>
    </row>
    <row r="263" spans="1:6" x14ac:dyDescent="0.25">
      <c r="A263" s="82" t="s">
        <v>775</v>
      </c>
      <c r="B263" s="26">
        <v>-10.977479000000001</v>
      </c>
      <c r="C263" s="26">
        <v>-36.953553999999997</v>
      </c>
      <c r="D263" s="27" t="str">
        <f>IFERROR(VLOOKUP(A263,UM!$A:$B,2,0),"NAO")</f>
        <v>NAO</v>
      </c>
      <c r="E263" s="26" t="s">
        <v>193</v>
      </c>
      <c r="F263" s="26" t="s">
        <v>344</v>
      </c>
    </row>
    <row r="264" spans="1:6" x14ac:dyDescent="0.25">
      <c r="A264" s="82" t="s">
        <v>776</v>
      </c>
      <c r="B264" s="26">
        <v>-10.990235999999999</v>
      </c>
      <c r="C264" s="26">
        <v>-36.955858999999997</v>
      </c>
      <c r="D264" s="27" t="str">
        <f>IFERROR(VLOOKUP(A264,UM!$A:$B,2,0),"NAO")</f>
        <v>NAO</v>
      </c>
      <c r="E264" s="26" t="s">
        <v>193</v>
      </c>
      <c r="F264" s="26" t="s">
        <v>344</v>
      </c>
    </row>
    <row r="265" spans="1:6" x14ac:dyDescent="0.25">
      <c r="A265" s="82" t="s">
        <v>777</v>
      </c>
      <c r="B265" s="26">
        <v>-10.984531</v>
      </c>
      <c r="C265" s="26">
        <v>-36.982211999999997</v>
      </c>
      <c r="D265" s="27" t="str">
        <f>IFERROR(VLOOKUP(A265,UM!$A:$B,2,0),"NAO")</f>
        <v>NAO</v>
      </c>
      <c r="E265" s="26" t="s">
        <v>193</v>
      </c>
      <c r="F265" s="26" t="s">
        <v>344</v>
      </c>
    </row>
    <row r="266" spans="1:6" x14ac:dyDescent="0.25">
      <c r="A266" s="82" t="s">
        <v>778</v>
      </c>
      <c r="B266" s="26">
        <v>-10.967848999999999</v>
      </c>
      <c r="C266" s="26">
        <v>-36.977376</v>
      </c>
      <c r="D266" s="27" t="str">
        <f>IFERROR(VLOOKUP(A266,UM!$A:$B,2,0),"NAO")</f>
        <v>NAO</v>
      </c>
      <c r="E266" s="26" t="s">
        <v>193</v>
      </c>
      <c r="F266" s="26" t="s">
        <v>344</v>
      </c>
    </row>
    <row r="267" spans="1:6" x14ac:dyDescent="0.25">
      <c r="A267" s="82" t="s">
        <v>779</v>
      </c>
      <c r="B267" s="26">
        <v>-10.985507999999999</v>
      </c>
      <c r="C267" s="26">
        <v>-36.964768999999997</v>
      </c>
      <c r="D267" s="27" t="str">
        <f>IFERROR(VLOOKUP(A267,UM!$A:$B,2,0),"NAO")</f>
        <v>NAO</v>
      </c>
      <c r="E267" s="26" t="s">
        <v>193</v>
      </c>
      <c r="F267" s="26" t="s">
        <v>344</v>
      </c>
    </row>
    <row r="268" spans="1:6" x14ac:dyDescent="0.25">
      <c r="A268" s="82" t="s">
        <v>780</v>
      </c>
      <c r="B268" s="26">
        <v>-10.999530999999999</v>
      </c>
      <c r="C268" s="26">
        <v>-36.972118999999999</v>
      </c>
      <c r="D268" s="27" t="str">
        <f>IFERROR(VLOOKUP(A268,UM!$A:$B,2,0),"NAO")</f>
        <v>NAO</v>
      </c>
      <c r="E268" s="26" t="s">
        <v>193</v>
      </c>
      <c r="F268" s="26" t="s">
        <v>344</v>
      </c>
    </row>
    <row r="269" spans="1:6" x14ac:dyDescent="0.25">
      <c r="A269" s="82" t="s">
        <v>781</v>
      </c>
      <c r="B269" s="26">
        <v>-10.983340999999999</v>
      </c>
      <c r="C269" s="26">
        <v>-36.932867000000002</v>
      </c>
      <c r="D269" s="27" t="str">
        <f>IFERROR(VLOOKUP(A269,UM!$A:$B,2,0),"NAO")</f>
        <v>NAO</v>
      </c>
      <c r="E269" s="26" t="s">
        <v>193</v>
      </c>
      <c r="F269" s="26" t="s">
        <v>344</v>
      </c>
    </row>
    <row r="270" spans="1:6" x14ac:dyDescent="0.25">
      <c r="A270" s="82" t="s">
        <v>782</v>
      </c>
      <c r="B270" s="26">
        <v>-11.013992999999999</v>
      </c>
      <c r="C270" s="26">
        <v>-36.988433999999998</v>
      </c>
      <c r="D270" s="27" t="str">
        <f>IFERROR(VLOOKUP(A270,UM!$A:$B,2,0),"NAO")</f>
        <v>NAO</v>
      </c>
      <c r="E270" s="26" t="s">
        <v>193</v>
      </c>
      <c r="F270" s="26" t="s">
        <v>344</v>
      </c>
    </row>
    <row r="271" spans="1:6" x14ac:dyDescent="0.25">
      <c r="A271" s="82" t="s">
        <v>783</v>
      </c>
      <c r="B271" s="26">
        <v>-10.988094</v>
      </c>
      <c r="C271" s="26">
        <v>-36.938011000000003</v>
      </c>
      <c r="D271" s="27" t="str">
        <f>IFERROR(VLOOKUP(A271,UM!$A:$B,2,0),"NAO")</f>
        <v>NAO</v>
      </c>
      <c r="E271" s="26" t="s">
        <v>193</v>
      </c>
      <c r="F271" s="26" t="s">
        <v>344</v>
      </c>
    </row>
    <row r="272" spans="1:6" x14ac:dyDescent="0.25">
      <c r="A272" s="82" t="s">
        <v>784</v>
      </c>
      <c r="B272" s="26">
        <v>-10.987107</v>
      </c>
      <c r="C272" s="26">
        <v>-36.948473999999997</v>
      </c>
      <c r="D272" s="27" t="str">
        <f>IFERROR(VLOOKUP(A272,UM!$A:$B,2,0),"NAO")</f>
        <v>NAO</v>
      </c>
      <c r="E272" s="26" t="s">
        <v>193</v>
      </c>
      <c r="F272" s="26" t="s">
        <v>344</v>
      </c>
    </row>
    <row r="273" spans="1:6" x14ac:dyDescent="0.25">
      <c r="A273" s="82" t="s">
        <v>785</v>
      </c>
      <c r="B273" s="26">
        <v>-3.0908389999999999</v>
      </c>
      <c r="C273" s="26">
        <v>-38.793531999999999</v>
      </c>
      <c r="D273" s="27" t="str">
        <f>IFERROR(VLOOKUP(A273,UM!$A:$B,2,0),"NAO")</f>
        <v>NAO</v>
      </c>
      <c r="E273" s="26" t="s">
        <v>193</v>
      </c>
      <c r="F273" s="26" t="s">
        <v>344</v>
      </c>
    </row>
    <row r="274" spans="1:6" x14ac:dyDescent="0.25">
      <c r="A274" s="82" t="s">
        <v>786</v>
      </c>
      <c r="B274" s="26">
        <v>-3.0910250000000001</v>
      </c>
      <c r="C274" s="26">
        <v>-38.794207999999998</v>
      </c>
      <c r="D274" s="27" t="str">
        <f>IFERROR(VLOOKUP(A274,UM!$A:$B,2,0),"NAO")</f>
        <v>NAO</v>
      </c>
      <c r="E274" s="26" t="s">
        <v>193</v>
      </c>
      <c r="F274" s="26" t="s">
        <v>344</v>
      </c>
    </row>
    <row r="275" spans="1:6" x14ac:dyDescent="0.25">
      <c r="A275" s="82" t="s">
        <v>787</v>
      </c>
      <c r="B275" s="26">
        <v>-11.098367</v>
      </c>
      <c r="C275" s="26">
        <v>-36.959763000000002</v>
      </c>
      <c r="D275" s="27" t="str">
        <f>IFERROR(VLOOKUP(A275,UM!$A:$B,2,0),"NAO")</f>
        <v>NAO</v>
      </c>
      <c r="E275" s="26" t="s">
        <v>193</v>
      </c>
      <c r="F275" s="26" t="s">
        <v>344</v>
      </c>
    </row>
    <row r="276" spans="1:6" x14ac:dyDescent="0.25">
      <c r="A276" s="82" t="s">
        <v>788</v>
      </c>
      <c r="B276" s="26">
        <v>-11.115171</v>
      </c>
      <c r="C276" s="26">
        <v>-36.966565000000003</v>
      </c>
      <c r="D276" s="27" t="str">
        <f>IFERROR(VLOOKUP(A276,UM!$A:$B,2,0),"NAO")</f>
        <v>NAO</v>
      </c>
      <c r="E276" s="26" t="s">
        <v>193</v>
      </c>
      <c r="F276" s="26" t="s">
        <v>344</v>
      </c>
    </row>
    <row r="277" spans="1:6" x14ac:dyDescent="0.25">
      <c r="A277" s="82" t="s">
        <v>789</v>
      </c>
      <c r="B277" s="26">
        <v>-11.119899999999999</v>
      </c>
      <c r="C277" s="26">
        <v>-36.978979000000002</v>
      </c>
      <c r="D277" s="27" t="str">
        <f>IFERROR(VLOOKUP(A277,UM!$A:$B,2,0),"NAO")</f>
        <v>NAO</v>
      </c>
      <c r="E277" s="26" t="s">
        <v>193</v>
      </c>
      <c r="F277" s="26" t="s">
        <v>344</v>
      </c>
    </row>
    <row r="278" spans="1:6" x14ac:dyDescent="0.25">
      <c r="A278" s="82" t="s">
        <v>790</v>
      </c>
      <c r="B278" s="26">
        <v>-11.103911</v>
      </c>
      <c r="C278" s="26">
        <v>-36.946857000000001</v>
      </c>
      <c r="D278" s="27" t="str">
        <f>IFERROR(VLOOKUP(A278,UM!$A:$B,2,0),"NAO")</f>
        <v>NAO</v>
      </c>
      <c r="E278" s="26" t="s">
        <v>193</v>
      </c>
      <c r="F278" s="26" t="s">
        <v>344</v>
      </c>
    </row>
    <row r="279" spans="1:6" x14ac:dyDescent="0.25">
      <c r="A279" s="82" t="s">
        <v>791</v>
      </c>
      <c r="B279" s="26">
        <v>-11.103911</v>
      </c>
      <c r="C279" s="26">
        <v>-36.946857000000001</v>
      </c>
      <c r="D279" s="27" t="str">
        <f>IFERROR(VLOOKUP(A279,UM!$A:$B,2,0),"NAO")</f>
        <v>NAO</v>
      </c>
      <c r="E279" s="26" t="s">
        <v>193</v>
      </c>
      <c r="F279" s="26" t="s">
        <v>344</v>
      </c>
    </row>
    <row r="280" spans="1:6" x14ac:dyDescent="0.25">
      <c r="A280" s="82" t="s">
        <v>792</v>
      </c>
      <c r="B280" s="26">
        <v>-11.07138</v>
      </c>
      <c r="C280" s="26">
        <v>-36.944856999999999</v>
      </c>
      <c r="D280" s="27" t="str">
        <f>IFERROR(VLOOKUP(A280,UM!$A:$B,2,0),"NAO")</f>
        <v>NAO</v>
      </c>
      <c r="E280" s="26" t="s">
        <v>193</v>
      </c>
      <c r="F280" s="26" t="s">
        <v>344</v>
      </c>
    </row>
    <row r="281" spans="1:6" x14ac:dyDescent="0.25">
      <c r="A281" s="82" t="s">
        <v>793</v>
      </c>
      <c r="B281" s="26">
        <v>-11.103744000000001</v>
      </c>
      <c r="C281" s="26">
        <v>-36.981031000000002</v>
      </c>
      <c r="D281" s="27" t="str">
        <f>IFERROR(VLOOKUP(A281,UM!$A:$B,2,0),"NAO")</f>
        <v>NAO</v>
      </c>
      <c r="E281" s="26" t="s">
        <v>193</v>
      </c>
      <c r="F281" s="26" t="s">
        <v>344</v>
      </c>
    </row>
    <row r="282" spans="1:6" x14ac:dyDescent="0.25">
      <c r="A282" s="82" t="s">
        <v>794</v>
      </c>
      <c r="B282" s="26">
        <v>-3.1331280000000001</v>
      </c>
      <c r="C282" s="26">
        <v>-38.820411999999997</v>
      </c>
      <c r="D282" s="27" t="str">
        <f>IFERROR(VLOOKUP(A282,UM!$A:$B,2,0),"NAO")</f>
        <v>NAO</v>
      </c>
      <c r="E282" s="26" t="s">
        <v>193</v>
      </c>
      <c r="F282" s="26" t="s">
        <v>344</v>
      </c>
    </row>
    <row r="283" spans="1:6" x14ac:dyDescent="0.25">
      <c r="A283" s="82" t="s">
        <v>795</v>
      </c>
      <c r="B283" s="26">
        <v>-11.149262</v>
      </c>
      <c r="C283" s="26">
        <v>-37.049157000000001</v>
      </c>
      <c r="D283" s="27" t="str">
        <f>IFERROR(VLOOKUP(A283,UM!$A:$B,2,0),"NAO")</f>
        <v>NAO</v>
      </c>
      <c r="E283" s="26" t="s">
        <v>193</v>
      </c>
      <c r="F283" s="26" t="s">
        <v>344</v>
      </c>
    </row>
    <row r="284" spans="1:6" x14ac:dyDescent="0.25">
      <c r="A284" s="82" t="s">
        <v>796</v>
      </c>
      <c r="B284" s="26">
        <v>-11.164505999999999</v>
      </c>
      <c r="C284" s="26">
        <v>-37.052570000000003</v>
      </c>
      <c r="D284" s="27" t="str">
        <f>IFERROR(VLOOKUP(A284,UM!$A:$B,2,0),"NAO")</f>
        <v>NAO</v>
      </c>
      <c r="E284" s="26" t="s">
        <v>193</v>
      </c>
      <c r="F284" s="26" t="s">
        <v>344</v>
      </c>
    </row>
    <row r="285" spans="1:6" x14ac:dyDescent="0.25">
      <c r="A285" s="82" t="s">
        <v>797</v>
      </c>
      <c r="B285" s="26">
        <v>-11.142766</v>
      </c>
      <c r="C285" s="26">
        <v>-37.039991999999998</v>
      </c>
      <c r="D285" s="27" t="str">
        <f>IFERROR(VLOOKUP(A285,UM!$A:$B,2,0),"NAO")</f>
        <v>NAO</v>
      </c>
      <c r="E285" s="26" t="s">
        <v>193</v>
      </c>
      <c r="F285" s="26" t="s">
        <v>344</v>
      </c>
    </row>
    <row r="286" spans="1:6" x14ac:dyDescent="0.25">
      <c r="A286" s="82" t="s">
        <v>798</v>
      </c>
      <c r="B286" s="26">
        <v>-11.131760999999999</v>
      </c>
      <c r="C286" s="26">
        <v>-37.047533999999999</v>
      </c>
      <c r="D286" s="27" t="str">
        <f>IFERROR(VLOOKUP(A286,UM!$A:$B,2,0),"NAO")</f>
        <v>NAO</v>
      </c>
      <c r="E286" s="26" t="s">
        <v>193</v>
      </c>
      <c r="F286" s="26" t="s">
        <v>344</v>
      </c>
    </row>
    <row r="287" spans="1:6" x14ac:dyDescent="0.25">
      <c r="A287" s="82" t="s">
        <v>799</v>
      </c>
      <c r="B287" s="26">
        <v>-11.153674000000001</v>
      </c>
      <c r="C287" s="26">
        <v>-37.061878999999998</v>
      </c>
      <c r="D287" s="27" t="str">
        <f>IFERROR(VLOOKUP(A287,UM!$A:$B,2,0),"NAO")</f>
        <v>NAO</v>
      </c>
      <c r="E287" s="26" t="s">
        <v>193</v>
      </c>
      <c r="F287" s="26" t="s">
        <v>344</v>
      </c>
    </row>
    <row r="288" spans="1:6" x14ac:dyDescent="0.25">
      <c r="A288" s="82" t="s">
        <v>800</v>
      </c>
      <c r="B288" s="26">
        <v>-11.202328</v>
      </c>
      <c r="C288" s="26">
        <v>-37.079563999999998</v>
      </c>
      <c r="D288" s="27" t="str">
        <f>IFERROR(VLOOKUP(A288,UM!$A:$B,2,0),"NAO")</f>
        <v>NAO</v>
      </c>
      <c r="E288" s="26" t="s">
        <v>193</v>
      </c>
      <c r="F288" s="26" t="s">
        <v>344</v>
      </c>
    </row>
    <row r="289" spans="1:6" x14ac:dyDescent="0.25">
      <c r="A289" s="82" t="s">
        <v>801</v>
      </c>
      <c r="B289" s="26">
        <v>-11.177542000000001</v>
      </c>
      <c r="C289" s="26">
        <v>-37.018501999999998</v>
      </c>
      <c r="D289" s="27" t="str">
        <f>IFERROR(VLOOKUP(A289,UM!$A:$B,2,0),"NAO")</f>
        <v>NAO</v>
      </c>
      <c r="E289" s="26" t="s">
        <v>193</v>
      </c>
      <c r="F289" s="26" t="s">
        <v>344</v>
      </c>
    </row>
    <row r="290" spans="1:6" x14ac:dyDescent="0.25">
      <c r="A290" s="82" t="s">
        <v>373</v>
      </c>
      <c r="B290" s="26">
        <v>-22.374760999999999</v>
      </c>
      <c r="C290" s="26">
        <v>-40.417454999999997</v>
      </c>
      <c r="D290" s="27" t="str">
        <f>IFERROR(VLOOKUP(A290,UM!$A:$B,2,0),"NAO")</f>
        <v>NAO</v>
      </c>
      <c r="E290" s="26" t="s">
        <v>193</v>
      </c>
      <c r="F290" s="26" t="s">
        <v>344</v>
      </c>
    </row>
    <row r="291" spans="1:6" x14ac:dyDescent="0.25">
      <c r="A291" s="82" t="s">
        <v>374</v>
      </c>
      <c r="B291" s="26">
        <v>-25.266446999999999</v>
      </c>
      <c r="C291" s="26">
        <v>-45.252988000000002</v>
      </c>
      <c r="D291" s="27" t="str">
        <f>IFERROR(VLOOKUP(A291,UM!$A:$B,2,0),"NAO")</f>
        <v>SIM</v>
      </c>
      <c r="E291" s="26" t="s">
        <v>193</v>
      </c>
      <c r="F291" s="26" t="s">
        <v>344</v>
      </c>
    </row>
    <row r="292" spans="1:6" x14ac:dyDescent="0.25">
      <c r="A292" s="82" t="s">
        <v>802</v>
      </c>
      <c r="B292" s="26">
        <v>-13.489857000000001</v>
      </c>
      <c r="C292" s="26">
        <v>-38.812427999999997</v>
      </c>
      <c r="D292" s="27" t="str">
        <f>IFERROR(VLOOKUP(A292,UM!$A:$B,2,0),"NAO")</f>
        <v>NAO</v>
      </c>
      <c r="E292" s="26" t="s">
        <v>193</v>
      </c>
      <c r="F292" s="26" t="s">
        <v>344</v>
      </c>
    </row>
    <row r="293" spans="1:6" x14ac:dyDescent="0.25">
      <c r="A293" s="82" t="s">
        <v>375</v>
      </c>
      <c r="B293" s="26">
        <v>-24.353158000000001</v>
      </c>
      <c r="C293" s="26">
        <v>-44.382814000000003</v>
      </c>
      <c r="D293" s="27" t="str">
        <f>IFERROR(VLOOKUP(A293,UM!$A:$B,2,0),"NAO")</f>
        <v>SIM</v>
      </c>
      <c r="E293" s="26" t="s">
        <v>193</v>
      </c>
      <c r="F293" s="26" t="s">
        <v>344</v>
      </c>
    </row>
    <row r="294" spans="1:6" x14ac:dyDescent="0.25">
      <c r="A294" s="82" t="s">
        <v>376</v>
      </c>
      <c r="B294" s="26">
        <v>-22.438656000000002</v>
      </c>
      <c r="C294" s="26">
        <v>-40.424515999999997</v>
      </c>
      <c r="D294" s="27" t="str">
        <f>IFERROR(VLOOKUP(A294,UM!$A:$B,2,0),"NAO")</f>
        <v>NAO</v>
      </c>
      <c r="E294" s="26" t="s">
        <v>193</v>
      </c>
      <c r="F294" s="26" t="s">
        <v>344</v>
      </c>
    </row>
    <row r="295" spans="1:6" x14ac:dyDescent="0.25">
      <c r="A295" s="82" t="s">
        <v>377</v>
      </c>
      <c r="B295" s="26">
        <v>-22.450745000000001</v>
      </c>
      <c r="C295" s="26">
        <v>-40.411763999999998</v>
      </c>
      <c r="D295" s="27" t="str">
        <f>IFERROR(VLOOKUP(A295,UM!$A:$B,2,0),"NAO")</f>
        <v>SIM</v>
      </c>
      <c r="E295" s="26" t="s">
        <v>193</v>
      </c>
      <c r="F295" s="26" t="s">
        <v>344</v>
      </c>
    </row>
    <row r="296" spans="1:6" x14ac:dyDescent="0.25">
      <c r="A296" s="82" t="s">
        <v>803</v>
      </c>
      <c r="B296" s="26">
        <v>-4.8933330000000002</v>
      </c>
      <c r="C296" s="26">
        <v>-36.451410000000003</v>
      </c>
      <c r="D296" s="27" t="str">
        <f>IFERROR(VLOOKUP(A296,UM!$A:$B,2,0),"NAO")</f>
        <v>NAO</v>
      </c>
      <c r="E296" s="26" t="s">
        <v>193</v>
      </c>
      <c r="F296" s="26" t="s">
        <v>344</v>
      </c>
    </row>
    <row r="297" spans="1:6" x14ac:dyDescent="0.25">
      <c r="A297" s="82" t="s">
        <v>804</v>
      </c>
      <c r="B297" s="26">
        <v>-4.8886219999999998</v>
      </c>
      <c r="C297" s="26">
        <v>-36.431893000000002</v>
      </c>
      <c r="D297" s="27" t="str">
        <f>IFERROR(VLOOKUP(A297,UM!$A:$B,2,0),"NAO")</f>
        <v>NAO</v>
      </c>
      <c r="E297" s="26" t="s">
        <v>193</v>
      </c>
      <c r="F297" s="26" t="s">
        <v>344</v>
      </c>
    </row>
    <row r="298" spans="1:6" x14ac:dyDescent="0.25">
      <c r="A298" s="81" t="s">
        <v>258</v>
      </c>
      <c r="B298" s="28">
        <v>-21.578666666666667</v>
      </c>
      <c r="C298" s="28">
        <v>-40.544666666666664</v>
      </c>
      <c r="D298" s="27" t="str">
        <f>IFERROR(VLOOKUP(A298,UM!$A:$B,2,0),"NAO")</f>
        <v>NAO</v>
      </c>
      <c r="E298" s="27" t="s">
        <v>282</v>
      </c>
      <c r="F298" s="27" t="s">
        <v>345</v>
      </c>
    </row>
    <row r="299" spans="1:6" x14ac:dyDescent="0.25">
      <c r="A299" s="82" t="s">
        <v>805</v>
      </c>
      <c r="B299" s="26">
        <v>-4.7046650000000003</v>
      </c>
      <c r="C299" s="26">
        <v>-36.825707999999999</v>
      </c>
      <c r="D299" s="27" t="str">
        <f>IFERROR(VLOOKUP(A299,UM!$A:$B,2,0),"NAO")</f>
        <v>NAO</v>
      </c>
      <c r="E299" s="26" t="s">
        <v>193</v>
      </c>
      <c r="F299" s="26" t="s">
        <v>344</v>
      </c>
    </row>
    <row r="300" spans="1:6" x14ac:dyDescent="0.25">
      <c r="A300" s="82" t="s">
        <v>806</v>
      </c>
      <c r="B300" s="26">
        <v>-4.7045110000000001</v>
      </c>
      <c r="C300" s="26">
        <v>-36.825609</v>
      </c>
      <c r="D300" s="27" t="str">
        <f>IFERROR(VLOOKUP(A300,UM!$A:$B,2,0),"NAO")</f>
        <v>NAO</v>
      </c>
      <c r="E300" s="26" t="s">
        <v>193</v>
      </c>
      <c r="F300" s="26" t="s">
        <v>344</v>
      </c>
    </row>
    <row r="301" spans="1:6" x14ac:dyDescent="0.25">
      <c r="A301" s="82" t="s">
        <v>807</v>
      </c>
      <c r="B301" s="26">
        <v>-4.7183739999999998</v>
      </c>
      <c r="C301" s="26">
        <v>-36.835821000000003</v>
      </c>
      <c r="D301" s="27" t="str">
        <f>IFERROR(VLOOKUP(A301,UM!$A:$B,2,0),"NAO")</f>
        <v>NAO</v>
      </c>
      <c r="E301" s="26" t="s">
        <v>193</v>
      </c>
      <c r="F301" s="26" t="s">
        <v>344</v>
      </c>
    </row>
    <row r="302" spans="1:6" x14ac:dyDescent="0.25">
      <c r="A302" s="82" t="s">
        <v>808</v>
      </c>
      <c r="B302" s="26">
        <v>-4.6844029999999997</v>
      </c>
      <c r="C302" s="26">
        <v>-36.824995999999999</v>
      </c>
      <c r="D302" s="27" t="str">
        <f>IFERROR(VLOOKUP(A302,UM!$A:$B,2,0),"NAO")</f>
        <v>NAO</v>
      </c>
      <c r="E302" s="26" t="s">
        <v>193</v>
      </c>
      <c r="F302" s="26" t="s">
        <v>344</v>
      </c>
    </row>
    <row r="303" spans="1:6" x14ac:dyDescent="0.25">
      <c r="A303" s="82" t="s">
        <v>721</v>
      </c>
      <c r="B303" s="26">
        <v>-19.564464999999998</v>
      </c>
      <c r="C303" s="26">
        <v>-39.253960999999997</v>
      </c>
      <c r="D303" s="27" t="str">
        <f>IFERROR(VLOOKUP(A303,UM!$A:$B,2,0),"NAO")</f>
        <v>SIM</v>
      </c>
      <c r="E303" s="26" t="s">
        <v>193</v>
      </c>
      <c r="F303" s="26" t="s">
        <v>344</v>
      </c>
    </row>
    <row r="304" spans="1:6" x14ac:dyDescent="0.25">
      <c r="A304" s="82" t="s">
        <v>378</v>
      </c>
      <c r="B304" s="26">
        <v>-22.171237000000001</v>
      </c>
      <c r="C304" s="26">
        <v>-40.121752000000001</v>
      </c>
      <c r="D304" s="27" t="str">
        <f>IFERROR(VLOOKUP(A304,UM!$A:$B,2,0),"NAO")</f>
        <v>NAO</v>
      </c>
      <c r="E304" s="26" t="s">
        <v>193</v>
      </c>
      <c r="F304" s="26" t="s">
        <v>344</v>
      </c>
    </row>
    <row r="305" spans="1:6" x14ac:dyDescent="0.25">
      <c r="A305" s="82" t="s">
        <v>809</v>
      </c>
      <c r="B305" s="26">
        <v>-10.65354</v>
      </c>
      <c r="C305" s="26">
        <v>-36.635297999999999</v>
      </c>
      <c r="D305" s="27" t="str">
        <f>IFERROR(VLOOKUP(A305,UM!$A:$B,2,0),"NAO")</f>
        <v>NAO</v>
      </c>
      <c r="E305" s="26" t="s">
        <v>193</v>
      </c>
      <c r="F305" s="26" t="s">
        <v>344</v>
      </c>
    </row>
    <row r="306" spans="1:6" x14ac:dyDescent="0.25">
      <c r="A306" s="82" t="s">
        <v>810</v>
      </c>
      <c r="B306" s="26">
        <v>-4.9170930000000004</v>
      </c>
      <c r="C306" s="26">
        <v>-36.338085</v>
      </c>
      <c r="D306" s="27" t="str">
        <f>IFERROR(VLOOKUP(A306,UM!$A:$B,2,0),"NAO")</f>
        <v>NAO</v>
      </c>
      <c r="E306" s="26" t="s">
        <v>193</v>
      </c>
      <c r="F306" s="26" t="s">
        <v>344</v>
      </c>
    </row>
    <row r="307" spans="1:6" x14ac:dyDescent="0.25">
      <c r="A307" s="82" t="s">
        <v>811</v>
      </c>
      <c r="B307" s="26">
        <v>-4.9493220000000004</v>
      </c>
      <c r="C307" s="26">
        <v>-36.361536999999998</v>
      </c>
      <c r="D307" s="27" t="str">
        <f>IFERROR(VLOOKUP(A307,UM!$A:$B,2,0),"NAO")</f>
        <v>NAO</v>
      </c>
      <c r="E307" s="26" t="s">
        <v>193</v>
      </c>
      <c r="F307" s="26" t="s">
        <v>344</v>
      </c>
    </row>
    <row r="308" spans="1:6" x14ac:dyDescent="0.25">
      <c r="A308" s="82" t="s">
        <v>812</v>
      </c>
      <c r="B308" s="26">
        <v>-4.9417390000000001</v>
      </c>
      <c r="C308" s="26">
        <v>-36.354430999999998</v>
      </c>
      <c r="D308" s="27" t="str">
        <f>IFERROR(VLOOKUP(A308,UM!$A:$B,2,0),"NAO")</f>
        <v>NAO</v>
      </c>
      <c r="E308" s="26" t="s">
        <v>193</v>
      </c>
      <c r="F308" s="26" t="s">
        <v>344</v>
      </c>
    </row>
    <row r="309" spans="1:6" x14ac:dyDescent="0.25">
      <c r="A309" s="82" t="s">
        <v>813</v>
      </c>
      <c r="B309" s="26">
        <v>-4.9239839999999999</v>
      </c>
      <c r="C309" s="26">
        <v>-36.350797999999998</v>
      </c>
      <c r="D309" s="27" t="str">
        <f>IFERROR(VLOOKUP(A309,UM!$A:$B,2,0),"NAO")</f>
        <v>NAO</v>
      </c>
      <c r="E309" s="26" t="s">
        <v>193</v>
      </c>
      <c r="F309" s="26" t="s">
        <v>344</v>
      </c>
    </row>
    <row r="310" spans="1:6" x14ac:dyDescent="0.25">
      <c r="A310" s="82" t="s">
        <v>814</v>
      </c>
      <c r="B310" s="26">
        <v>-4.9199590000000004</v>
      </c>
      <c r="C310" s="26">
        <v>-36.324928</v>
      </c>
      <c r="D310" s="27" t="str">
        <f>IFERROR(VLOOKUP(A310,UM!$A:$B,2,0),"NAO")</f>
        <v>NAO</v>
      </c>
      <c r="E310" s="26" t="s">
        <v>193</v>
      </c>
      <c r="F310" s="26" t="s">
        <v>344</v>
      </c>
    </row>
    <row r="311" spans="1:6" x14ac:dyDescent="0.25">
      <c r="A311" s="82" t="s">
        <v>815</v>
      </c>
      <c r="B311" s="26">
        <v>-4.9297550000000001</v>
      </c>
      <c r="C311" s="26">
        <v>-36.404811000000002</v>
      </c>
      <c r="D311" s="27" t="str">
        <f>IFERROR(VLOOKUP(A311,UM!$A:$B,2,0),"NAO")</f>
        <v>NAO</v>
      </c>
      <c r="E311" s="26" t="s">
        <v>193</v>
      </c>
      <c r="F311" s="26" t="s">
        <v>344</v>
      </c>
    </row>
    <row r="312" spans="1:6" x14ac:dyDescent="0.25">
      <c r="A312" s="82" t="s">
        <v>816</v>
      </c>
      <c r="B312" s="26">
        <v>-4.9311199999999999</v>
      </c>
      <c r="C312" s="26">
        <v>-36.338659999999997</v>
      </c>
      <c r="D312" s="27" t="str">
        <f>IFERROR(VLOOKUP(A312,UM!$A:$B,2,0),"NAO")</f>
        <v>NAO</v>
      </c>
      <c r="E312" s="26" t="s">
        <v>193</v>
      </c>
      <c r="F312" s="26" t="s">
        <v>344</v>
      </c>
    </row>
    <row r="313" spans="1:6" x14ac:dyDescent="0.25">
      <c r="A313" s="82" t="s">
        <v>817</v>
      </c>
      <c r="B313" s="26">
        <v>-4.9242650000000001</v>
      </c>
      <c r="C313" s="26">
        <v>-36.373828000000003</v>
      </c>
      <c r="D313" s="27" t="str">
        <f>IFERROR(VLOOKUP(A313,UM!$A:$B,2,0),"NAO")</f>
        <v>NAO</v>
      </c>
      <c r="E313" s="26" t="s">
        <v>193</v>
      </c>
      <c r="F313" s="26" t="s">
        <v>344</v>
      </c>
    </row>
    <row r="314" spans="1:6" x14ac:dyDescent="0.25">
      <c r="A314" s="82" t="s">
        <v>818</v>
      </c>
      <c r="B314" s="26">
        <v>-4.9101210000000002</v>
      </c>
      <c r="C314" s="26">
        <v>-36.410564000000001</v>
      </c>
      <c r="D314" s="27" t="str">
        <f>IFERROR(VLOOKUP(A314,UM!$A:$B,2,0),"NAO")</f>
        <v>NAO</v>
      </c>
      <c r="E314" s="26" t="s">
        <v>193</v>
      </c>
      <c r="F314" s="26" t="s">
        <v>344</v>
      </c>
    </row>
    <row r="315" spans="1:6" x14ac:dyDescent="0.25">
      <c r="A315" s="82" t="s">
        <v>819</v>
      </c>
      <c r="B315" s="26">
        <v>-4.9345749999999997</v>
      </c>
      <c r="C315" s="26">
        <v>-36.362028000000002</v>
      </c>
      <c r="D315" s="27" t="str">
        <f>IFERROR(VLOOKUP(A315,UM!$A:$B,2,0),"NAO")</f>
        <v>NAO</v>
      </c>
      <c r="E315" s="26" t="s">
        <v>193</v>
      </c>
      <c r="F315" s="26" t="s">
        <v>344</v>
      </c>
    </row>
    <row r="316" spans="1:6" x14ac:dyDescent="0.25">
      <c r="A316" s="82" t="s">
        <v>820</v>
      </c>
      <c r="B316" s="26">
        <v>-4.9452769999999999</v>
      </c>
      <c r="C316" s="26">
        <v>-36.369393000000002</v>
      </c>
      <c r="D316" s="27" t="str">
        <f>IFERROR(VLOOKUP(A316,UM!$A:$B,2,0),"NAO")</f>
        <v>NAO</v>
      </c>
      <c r="E316" s="26" t="s">
        <v>193</v>
      </c>
      <c r="F316" s="26" t="s">
        <v>344</v>
      </c>
    </row>
    <row r="317" spans="1:6" x14ac:dyDescent="0.25">
      <c r="A317" s="82" t="s">
        <v>821</v>
      </c>
      <c r="B317" s="26">
        <v>-4.9420190000000002</v>
      </c>
      <c r="C317" s="26">
        <v>-36.354430000000001</v>
      </c>
      <c r="D317" s="27" t="str">
        <f>IFERROR(VLOOKUP(A317,UM!$A:$B,2,0),"NAO")</f>
        <v>NAO</v>
      </c>
      <c r="E317" s="26" t="s">
        <v>193</v>
      </c>
      <c r="F317" s="26" t="s">
        <v>344</v>
      </c>
    </row>
    <row r="318" spans="1:6" x14ac:dyDescent="0.25">
      <c r="A318" s="82" t="s">
        <v>822</v>
      </c>
      <c r="B318" s="26">
        <v>-4.9243189999999997</v>
      </c>
      <c r="C318" s="26">
        <v>-36.350805999999999</v>
      </c>
      <c r="D318" s="27" t="str">
        <f>IFERROR(VLOOKUP(A318,UM!$A:$B,2,0),"NAO")</f>
        <v>NAO</v>
      </c>
      <c r="E318" s="26" t="s">
        <v>193</v>
      </c>
      <c r="F318" s="26" t="s">
        <v>344</v>
      </c>
    </row>
    <row r="319" spans="1:6" x14ac:dyDescent="0.25">
      <c r="A319" s="82" t="s">
        <v>823</v>
      </c>
      <c r="B319" s="26">
        <v>-4.9202389999999996</v>
      </c>
      <c r="C319" s="26">
        <v>-36.3249</v>
      </c>
      <c r="D319" s="27" t="str">
        <f>IFERROR(VLOOKUP(A319,UM!$A:$B,2,0),"NAO")</f>
        <v>NAO</v>
      </c>
      <c r="E319" s="26" t="s">
        <v>193</v>
      </c>
      <c r="F319" s="26" t="s">
        <v>344</v>
      </c>
    </row>
    <row r="320" spans="1:6" x14ac:dyDescent="0.25">
      <c r="A320" s="81" t="s">
        <v>237</v>
      </c>
      <c r="B320" s="28">
        <v>-22.907</v>
      </c>
      <c r="C320" s="28">
        <v>-41.116166666666665</v>
      </c>
      <c r="D320" s="27" t="str">
        <f>IFERROR(VLOOKUP(A320,UM!$A:$B,2,0),"NAO")</f>
        <v>NAO</v>
      </c>
      <c r="E320" s="27" t="s">
        <v>282</v>
      </c>
      <c r="F320" s="27" t="s">
        <v>345</v>
      </c>
    </row>
    <row r="321" spans="1:6" x14ac:dyDescent="0.25">
      <c r="A321" s="81" t="s">
        <v>243</v>
      </c>
      <c r="B321" s="28">
        <v>-22.213833333333334</v>
      </c>
      <c r="C321" s="28">
        <v>-40.247999999999998</v>
      </c>
      <c r="D321" s="27" t="str">
        <f>IFERROR(VLOOKUP(A321,UM!$A:$B,2,0),"NAO")</f>
        <v>NAO</v>
      </c>
      <c r="E321" s="27" t="s">
        <v>282</v>
      </c>
      <c r="F321" s="27" t="s">
        <v>345</v>
      </c>
    </row>
    <row r="322" spans="1:6" x14ac:dyDescent="0.25">
      <c r="A322" s="82" t="s">
        <v>824</v>
      </c>
      <c r="B322" s="26">
        <v>-3.0307029999999999</v>
      </c>
      <c r="C322" s="26">
        <v>-39.041691</v>
      </c>
      <c r="D322" s="27" t="str">
        <f>IFERROR(VLOOKUP(A322,UM!$A:$B,2,0),"NAO")</f>
        <v>NAO</v>
      </c>
      <c r="E322" s="26" t="s">
        <v>193</v>
      </c>
      <c r="F322" s="26" t="s">
        <v>344</v>
      </c>
    </row>
    <row r="323" spans="1:6" x14ac:dyDescent="0.25">
      <c r="A323" s="82" t="s">
        <v>825</v>
      </c>
      <c r="B323" s="26">
        <v>-3.0394169999999998</v>
      </c>
      <c r="C323" s="26">
        <v>-39.038943000000003</v>
      </c>
      <c r="D323" s="27" t="str">
        <f>IFERROR(VLOOKUP(A323,UM!$A:$B,2,0),"NAO")</f>
        <v>NAO</v>
      </c>
      <c r="E323" s="26" t="s">
        <v>193</v>
      </c>
      <c r="F323" s="26" t="s">
        <v>344</v>
      </c>
    </row>
    <row r="324" spans="1:6" x14ac:dyDescent="0.25">
      <c r="A324" s="82" t="s">
        <v>826</v>
      </c>
      <c r="B324" s="26">
        <v>-3.0351430000000001</v>
      </c>
      <c r="C324" s="26">
        <v>-39.023018</v>
      </c>
      <c r="D324" s="27" t="str">
        <f>IFERROR(VLOOKUP(A324,UM!$A:$B,2,0),"NAO")</f>
        <v>NAO</v>
      </c>
      <c r="E324" s="26" t="s">
        <v>193</v>
      </c>
      <c r="F324" s="26" t="s">
        <v>344</v>
      </c>
    </row>
    <row r="325" spans="1:6" x14ac:dyDescent="0.25">
      <c r="A325" s="81" t="s">
        <v>245</v>
      </c>
      <c r="B325" s="28">
        <v>-22.184333333333335</v>
      </c>
      <c r="C325" s="28">
        <v>-39.926333333333332</v>
      </c>
      <c r="D325" s="27" t="str">
        <f>IFERROR(VLOOKUP(A325,UM!$A:$B,2,0),"NAO")</f>
        <v>NAO</v>
      </c>
      <c r="E325" s="27" t="s">
        <v>282</v>
      </c>
      <c r="F325" s="27" t="s">
        <v>345</v>
      </c>
    </row>
    <row r="326" spans="1:6" x14ac:dyDescent="0.25">
      <c r="A326" s="81" t="s">
        <v>263</v>
      </c>
      <c r="B326" s="28">
        <v>-21.799333333333333</v>
      </c>
      <c r="C326" s="28">
        <v>-40.548166666666667</v>
      </c>
      <c r="D326" s="27" t="str">
        <f>IFERROR(VLOOKUP(A326,UM!$A:$B,2,0),"NAO")</f>
        <v>NAO</v>
      </c>
      <c r="E326" s="27" t="s">
        <v>282</v>
      </c>
      <c r="F326" s="27" t="s">
        <v>345</v>
      </c>
    </row>
    <row r="327" spans="1:6" x14ac:dyDescent="0.25">
      <c r="A327" s="82" t="s">
        <v>196</v>
      </c>
      <c r="B327" s="26">
        <v>-22.66733</v>
      </c>
      <c r="C327" s="26">
        <v>-40.225250000000003</v>
      </c>
      <c r="D327" s="27" t="str">
        <f>IFERROR(VLOOKUP(A327,UM!$A:$B,2,0),"NAO")</f>
        <v>SIM</v>
      </c>
      <c r="E327" s="26" t="s">
        <v>193</v>
      </c>
      <c r="F327" s="26" t="s">
        <v>344</v>
      </c>
    </row>
    <row r="328" spans="1:6" x14ac:dyDescent="0.25">
      <c r="A328" s="82" t="s">
        <v>278</v>
      </c>
      <c r="B328" s="26">
        <v>-22.54645</v>
      </c>
      <c r="C328" s="26">
        <v>-40.263170000000002</v>
      </c>
      <c r="D328" s="27" t="str">
        <f>IFERROR(VLOOKUP(A328,UM!$A:$B,2,0),"NAO")</f>
        <v>SIM</v>
      </c>
      <c r="E328" s="26" t="s">
        <v>193</v>
      </c>
      <c r="F328" s="26" t="s">
        <v>344</v>
      </c>
    </row>
    <row r="329" spans="1:6" x14ac:dyDescent="0.25">
      <c r="A329" s="82" t="s">
        <v>163</v>
      </c>
      <c r="B329" s="26">
        <v>-20.393597</v>
      </c>
      <c r="C329" s="26">
        <v>-40.243757000000002</v>
      </c>
      <c r="D329" s="27" t="str">
        <f>IFERROR(VLOOKUP(A329,UM!$A:$B,2,0),"NAO")</f>
        <v>SIM</v>
      </c>
      <c r="E329" s="26" t="s">
        <v>193</v>
      </c>
      <c r="F329" s="26" t="s">
        <v>344</v>
      </c>
    </row>
    <row r="330" spans="1:6" x14ac:dyDescent="0.25">
      <c r="A330" s="82" t="s">
        <v>165</v>
      </c>
      <c r="B330" s="26">
        <v>-24.780249999999999</v>
      </c>
      <c r="C330" s="26">
        <v>-42.717550000000003</v>
      </c>
      <c r="D330" s="27" t="str">
        <f>IFERROR(VLOOKUP(A330,UM!$A:$B,2,0),"NAO")</f>
        <v>SIM</v>
      </c>
      <c r="E330" s="26" t="s">
        <v>193</v>
      </c>
      <c r="F330" s="26" t="s">
        <v>344</v>
      </c>
    </row>
    <row r="331" spans="1:6" x14ac:dyDescent="0.25">
      <c r="A331" s="82" t="s">
        <v>416</v>
      </c>
      <c r="B331" s="26">
        <v>-24.792380000000001</v>
      </c>
      <c r="C331" s="26">
        <v>-42.707650000000001</v>
      </c>
      <c r="D331" s="27" t="str">
        <f>IFERROR(VLOOKUP(A331,UM!$A:$B,2,0),"NAO")</f>
        <v>SIM</v>
      </c>
      <c r="E331" s="26" t="s">
        <v>193</v>
      </c>
      <c r="F331" s="26" t="s">
        <v>344</v>
      </c>
    </row>
    <row r="332" spans="1:6" x14ac:dyDescent="0.25">
      <c r="A332" s="82" t="s">
        <v>419</v>
      </c>
      <c r="B332" s="26">
        <v>-21.198730000000001</v>
      </c>
      <c r="C332" s="26">
        <v>-39.96557</v>
      </c>
      <c r="D332" s="27" t="str">
        <f>IFERROR(VLOOKUP(A332,UM!$A:$B,2,0),"NAO")</f>
        <v>SIM</v>
      </c>
      <c r="E332" s="26" t="s">
        <v>193</v>
      </c>
      <c r="F332" s="26" t="s">
        <v>344</v>
      </c>
    </row>
    <row r="333" spans="1:6" x14ac:dyDescent="0.25">
      <c r="A333" s="81" t="s">
        <v>172</v>
      </c>
      <c r="B333" s="27">
        <v>-22.8755555555556</v>
      </c>
      <c r="C333" s="27">
        <v>-43.384444444444398</v>
      </c>
      <c r="D333" s="27" t="str">
        <f>IFERROR(VLOOKUP(A333,UM!$A:$B,2,0),"NAO")</f>
        <v>NAO</v>
      </c>
      <c r="E333" s="27" t="s">
        <v>193</v>
      </c>
      <c r="F333" s="27" t="s">
        <v>343</v>
      </c>
    </row>
    <row r="334" spans="1:6" x14ac:dyDescent="0.25">
      <c r="A334" s="81" t="s">
        <v>571</v>
      </c>
      <c r="B334" s="27">
        <v>-10.985277777777799</v>
      </c>
      <c r="C334" s="27">
        <v>-37.073333333333302</v>
      </c>
      <c r="D334" s="27" t="str">
        <f>IFERROR(VLOOKUP(A334,UM!$A:$B,2,0),"NAO")</f>
        <v>NAO</v>
      </c>
      <c r="E334" s="27" t="s">
        <v>193</v>
      </c>
      <c r="F334" s="27" t="s">
        <v>343</v>
      </c>
    </row>
    <row r="335" spans="1:6" x14ac:dyDescent="0.25">
      <c r="A335" s="81" t="s">
        <v>1</v>
      </c>
      <c r="B335" s="27">
        <v>-22.920833333333334</v>
      </c>
      <c r="C335" s="27">
        <v>-42.07138888888889</v>
      </c>
      <c r="D335" s="27" t="str">
        <f>IFERROR(VLOOKUP(A335,UM!$A:$B,2,0),"NAO")</f>
        <v>NAO</v>
      </c>
      <c r="E335" s="27" t="s">
        <v>193</v>
      </c>
      <c r="F335" s="27" t="s">
        <v>343</v>
      </c>
    </row>
    <row r="336" spans="1:6" x14ac:dyDescent="0.25">
      <c r="A336" s="81" t="s">
        <v>203</v>
      </c>
      <c r="B336" s="28">
        <v>-21.697333333333333</v>
      </c>
      <c r="C336" s="28">
        <v>-41.306666666666665</v>
      </c>
      <c r="D336" s="27" t="str">
        <f>IFERROR(VLOOKUP(A336,UM!$A:$B,2,0),"NAO")</f>
        <v>NAO</v>
      </c>
      <c r="E336" s="27" t="s">
        <v>193</v>
      </c>
      <c r="F336" s="27" t="s">
        <v>343</v>
      </c>
    </row>
    <row r="337" spans="1:6" x14ac:dyDescent="0.25">
      <c r="A337" s="81" t="s">
        <v>202</v>
      </c>
      <c r="B337" s="28">
        <v>-22.030555555555601</v>
      </c>
      <c r="C337" s="28">
        <v>-41.068611111111103</v>
      </c>
      <c r="D337" s="27" t="str">
        <f>IFERROR(VLOOKUP(A337,UM!$A:$B,2,0),"NAO")</f>
        <v>NAO</v>
      </c>
      <c r="E337" s="27" t="s">
        <v>193</v>
      </c>
      <c r="F337" s="27" t="s">
        <v>343</v>
      </c>
    </row>
    <row r="338" spans="1:6" x14ac:dyDescent="0.25">
      <c r="A338" s="81" t="s">
        <v>556</v>
      </c>
      <c r="B338" s="27">
        <v>-3.7758333333333298</v>
      </c>
      <c r="C338" s="27">
        <v>-38.532222222222202</v>
      </c>
      <c r="D338" s="27" t="str">
        <f>IFERROR(VLOOKUP(A338,UM!$A:$B,2,0),"NAO")</f>
        <v>NAO</v>
      </c>
      <c r="E338" s="27" t="s">
        <v>193</v>
      </c>
      <c r="F338" s="27" t="s">
        <v>343</v>
      </c>
    </row>
    <row r="339" spans="1:6" x14ac:dyDescent="0.25">
      <c r="A339" s="81" t="s">
        <v>0</v>
      </c>
      <c r="B339" s="27">
        <v>-22.987500000000001</v>
      </c>
      <c r="C339" s="27">
        <v>-43.37</v>
      </c>
      <c r="D339" s="27" t="str">
        <f>IFERROR(VLOOKUP(A339,UM!$A:$B,2,0),"NAO")</f>
        <v>NAO</v>
      </c>
      <c r="E339" s="27" t="s">
        <v>193</v>
      </c>
      <c r="F339" s="27" t="s">
        <v>343</v>
      </c>
    </row>
    <row r="340" spans="1:6" x14ac:dyDescent="0.25">
      <c r="A340" s="81" t="s">
        <v>167</v>
      </c>
      <c r="B340" s="28">
        <v>-22.3445</v>
      </c>
      <c r="C340" s="28">
        <v>-41.768999999999998</v>
      </c>
      <c r="D340" s="27" t="str">
        <f>IFERROR(VLOOKUP(A340,UM!$A:$B,2,0),"NAO")</f>
        <v>NAO</v>
      </c>
      <c r="E340" s="27" t="s">
        <v>193</v>
      </c>
      <c r="F340" s="27" t="s">
        <v>343</v>
      </c>
    </row>
    <row r="341" spans="1:6" x14ac:dyDescent="0.25">
      <c r="A341" s="81" t="s">
        <v>15</v>
      </c>
      <c r="B341" s="27">
        <v>-22.9180555555556</v>
      </c>
      <c r="C341" s="27">
        <v>-42.828888888888898</v>
      </c>
      <c r="D341" s="27" t="str">
        <f>IFERROR(VLOOKUP(A341,UM!$A:$B,2,0),"NAO")</f>
        <v>NAO</v>
      </c>
      <c r="E341" s="27" t="s">
        <v>193</v>
      </c>
      <c r="F341" s="27" t="s">
        <v>343</v>
      </c>
    </row>
    <row r="342" spans="1:6" x14ac:dyDescent="0.25">
      <c r="A342" s="81" t="s">
        <v>827</v>
      </c>
      <c r="B342" s="27">
        <v>3.861388888888889</v>
      </c>
      <c r="C342" s="27">
        <v>-51.796111111111102</v>
      </c>
      <c r="D342" s="27" t="str">
        <f>IFERROR(VLOOKUP(A342,UM!$A:$B,2,0),"NAO")</f>
        <v>NAO</v>
      </c>
      <c r="E342" s="27" t="s">
        <v>193</v>
      </c>
      <c r="F342" s="27" t="s">
        <v>343</v>
      </c>
    </row>
    <row r="343" spans="1:6" x14ac:dyDescent="0.25">
      <c r="A343" s="81" t="s">
        <v>424</v>
      </c>
      <c r="B343" s="27">
        <v>-21.8047222222222</v>
      </c>
      <c r="C343" s="27">
        <v>-41.109722222222203</v>
      </c>
      <c r="D343" s="27" t="str">
        <f>IFERROR(VLOOKUP(A343,UM!$A:$B,2,0),"NAO")</f>
        <v>NAO</v>
      </c>
      <c r="E343" s="27" t="s">
        <v>193</v>
      </c>
      <c r="F343" s="27" t="s">
        <v>343</v>
      </c>
    </row>
    <row r="344" spans="1:6" x14ac:dyDescent="0.25">
      <c r="A344" s="81" t="s">
        <v>173</v>
      </c>
      <c r="B344" s="27">
        <v>-22.91</v>
      </c>
      <c r="C344" s="27">
        <v>-43.162500000000001</v>
      </c>
      <c r="D344" s="27" t="str">
        <f>IFERROR(VLOOKUP(A344,UM!$A:$B,2,0),"NAO")</f>
        <v>NAO</v>
      </c>
      <c r="E344" s="27" t="s">
        <v>193</v>
      </c>
      <c r="F344" s="27" t="s">
        <v>343</v>
      </c>
    </row>
    <row r="345" spans="1:6" x14ac:dyDescent="0.25">
      <c r="A345" s="81" t="s">
        <v>417</v>
      </c>
      <c r="B345" s="27">
        <v>-22.932777777777801</v>
      </c>
      <c r="C345" s="27">
        <v>-43.719444444444399</v>
      </c>
      <c r="D345" s="27" t="str">
        <f>IFERROR(VLOOKUP(A345,UM!$A:$B,2,0),"NAO")</f>
        <v>NAO</v>
      </c>
      <c r="E345" s="27" t="s">
        <v>193</v>
      </c>
      <c r="F345" s="27" t="s">
        <v>343</v>
      </c>
    </row>
    <row r="346" spans="1:6" x14ac:dyDescent="0.25">
      <c r="A346" s="81" t="s">
        <v>573</v>
      </c>
      <c r="B346" s="27">
        <v>-12.908611111111099</v>
      </c>
      <c r="C346" s="27">
        <v>-38.322499999999998</v>
      </c>
      <c r="D346" s="27" t="str">
        <f>IFERROR(VLOOKUP(A346,UM!$A:$B,2,0),"NAO")</f>
        <v>NAO</v>
      </c>
      <c r="E346" s="27" t="s">
        <v>193</v>
      </c>
      <c r="F346" s="27" t="s">
        <v>343</v>
      </c>
    </row>
    <row r="347" spans="1:6" x14ac:dyDescent="0.25">
      <c r="A347" s="81" t="s">
        <v>569</v>
      </c>
      <c r="B347" s="27">
        <v>-20.258055555555554</v>
      </c>
      <c r="C347" s="27">
        <v>-40.286388888888887</v>
      </c>
      <c r="D347" s="27" t="str">
        <f>IFERROR(VLOOKUP(A347,UM!$A:$B,2,0),"NAO")</f>
        <v>NAO</v>
      </c>
      <c r="E347" s="27" t="s">
        <v>193</v>
      </c>
      <c r="F347" s="27" t="s">
        <v>343</v>
      </c>
    </row>
    <row r="348" spans="1:6" x14ac:dyDescent="0.25">
      <c r="A348" s="82" t="s">
        <v>164</v>
      </c>
      <c r="B348" s="26">
        <v>-25.505120000000002</v>
      </c>
      <c r="C348" s="26">
        <v>-43.128050000000002</v>
      </c>
      <c r="D348" s="27" t="str">
        <f>IFERROR(VLOOKUP(A348,UM!$A:$B,2,0),"NAO")</f>
        <v>SIM</v>
      </c>
      <c r="E348" s="26" t="s">
        <v>193</v>
      </c>
      <c r="F348" s="26" t="s">
        <v>344</v>
      </c>
    </row>
    <row r="349" spans="1:6" x14ac:dyDescent="0.25">
      <c r="A349" s="82" t="s">
        <v>609</v>
      </c>
      <c r="B349" s="26">
        <v>-24.925867</v>
      </c>
      <c r="C349" s="26">
        <v>-42.487032999999997</v>
      </c>
      <c r="D349" s="27" t="str">
        <f>IFERROR(VLOOKUP(A349,UM!$A:$B,2,0),"NAO")</f>
        <v>SIM</v>
      </c>
      <c r="E349" s="26" t="s">
        <v>193</v>
      </c>
      <c r="F349" s="26" t="s">
        <v>344</v>
      </c>
    </row>
    <row r="350" spans="1:6" x14ac:dyDescent="0.25">
      <c r="A350" s="81" t="s">
        <v>239</v>
      </c>
      <c r="B350" s="28">
        <v>-21.9025</v>
      </c>
      <c r="C350" s="28">
        <v>-40.243333333333332</v>
      </c>
      <c r="D350" s="27" t="str">
        <f>IFERROR(VLOOKUP(A350,UM!$A:$B,2,0),"NAO")</f>
        <v>NAO</v>
      </c>
      <c r="E350" s="27" t="s">
        <v>282</v>
      </c>
      <c r="F350" s="27" t="s">
        <v>345</v>
      </c>
    </row>
    <row r="351" spans="1:6" x14ac:dyDescent="0.25">
      <c r="A351" s="82" t="s">
        <v>270</v>
      </c>
      <c r="B351" s="26">
        <v>-22.71265</v>
      </c>
      <c r="C351" s="26">
        <v>-40.649583</v>
      </c>
      <c r="D351" s="27" t="str">
        <f>IFERROR(VLOOKUP(A351,UM!$A:$B,2,0),"NAO")</f>
        <v>SIM</v>
      </c>
      <c r="E351" s="26" t="s">
        <v>193</v>
      </c>
      <c r="F351" s="26" t="s">
        <v>344</v>
      </c>
    </row>
    <row r="352" spans="1:6" x14ac:dyDescent="0.25">
      <c r="A352" s="82" t="s">
        <v>423</v>
      </c>
      <c r="B352" s="26">
        <v>-24.684979999999999</v>
      </c>
      <c r="C352" s="26">
        <v>-42.488230000000001</v>
      </c>
      <c r="D352" s="27" t="str">
        <f>IFERROR(VLOOKUP(A352,UM!$A:$B,2,0),"NAO")</f>
        <v>SIM</v>
      </c>
      <c r="E352" s="26" t="s">
        <v>193</v>
      </c>
      <c r="F352" s="26" t="s">
        <v>344</v>
      </c>
    </row>
    <row r="353" spans="1:6" x14ac:dyDescent="0.25">
      <c r="A353" s="82" t="s">
        <v>194</v>
      </c>
      <c r="B353" s="26">
        <v>-25.50216</v>
      </c>
      <c r="C353" s="26">
        <v>-42.810070000000003</v>
      </c>
      <c r="D353" s="27" t="str">
        <f>IFERROR(VLOOKUP(A353,UM!$A:$B,2,0),"NAO")</f>
        <v>SIM</v>
      </c>
      <c r="E353" s="26" t="s">
        <v>193</v>
      </c>
      <c r="F353" s="26" t="s">
        <v>344</v>
      </c>
    </row>
    <row r="354" spans="1:6" x14ac:dyDescent="0.25">
      <c r="A354" s="82" t="s">
        <v>279</v>
      </c>
      <c r="B354" s="26">
        <v>-22.50806</v>
      </c>
      <c r="C354" s="26">
        <v>-40.070079999999997</v>
      </c>
      <c r="D354" s="27" t="str">
        <f>IFERROR(VLOOKUP(A354,UM!$A:$B,2,0),"NAO")</f>
        <v>SIM</v>
      </c>
      <c r="E354" s="26" t="s">
        <v>193</v>
      </c>
      <c r="F354" s="26" t="s">
        <v>344</v>
      </c>
    </row>
    <row r="355" spans="1:6" x14ac:dyDescent="0.25">
      <c r="A355" s="82" t="s">
        <v>275</v>
      </c>
      <c r="B355" s="26">
        <v>-25.358450000000001</v>
      </c>
      <c r="C355" s="26">
        <v>-42.66957</v>
      </c>
      <c r="D355" s="27" t="str">
        <f>IFERROR(VLOOKUP(A355,UM!$A:$B,2,0),"NAO")</f>
        <v>SIM</v>
      </c>
      <c r="E355" s="26" t="s">
        <v>193</v>
      </c>
      <c r="F355" s="26" t="s">
        <v>344</v>
      </c>
    </row>
    <row r="356" spans="1:6" x14ac:dyDescent="0.25">
      <c r="A356" s="82" t="s">
        <v>274</v>
      </c>
      <c r="B356" s="26">
        <v>-21.20167</v>
      </c>
      <c r="C356" s="26">
        <v>-39.992049999999999</v>
      </c>
      <c r="D356" s="27" t="str">
        <f>IFERROR(VLOOKUP(A356,UM!$A:$B,2,0),"NAO")</f>
        <v>SIM</v>
      </c>
      <c r="E356" s="26" t="s">
        <v>193</v>
      </c>
      <c r="F356" s="26" t="s">
        <v>344</v>
      </c>
    </row>
    <row r="357" spans="1:6" x14ac:dyDescent="0.25">
      <c r="A357" s="82" t="s">
        <v>422</v>
      </c>
      <c r="B357" s="26">
        <v>-24.648199999999999</v>
      </c>
      <c r="C357" s="26">
        <v>-42.21799</v>
      </c>
      <c r="D357" s="27" t="str">
        <f>IFERROR(VLOOKUP(A357,UM!$A:$B,2,0),"NAO")</f>
        <v>SIM</v>
      </c>
      <c r="E357" s="26" t="s">
        <v>193</v>
      </c>
      <c r="F357" s="26" t="s">
        <v>344</v>
      </c>
    </row>
    <row r="358" spans="1:6" x14ac:dyDescent="0.25">
      <c r="A358" s="82" t="s">
        <v>166</v>
      </c>
      <c r="B358" s="26">
        <v>-22.860430000000001</v>
      </c>
      <c r="C358" s="26">
        <v>-43.128520000000002</v>
      </c>
      <c r="D358" s="27" t="str">
        <f>IFERROR(VLOOKUP(A358,UM!$A:$B,2,0),"NAO")</f>
        <v>SIM</v>
      </c>
      <c r="E358" s="26" t="s">
        <v>193</v>
      </c>
      <c r="F358" s="26" t="s">
        <v>344</v>
      </c>
    </row>
    <row r="359" spans="1:6" x14ac:dyDescent="0.25">
      <c r="A359" s="82" t="s">
        <v>729</v>
      </c>
      <c r="B359" s="26">
        <v>-22.4681</v>
      </c>
      <c r="C359" s="26">
        <v>-40.024459999999998</v>
      </c>
      <c r="D359" s="27" t="str">
        <f>IFERROR(VLOOKUP(A359,UM!$A:$B,2,0),"NAO")</f>
        <v>SIM</v>
      </c>
      <c r="E359" s="26" t="s">
        <v>193</v>
      </c>
      <c r="F359" s="26" t="s">
        <v>344</v>
      </c>
    </row>
    <row r="360" spans="1:6" x14ac:dyDescent="0.25">
      <c r="A360" s="82" t="s">
        <v>197</v>
      </c>
      <c r="B360" s="26">
        <v>-25.594090000000001</v>
      </c>
      <c r="C360" s="26">
        <v>-42.946510000000004</v>
      </c>
      <c r="D360" s="27" t="str">
        <f>IFERROR(VLOOKUP(A360,UM!$A:$B,2,0),"NAO")</f>
        <v>SIM</v>
      </c>
      <c r="E360" s="26" t="s">
        <v>193</v>
      </c>
      <c r="F360" s="26" t="s">
        <v>344</v>
      </c>
    </row>
    <row r="361" spans="1:6" x14ac:dyDescent="0.25">
      <c r="A361" s="82" t="s">
        <v>162</v>
      </c>
      <c r="B361" s="26">
        <v>-22.831</v>
      </c>
      <c r="C361" s="26">
        <v>-43.133899999999997</v>
      </c>
      <c r="D361" s="27" t="str">
        <f>IFERROR(VLOOKUP(A361,UM!$A:$B,2,0),"NAO")</f>
        <v>SIM</v>
      </c>
      <c r="E361" s="26" t="s">
        <v>193</v>
      </c>
      <c r="F361" s="26" t="s">
        <v>344</v>
      </c>
    </row>
    <row r="362" spans="1:6" x14ac:dyDescent="0.25">
      <c r="A362" s="82" t="s">
        <v>413</v>
      </c>
      <c r="B362" s="26">
        <v>-22.555340000000001</v>
      </c>
      <c r="C362" s="26">
        <v>-40.481400000000001</v>
      </c>
      <c r="D362" s="27" t="str">
        <f>IFERROR(VLOOKUP(A362,UM!$A:$B,2,0),"NAO")</f>
        <v>NAO</v>
      </c>
      <c r="E362" s="26" t="s">
        <v>193</v>
      </c>
      <c r="F362" s="26" t="s">
        <v>344</v>
      </c>
    </row>
    <row r="363" spans="1:6" x14ac:dyDescent="0.25">
      <c r="A363" s="82" t="s">
        <v>725</v>
      </c>
      <c r="B363" s="26">
        <v>-21.212399999999999</v>
      </c>
      <c r="C363" s="26">
        <v>-39.975830000000002</v>
      </c>
      <c r="D363" s="27" t="str">
        <f>IFERROR(VLOOKUP(A363,UM!$A:$B,2,0),"NAO")</f>
        <v>NAO</v>
      </c>
      <c r="E363" s="26" t="s">
        <v>193</v>
      </c>
      <c r="F363" s="26" t="s">
        <v>344</v>
      </c>
    </row>
    <row r="364" spans="1:6" x14ac:dyDescent="0.25">
      <c r="A364" s="82" t="s">
        <v>726</v>
      </c>
      <c r="B364" s="26">
        <v>-21.262519999999999</v>
      </c>
      <c r="C364" s="26">
        <v>-40.008130000000001</v>
      </c>
      <c r="D364" s="27" t="str">
        <f>IFERROR(VLOOKUP(A364,UM!$A:$B,2,0),"NAO")</f>
        <v>NAO</v>
      </c>
      <c r="E364" s="26" t="s">
        <v>193</v>
      </c>
      <c r="F364" s="26" t="s">
        <v>344</v>
      </c>
    </row>
    <row r="365" spans="1:6" x14ac:dyDescent="0.25">
      <c r="A365" s="82" t="s">
        <v>414</v>
      </c>
      <c r="B365" s="26">
        <v>-24.526700000000002</v>
      </c>
      <c r="C365" s="26">
        <v>-42.446170000000002</v>
      </c>
      <c r="D365" s="27" t="str">
        <f>IFERROR(VLOOKUP(A365,UM!$A:$B,2,0),"NAO")</f>
        <v>NAO</v>
      </c>
      <c r="E365" s="26" t="s">
        <v>193</v>
      </c>
      <c r="F365" s="26" t="s">
        <v>344</v>
      </c>
    </row>
    <row r="366" spans="1:6" x14ac:dyDescent="0.25">
      <c r="A366" s="82" t="s">
        <v>727</v>
      </c>
      <c r="B366" s="26">
        <v>-22.452359999999999</v>
      </c>
      <c r="C366" s="26">
        <v>-40.067839999999997</v>
      </c>
      <c r="D366" s="27" t="str">
        <f>IFERROR(VLOOKUP(A366,UM!$A:$B,2,0),"NAO")</f>
        <v>NAO</v>
      </c>
      <c r="E366" s="26" t="s">
        <v>193</v>
      </c>
      <c r="F366" s="26" t="s">
        <v>344</v>
      </c>
    </row>
    <row r="367" spans="1:6" x14ac:dyDescent="0.25">
      <c r="A367" s="81" t="s">
        <v>75</v>
      </c>
      <c r="B367" s="27">
        <v>-24.333333333333332</v>
      </c>
      <c r="C367" s="27">
        <v>-42</v>
      </c>
      <c r="D367" s="27" t="str">
        <f>IFERROR(VLOOKUP(A367,UM!$A:$B,2,0),"NAO")</f>
        <v>NAO</v>
      </c>
      <c r="E367" s="27" t="s">
        <v>177</v>
      </c>
      <c r="F367" s="27" t="s">
        <v>345</v>
      </c>
    </row>
    <row r="368" spans="1:6" x14ac:dyDescent="0.25">
      <c r="A368" s="81" t="s">
        <v>254</v>
      </c>
      <c r="B368" s="28">
        <v>-21.445499999999999</v>
      </c>
      <c r="C368" s="28">
        <v>-40.147833333333331</v>
      </c>
      <c r="D368" s="27" t="str">
        <f>IFERROR(VLOOKUP(A368,UM!$A:$B,2,0),"NAO")</f>
        <v>NAO</v>
      </c>
      <c r="E368" s="27" t="s">
        <v>282</v>
      </c>
      <c r="F368" s="27" t="s">
        <v>345</v>
      </c>
    </row>
    <row r="369" spans="1:6" x14ac:dyDescent="0.25">
      <c r="A369" s="81" t="s">
        <v>248</v>
      </c>
      <c r="B369" s="28">
        <v>-22.555</v>
      </c>
      <c r="C369" s="28">
        <v>-40.092833333333331</v>
      </c>
      <c r="D369" s="27" t="str">
        <f>IFERROR(VLOOKUP(A369,UM!$A:$B,2,0),"NAO")</f>
        <v>NAO</v>
      </c>
      <c r="E369" s="27" t="s">
        <v>282</v>
      </c>
      <c r="F369" s="27" t="s">
        <v>345</v>
      </c>
    </row>
    <row r="370" spans="1:6" x14ac:dyDescent="0.25">
      <c r="A370" s="81" t="s">
        <v>262</v>
      </c>
      <c r="B370" s="28">
        <v>-21.757666666666665</v>
      </c>
      <c r="C370" s="28">
        <v>-40.547499999999999</v>
      </c>
      <c r="D370" s="27" t="str">
        <f>IFERROR(VLOOKUP(A370,UM!$A:$B,2,0),"NAO")</f>
        <v>NAO</v>
      </c>
      <c r="E370" s="27" t="s">
        <v>282</v>
      </c>
      <c r="F370" s="27" t="s">
        <v>345</v>
      </c>
    </row>
    <row r="371" spans="1:6" x14ac:dyDescent="0.25">
      <c r="A371" s="81" t="s">
        <v>222</v>
      </c>
      <c r="B371" s="28">
        <v>-22.6815</v>
      </c>
      <c r="C371" s="28">
        <v>-41.021166666666666</v>
      </c>
      <c r="D371" s="27" t="str">
        <f>IFERROR(VLOOKUP(A371,UM!$A:$B,2,0),"NAO")</f>
        <v>NAO</v>
      </c>
      <c r="E371" s="27" t="s">
        <v>282</v>
      </c>
      <c r="F371" s="27" t="s">
        <v>345</v>
      </c>
    </row>
    <row r="372" spans="1:6" x14ac:dyDescent="0.25">
      <c r="A372" s="82" t="s">
        <v>201</v>
      </c>
      <c r="B372" s="26">
        <v>-25.02328</v>
      </c>
      <c r="C372" s="26">
        <v>-42.669899999999998</v>
      </c>
      <c r="D372" s="27" t="str">
        <f>IFERROR(VLOOKUP(A372,UM!$A:$B,2,0),"NAO")</f>
        <v>NAO</v>
      </c>
      <c r="E372" s="26" t="s">
        <v>193</v>
      </c>
      <c r="F372" s="26" t="s">
        <v>344</v>
      </c>
    </row>
    <row r="373" spans="1:6" x14ac:dyDescent="0.25">
      <c r="A373" s="82" t="s">
        <v>728</v>
      </c>
      <c r="B373" s="26">
        <v>-21.968620000000001</v>
      </c>
      <c r="C373" s="26">
        <v>-39.826909999999998</v>
      </c>
      <c r="D373" s="27" t="str">
        <f>IFERROR(VLOOKUP(A373,UM!$A:$B,2,0),"NAO")</f>
        <v>NAO</v>
      </c>
      <c r="E373" s="26" t="s">
        <v>193</v>
      </c>
      <c r="F373" s="26" t="s">
        <v>344</v>
      </c>
    </row>
    <row r="374" spans="1:6" x14ac:dyDescent="0.25">
      <c r="A374" s="82" t="s">
        <v>269</v>
      </c>
      <c r="B374" s="26">
        <v>-22.906099999999999</v>
      </c>
      <c r="C374" s="26">
        <v>-43.141599999999997</v>
      </c>
      <c r="D374" s="27" t="str">
        <f>IFERROR(VLOOKUP(A374,UM!$A:$B,2,0),"NAO")</f>
        <v>NAO</v>
      </c>
      <c r="E374" s="26" t="s">
        <v>193</v>
      </c>
      <c r="F374" s="26" t="s">
        <v>344</v>
      </c>
    </row>
    <row r="375" spans="1:6" x14ac:dyDescent="0.25">
      <c r="A375" s="82" t="s">
        <v>4</v>
      </c>
      <c r="B375" s="26">
        <v>-22.663709999999998</v>
      </c>
      <c r="C375" s="26">
        <v>-40.241210000000002</v>
      </c>
      <c r="D375" s="27" t="str">
        <f>IFERROR(VLOOKUP(A375,UM!$A:$B,2,0),"NAO")</f>
        <v>NAO</v>
      </c>
      <c r="E375" s="26" t="s">
        <v>193</v>
      </c>
      <c r="F375" s="26" t="s">
        <v>344</v>
      </c>
    </row>
    <row r="376" spans="1:6" x14ac:dyDescent="0.25">
      <c r="A376" s="82" t="s">
        <v>5</v>
      </c>
      <c r="B376" s="26">
        <v>-25.33005</v>
      </c>
      <c r="C376" s="26">
        <v>-42.694220000000001</v>
      </c>
      <c r="D376" s="27" t="str">
        <f>IFERROR(VLOOKUP(A376,UM!$A:$B,2,0),"NAO")</f>
        <v>NAO</v>
      </c>
      <c r="E376" s="26" t="s">
        <v>193</v>
      </c>
      <c r="F376" s="26" t="s">
        <v>344</v>
      </c>
    </row>
    <row r="377" spans="1:6" x14ac:dyDescent="0.25">
      <c r="A377" s="35" t="s">
        <v>740</v>
      </c>
      <c r="B377" s="83">
        <v>-20.627333333333333</v>
      </c>
      <c r="C377" s="83">
        <v>-40.13216666666667</v>
      </c>
      <c r="D377" s="27" t="str">
        <f>IFERROR(VLOOKUP(A377,UM!$A:$B,2,0),"NAO")</f>
        <v>NAO</v>
      </c>
      <c r="E377" s="27" t="s">
        <v>175</v>
      </c>
      <c r="F377" s="27" t="s">
        <v>345</v>
      </c>
    </row>
    <row r="378" spans="1:6" x14ac:dyDescent="0.25">
      <c r="A378" s="82" t="s">
        <v>6</v>
      </c>
      <c r="B378" s="26">
        <v>-24.636690000000002</v>
      </c>
      <c r="C378" s="26">
        <v>-42.413159999999998</v>
      </c>
      <c r="D378" s="27" t="str">
        <f>IFERROR(VLOOKUP(A378,UM!$A:$B,2,0),"NAO")</f>
        <v>NAO</v>
      </c>
      <c r="E378" s="26" t="s">
        <v>193</v>
      </c>
      <c r="F378" s="26" t="s">
        <v>344</v>
      </c>
    </row>
    <row r="379" spans="1:6" x14ac:dyDescent="0.25">
      <c r="A379" s="82" t="s">
        <v>7</v>
      </c>
      <c r="B379" s="26">
        <v>-22.496670000000002</v>
      </c>
      <c r="C379" s="26">
        <v>-39.936329999999998</v>
      </c>
      <c r="D379" s="27" t="str">
        <f>IFERROR(VLOOKUP(A379,UM!$A:$B,2,0),"NAO")</f>
        <v>NAO</v>
      </c>
      <c r="E379" s="26" t="s">
        <v>193</v>
      </c>
      <c r="F379" s="26" t="s">
        <v>344</v>
      </c>
    </row>
    <row r="380" spans="1:6" x14ac:dyDescent="0.25">
      <c r="A380" s="81" t="s">
        <v>253</v>
      </c>
      <c r="B380" s="28">
        <v>-22.852666666666668</v>
      </c>
      <c r="C380" s="28">
        <v>-40.921333333333337</v>
      </c>
      <c r="D380" s="27" t="str">
        <f>IFERROR(VLOOKUP(A380,UM!$A:$B,2,0),"NAO")</f>
        <v>NAO</v>
      </c>
      <c r="E380" s="27" t="s">
        <v>282</v>
      </c>
      <c r="F380" s="27" t="s">
        <v>345</v>
      </c>
    </row>
    <row r="381" spans="1:6" x14ac:dyDescent="0.25">
      <c r="A381" s="81" t="s">
        <v>265</v>
      </c>
      <c r="B381" s="28">
        <v>-22.895833333333332</v>
      </c>
      <c r="C381" s="28">
        <v>-41.950666666666663</v>
      </c>
      <c r="D381" s="27" t="str">
        <f>IFERROR(VLOOKUP(A381,UM!$A:$B,2,0),"NAO")</f>
        <v>NAO</v>
      </c>
      <c r="E381" s="27" t="s">
        <v>282</v>
      </c>
      <c r="F381" s="27" t="s">
        <v>345</v>
      </c>
    </row>
    <row r="382" spans="1:6" x14ac:dyDescent="0.25">
      <c r="A382" s="81" t="s">
        <v>264</v>
      </c>
      <c r="B382" s="28">
        <v>-21.832833333333333</v>
      </c>
      <c r="C382" s="28">
        <v>-40.548666666666669</v>
      </c>
      <c r="D382" s="27" t="str">
        <f>IFERROR(VLOOKUP(A382,UM!$A:$B,2,0),"NAO")</f>
        <v>NAO</v>
      </c>
      <c r="E382" s="27" t="s">
        <v>282</v>
      </c>
      <c r="F382" s="27" t="s">
        <v>345</v>
      </c>
    </row>
    <row r="383" spans="1:6" x14ac:dyDescent="0.25">
      <c r="A383" s="81" t="s">
        <v>251</v>
      </c>
      <c r="B383" s="28">
        <v>-22.7895</v>
      </c>
      <c r="C383" s="28">
        <v>-40.506166666666665</v>
      </c>
      <c r="D383" s="27" t="str">
        <f>IFERROR(VLOOKUP(A383,UM!$A:$B,2,0),"NAO")</f>
        <v>NAO</v>
      </c>
      <c r="E383" s="27" t="s">
        <v>282</v>
      </c>
      <c r="F383" s="27" t="s">
        <v>345</v>
      </c>
    </row>
    <row r="384" spans="1:6" x14ac:dyDescent="0.25">
      <c r="A384" s="81" t="s">
        <v>247</v>
      </c>
      <c r="B384" s="28">
        <v>-22.529166666666665</v>
      </c>
      <c r="C384" s="28">
        <v>-40.307166666666667</v>
      </c>
      <c r="D384" s="27" t="str">
        <f>IFERROR(VLOOKUP(A384,UM!$A:$B,2,0),"NAO")</f>
        <v>NAO</v>
      </c>
      <c r="E384" s="27" t="s">
        <v>282</v>
      </c>
      <c r="F384" s="27" t="s">
        <v>345</v>
      </c>
    </row>
    <row r="385" spans="1:6" x14ac:dyDescent="0.25">
      <c r="A385" s="81" t="s">
        <v>250</v>
      </c>
      <c r="B385" s="28">
        <v>-22.719000000000001</v>
      </c>
      <c r="C385" s="28">
        <v>-40.708666666666666</v>
      </c>
      <c r="D385" s="27" t="str">
        <f>IFERROR(VLOOKUP(A385,UM!$A:$B,2,0),"NAO")</f>
        <v>NAO</v>
      </c>
      <c r="E385" s="27" t="s">
        <v>282</v>
      </c>
      <c r="F385" s="27" t="s">
        <v>345</v>
      </c>
    </row>
    <row r="386" spans="1:6" x14ac:dyDescent="0.25">
      <c r="A386" s="81" t="s">
        <v>255</v>
      </c>
      <c r="B386" s="28">
        <v>-21.455333333333332</v>
      </c>
      <c r="C386" s="28">
        <v>-39.776666666666664</v>
      </c>
      <c r="D386" s="27" t="str">
        <f>IFERROR(VLOOKUP(A386,UM!$A:$B,2,0),"NAO")</f>
        <v>NAO</v>
      </c>
      <c r="E386" s="27" t="s">
        <v>282</v>
      </c>
      <c r="F386" s="27" t="s">
        <v>345</v>
      </c>
    </row>
    <row r="387" spans="1:6" x14ac:dyDescent="0.25">
      <c r="A387" s="81" t="s">
        <v>257</v>
      </c>
      <c r="B387" s="28">
        <v>-21.532499999999999</v>
      </c>
      <c r="C387" s="28">
        <v>-40.543999999999997</v>
      </c>
      <c r="D387" s="27" t="str">
        <f>IFERROR(VLOOKUP(A387,UM!$A:$B,2,0),"NAO")</f>
        <v>NAO</v>
      </c>
      <c r="E387" s="27" t="s">
        <v>282</v>
      </c>
      <c r="F387" s="27" t="s">
        <v>345</v>
      </c>
    </row>
    <row r="388" spans="1:6" x14ac:dyDescent="0.25">
      <c r="A388" s="81" t="s">
        <v>259</v>
      </c>
      <c r="B388" s="28">
        <v>-21.450500000000002</v>
      </c>
      <c r="C388" s="28">
        <v>-39.962333333333333</v>
      </c>
      <c r="D388" s="27" t="str">
        <f>IFERROR(VLOOKUP(A388,UM!$A:$B,2,0),"NAO")</f>
        <v>NAO</v>
      </c>
      <c r="E388" s="27" t="s">
        <v>282</v>
      </c>
      <c r="F388" s="27" t="s">
        <v>345</v>
      </c>
    </row>
    <row r="389" spans="1:6" x14ac:dyDescent="0.25">
      <c r="A389" s="82" t="s">
        <v>277</v>
      </c>
      <c r="B389" s="26">
        <v>-24.918644</v>
      </c>
      <c r="C389" s="26">
        <v>-42.491598000000003</v>
      </c>
      <c r="D389" s="27" t="str">
        <f>IFERROR(VLOOKUP(A389,UM!$A:$B,2,0),"NAO")</f>
        <v>SIM</v>
      </c>
      <c r="E389" s="26" t="s">
        <v>193</v>
      </c>
      <c r="F389" s="26" t="s">
        <v>344</v>
      </c>
    </row>
    <row r="390" spans="1:6" x14ac:dyDescent="0.25">
      <c r="A390" s="82" t="s">
        <v>271</v>
      </c>
      <c r="B390" s="26">
        <v>-23.396180000000001</v>
      </c>
      <c r="C390" s="26">
        <v>-43.038167999999999</v>
      </c>
      <c r="D390" s="27" t="str">
        <f>IFERROR(VLOOKUP(A390,UM!$A:$B,2,0),"NAO")</f>
        <v>SIM</v>
      </c>
      <c r="E390" s="26" t="s">
        <v>193</v>
      </c>
      <c r="F390" s="26" t="s">
        <v>344</v>
      </c>
    </row>
    <row r="391" spans="1:6" x14ac:dyDescent="0.25">
      <c r="A391" s="81" t="s">
        <v>97</v>
      </c>
      <c r="B391" s="27">
        <v>-24.333333333333332</v>
      </c>
      <c r="C391" s="27">
        <v>-42.5</v>
      </c>
      <c r="D391" s="27" t="str">
        <f>IFERROR(VLOOKUP(A391,UM!$A:$B,2,0),"NAO")</f>
        <v>NAO</v>
      </c>
      <c r="E391" s="27" t="s">
        <v>176</v>
      </c>
      <c r="F391" s="27" t="s">
        <v>345</v>
      </c>
    </row>
    <row r="392" spans="1:6" x14ac:dyDescent="0.25">
      <c r="A392" s="81" t="s">
        <v>18</v>
      </c>
      <c r="B392" s="27">
        <v>-25</v>
      </c>
      <c r="C392" s="27">
        <v>-43.333333333333336</v>
      </c>
      <c r="D392" s="27" t="str">
        <f>IFERROR(VLOOKUP(A392,UM!$A:$B,2,0),"NAO")</f>
        <v>NAO</v>
      </c>
      <c r="E392" s="27" t="s">
        <v>177</v>
      </c>
      <c r="F392" s="27" t="s">
        <v>345</v>
      </c>
    </row>
    <row r="393" spans="1:6" x14ac:dyDescent="0.25">
      <c r="A393" s="35" t="s">
        <v>741</v>
      </c>
      <c r="B393" s="83">
        <v>-20.434166666666666</v>
      </c>
      <c r="C393" s="83">
        <v>-40.270333333333333</v>
      </c>
      <c r="D393" s="27" t="str">
        <f>IFERROR(VLOOKUP(A393,UM!$A:$B,2,0),"NAO")</f>
        <v>NAO</v>
      </c>
      <c r="E393" s="27" t="s">
        <v>175</v>
      </c>
      <c r="F393" s="27" t="s">
        <v>345</v>
      </c>
    </row>
    <row r="394" spans="1:6" x14ac:dyDescent="0.25">
      <c r="A394" s="81" t="s">
        <v>338</v>
      </c>
      <c r="B394" s="27">
        <v>-26</v>
      </c>
      <c r="C394" s="27">
        <v>-42.666666666666664</v>
      </c>
      <c r="D394" s="27" t="str">
        <f>IFERROR(VLOOKUP(A394,UM!$A:$B,2,0),"NAO")</f>
        <v>NAO</v>
      </c>
      <c r="E394" s="27" t="s">
        <v>177</v>
      </c>
      <c r="F394" s="27" t="s">
        <v>345</v>
      </c>
    </row>
    <row r="395" spans="1:6" x14ac:dyDescent="0.25">
      <c r="A395" s="81" t="s">
        <v>339</v>
      </c>
      <c r="B395" s="27">
        <v>-26</v>
      </c>
      <c r="C395" s="27">
        <v>-42.5</v>
      </c>
      <c r="D395" s="27" t="str">
        <f>IFERROR(VLOOKUP(A395,UM!$A:$B,2,0),"NAO")</f>
        <v>NAO</v>
      </c>
      <c r="E395" s="27" t="s">
        <v>176</v>
      </c>
      <c r="F395" s="27" t="s">
        <v>345</v>
      </c>
    </row>
    <row r="396" spans="1:6" x14ac:dyDescent="0.25">
      <c r="A396" s="81" t="s">
        <v>340</v>
      </c>
      <c r="B396" s="27">
        <v>-26</v>
      </c>
      <c r="C396" s="27">
        <f>-(42+20/60)</f>
        <v>-42.333333333333336</v>
      </c>
      <c r="D396" s="27" t="str">
        <f>IFERROR(VLOOKUP(A396,UM!$A:$B,2,0),"NAO")</f>
        <v>NAO</v>
      </c>
      <c r="E396" s="27" t="s">
        <v>177</v>
      </c>
      <c r="F396" s="27" t="s">
        <v>345</v>
      </c>
    </row>
    <row r="397" spans="1:6" x14ac:dyDescent="0.25">
      <c r="A397" s="81" t="s">
        <v>341</v>
      </c>
      <c r="B397" s="27">
        <v>-26</v>
      </c>
      <c r="C397" s="27">
        <f>-(42+10/60)</f>
        <v>-42.166666666666664</v>
      </c>
      <c r="D397" s="27" t="str">
        <f>IFERROR(VLOOKUP(A397,UM!$A:$B,2,0),"NAO")</f>
        <v>NAO</v>
      </c>
      <c r="E397" s="27" t="s">
        <v>176</v>
      </c>
      <c r="F397" s="27" t="s">
        <v>345</v>
      </c>
    </row>
    <row r="398" spans="1:6" x14ac:dyDescent="0.25">
      <c r="A398" s="81" t="s">
        <v>342</v>
      </c>
      <c r="B398" s="27">
        <v>-26</v>
      </c>
      <c r="C398" s="27">
        <f>-(42+0/60)</f>
        <v>-42</v>
      </c>
      <c r="D398" s="27" t="str">
        <f>IFERROR(VLOOKUP(A398,UM!$A:$B,2,0),"NAO")</f>
        <v>NAO</v>
      </c>
      <c r="E398" s="27" t="s">
        <v>177</v>
      </c>
      <c r="F398" s="27" t="s">
        <v>345</v>
      </c>
    </row>
    <row r="399" spans="1:6" x14ac:dyDescent="0.25">
      <c r="A399" s="82"/>
      <c r="B399" s="26"/>
      <c r="C399" s="26"/>
      <c r="D399" s="26"/>
      <c r="E399" s="26"/>
      <c r="F399" s="26"/>
    </row>
    <row r="400" spans="1:6" x14ac:dyDescent="0.25">
      <c r="A400" s="82"/>
      <c r="B400" s="26"/>
      <c r="C400" s="26"/>
      <c r="D400" s="26"/>
      <c r="E400" s="26"/>
      <c r="F400" s="26"/>
    </row>
    <row r="401" spans="1:6" x14ac:dyDescent="0.25">
      <c r="A401" s="82"/>
      <c r="B401" s="26"/>
      <c r="C401" s="26"/>
      <c r="D401" s="26"/>
      <c r="E401" s="26"/>
      <c r="F401" s="26"/>
    </row>
    <row r="402" spans="1:6" x14ac:dyDescent="0.25">
      <c r="A402" s="82"/>
      <c r="B402" s="26"/>
      <c r="C402" s="26"/>
      <c r="D402" s="26"/>
      <c r="E402" s="26"/>
      <c r="F402" s="26"/>
    </row>
    <row r="403" spans="1:6" x14ac:dyDescent="0.25">
      <c r="A403" s="82"/>
      <c r="B403" s="26"/>
      <c r="C403" s="26"/>
      <c r="D403" s="26"/>
      <c r="E403" s="26"/>
      <c r="F403" s="26"/>
    </row>
    <row r="404" spans="1:6" x14ac:dyDescent="0.25">
      <c r="A404" s="82"/>
      <c r="B404" s="26"/>
      <c r="C404" s="26"/>
      <c r="D404" s="26"/>
      <c r="E404" s="26"/>
      <c r="F404" s="26"/>
    </row>
    <row r="405" spans="1:6" x14ac:dyDescent="0.25">
      <c r="A405" s="82"/>
      <c r="B405" s="26"/>
      <c r="C405" s="26"/>
      <c r="D405" s="26"/>
      <c r="E405" s="26"/>
      <c r="F405" s="26"/>
    </row>
    <row r="406" spans="1:6" x14ac:dyDescent="0.25">
      <c r="A406" s="82"/>
      <c r="B406" s="26"/>
      <c r="C406" s="26"/>
      <c r="D406" s="26"/>
      <c r="E406" s="26"/>
      <c r="F406" s="26"/>
    </row>
    <row r="407" spans="1:6" x14ac:dyDescent="0.25">
      <c r="A407" s="82"/>
      <c r="B407" s="26"/>
      <c r="C407" s="26"/>
      <c r="D407" s="26"/>
      <c r="E407" s="26"/>
      <c r="F407" s="26"/>
    </row>
    <row r="408" spans="1:6" x14ac:dyDescent="0.25">
      <c r="A408" s="82"/>
      <c r="B408" s="26"/>
      <c r="C408" s="26"/>
      <c r="D408" s="26"/>
      <c r="E408" s="26"/>
      <c r="F408" s="26"/>
    </row>
    <row r="409" spans="1:6" x14ac:dyDescent="0.25">
      <c r="A409" s="82"/>
      <c r="B409" s="26"/>
      <c r="C409" s="26"/>
      <c r="D409" s="26"/>
      <c r="E409" s="26"/>
      <c r="F409" s="26"/>
    </row>
    <row r="410" spans="1:6" x14ac:dyDescent="0.25">
      <c r="A410" s="82"/>
      <c r="B410" s="26"/>
      <c r="C410" s="26"/>
      <c r="D410" s="26"/>
      <c r="E410" s="26"/>
      <c r="F410" s="26"/>
    </row>
    <row r="411" spans="1:6" x14ac:dyDescent="0.25">
      <c r="A411" s="82"/>
      <c r="B411" s="26"/>
      <c r="C411" s="26"/>
      <c r="D411" s="26"/>
      <c r="E411" s="26"/>
      <c r="F411" s="26"/>
    </row>
    <row r="412" spans="1:6" x14ac:dyDescent="0.25">
      <c r="A412" s="82"/>
      <c r="B412" s="26"/>
      <c r="C412" s="26"/>
      <c r="D412" s="26"/>
      <c r="E412" s="26"/>
      <c r="F412" s="26"/>
    </row>
    <row r="413" spans="1:6" x14ac:dyDescent="0.25">
      <c r="A413" s="82"/>
      <c r="B413" s="26"/>
      <c r="C413" s="26"/>
      <c r="D413" s="26"/>
      <c r="E413" s="26"/>
      <c r="F413" s="26"/>
    </row>
    <row r="414" spans="1:6" x14ac:dyDescent="0.25">
      <c r="A414" s="82"/>
      <c r="B414" s="26"/>
      <c r="C414" s="26"/>
      <c r="D414" s="26"/>
      <c r="E414" s="26"/>
      <c r="F414" s="26"/>
    </row>
    <row r="415" spans="1:6" x14ac:dyDescent="0.25">
      <c r="A415" s="82"/>
      <c r="B415" s="26"/>
      <c r="C415" s="26"/>
      <c r="D415" s="26"/>
      <c r="E415" s="26"/>
      <c r="F415" s="26"/>
    </row>
    <row r="416" spans="1:6" x14ac:dyDescent="0.25">
      <c r="A416" s="82"/>
      <c r="B416" s="26"/>
      <c r="C416" s="26"/>
      <c r="D416" s="26"/>
      <c r="E416" s="26"/>
      <c r="F416" s="26"/>
    </row>
    <row r="417" spans="1:6" x14ac:dyDescent="0.25">
      <c r="A417" s="82"/>
      <c r="B417" s="26"/>
      <c r="C417" s="26"/>
      <c r="D417" s="26"/>
      <c r="E417" s="26"/>
      <c r="F417" s="26"/>
    </row>
    <row r="418" spans="1:6" x14ac:dyDescent="0.25">
      <c r="A418" s="82"/>
      <c r="B418" s="26"/>
      <c r="C418" s="26"/>
      <c r="D418" s="26"/>
      <c r="E418" s="26"/>
      <c r="F418" s="26"/>
    </row>
    <row r="419" spans="1:6" x14ac:dyDescent="0.25">
      <c r="A419" s="82"/>
      <c r="B419" s="26"/>
      <c r="C419" s="26"/>
      <c r="D419" s="26"/>
      <c r="E419" s="26"/>
      <c r="F419" s="26"/>
    </row>
    <row r="420" spans="1:6" x14ac:dyDescent="0.25">
      <c r="A420" s="82"/>
      <c r="B420" s="26"/>
      <c r="C420" s="26"/>
      <c r="D420" s="26"/>
      <c r="E420" s="26"/>
      <c r="F420" s="26"/>
    </row>
    <row r="421" spans="1:6" x14ac:dyDescent="0.25">
      <c r="A421" s="82"/>
      <c r="B421" s="26"/>
      <c r="C421" s="26"/>
      <c r="D421" s="26"/>
      <c r="E421" s="26"/>
      <c r="F421" s="26"/>
    </row>
    <row r="422" spans="1:6" x14ac:dyDescent="0.25">
      <c r="A422" s="82"/>
      <c r="B422" s="26"/>
      <c r="C422" s="26"/>
      <c r="D422" s="26"/>
      <c r="E422" s="26"/>
      <c r="F422" s="26"/>
    </row>
    <row r="423" spans="1:6" x14ac:dyDescent="0.25">
      <c r="A423" s="82"/>
      <c r="B423" s="26"/>
      <c r="C423" s="26"/>
      <c r="D423" s="26"/>
      <c r="E423" s="26"/>
      <c r="F423" s="26"/>
    </row>
    <row r="424" spans="1:6" x14ac:dyDescent="0.25">
      <c r="A424" s="82"/>
      <c r="B424" s="26"/>
      <c r="C424" s="26"/>
      <c r="D424" s="26"/>
      <c r="E424" s="26"/>
      <c r="F424" s="26"/>
    </row>
    <row r="425" spans="1:6" x14ac:dyDescent="0.25">
      <c r="A425" s="82"/>
      <c r="B425" s="26"/>
      <c r="C425" s="26"/>
      <c r="D425" s="26"/>
      <c r="E425" s="26"/>
      <c r="F425" s="26"/>
    </row>
    <row r="426" spans="1:6" x14ac:dyDescent="0.25">
      <c r="A426" s="82"/>
      <c r="B426" s="26"/>
      <c r="C426" s="26"/>
      <c r="D426" s="26"/>
      <c r="E426" s="26"/>
      <c r="F426" s="26"/>
    </row>
    <row r="427" spans="1:6" x14ac:dyDescent="0.25">
      <c r="A427" s="82"/>
      <c r="B427" s="26"/>
      <c r="C427" s="26"/>
      <c r="D427" s="26"/>
      <c r="E427" s="26"/>
      <c r="F427" s="26"/>
    </row>
    <row r="428" spans="1:6" x14ac:dyDescent="0.25">
      <c r="A428" s="82"/>
      <c r="B428" s="26"/>
      <c r="C428" s="26"/>
      <c r="D428" s="26"/>
      <c r="E428" s="26"/>
      <c r="F428" s="26"/>
    </row>
    <row r="429" spans="1:6" x14ac:dyDescent="0.25">
      <c r="A429" s="82"/>
      <c r="B429" s="26"/>
      <c r="C429" s="26"/>
      <c r="D429" s="26"/>
      <c r="E429" s="26"/>
      <c r="F429" s="26"/>
    </row>
    <row r="430" spans="1:6" x14ac:dyDescent="0.25">
      <c r="A430" s="82"/>
      <c r="B430" s="26"/>
      <c r="C430" s="26"/>
      <c r="D430" s="26"/>
      <c r="E430" s="26"/>
      <c r="F430" s="26"/>
    </row>
    <row r="431" spans="1:6" x14ac:dyDescent="0.25">
      <c r="A431" s="82"/>
      <c r="B431" s="26"/>
      <c r="C431" s="26"/>
      <c r="D431" s="26"/>
      <c r="E431" s="26"/>
      <c r="F431" s="26"/>
    </row>
    <row r="432" spans="1:6" x14ac:dyDescent="0.25">
      <c r="A432" s="82"/>
      <c r="B432" s="26"/>
      <c r="C432" s="26"/>
      <c r="D432" s="26"/>
      <c r="E432" s="26"/>
      <c r="F432" s="26"/>
    </row>
    <row r="433" spans="1:6" x14ac:dyDescent="0.25">
      <c r="A433" s="82"/>
      <c r="B433" s="26"/>
      <c r="C433" s="26"/>
      <c r="D433" s="26"/>
      <c r="E433" s="26"/>
      <c r="F433" s="26"/>
    </row>
    <row r="434" spans="1:6" x14ac:dyDescent="0.25">
      <c r="A434" s="82"/>
      <c r="B434" s="26"/>
      <c r="C434" s="26"/>
      <c r="D434" s="26"/>
      <c r="E434" s="26"/>
      <c r="F434" s="26"/>
    </row>
    <row r="435" spans="1:6" x14ac:dyDescent="0.25">
      <c r="A435" s="82"/>
      <c r="B435" s="26"/>
      <c r="C435" s="26"/>
      <c r="D435" s="26"/>
      <c r="E435" s="26"/>
      <c r="F435" s="26"/>
    </row>
    <row r="436" spans="1:6" x14ac:dyDescent="0.25">
      <c r="A436" s="82"/>
      <c r="B436" s="26"/>
      <c r="C436" s="26"/>
      <c r="D436" s="26"/>
      <c r="E436" s="26"/>
      <c r="F436" s="26"/>
    </row>
    <row r="437" spans="1:6" x14ac:dyDescent="0.25">
      <c r="A437" s="82"/>
      <c r="B437" s="26"/>
      <c r="C437" s="26"/>
      <c r="D437" s="26"/>
      <c r="E437" s="26"/>
      <c r="F437" s="26"/>
    </row>
    <row r="438" spans="1:6" x14ac:dyDescent="0.25">
      <c r="A438" s="82"/>
      <c r="B438" s="26"/>
      <c r="C438" s="26"/>
      <c r="D438" s="26"/>
      <c r="E438" s="26"/>
      <c r="F438" s="26"/>
    </row>
    <row r="439" spans="1:6" x14ac:dyDescent="0.25">
      <c r="A439" s="82"/>
      <c r="B439" s="26"/>
      <c r="C439" s="26"/>
      <c r="D439" s="26"/>
      <c r="E439" s="26"/>
      <c r="F439" s="26"/>
    </row>
    <row r="440" spans="1:6" x14ac:dyDescent="0.25">
      <c r="A440" s="82"/>
      <c r="B440" s="26"/>
      <c r="C440" s="26"/>
      <c r="D440" s="26"/>
      <c r="E440" s="26"/>
      <c r="F440" s="26"/>
    </row>
    <row r="441" spans="1:6" x14ac:dyDescent="0.25">
      <c r="A441" s="82"/>
      <c r="B441" s="26"/>
      <c r="C441" s="26"/>
      <c r="D441" s="26"/>
      <c r="E441" s="26"/>
      <c r="F441" s="26"/>
    </row>
    <row r="442" spans="1:6" x14ac:dyDescent="0.25">
      <c r="A442" s="82"/>
      <c r="B442" s="26"/>
      <c r="C442" s="26"/>
      <c r="D442" s="26"/>
      <c r="E442" s="26"/>
      <c r="F442" s="26"/>
    </row>
    <row r="443" spans="1:6" x14ac:dyDescent="0.25">
      <c r="A443" s="82"/>
      <c r="B443" s="26"/>
      <c r="C443" s="26"/>
      <c r="D443" s="26"/>
      <c r="E443" s="26"/>
      <c r="F443" s="26"/>
    </row>
    <row r="444" spans="1:6" x14ac:dyDescent="0.25">
      <c r="A444" s="82"/>
      <c r="B444" s="26"/>
      <c r="C444" s="26"/>
      <c r="D444" s="26"/>
      <c r="E444" s="26"/>
      <c r="F444" s="26"/>
    </row>
    <row r="445" spans="1:6" x14ac:dyDescent="0.25">
      <c r="A445" s="82"/>
      <c r="B445" s="26"/>
      <c r="C445" s="26"/>
      <c r="D445" s="26"/>
      <c r="E445" s="26"/>
      <c r="F445" s="26"/>
    </row>
    <row r="446" spans="1:6" x14ac:dyDescent="0.25">
      <c r="A446" s="82"/>
      <c r="B446" s="26"/>
      <c r="C446" s="26"/>
      <c r="D446" s="26"/>
      <c r="E446" s="26"/>
      <c r="F446" s="26"/>
    </row>
    <row r="447" spans="1:6" x14ac:dyDescent="0.25">
      <c r="A447" s="82"/>
      <c r="B447" s="26"/>
      <c r="C447" s="26"/>
      <c r="D447" s="26"/>
      <c r="E447" s="26"/>
      <c r="F447" s="26"/>
    </row>
    <row r="448" spans="1:6" x14ac:dyDescent="0.25">
      <c r="A448" s="82"/>
      <c r="B448" s="26"/>
      <c r="C448" s="26"/>
      <c r="D448" s="26"/>
      <c r="E448" s="26"/>
      <c r="F448" s="26"/>
    </row>
    <row r="449" spans="1:6" x14ac:dyDescent="0.25">
      <c r="A449" s="82"/>
      <c r="B449" s="26"/>
      <c r="C449" s="26"/>
      <c r="D449" s="26"/>
      <c r="E449" s="26"/>
      <c r="F449" s="26"/>
    </row>
    <row r="450" spans="1:6" x14ac:dyDescent="0.25">
      <c r="A450" s="82"/>
      <c r="B450" s="26"/>
      <c r="C450" s="26"/>
      <c r="D450" s="26"/>
      <c r="E450" s="26"/>
      <c r="F450" s="26"/>
    </row>
    <row r="451" spans="1:6" x14ac:dyDescent="0.25">
      <c r="A451" s="82"/>
      <c r="B451" s="26"/>
      <c r="C451" s="26"/>
      <c r="D451" s="26"/>
      <c r="E451" s="26"/>
      <c r="F451" s="26"/>
    </row>
    <row r="452" spans="1:6" x14ac:dyDescent="0.25">
      <c r="A452" s="82"/>
      <c r="B452" s="26"/>
      <c r="C452" s="26"/>
      <c r="D452" s="26"/>
      <c r="E452" s="26"/>
      <c r="F452" s="26"/>
    </row>
    <row r="453" spans="1:6" x14ac:dyDescent="0.25">
      <c r="A453" s="82"/>
      <c r="B453" s="26"/>
      <c r="C453" s="26"/>
      <c r="D453" s="26"/>
      <c r="E453" s="26"/>
      <c r="F453" s="26"/>
    </row>
    <row r="454" spans="1:6" x14ac:dyDescent="0.25">
      <c r="A454" s="82"/>
      <c r="B454" s="26"/>
      <c r="C454" s="26"/>
      <c r="D454" s="26"/>
      <c r="E454" s="26"/>
      <c r="F454" s="26"/>
    </row>
    <row r="455" spans="1:6" x14ac:dyDescent="0.25">
      <c r="A455" s="82"/>
      <c r="B455" s="26"/>
      <c r="C455" s="26"/>
      <c r="D455" s="26"/>
      <c r="E455" s="26"/>
      <c r="F455" s="26"/>
    </row>
    <row r="456" spans="1:6" x14ac:dyDescent="0.25">
      <c r="A456" s="82"/>
      <c r="B456" s="26"/>
      <c r="C456" s="26"/>
      <c r="D456" s="26"/>
      <c r="E456" s="26"/>
      <c r="F456" s="26"/>
    </row>
    <row r="457" spans="1:6" x14ac:dyDescent="0.25">
      <c r="A457" s="82"/>
      <c r="B457" s="26"/>
      <c r="C457" s="26"/>
      <c r="D457" s="26"/>
      <c r="E457" s="26"/>
      <c r="F457" s="26"/>
    </row>
    <row r="458" spans="1:6" x14ac:dyDescent="0.25">
      <c r="A458" s="82"/>
      <c r="B458" s="26"/>
      <c r="C458" s="26"/>
      <c r="D458" s="26"/>
      <c r="E458" s="26"/>
      <c r="F458" s="26"/>
    </row>
    <row r="459" spans="1:6" x14ac:dyDescent="0.25">
      <c r="A459" s="82"/>
      <c r="B459" s="26"/>
      <c r="C459" s="26"/>
      <c r="D459" s="26"/>
      <c r="E459" s="26"/>
      <c r="F459" s="26"/>
    </row>
    <row r="460" spans="1:6" x14ac:dyDescent="0.25">
      <c r="A460" s="82"/>
      <c r="B460" s="26"/>
      <c r="C460" s="26"/>
      <c r="D460" s="26"/>
      <c r="E460" s="26"/>
      <c r="F460" s="26"/>
    </row>
    <row r="461" spans="1:6" x14ac:dyDescent="0.25">
      <c r="A461" s="82"/>
      <c r="B461" s="26"/>
      <c r="C461" s="26"/>
      <c r="D461" s="26"/>
      <c r="E461" s="26"/>
      <c r="F461" s="26"/>
    </row>
    <row r="462" spans="1:6" x14ac:dyDescent="0.25">
      <c r="A462" s="82"/>
      <c r="B462" s="26"/>
      <c r="C462" s="26"/>
      <c r="D462" s="26"/>
      <c r="E462" s="26"/>
      <c r="F462" s="26"/>
    </row>
    <row r="463" spans="1:6" x14ac:dyDescent="0.25">
      <c r="A463" s="82"/>
      <c r="B463" s="26"/>
      <c r="C463" s="26"/>
      <c r="D463" s="26"/>
      <c r="E463" s="26"/>
      <c r="F463" s="26"/>
    </row>
    <row r="464" spans="1:6" x14ac:dyDescent="0.25">
      <c r="A464" s="82"/>
      <c r="B464" s="26"/>
      <c r="C464" s="26"/>
      <c r="D464" s="26"/>
      <c r="E464" s="26"/>
      <c r="F464" s="26"/>
    </row>
    <row r="465" spans="1:6" x14ac:dyDescent="0.25">
      <c r="A465" s="82"/>
      <c r="B465" s="26"/>
      <c r="C465" s="26"/>
      <c r="D465" s="26"/>
      <c r="E465" s="26"/>
      <c r="F465" s="26"/>
    </row>
    <row r="466" spans="1:6" x14ac:dyDescent="0.25">
      <c r="A466" s="82"/>
      <c r="B466" s="26"/>
      <c r="C466" s="26"/>
      <c r="D466" s="26"/>
      <c r="E466" s="26"/>
      <c r="F466" s="26"/>
    </row>
    <row r="467" spans="1:6" x14ac:dyDescent="0.25">
      <c r="A467" s="82"/>
      <c r="B467" s="26"/>
      <c r="C467" s="26"/>
      <c r="D467" s="26"/>
      <c r="E467" s="26"/>
      <c r="F467" s="26"/>
    </row>
    <row r="468" spans="1:6" x14ac:dyDescent="0.25">
      <c r="A468" s="82"/>
      <c r="B468" s="26"/>
      <c r="C468" s="26"/>
      <c r="D468" s="26"/>
      <c r="E468" s="26"/>
      <c r="F468" s="26"/>
    </row>
    <row r="469" spans="1:6" x14ac:dyDescent="0.25">
      <c r="A469" s="82"/>
      <c r="B469" s="26"/>
      <c r="C469" s="26"/>
      <c r="D469" s="26"/>
      <c r="E469" s="26"/>
      <c r="F469" s="26"/>
    </row>
    <row r="470" spans="1:6" x14ac:dyDescent="0.25">
      <c r="A470" s="82"/>
      <c r="B470" s="26"/>
      <c r="C470" s="26"/>
      <c r="D470" s="26"/>
      <c r="E470" s="26"/>
      <c r="F470" s="26"/>
    </row>
    <row r="471" spans="1:6" x14ac:dyDescent="0.25">
      <c r="A471" s="82"/>
      <c r="B471" s="26"/>
      <c r="C471" s="26"/>
      <c r="D471" s="26"/>
      <c r="E471" s="26"/>
      <c r="F471" s="26"/>
    </row>
    <row r="472" spans="1:6" x14ac:dyDescent="0.25">
      <c r="A472" s="82"/>
      <c r="B472" s="26"/>
      <c r="C472" s="26"/>
      <c r="D472" s="26"/>
      <c r="E472" s="26"/>
      <c r="F472" s="26"/>
    </row>
    <row r="473" spans="1:6" x14ac:dyDescent="0.25">
      <c r="A473" s="82"/>
      <c r="B473" s="26"/>
      <c r="C473" s="26"/>
      <c r="D473" s="26"/>
      <c r="E473" s="26"/>
      <c r="F473" s="26"/>
    </row>
    <row r="474" spans="1:6" x14ac:dyDescent="0.25">
      <c r="A474" s="82"/>
      <c r="B474" s="26"/>
      <c r="C474" s="26"/>
      <c r="D474" s="26"/>
      <c r="E474" s="26"/>
      <c r="F474" s="26"/>
    </row>
    <row r="475" spans="1:6" x14ac:dyDescent="0.25">
      <c r="A475" s="82"/>
      <c r="B475" s="26"/>
      <c r="C475" s="26"/>
      <c r="D475" s="26"/>
      <c r="E475" s="26"/>
      <c r="F475" s="26"/>
    </row>
    <row r="476" spans="1:6" x14ac:dyDescent="0.25">
      <c r="A476" s="82"/>
      <c r="B476" s="26"/>
      <c r="C476" s="26"/>
      <c r="D476" s="26"/>
      <c r="E476" s="26"/>
      <c r="F476" s="26"/>
    </row>
    <row r="477" spans="1:6" x14ac:dyDescent="0.25">
      <c r="A477" s="82"/>
      <c r="B477" s="26"/>
      <c r="C477" s="26"/>
      <c r="D477" s="26"/>
      <c r="E477" s="26"/>
      <c r="F477" s="26"/>
    </row>
    <row r="478" spans="1:6" x14ac:dyDescent="0.25">
      <c r="A478" s="82"/>
      <c r="B478" s="26"/>
      <c r="C478" s="26"/>
      <c r="D478" s="26"/>
      <c r="E478" s="26"/>
      <c r="F478" s="26"/>
    </row>
    <row r="479" spans="1:6" x14ac:dyDescent="0.25">
      <c r="A479" s="82"/>
      <c r="B479" s="26"/>
      <c r="C479" s="26"/>
      <c r="D479" s="26"/>
      <c r="E479" s="26"/>
      <c r="F479" s="26"/>
    </row>
    <row r="480" spans="1:6" x14ac:dyDescent="0.25">
      <c r="A480" s="82"/>
      <c r="B480" s="26"/>
      <c r="C480" s="26"/>
      <c r="D480" s="26"/>
      <c r="E480" s="26"/>
      <c r="F480" s="26"/>
    </row>
    <row r="481" spans="1:6" x14ac:dyDescent="0.25">
      <c r="A481" s="82"/>
      <c r="B481" s="26"/>
      <c r="C481" s="26"/>
      <c r="D481" s="26"/>
      <c r="E481" s="26"/>
      <c r="F481" s="26"/>
    </row>
    <row r="482" spans="1:6" x14ac:dyDescent="0.25">
      <c r="A482" s="82"/>
      <c r="B482" s="26"/>
      <c r="C482" s="26"/>
      <c r="D482" s="26"/>
      <c r="E482" s="26"/>
      <c r="F482" s="26"/>
    </row>
    <row r="483" spans="1:6" x14ac:dyDescent="0.25">
      <c r="A483" s="82"/>
      <c r="B483" s="26"/>
      <c r="C483" s="26"/>
      <c r="D483" s="26"/>
      <c r="E483" s="26"/>
      <c r="F483" s="26"/>
    </row>
    <row r="484" spans="1:6" x14ac:dyDescent="0.25">
      <c r="A484" s="82"/>
      <c r="B484" s="26"/>
      <c r="C484" s="26"/>
      <c r="D484" s="26"/>
      <c r="E484" s="26"/>
      <c r="F484" s="26"/>
    </row>
    <row r="485" spans="1:6" x14ac:dyDescent="0.25">
      <c r="A485" s="82"/>
      <c r="B485" s="26"/>
      <c r="C485" s="26"/>
      <c r="D485" s="26"/>
      <c r="E485" s="26"/>
      <c r="F485" s="26"/>
    </row>
    <row r="486" spans="1:6" x14ac:dyDescent="0.25">
      <c r="A486" s="82"/>
      <c r="B486" s="26"/>
      <c r="C486" s="26"/>
      <c r="D486" s="26"/>
      <c r="E486" s="26"/>
      <c r="F486" s="26"/>
    </row>
    <row r="487" spans="1:6" x14ac:dyDescent="0.25">
      <c r="A487" s="82"/>
      <c r="B487" s="26"/>
      <c r="C487" s="26"/>
      <c r="D487" s="26"/>
      <c r="E487" s="26"/>
      <c r="F487" s="26"/>
    </row>
    <row r="488" spans="1:6" x14ac:dyDescent="0.25">
      <c r="A488" s="82"/>
      <c r="B488" s="26"/>
      <c r="C488" s="26"/>
      <c r="D488" s="26"/>
      <c r="E488" s="26"/>
      <c r="F488" s="26"/>
    </row>
    <row r="489" spans="1:6" x14ac:dyDescent="0.25">
      <c r="A489" s="82"/>
      <c r="B489" s="26"/>
      <c r="C489" s="26"/>
      <c r="D489" s="26"/>
      <c r="E489" s="26"/>
      <c r="F489" s="26"/>
    </row>
    <row r="490" spans="1:6" x14ac:dyDescent="0.25">
      <c r="A490" s="82"/>
      <c r="B490" s="26"/>
      <c r="C490" s="26"/>
      <c r="D490" s="26"/>
      <c r="E490" s="26"/>
      <c r="F490" s="26"/>
    </row>
    <row r="491" spans="1:6" x14ac:dyDescent="0.25">
      <c r="A491" s="82"/>
      <c r="B491" s="26"/>
      <c r="C491" s="26"/>
      <c r="D491" s="26"/>
      <c r="E491" s="26"/>
      <c r="F491" s="26"/>
    </row>
    <row r="492" spans="1:6" x14ac:dyDescent="0.25">
      <c r="A492" s="82"/>
      <c r="B492" s="26"/>
      <c r="C492" s="26"/>
      <c r="D492" s="26"/>
      <c r="E492" s="26"/>
      <c r="F492" s="26"/>
    </row>
    <row r="493" spans="1:6" x14ac:dyDescent="0.25">
      <c r="A493" s="82"/>
      <c r="B493" s="26"/>
      <c r="C493" s="26"/>
      <c r="D493" s="26"/>
      <c r="E493" s="26"/>
      <c r="F493" s="26"/>
    </row>
    <row r="494" spans="1:6" x14ac:dyDescent="0.25">
      <c r="A494" s="82"/>
      <c r="B494" s="26"/>
      <c r="C494" s="26"/>
      <c r="D494" s="26"/>
      <c r="E494" s="26"/>
      <c r="F494" s="26"/>
    </row>
    <row r="495" spans="1:6" x14ac:dyDescent="0.25">
      <c r="A495" s="82"/>
      <c r="B495" s="26"/>
      <c r="C495" s="26"/>
      <c r="D495" s="26"/>
      <c r="E495" s="26"/>
      <c r="F495" s="26"/>
    </row>
    <row r="496" spans="1:6" x14ac:dyDescent="0.25">
      <c r="A496" s="82"/>
      <c r="B496" s="26"/>
      <c r="C496" s="26"/>
      <c r="D496" s="26"/>
      <c r="E496" s="26"/>
      <c r="F496" s="26"/>
    </row>
    <row r="497" spans="1:6" x14ac:dyDescent="0.25">
      <c r="A497" s="82"/>
      <c r="B497" s="26"/>
      <c r="C497" s="26"/>
      <c r="D497" s="26"/>
      <c r="E497" s="26"/>
      <c r="F497" s="26"/>
    </row>
    <row r="498" spans="1:6" x14ac:dyDescent="0.25">
      <c r="A498" s="82"/>
      <c r="B498" s="26"/>
      <c r="C498" s="26"/>
      <c r="D498" s="26"/>
      <c r="E498" s="26"/>
      <c r="F498" s="26"/>
    </row>
    <row r="499" spans="1:6" x14ac:dyDescent="0.25">
      <c r="A499" s="82"/>
      <c r="B499" s="26"/>
      <c r="C499" s="26"/>
      <c r="D499" s="26"/>
      <c r="E499" s="26"/>
      <c r="F499" s="26"/>
    </row>
    <row r="500" spans="1:6" x14ac:dyDescent="0.25">
      <c r="A500" s="82"/>
      <c r="B500" s="26"/>
      <c r="C500" s="26"/>
      <c r="D500" s="26"/>
      <c r="E500" s="26"/>
      <c r="F500" s="26"/>
    </row>
    <row r="501" spans="1:6" x14ac:dyDescent="0.25">
      <c r="A501" s="82"/>
      <c r="B501" s="26"/>
      <c r="C501" s="26"/>
      <c r="D501" s="26"/>
      <c r="E501" s="26"/>
      <c r="F501" s="26"/>
    </row>
    <row r="502" spans="1:6" x14ac:dyDescent="0.25">
      <c r="A502" s="82"/>
      <c r="B502" s="26"/>
      <c r="C502" s="26"/>
      <c r="D502" s="26"/>
      <c r="E502" s="26"/>
      <c r="F502" s="26"/>
    </row>
    <row r="503" spans="1:6" x14ac:dyDescent="0.25">
      <c r="A503" s="82"/>
      <c r="B503" s="26"/>
      <c r="C503" s="26"/>
      <c r="D503" s="26"/>
      <c r="E503" s="26"/>
      <c r="F503" s="26"/>
    </row>
    <row r="504" spans="1:6" x14ac:dyDescent="0.25">
      <c r="A504" s="82"/>
      <c r="B504" s="26"/>
      <c r="C504" s="26"/>
      <c r="D504" s="26"/>
      <c r="E504" s="26"/>
      <c r="F504" s="26"/>
    </row>
    <row r="505" spans="1:6" x14ac:dyDescent="0.25">
      <c r="A505" s="82"/>
      <c r="B505" s="26"/>
      <c r="C505" s="26"/>
      <c r="D505" s="26"/>
      <c r="E505" s="26"/>
      <c r="F505" s="26"/>
    </row>
    <row r="506" spans="1:6" x14ac:dyDescent="0.25">
      <c r="A506" s="82"/>
      <c r="B506" s="26"/>
      <c r="C506" s="26"/>
      <c r="D506" s="26"/>
      <c r="E506" s="26"/>
      <c r="F506" s="26"/>
    </row>
    <row r="507" spans="1:6" x14ac:dyDescent="0.25">
      <c r="A507" s="82"/>
      <c r="B507" s="26"/>
      <c r="C507" s="26"/>
      <c r="D507" s="26"/>
      <c r="E507" s="26"/>
      <c r="F507" s="26"/>
    </row>
    <row r="508" spans="1:6" x14ac:dyDescent="0.25">
      <c r="A508" s="82"/>
      <c r="B508" s="26"/>
      <c r="C508" s="26"/>
      <c r="D508" s="26"/>
      <c r="E508" s="26"/>
      <c r="F508" s="26"/>
    </row>
    <row r="509" spans="1:6" x14ac:dyDescent="0.25">
      <c r="A509" s="82"/>
      <c r="B509" s="26"/>
      <c r="C509" s="26"/>
      <c r="D509" s="26"/>
      <c r="E509" s="26"/>
      <c r="F509" s="26"/>
    </row>
    <row r="510" spans="1:6" x14ac:dyDescent="0.25">
      <c r="A510" s="82"/>
      <c r="B510" s="26"/>
      <c r="C510" s="26"/>
      <c r="D510" s="26"/>
      <c r="E510" s="26"/>
      <c r="F510" s="26"/>
    </row>
    <row r="511" spans="1:6" x14ac:dyDescent="0.25">
      <c r="A511" s="82"/>
      <c r="B511" s="26"/>
      <c r="C511" s="26"/>
      <c r="D511" s="26"/>
      <c r="E511" s="26"/>
      <c r="F511" s="26"/>
    </row>
    <row r="512" spans="1:6" x14ac:dyDescent="0.25">
      <c r="A512" s="82"/>
      <c r="B512" s="26"/>
      <c r="C512" s="26"/>
      <c r="D512" s="26"/>
      <c r="E512" s="26"/>
      <c r="F512" s="26"/>
    </row>
    <row r="513" spans="1:6" x14ac:dyDescent="0.25">
      <c r="A513" s="82"/>
      <c r="B513" s="26"/>
      <c r="C513" s="26"/>
      <c r="D513" s="26"/>
      <c r="E513" s="26"/>
      <c r="F513" s="26"/>
    </row>
    <row r="514" spans="1:6" x14ac:dyDescent="0.25">
      <c r="A514" s="82"/>
      <c r="B514" s="26"/>
      <c r="C514" s="26"/>
      <c r="D514" s="26"/>
      <c r="E514" s="26"/>
      <c r="F514" s="26"/>
    </row>
    <row r="515" spans="1:6" x14ac:dyDescent="0.25">
      <c r="A515" s="82"/>
      <c r="B515" s="26"/>
      <c r="C515" s="26"/>
      <c r="D515" s="26"/>
      <c r="E515" s="26"/>
      <c r="F515" s="26"/>
    </row>
    <row r="516" spans="1:6" x14ac:dyDescent="0.25">
      <c r="A516" s="82"/>
      <c r="B516" s="26"/>
      <c r="C516" s="26"/>
      <c r="D516" s="26"/>
      <c r="E516" s="26"/>
      <c r="F516" s="26"/>
    </row>
    <row r="517" spans="1:6" x14ac:dyDescent="0.25">
      <c r="A517" s="82"/>
      <c r="B517" s="26"/>
      <c r="C517" s="26"/>
      <c r="D517" s="26"/>
      <c r="E517" s="26"/>
      <c r="F517" s="26"/>
    </row>
    <row r="518" spans="1:6" x14ac:dyDescent="0.25">
      <c r="A518" s="82"/>
      <c r="B518" s="26"/>
      <c r="C518" s="26"/>
      <c r="D518" s="26"/>
      <c r="E518" s="26"/>
      <c r="F518" s="26"/>
    </row>
    <row r="519" spans="1:6" x14ac:dyDescent="0.25">
      <c r="A519" s="82"/>
      <c r="B519" s="26"/>
      <c r="C519" s="26"/>
      <c r="D519" s="26"/>
      <c r="E519" s="26"/>
      <c r="F519" s="26"/>
    </row>
    <row r="520" spans="1:6" x14ac:dyDescent="0.25">
      <c r="A520" s="82"/>
      <c r="B520" s="26"/>
      <c r="C520" s="26"/>
      <c r="D520" s="26"/>
      <c r="E520" s="26"/>
      <c r="F520" s="26"/>
    </row>
    <row r="521" spans="1:6" x14ac:dyDescent="0.25">
      <c r="A521" s="82"/>
      <c r="B521" s="26"/>
      <c r="C521" s="26"/>
      <c r="D521" s="26"/>
      <c r="E521" s="26"/>
      <c r="F521" s="26"/>
    </row>
    <row r="522" spans="1:6" x14ac:dyDescent="0.25">
      <c r="A522" s="82"/>
      <c r="B522" s="26"/>
      <c r="C522" s="26"/>
      <c r="D522" s="26"/>
      <c r="E522" s="26"/>
      <c r="F522" s="26"/>
    </row>
    <row r="523" spans="1:6" x14ac:dyDescent="0.25">
      <c r="A523" s="82"/>
      <c r="B523" s="26"/>
      <c r="C523" s="26"/>
      <c r="D523" s="26"/>
      <c r="E523" s="26"/>
      <c r="F523" s="26"/>
    </row>
    <row r="524" spans="1:6" x14ac:dyDescent="0.25">
      <c r="A524" s="82"/>
      <c r="B524" s="26"/>
      <c r="C524" s="26"/>
      <c r="D524" s="26"/>
      <c r="E524" s="26"/>
      <c r="F524" s="26"/>
    </row>
    <row r="525" spans="1:6" x14ac:dyDescent="0.25">
      <c r="A525" s="82"/>
      <c r="B525" s="26"/>
      <c r="C525" s="26"/>
      <c r="D525" s="26"/>
      <c r="E525" s="26"/>
      <c r="F525" s="26"/>
    </row>
    <row r="526" spans="1:6" x14ac:dyDescent="0.25">
      <c r="A526" s="82"/>
      <c r="B526" s="26"/>
      <c r="C526" s="26"/>
      <c r="D526" s="26"/>
      <c r="E526" s="26"/>
      <c r="F526" s="26"/>
    </row>
    <row r="527" spans="1:6" x14ac:dyDescent="0.25">
      <c r="A527" s="82"/>
      <c r="B527" s="26"/>
      <c r="C527" s="26"/>
      <c r="D527" s="26"/>
      <c r="E527" s="26"/>
      <c r="F527" s="26"/>
    </row>
    <row r="528" spans="1:6" x14ac:dyDescent="0.25">
      <c r="A528" s="82"/>
      <c r="B528" s="26"/>
      <c r="C528" s="26"/>
      <c r="D528" s="26"/>
      <c r="E528" s="26"/>
      <c r="F528" s="26"/>
    </row>
    <row r="529" spans="1:6" x14ac:dyDescent="0.25">
      <c r="A529" s="82"/>
      <c r="B529" s="26"/>
      <c r="C529" s="26"/>
      <c r="D529" s="26"/>
      <c r="E529" s="26"/>
      <c r="F529" s="26"/>
    </row>
    <row r="530" spans="1:6" x14ac:dyDescent="0.25">
      <c r="A530" s="82"/>
      <c r="B530" s="26"/>
      <c r="C530" s="26"/>
      <c r="D530" s="26"/>
      <c r="E530" s="26"/>
      <c r="F530" s="26"/>
    </row>
    <row r="531" spans="1:6" x14ac:dyDescent="0.25">
      <c r="A531" s="82"/>
      <c r="B531" s="26"/>
      <c r="C531" s="26"/>
      <c r="D531" s="26"/>
      <c r="E531" s="26"/>
      <c r="F531" s="26"/>
    </row>
    <row r="532" spans="1:6" x14ac:dyDescent="0.25">
      <c r="A532" s="82"/>
      <c r="B532" s="26"/>
      <c r="C532" s="26"/>
      <c r="D532" s="26"/>
      <c r="E532" s="26"/>
      <c r="F532" s="26"/>
    </row>
    <row r="533" spans="1:6" x14ac:dyDescent="0.25">
      <c r="A533" s="82"/>
      <c r="B533" s="26"/>
      <c r="C533" s="26"/>
      <c r="D533" s="26"/>
      <c r="E533" s="26"/>
      <c r="F533" s="26"/>
    </row>
    <row r="534" spans="1:6" x14ac:dyDescent="0.25">
      <c r="A534" s="82"/>
      <c r="B534" s="26"/>
      <c r="C534" s="26"/>
      <c r="D534" s="26"/>
      <c r="E534" s="26"/>
      <c r="F534" s="26"/>
    </row>
    <row r="535" spans="1:6" x14ac:dyDescent="0.25">
      <c r="A535" s="82"/>
      <c r="B535" s="26"/>
      <c r="C535" s="26"/>
      <c r="D535" s="26"/>
      <c r="E535" s="26"/>
      <c r="F535" s="26"/>
    </row>
    <row r="536" spans="1:6" x14ac:dyDescent="0.25">
      <c r="A536" s="82"/>
      <c r="B536" s="26"/>
      <c r="C536" s="26"/>
      <c r="D536" s="26"/>
      <c r="E536" s="26"/>
      <c r="F536" s="26"/>
    </row>
    <row r="537" spans="1:6" x14ac:dyDescent="0.25">
      <c r="A537" s="82"/>
      <c r="B537" s="26"/>
      <c r="C537" s="26"/>
      <c r="D537" s="26"/>
      <c r="E537" s="26"/>
      <c r="F537" s="26"/>
    </row>
    <row r="538" spans="1:6" x14ac:dyDescent="0.25">
      <c r="A538" s="82"/>
      <c r="B538" s="26"/>
      <c r="C538" s="26"/>
      <c r="D538" s="26"/>
      <c r="E538" s="26"/>
      <c r="F538" s="26"/>
    </row>
    <row r="539" spans="1:6" x14ac:dyDescent="0.25">
      <c r="A539" s="82"/>
      <c r="B539" s="26"/>
      <c r="C539" s="26"/>
      <c r="D539" s="26"/>
      <c r="E539" s="26"/>
      <c r="F539" s="26"/>
    </row>
    <row r="540" spans="1:6" x14ac:dyDescent="0.25">
      <c r="A540" s="82"/>
      <c r="B540" s="26"/>
      <c r="C540" s="26"/>
      <c r="D540" s="26"/>
      <c r="E540" s="26"/>
      <c r="F540" s="26"/>
    </row>
    <row r="541" spans="1:6" x14ac:dyDescent="0.25">
      <c r="A541" s="82"/>
      <c r="B541" s="26"/>
      <c r="C541" s="26"/>
      <c r="D541" s="26"/>
      <c r="E541" s="26"/>
      <c r="F541" s="26"/>
    </row>
    <row r="542" spans="1:6" x14ac:dyDescent="0.25">
      <c r="A542" s="82"/>
      <c r="B542" s="26"/>
      <c r="C542" s="26"/>
      <c r="D542" s="26"/>
      <c r="E542" s="26"/>
      <c r="F542" s="26"/>
    </row>
    <row r="543" spans="1:6" x14ac:dyDescent="0.25">
      <c r="A543" s="82"/>
      <c r="B543" s="26"/>
      <c r="C543" s="26"/>
      <c r="D543" s="26"/>
      <c r="E543" s="26"/>
      <c r="F543" s="26"/>
    </row>
    <row r="544" spans="1:6" x14ac:dyDescent="0.25">
      <c r="A544" s="82"/>
      <c r="B544" s="26"/>
      <c r="C544" s="26"/>
      <c r="D544" s="26"/>
      <c r="E544" s="26"/>
      <c r="F544" s="26"/>
    </row>
    <row r="545" spans="1:6" x14ac:dyDescent="0.25">
      <c r="A545" s="82"/>
      <c r="B545" s="26"/>
      <c r="C545" s="26"/>
      <c r="D545" s="26"/>
      <c r="E545" s="26"/>
      <c r="F545" s="26"/>
    </row>
    <row r="546" spans="1:6" x14ac:dyDescent="0.25">
      <c r="A546" s="82"/>
      <c r="B546" s="26"/>
      <c r="C546" s="26"/>
      <c r="D546" s="26"/>
      <c r="E546" s="26"/>
      <c r="F546" s="26"/>
    </row>
    <row r="547" spans="1:6" x14ac:dyDescent="0.25">
      <c r="A547" s="82"/>
      <c r="B547" s="26"/>
      <c r="C547" s="26"/>
      <c r="D547" s="26"/>
      <c r="E547" s="26"/>
      <c r="F547" s="26"/>
    </row>
    <row r="548" spans="1:6" x14ac:dyDescent="0.25">
      <c r="A548" s="82"/>
      <c r="B548" s="26"/>
      <c r="C548" s="26"/>
      <c r="D548" s="26"/>
      <c r="E548" s="26"/>
      <c r="F548" s="26"/>
    </row>
    <row r="549" spans="1:6" x14ac:dyDescent="0.25">
      <c r="A549" s="82"/>
      <c r="B549" s="26"/>
      <c r="C549" s="26"/>
      <c r="D549" s="26"/>
      <c r="E549" s="26"/>
      <c r="F549" s="26"/>
    </row>
    <row r="550" spans="1:6" x14ac:dyDescent="0.25">
      <c r="A550" s="82"/>
      <c r="B550" s="26"/>
      <c r="C550" s="26"/>
      <c r="D550" s="26"/>
      <c r="E550" s="26"/>
      <c r="F550" s="26"/>
    </row>
    <row r="551" spans="1:6" x14ac:dyDescent="0.25">
      <c r="A551" s="82"/>
      <c r="B551" s="26"/>
      <c r="C551" s="26"/>
      <c r="D551" s="26"/>
      <c r="E551" s="26"/>
      <c r="F551" s="26"/>
    </row>
    <row r="552" spans="1:6" x14ac:dyDescent="0.25">
      <c r="A552" s="82"/>
      <c r="B552" s="26"/>
      <c r="C552" s="26"/>
      <c r="D552" s="26"/>
      <c r="E552" s="26"/>
      <c r="F552" s="26"/>
    </row>
    <row r="553" spans="1:6" x14ac:dyDescent="0.25">
      <c r="A553" s="82"/>
      <c r="B553" s="26"/>
      <c r="C553" s="26"/>
      <c r="D553" s="26"/>
      <c r="E553" s="26"/>
      <c r="F553" s="26"/>
    </row>
    <row r="554" spans="1:6" x14ac:dyDescent="0.25">
      <c r="A554" s="82"/>
      <c r="B554" s="26"/>
      <c r="C554" s="26"/>
      <c r="D554" s="26"/>
      <c r="E554" s="26"/>
      <c r="F554" s="26"/>
    </row>
    <row r="555" spans="1:6" x14ac:dyDescent="0.25">
      <c r="A555" s="82"/>
      <c r="B555" s="26"/>
      <c r="C555" s="26"/>
      <c r="D555" s="26"/>
      <c r="E555" s="26"/>
      <c r="F555" s="26"/>
    </row>
    <row r="556" spans="1:6" x14ac:dyDescent="0.25">
      <c r="A556" s="82"/>
      <c r="B556" s="26"/>
      <c r="C556" s="26"/>
      <c r="D556" s="26"/>
      <c r="E556" s="26"/>
      <c r="F556" s="26"/>
    </row>
    <row r="557" spans="1:6" x14ac:dyDescent="0.25">
      <c r="A557" s="82"/>
      <c r="B557" s="26"/>
      <c r="C557" s="26"/>
      <c r="D557" s="26"/>
      <c r="E557" s="26"/>
      <c r="F557" s="26"/>
    </row>
    <row r="558" spans="1:6" x14ac:dyDescent="0.25">
      <c r="A558" s="82"/>
      <c r="B558" s="26"/>
      <c r="C558" s="26"/>
      <c r="D558" s="26"/>
      <c r="E558" s="26"/>
      <c r="F558" s="26"/>
    </row>
    <row r="559" spans="1:6" x14ac:dyDescent="0.25">
      <c r="A559" s="82"/>
      <c r="B559" s="26"/>
      <c r="C559" s="26"/>
      <c r="D559" s="26"/>
      <c r="E559" s="26"/>
      <c r="F559" s="26"/>
    </row>
    <row r="560" spans="1:6" x14ac:dyDescent="0.25">
      <c r="A560" s="82"/>
      <c r="B560" s="26"/>
      <c r="C560" s="26"/>
      <c r="D560" s="26"/>
      <c r="E560" s="26"/>
      <c r="F560" s="26"/>
    </row>
    <row r="561" spans="1:6" x14ac:dyDescent="0.25">
      <c r="A561" s="82"/>
      <c r="B561" s="26"/>
      <c r="C561" s="26"/>
      <c r="D561" s="26"/>
      <c r="E561" s="26"/>
      <c r="F561" s="26"/>
    </row>
    <row r="562" spans="1:6" x14ac:dyDescent="0.25">
      <c r="A562" s="82"/>
      <c r="B562" s="26"/>
      <c r="C562" s="26"/>
      <c r="D562" s="26"/>
      <c r="E562" s="26"/>
      <c r="F562" s="26"/>
    </row>
    <row r="563" spans="1:6" x14ac:dyDescent="0.25">
      <c r="A563" s="82"/>
      <c r="B563" s="26"/>
      <c r="C563" s="26"/>
      <c r="D563" s="26"/>
      <c r="E563" s="26"/>
      <c r="F563" s="26"/>
    </row>
    <row r="564" spans="1:6" x14ac:dyDescent="0.25">
      <c r="A564" s="82"/>
      <c r="B564" s="26"/>
      <c r="C564" s="26"/>
      <c r="D564" s="26"/>
      <c r="E564" s="26"/>
      <c r="F564" s="26"/>
    </row>
    <row r="565" spans="1:6" x14ac:dyDescent="0.25">
      <c r="A565" s="82"/>
      <c r="B565" s="26"/>
      <c r="C565" s="26"/>
      <c r="D565" s="26"/>
      <c r="E565" s="26"/>
      <c r="F565" s="26"/>
    </row>
    <row r="566" spans="1:6" x14ac:dyDescent="0.25">
      <c r="A566" s="82"/>
      <c r="B566" s="26"/>
      <c r="C566" s="26"/>
      <c r="D566" s="26"/>
      <c r="E566" s="26"/>
      <c r="F566" s="26"/>
    </row>
    <row r="567" spans="1:6" x14ac:dyDescent="0.25">
      <c r="A567" s="82"/>
      <c r="B567" s="26"/>
      <c r="C567" s="26"/>
      <c r="D567" s="26"/>
      <c r="E567" s="26"/>
      <c r="F567" s="26"/>
    </row>
    <row r="568" spans="1:6" x14ac:dyDescent="0.25">
      <c r="A568" s="82"/>
      <c r="B568" s="26"/>
      <c r="C568" s="26"/>
      <c r="D568" s="26"/>
      <c r="E568" s="26"/>
      <c r="F568" s="26"/>
    </row>
    <row r="569" spans="1:6" x14ac:dyDescent="0.25">
      <c r="A569" s="82"/>
      <c r="B569" s="26"/>
      <c r="C569" s="26"/>
      <c r="D569" s="26"/>
      <c r="E569" s="26"/>
      <c r="F569" s="26"/>
    </row>
    <row r="570" spans="1:6" x14ac:dyDescent="0.25">
      <c r="A570" s="82"/>
      <c r="B570" s="26"/>
      <c r="C570" s="26"/>
      <c r="D570" s="26"/>
      <c r="E570" s="26"/>
      <c r="F570" s="26"/>
    </row>
    <row r="571" spans="1:6" x14ac:dyDescent="0.25">
      <c r="A571" s="82"/>
      <c r="B571" s="26"/>
      <c r="C571" s="26"/>
      <c r="D571" s="26"/>
      <c r="E571" s="26"/>
      <c r="F571" s="26"/>
    </row>
    <row r="572" spans="1:6" x14ac:dyDescent="0.25">
      <c r="A572" s="82"/>
      <c r="B572" s="26"/>
      <c r="C572" s="26"/>
      <c r="D572" s="26"/>
      <c r="E572" s="26"/>
      <c r="F572" s="26"/>
    </row>
    <row r="573" spans="1:6" x14ac:dyDescent="0.25">
      <c r="A573" s="82"/>
      <c r="B573" s="26"/>
      <c r="C573" s="26"/>
      <c r="D573" s="26"/>
      <c r="E573" s="26"/>
      <c r="F573" s="26"/>
    </row>
    <row r="574" spans="1:6" x14ac:dyDescent="0.25">
      <c r="A574" s="82"/>
      <c r="B574" s="26"/>
      <c r="C574" s="26"/>
      <c r="D574" s="26"/>
      <c r="E574" s="26"/>
      <c r="F574" s="26"/>
    </row>
    <row r="575" spans="1:6" x14ac:dyDescent="0.25">
      <c r="A575" s="82"/>
      <c r="B575" s="26"/>
      <c r="C575" s="26"/>
      <c r="D575" s="26"/>
      <c r="E575" s="26"/>
      <c r="F575" s="26"/>
    </row>
    <row r="576" spans="1:6" x14ac:dyDescent="0.25">
      <c r="A576" s="82"/>
      <c r="B576" s="26"/>
      <c r="C576" s="26"/>
      <c r="D576" s="26"/>
      <c r="E576" s="26"/>
      <c r="F576" s="26"/>
    </row>
    <row r="577" spans="1:6" x14ac:dyDescent="0.25">
      <c r="A577" s="82"/>
      <c r="B577" s="26"/>
      <c r="C577" s="26"/>
      <c r="D577" s="26"/>
      <c r="E577" s="26"/>
      <c r="F577" s="26"/>
    </row>
    <row r="578" spans="1:6" x14ac:dyDescent="0.25">
      <c r="A578" s="82"/>
      <c r="B578" s="26"/>
      <c r="C578" s="26"/>
      <c r="D578" s="26"/>
      <c r="E578" s="26"/>
      <c r="F578" s="26"/>
    </row>
    <row r="579" spans="1:6" x14ac:dyDescent="0.25">
      <c r="A579" s="82"/>
      <c r="B579" s="26"/>
      <c r="C579" s="26"/>
      <c r="D579" s="26"/>
      <c r="E579" s="26"/>
      <c r="F579" s="26"/>
    </row>
    <row r="580" spans="1:6" x14ac:dyDescent="0.25">
      <c r="A580" s="82"/>
      <c r="B580" s="26"/>
      <c r="C580" s="26"/>
      <c r="D580" s="26"/>
      <c r="E580" s="26"/>
      <c r="F580" s="26"/>
    </row>
    <row r="581" spans="1:6" x14ac:dyDescent="0.25">
      <c r="A581" s="82"/>
      <c r="B581" s="26"/>
      <c r="C581" s="26"/>
      <c r="D581" s="26"/>
      <c r="E581" s="26"/>
      <c r="F581" s="26"/>
    </row>
    <row r="582" spans="1:6" x14ac:dyDescent="0.25">
      <c r="A582" s="82"/>
      <c r="B582" s="26"/>
      <c r="C582" s="26"/>
      <c r="D582" s="26"/>
      <c r="E582" s="26"/>
      <c r="F582" s="26"/>
    </row>
    <row r="583" spans="1:6" x14ac:dyDescent="0.25">
      <c r="A583" s="82"/>
      <c r="B583" s="26"/>
      <c r="C583" s="26"/>
      <c r="D583" s="26"/>
      <c r="E583" s="26"/>
      <c r="F583" s="26"/>
    </row>
    <row r="584" spans="1:6" x14ac:dyDescent="0.25">
      <c r="A584" s="82"/>
      <c r="B584" s="26"/>
      <c r="C584" s="26"/>
      <c r="D584" s="26"/>
      <c r="E584" s="26"/>
      <c r="F584" s="26"/>
    </row>
    <row r="585" spans="1:6" x14ac:dyDescent="0.25">
      <c r="A585" s="82"/>
      <c r="B585" s="26"/>
      <c r="C585" s="26"/>
      <c r="D585" s="26"/>
      <c r="E585" s="26"/>
      <c r="F585" s="26"/>
    </row>
    <row r="586" spans="1:6" x14ac:dyDescent="0.25">
      <c r="A586" s="82"/>
      <c r="B586" s="26"/>
      <c r="C586" s="26"/>
      <c r="D586" s="26"/>
      <c r="E586" s="26"/>
      <c r="F586" s="26"/>
    </row>
    <row r="587" spans="1:6" x14ac:dyDescent="0.25">
      <c r="A587" s="82"/>
      <c r="B587" s="26"/>
      <c r="C587" s="26"/>
      <c r="D587" s="26"/>
      <c r="E587" s="26"/>
      <c r="F587" s="26"/>
    </row>
    <row r="588" spans="1:6" x14ac:dyDescent="0.25">
      <c r="A588" s="82"/>
      <c r="B588" s="26"/>
      <c r="C588" s="26"/>
      <c r="D588" s="26"/>
      <c r="E588" s="26"/>
      <c r="F588" s="26"/>
    </row>
    <row r="589" spans="1:6" x14ac:dyDescent="0.25">
      <c r="A589" s="82"/>
      <c r="B589" s="26"/>
      <c r="C589" s="26"/>
      <c r="D589" s="26"/>
      <c r="E589" s="26"/>
      <c r="F589" s="26"/>
    </row>
    <row r="590" spans="1:6" x14ac:dyDescent="0.25">
      <c r="A590" s="82"/>
      <c r="B590" s="26"/>
      <c r="C590" s="26"/>
      <c r="D590" s="26"/>
      <c r="E590" s="26"/>
      <c r="F590" s="26"/>
    </row>
    <row r="591" spans="1:6" x14ac:dyDescent="0.25">
      <c r="A591" s="82"/>
      <c r="B591" s="26"/>
      <c r="C591" s="26"/>
      <c r="D591" s="26"/>
      <c r="E591" s="26"/>
      <c r="F591" s="26"/>
    </row>
    <row r="592" spans="1:6" x14ac:dyDescent="0.25">
      <c r="A592" s="82"/>
      <c r="B592" s="26"/>
      <c r="C592" s="26"/>
      <c r="D592" s="26"/>
      <c r="E592" s="26"/>
      <c r="F592" s="26"/>
    </row>
    <row r="593" spans="1:6" x14ac:dyDescent="0.25">
      <c r="A593" s="82"/>
      <c r="B593" s="26"/>
      <c r="C593" s="26"/>
      <c r="D593" s="26"/>
      <c r="E593" s="26"/>
      <c r="F593" s="26"/>
    </row>
    <row r="594" spans="1:6" x14ac:dyDescent="0.25">
      <c r="A594" s="82"/>
      <c r="B594" s="26"/>
      <c r="C594" s="26"/>
      <c r="D594" s="26"/>
      <c r="E594" s="26"/>
      <c r="F594" s="26"/>
    </row>
    <row r="595" spans="1:6" x14ac:dyDescent="0.25">
      <c r="A595" s="82"/>
      <c r="B595" s="26"/>
      <c r="C595" s="26"/>
      <c r="D595" s="26"/>
      <c r="E595" s="26"/>
      <c r="F595" s="26"/>
    </row>
    <row r="596" spans="1:6" x14ac:dyDescent="0.25">
      <c r="A596" s="82"/>
      <c r="B596" s="26"/>
      <c r="C596" s="26"/>
      <c r="D596" s="26"/>
      <c r="E596" s="26"/>
      <c r="F596" s="26"/>
    </row>
    <row r="597" spans="1:6" x14ac:dyDescent="0.25">
      <c r="A597" s="82"/>
      <c r="B597" s="26"/>
      <c r="C597" s="26"/>
      <c r="D597" s="26"/>
      <c r="E597" s="26"/>
      <c r="F597" s="26"/>
    </row>
    <row r="598" spans="1:6" x14ac:dyDescent="0.25">
      <c r="A598" s="82"/>
      <c r="B598" s="26"/>
      <c r="C598" s="26"/>
      <c r="D598" s="26"/>
      <c r="E598" s="26"/>
      <c r="F598" s="26"/>
    </row>
    <row r="599" spans="1:6" x14ac:dyDescent="0.25">
      <c r="A599" s="82"/>
      <c r="B599" s="26"/>
      <c r="C599" s="26"/>
      <c r="D599" s="26"/>
      <c r="E599" s="26"/>
      <c r="F599" s="26"/>
    </row>
    <row r="600" spans="1:6" x14ac:dyDescent="0.25">
      <c r="A600" s="82"/>
      <c r="B600" s="26"/>
      <c r="C600" s="26"/>
      <c r="D600" s="26"/>
      <c r="E600" s="26"/>
      <c r="F600" s="26"/>
    </row>
    <row r="601" spans="1:6" x14ac:dyDescent="0.25">
      <c r="A601" s="82"/>
      <c r="B601" s="26"/>
      <c r="C601" s="26"/>
      <c r="D601" s="26"/>
      <c r="E601" s="26"/>
      <c r="F601" s="26"/>
    </row>
    <row r="602" spans="1:6" x14ac:dyDescent="0.25">
      <c r="A602" s="82"/>
      <c r="B602" s="26"/>
      <c r="C602" s="26"/>
      <c r="D602" s="26"/>
      <c r="E602" s="26"/>
      <c r="F602" s="26"/>
    </row>
    <row r="603" spans="1:6" x14ac:dyDescent="0.25">
      <c r="A603" s="82"/>
      <c r="B603" s="26"/>
      <c r="C603" s="26"/>
      <c r="D603" s="26"/>
      <c r="E603" s="26"/>
      <c r="F603" s="26"/>
    </row>
    <row r="604" spans="1:6" x14ac:dyDescent="0.25">
      <c r="A604" s="82"/>
      <c r="B604" s="26"/>
      <c r="C604" s="26"/>
      <c r="D604" s="26"/>
      <c r="E604" s="26"/>
      <c r="F604" s="26"/>
    </row>
    <row r="605" spans="1:6" x14ac:dyDescent="0.25">
      <c r="A605" s="82"/>
      <c r="B605" s="26"/>
      <c r="C605" s="26"/>
      <c r="D605" s="26"/>
      <c r="E605" s="26"/>
      <c r="F605" s="26"/>
    </row>
    <row r="606" spans="1:6" x14ac:dyDescent="0.25">
      <c r="A606" s="82"/>
      <c r="B606" s="26"/>
      <c r="C606" s="26"/>
      <c r="D606" s="26"/>
      <c r="E606" s="26"/>
      <c r="F606" s="26"/>
    </row>
    <row r="607" spans="1:6" x14ac:dyDescent="0.25">
      <c r="A607" s="82"/>
      <c r="B607" s="26"/>
      <c r="C607" s="26"/>
      <c r="D607" s="26"/>
      <c r="E607" s="26"/>
      <c r="F607" s="26"/>
    </row>
    <row r="608" spans="1:6" x14ac:dyDescent="0.25">
      <c r="A608" s="82"/>
      <c r="B608" s="26"/>
      <c r="C608" s="26"/>
      <c r="D608" s="26"/>
      <c r="E608" s="26"/>
      <c r="F608" s="26"/>
    </row>
    <row r="609" spans="1:6" x14ac:dyDescent="0.25">
      <c r="A609" s="82"/>
      <c r="B609" s="26"/>
      <c r="C609" s="26"/>
      <c r="D609" s="26"/>
      <c r="E609" s="26"/>
      <c r="F609" s="26"/>
    </row>
    <row r="610" spans="1:6" x14ac:dyDescent="0.25">
      <c r="A610" s="82"/>
      <c r="B610" s="26"/>
      <c r="C610" s="26"/>
      <c r="D610" s="26"/>
      <c r="E610" s="26"/>
      <c r="F610" s="26"/>
    </row>
    <row r="611" spans="1:6" x14ac:dyDescent="0.25">
      <c r="A611" s="82"/>
      <c r="B611" s="26"/>
      <c r="C611" s="26"/>
      <c r="D611" s="26"/>
      <c r="E611" s="26"/>
      <c r="F611" s="26"/>
    </row>
    <row r="612" spans="1:6" x14ac:dyDescent="0.25">
      <c r="A612" s="82"/>
      <c r="B612" s="26"/>
      <c r="C612" s="26"/>
      <c r="D612" s="26"/>
      <c r="E612" s="26"/>
      <c r="F612" s="26"/>
    </row>
    <row r="613" spans="1:6" x14ac:dyDescent="0.25">
      <c r="A613" s="82"/>
      <c r="B613" s="26"/>
      <c r="C613" s="26"/>
      <c r="D613" s="26"/>
      <c r="E613" s="26"/>
      <c r="F613" s="26"/>
    </row>
    <row r="614" spans="1:6" x14ac:dyDescent="0.25">
      <c r="A614" s="82"/>
      <c r="B614" s="26"/>
      <c r="C614" s="26"/>
      <c r="D614" s="26"/>
      <c r="E614" s="26"/>
      <c r="F614" s="26"/>
    </row>
    <row r="615" spans="1:6" x14ac:dyDescent="0.25">
      <c r="A615" s="82"/>
      <c r="B615" s="26"/>
      <c r="C615" s="26"/>
      <c r="D615" s="26"/>
      <c r="E615" s="26"/>
      <c r="F615" s="26"/>
    </row>
    <row r="616" spans="1:6" x14ac:dyDescent="0.25">
      <c r="A616" s="82"/>
      <c r="B616" s="26"/>
      <c r="C616" s="26"/>
      <c r="D616" s="26"/>
      <c r="E616" s="26"/>
      <c r="F616" s="26"/>
    </row>
    <row r="617" spans="1:6" x14ac:dyDescent="0.25">
      <c r="A617" s="82"/>
      <c r="B617" s="26"/>
      <c r="C617" s="26"/>
      <c r="D617" s="26"/>
      <c r="E617" s="26"/>
      <c r="F617" s="26"/>
    </row>
    <row r="618" spans="1:6" x14ac:dyDescent="0.25">
      <c r="A618" s="82"/>
      <c r="B618" s="26"/>
      <c r="C618" s="26"/>
      <c r="D618" s="26"/>
      <c r="E618" s="26"/>
      <c r="F618" s="26"/>
    </row>
    <row r="619" spans="1:6" x14ac:dyDescent="0.25">
      <c r="A619" s="82"/>
      <c r="B619" s="26"/>
      <c r="C619" s="26"/>
      <c r="D619" s="26"/>
      <c r="E619" s="26"/>
      <c r="F619" s="26"/>
    </row>
    <row r="620" spans="1:6" x14ac:dyDescent="0.25">
      <c r="A620" s="82"/>
      <c r="B620" s="26"/>
      <c r="C620" s="26"/>
      <c r="D620" s="26"/>
      <c r="E620" s="26"/>
      <c r="F620" s="26"/>
    </row>
    <row r="621" spans="1:6" x14ac:dyDescent="0.25">
      <c r="A621" s="82"/>
      <c r="B621" s="26"/>
      <c r="C621" s="26"/>
      <c r="D621" s="26"/>
      <c r="E621" s="26"/>
      <c r="F621" s="26"/>
    </row>
    <row r="622" spans="1:6" x14ac:dyDescent="0.25">
      <c r="A622" s="82"/>
      <c r="B622" s="26"/>
      <c r="C622" s="26"/>
      <c r="D622" s="26"/>
      <c r="E622" s="26"/>
      <c r="F622" s="26"/>
    </row>
    <row r="623" spans="1:6" x14ac:dyDescent="0.25">
      <c r="A623" s="82"/>
      <c r="B623" s="26"/>
      <c r="C623" s="26"/>
      <c r="D623" s="26"/>
      <c r="E623" s="26"/>
      <c r="F623" s="26"/>
    </row>
    <row r="624" spans="1:6" x14ac:dyDescent="0.25">
      <c r="A624" s="82"/>
      <c r="B624" s="26"/>
      <c r="C624" s="26"/>
      <c r="D624" s="26"/>
      <c r="E624" s="26"/>
      <c r="F624" s="26"/>
    </row>
    <row r="625" spans="1:6" x14ac:dyDescent="0.25">
      <c r="A625" s="82"/>
      <c r="B625" s="26"/>
      <c r="C625" s="26"/>
      <c r="D625" s="26"/>
      <c r="E625" s="26"/>
      <c r="F625" s="26"/>
    </row>
    <row r="626" spans="1:6" x14ac:dyDescent="0.25">
      <c r="A626" s="82"/>
      <c r="B626" s="26"/>
      <c r="C626" s="26"/>
      <c r="D626" s="26"/>
      <c r="E626" s="26"/>
      <c r="F626" s="26"/>
    </row>
    <row r="627" spans="1:6" x14ac:dyDescent="0.25">
      <c r="A627" s="82"/>
      <c r="B627" s="26"/>
      <c r="C627" s="26"/>
      <c r="D627" s="26"/>
      <c r="E627" s="26"/>
      <c r="F627" s="26"/>
    </row>
    <row r="628" spans="1:6" x14ac:dyDescent="0.25">
      <c r="A628" s="82"/>
      <c r="B628" s="26"/>
      <c r="C628" s="26"/>
      <c r="D628" s="26"/>
      <c r="E628" s="26"/>
      <c r="F628" s="26"/>
    </row>
    <row r="629" spans="1:6" x14ac:dyDescent="0.25">
      <c r="A629" s="82"/>
      <c r="B629" s="26"/>
      <c r="C629" s="26"/>
      <c r="D629" s="26"/>
      <c r="E629" s="26"/>
      <c r="F629" s="26"/>
    </row>
    <row r="630" spans="1:6" x14ac:dyDescent="0.25">
      <c r="A630" s="82"/>
      <c r="B630" s="26"/>
      <c r="C630" s="26"/>
      <c r="D630" s="26"/>
      <c r="E630" s="26"/>
      <c r="F630" s="26"/>
    </row>
    <row r="631" spans="1:6" x14ac:dyDescent="0.25">
      <c r="A631" s="82"/>
      <c r="B631" s="26"/>
      <c r="C631" s="26"/>
      <c r="D631" s="26"/>
      <c r="E631" s="26"/>
      <c r="F631" s="26"/>
    </row>
    <row r="632" spans="1:6" x14ac:dyDescent="0.25">
      <c r="A632" s="82"/>
      <c r="B632" s="26"/>
      <c r="C632" s="26"/>
      <c r="D632" s="26"/>
      <c r="E632" s="26"/>
      <c r="F632" s="26"/>
    </row>
    <row r="633" spans="1:6" x14ac:dyDescent="0.25">
      <c r="A633" s="82"/>
      <c r="B633" s="26"/>
      <c r="C633" s="26"/>
      <c r="D633" s="26"/>
      <c r="E633" s="26"/>
      <c r="F633" s="26"/>
    </row>
    <row r="634" spans="1:6" x14ac:dyDescent="0.25">
      <c r="A634" s="82"/>
      <c r="B634" s="26"/>
      <c r="C634" s="26"/>
      <c r="D634" s="26"/>
      <c r="E634" s="26"/>
      <c r="F634" s="26"/>
    </row>
    <row r="635" spans="1:6" x14ac:dyDescent="0.25">
      <c r="A635" s="82"/>
      <c r="B635" s="26"/>
      <c r="C635" s="26"/>
      <c r="D635" s="26"/>
      <c r="E635" s="26"/>
      <c r="F635" s="26"/>
    </row>
    <row r="636" spans="1:6" x14ac:dyDescent="0.25">
      <c r="A636" s="82"/>
      <c r="B636" s="26"/>
      <c r="C636" s="26"/>
      <c r="D636" s="26"/>
      <c r="E636" s="26"/>
      <c r="F636" s="26"/>
    </row>
    <row r="637" spans="1:6" x14ac:dyDescent="0.25">
      <c r="A637" s="82"/>
      <c r="B637" s="26"/>
      <c r="C637" s="26"/>
      <c r="D637" s="26"/>
      <c r="E637" s="26"/>
      <c r="F637" s="26"/>
    </row>
    <row r="638" spans="1:6" x14ac:dyDescent="0.25">
      <c r="A638" s="82"/>
      <c r="B638" s="26"/>
      <c r="C638" s="26"/>
      <c r="D638" s="26"/>
      <c r="E638" s="26"/>
      <c r="F638" s="26"/>
    </row>
    <row r="639" spans="1:6" x14ac:dyDescent="0.25">
      <c r="A639" s="82"/>
      <c r="B639" s="26"/>
      <c r="C639" s="26"/>
      <c r="D639" s="26"/>
      <c r="E639" s="26"/>
      <c r="F639" s="26"/>
    </row>
    <row r="640" spans="1:6" x14ac:dyDescent="0.25">
      <c r="A640" s="82"/>
      <c r="B640" s="26"/>
      <c r="C640" s="26"/>
      <c r="D640" s="26"/>
      <c r="E640" s="26"/>
      <c r="F640" s="26"/>
    </row>
    <row r="641" spans="1:6" x14ac:dyDescent="0.25">
      <c r="A641" s="82"/>
      <c r="B641" s="26"/>
      <c r="C641" s="26"/>
      <c r="D641" s="26"/>
      <c r="E641" s="26"/>
      <c r="F641" s="26"/>
    </row>
    <row r="642" spans="1:6" x14ac:dyDescent="0.25">
      <c r="A642" s="82"/>
      <c r="B642" s="26"/>
      <c r="C642" s="26"/>
      <c r="D642" s="26"/>
      <c r="E642" s="26"/>
      <c r="F642" s="26"/>
    </row>
    <row r="643" spans="1:6" x14ac:dyDescent="0.25">
      <c r="A643" s="82"/>
      <c r="B643" s="26"/>
      <c r="C643" s="26"/>
      <c r="D643" s="26"/>
      <c r="E643" s="26"/>
      <c r="F643" s="26"/>
    </row>
    <row r="644" spans="1:6" x14ac:dyDescent="0.25">
      <c r="A644" s="82"/>
      <c r="B644" s="26"/>
      <c r="C644" s="26"/>
      <c r="D644" s="26"/>
      <c r="E644" s="26"/>
      <c r="F644" s="26"/>
    </row>
    <row r="645" spans="1:6" x14ac:dyDescent="0.25">
      <c r="A645" s="82"/>
      <c r="B645" s="26"/>
      <c r="C645" s="26"/>
      <c r="D645" s="26"/>
      <c r="E645" s="26"/>
      <c r="F645" s="26"/>
    </row>
    <row r="646" spans="1:6" x14ac:dyDescent="0.25">
      <c r="A646" s="82"/>
      <c r="B646" s="26"/>
      <c r="C646" s="26"/>
      <c r="D646" s="26"/>
      <c r="E646" s="26"/>
      <c r="F646" s="26"/>
    </row>
    <row r="647" spans="1:6" x14ac:dyDescent="0.25">
      <c r="A647" s="82"/>
      <c r="B647" s="26"/>
      <c r="C647" s="26"/>
      <c r="D647" s="26"/>
      <c r="E647" s="26"/>
      <c r="F647" s="26"/>
    </row>
    <row r="648" spans="1:6" x14ac:dyDescent="0.25">
      <c r="A648" s="82"/>
      <c r="B648" s="26"/>
      <c r="C648" s="26"/>
      <c r="D648" s="26"/>
      <c r="E648" s="26"/>
      <c r="F648" s="26"/>
    </row>
    <row r="649" spans="1:6" x14ac:dyDescent="0.25">
      <c r="A649" s="82"/>
      <c r="B649" s="26"/>
      <c r="C649" s="26"/>
      <c r="D649" s="26"/>
      <c r="E649" s="26"/>
      <c r="F649" s="26"/>
    </row>
    <row r="650" spans="1:6" x14ac:dyDescent="0.25">
      <c r="A650" s="82"/>
      <c r="B650" s="26"/>
      <c r="C650" s="26"/>
      <c r="D650" s="26"/>
      <c r="E650" s="26"/>
      <c r="F650" s="26"/>
    </row>
    <row r="651" spans="1:6" x14ac:dyDescent="0.25">
      <c r="A651" s="82"/>
      <c r="B651" s="26"/>
      <c r="C651" s="26"/>
      <c r="D651" s="26"/>
      <c r="E651" s="26"/>
      <c r="F651" s="26"/>
    </row>
    <row r="652" spans="1:6" x14ac:dyDescent="0.25">
      <c r="A652" s="82"/>
      <c r="B652" s="26"/>
      <c r="C652" s="26"/>
      <c r="D652" s="26"/>
      <c r="E652" s="26"/>
      <c r="F652" s="26"/>
    </row>
    <row r="653" spans="1:6" x14ac:dyDescent="0.25">
      <c r="A653" s="82"/>
      <c r="B653" s="26"/>
      <c r="C653" s="26"/>
      <c r="D653" s="26"/>
      <c r="E653" s="26"/>
      <c r="F653" s="26"/>
    </row>
    <row r="654" spans="1:6" x14ac:dyDescent="0.25">
      <c r="A654" s="82"/>
      <c r="B654" s="26"/>
      <c r="C654" s="26"/>
      <c r="D654" s="26"/>
      <c r="E654" s="26"/>
      <c r="F654" s="26"/>
    </row>
    <row r="655" spans="1:6" x14ac:dyDescent="0.25">
      <c r="A655" s="82"/>
      <c r="B655" s="26"/>
      <c r="C655" s="26"/>
      <c r="D655" s="26"/>
      <c r="E655" s="26"/>
      <c r="F655" s="26"/>
    </row>
    <row r="656" spans="1:6" x14ac:dyDescent="0.25">
      <c r="A656" s="82"/>
      <c r="B656" s="26"/>
      <c r="C656" s="26"/>
      <c r="D656" s="26"/>
      <c r="E656" s="26"/>
      <c r="F656" s="26"/>
    </row>
    <row r="657" spans="1:6" x14ac:dyDescent="0.25">
      <c r="A657" s="82"/>
      <c r="B657" s="26"/>
      <c r="C657" s="26"/>
      <c r="D657" s="26"/>
      <c r="E657" s="26"/>
      <c r="F657" s="26"/>
    </row>
    <row r="658" spans="1:6" x14ac:dyDescent="0.25">
      <c r="A658" s="82"/>
      <c r="B658" s="26"/>
      <c r="C658" s="26"/>
      <c r="D658" s="26"/>
      <c r="E658" s="26"/>
      <c r="F658" s="26"/>
    </row>
    <row r="659" spans="1:6" x14ac:dyDescent="0.25">
      <c r="A659" s="82"/>
      <c r="B659" s="26"/>
      <c r="C659" s="26"/>
      <c r="D659" s="26"/>
      <c r="E659" s="26"/>
      <c r="F659" s="26"/>
    </row>
    <row r="660" spans="1:6" x14ac:dyDescent="0.25">
      <c r="A660" s="82"/>
      <c r="B660" s="26"/>
      <c r="C660" s="26"/>
      <c r="D660" s="26"/>
      <c r="E660" s="26"/>
      <c r="F660" s="26"/>
    </row>
    <row r="661" spans="1:6" x14ac:dyDescent="0.25">
      <c r="A661" s="82"/>
      <c r="B661" s="26"/>
      <c r="C661" s="26"/>
      <c r="D661" s="26"/>
      <c r="E661" s="26"/>
      <c r="F661" s="26"/>
    </row>
    <row r="662" spans="1:6" x14ac:dyDescent="0.25">
      <c r="A662" s="82"/>
      <c r="B662" s="26"/>
      <c r="C662" s="26"/>
      <c r="D662" s="26"/>
      <c r="E662" s="26"/>
      <c r="F662" s="26"/>
    </row>
    <row r="663" spans="1:6" x14ac:dyDescent="0.25">
      <c r="A663" s="82"/>
      <c r="B663" s="26"/>
      <c r="C663" s="26"/>
      <c r="D663" s="26"/>
      <c r="E663" s="26"/>
      <c r="F663" s="26"/>
    </row>
    <row r="664" spans="1:6" x14ac:dyDescent="0.25">
      <c r="A664" s="82"/>
      <c r="B664" s="26"/>
      <c r="C664" s="26"/>
      <c r="D664" s="26"/>
      <c r="E664" s="26"/>
      <c r="F664" s="26"/>
    </row>
    <row r="665" spans="1:6" x14ac:dyDescent="0.25">
      <c r="A665" s="82"/>
      <c r="B665" s="26"/>
      <c r="C665" s="26"/>
      <c r="D665" s="26"/>
      <c r="E665" s="26"/>
      <c r="F665" s="26"/>
    </row>
    <row r="666" spans="1:6" x14ac:dyDescent="0.25">
      <c r="A666" s="82"/>
      <c r="B666" s="26"/>
      <c r="C666" s="26"/>
      <c r="D666" s="26"/>
      <c r="E666" s="26"/>
      <c r="F666" s="26"/>
    </row>
    <row r="667" spans="1:6" x14ac:dyDescent="0.25">
      <c r="A667" s="82"/>
      <c r="B667" s="26"/>
      <c r="C667" s="26"/>
      <c r="D667" s="26"/>
      <c r="E667" s="26"/>
      <c r="F667" s="26"/>
    </row>
    <row r="668" spans="1:6" x14ac:dyDescent="0.25">
      <c r="A668" s="82"/>
      <c r="B668" s="26"/>
      <c r="C668" s="26"/>
      <c r="D668" s="26"/>
      <c r="E668" s="26"/>
      <c r="F668" s="26"/>
    </row>
    <row r="669" spans="1:6" x14ac:dyDescent="0.25">
      <c r="A669" s="82"/>
      <c r="B669" s="26"/>
      <c r="C669" s="26"/>
      <c r="D669" s="26"/>
      <c r="E669" s="26"/>
      <c r="F669" s="26"/>
    </row>
    <row r="670" spans="1:6" x14ac:dyDescent="0.25">
      <c r="A670" s="82"/>
      <c r="B670" s="26"/>
      <c r="C670" s="26"/>
      <c r="D670" s="26"/>
      <c r="E670" s="26"/>
      <c r="F670" s="26"/>
    </row>
    <row r="671" spans="1:6" x14ac:dyDescent="0.25">
      <c r="A671" s="82"/>
      <c r="B671" s="26"/>
      <c r="C671" s="26"/>
      <c r="D671" s="26"/>
      <c r="E671" s="26"/>
      <c r="F671" s="26"/>
    </row>
    <row r="672" spans="1:6" x14ac:dyDescent="0.25">
      <c r="A672" s="82"/>
      <c r="B672" s="26"/>
      <c r="C672" s="26"/>
      <c r="D672" s="26"/>
      <c r="E672" s="26"/>
      <c r="F672" s="26"/>
    </row>
    <row r="673" spans="1:6" x14ac:dyDescent="0.25">
      <c r="A673" s="82"/>
      <c r="B673" s="26"/>
      <c r="C673" s="26"/>
      <c r="D673" s="26"/>
      <c r="E673" s="26"/>
      <c r="F673" s="26"/>
    </row>
    <row r="674" spans="1:6" x14ac:dyDescent="0.25">
      <c r="A674" s="82"/>
      <c r="B674" s="26"/>
      <c r="C674" s="26"/>
      <c r="D674" s="26"/>
      <c r="E674" s="26"/>
      <c r="F674" s="26"/>
    </row>
    <row r="675" spans="1:6" x14ac:dyDescent="0.25">
      <c r="A675" s="82"/>
      <c r="B675" s="26"/>
      <c r="C675" s="26"/>
      <c r="D675" s="26"/>
      <c r="E675" s="26"/>
      <c r="F675" s="26"/>
    </row>
    <row r="676" spans="1:6" x14ac:dyDescent="0.25">
      <c r="A676" s="82"/>
      <c r="B676" s="26"/>
      <c r="C676" s="26"/>
      <c r="D676" s="26"/>
      <c r="E676" s="26"/>
      <c r="F676" s="26"/>
    </row>
    <row r="677" spans="1:6" x14ac:dyDescent="0.25">
      <c r="A677" s="82"/>
      <c r="B677" s="26"/>
      <c r="C677" s="26"/>
      <c r="D677" s="26"/>
      <c r="E677" s="26"/>
      <c r="F677" s="26"/>
    </row>
    <row r="678" spans="1:6" x14ac:dyDescent="0.25">
      <c r="A678" s="82"/>
      <c r="B678" s="26"/>
      <c r="C678" s="26"/>
      <c r="D678" s="26"/>
      <c r="E678" s="26"/>
      <c r="F678" s="26"/>
    </row>
    <row r="679" spans="1:6" x14ac:dyDescent="0.25">
      <c r="A679" s="82"/>
      <c r="B679" s="26"/>
      <c r="C679" s="26"/>
      <c r="D679" s="26"/>
      <c r="E679" s="26"/>
      <c r="F679" s="26"/>
    </row>
    <row r="680" spans="1:6" x14ac:dyDescent="0.25">
      <c r="A680" s="82"/>
      <c r="B680" s="26"/>
      <c r="C680" s="26"/>
      <c r="D680" s="26"/>
      <c r="E680" s="26"/>
      <c r="F680" s="26"/>
    </row>
    <row r="681" spans="1:6" x14ac:dyDescent="0.25">
      <c r="A681" s="82"/>
      <c r="B681" s="26"/>
      <c r="C681" s="26"/>
      <c r="D681" s="26"/>
      <c r="E681" s="26"/>
      <c r="F681" s="26"/>
    </row>
    <row r="682" spans="1:6" x14ac:dyDescent="0.25">
      <c r="A682" s="82"/>
      <c r="B682" s="26"/>
      <c r="C682" s="26"/>
      <c r="D682" s="26"/>
      <c r="E682" s="26"/>
      <c r="F682" s="26"/>
    </row>
    <row r="683" spans="1:6" x14ac:dyDescent="0.25">
      <c r="A683" s="82"/>
      <c r="B683" s="26"/>
      <c r="C683" s="26"/>
      <c r="D683" s="26"/>
      <c r="E683" s="26"/>
      <c r="F683" s="26"/>
    </row>
    <row r="684" spans="1:6" x14ac:dyDescent="0.25">
      <c r="A684" s="82"/>
      <c r="B684" s="26"/>
      <c r="C684" s="26"/>
      <c r="D684" s="26"/>
      <c r="E684" s="26"/>
      <c r="F684" s="26"/>
    </row>
    <row r="685" spans="1:6" x14ac:dyDescent="0.25">
      <c r="A685" s="82"/>
      <c r="B685" s="26"/>
      <c r="C685" s="26"/>
      <c r="D685" s="26"/>
      <c r="E685" s="26"/>
      <c r="F685" s="26"/>
    </row>
    <row r="686" spans="1:6" x14ac:dyDescent="0.25">
      <c r="A686" s="82"/>
      <c r="B686" s="26"/>
      <c r="C686" s="26"/>
      <c r="D686" s="26"/>
      <c r="E686" s="26"/>
      <c r="F686" s="26"/>
    </row>
    <row r="687" spans="1:6" x14ac:dyDescent="0.25">
      <c r="A687" s="82"/>
      <c r="B687" s="26"/>
      <c r="C687" s="26"/>
      <c r="D687" s="26"/>
      <c r="E687" s="26"/>
      <c r="F687" s="26"/>
    </row>
    <row r="688" spans="1:6" x14ac:dyDescent="0.25">
      <c r="A688" s="82"/>
      <c r="B688" s="26"/>
      <c r="C688" s="26"/>
      <c r="D688" s="26"/>
      <c r="E688" s="26"/>
      <c r="F688" s="26"/>
    </row>
    <row r="689" spans="1:6" x14ac:dyDescent="0.25">
      <c r="A689" s="82"/>
      <c r="B689" s="26"/>
      <c r="C689" s="26"/>
      <c r="D689" s="26"/>
      <c r="E689" s="26"/>
      <c r="F689" s="26"/>
    </row>
    <row r="690" spans="1:6" x14ac:dyDescent="0.25">
      <c r="A690" s="82"/>
      <c r="B690" s="26"/>
      <c r="C690" s="26"/>
      <c r="D690" s="26"/>
      <c r="E690" s="26"/>
      <c r="F690" s="26"/>
    </row>
    <row r="691" spans="1:6" x14ac:dyDescent="0.25">
      <c r="A691" s="82"/>
      <c r="B691" s="26"/>
      <c r="C691" s="26"/>
      <c r="D691" s="26"/>
      <c r="E691" s="26"/>
      <c r="F691" s="26"/>
    </row>
    <row r="692" spans="1:6" x14ac:dyDescent="0.25">
      <c r="A692" s="82"/>
      <c r="B692" s="26"/>
      <c r="C692" s="26"/>
      <c r="D692" s="26"/>
      <c r="E692" s="26"/>
      <c r="F692" s="26"/>
    </row>
    <row r="693" spans="1:6" x14ac:dyDescent="0.25">
      <c r="A693" s="82"/>
      <c r="B693" s="26"/>
      <c r="C693" s="26"/>
      <c r="D693" s="26"/>
      <c r="E693" s="26"/>
      <c r="F693" s="26"/>
    </row>
    <row r="694" spans="1:6" x14ac:dyDescent="0.25">
      <c r="A694" s="82"/>
      <c r="B694" s="26"/>
      <c r="C694" s="26"/>
      <c r="D694" s="26"/>
      <c r="E694" s="26"/>
      <c r="F694" s="26"/>
    </row>
    <row r="695" spans="1:6" x14ac:dyDescent="0.25">
      <c r="A695" s="82"/>
      <c r="B695" s="26"/>
      <c r="C695" s="26"/>
      <c r="D695" s="26"/>
      <c r="E695" s="26"/>
      <c r="F695" s="26"/>
    </row>
    <row r="696" spans="1:6" x14ac:dyDescent="0.25">
      <c r="A696" s="82"/>
      <c r="B696" s="26"/>
      <c r="C696" s="26"/>
      <c r="D696" s="26"/>
      <c r="E696" s="26"/>
      <c r="F696" s="26"/>
    </row>
    <row r="697" spans="1:6" x14ac:dyDescent="0.25">
      <c r="A697" s="82"/>
      <c r="B697" s="26"/>
      <c r="C697" s="26"/>
      <c r="D697" s="26"/>
      <c r="E697" s="26"/>
      <c r="F697" s="26"/>
    </row>
    <row r="698" spans="1:6" x14ac:dyDescent="0.25">
      <c r="A698" s="82"/>
      <c r="B698" s="26"/>
      <c r="C698" s="26"/>
      <c r="D698" s="26"/>
      <c r="E698" s="26"/>
      <c r="F698" s="26"/>
    </row>
    <row r="699" spans="1:6" x14ac:dyDescent="0.25">
      <c r="A699" s="82"/>
      <c r="B699" s="26"/>
      <c r="C699" s="26"/>
      <c r="D699" s="26"/>
      <c r="E699" s="26"/>
      <c r="F699" s="26"/>
    </row>
    <row r="700" spans="1:6" x14ac:dyDescent="0.25">
      <c r="A700" s="82"/>
      <c r="B700" s="26"/>
      <c r="C700" s="26"/>
      <c r="D700" s="26"/>
      <c r="E700" s="26"/>
      <c r="F700" s="26"/>
    </row>
    <row r="701" spans="1:6" x14ac:dyDescent="0.25">
      <c r="A701" s="82"/>
      <c r="B701" s="26"/>
      <c r="C701" s="26"/>
      <c r="D701" s="26"/>
      <c r="E701" s="26"/>
      <c r="F701" s="26"/>
    </row>
    <row r="702" spans="1:6" x14ac:dyDescent="0.25">
      <c r="A702" s="82"/>
      <c r="B702" s="26"/>
      <c r="C702" s="26"/>
      <c r="D702" s="26"/>
      <c r="E702" s="26"/>
      <c r="F702" s="26"/>
    </row>
    <row r="703" spans="1:6" x14ac:dyDescent="0.25">
      <c r="A703" s="82"/>
      <c r="B703" s="26"/>
      <c r="C703" s="26"/>
      <c r="D703" s="26"/>
      <c r="E703" s="26"/>
      <c r="F703" s="26"/>
    </row>
    <row r="704" spans="1:6" x14ac:dyDescent="0.25">
      <c r="A704" s="82"/>
      <c r="B704" s="26"/>
      <c r="C704" s="26"/>
      <c r="D704" s="26"/>
      <c r="E704" s="26"/>
      <c r="F704" s="26"/>
    </row>
    <row r="705" spans="1:6" x14ac:dyDescent="0.25">
      <c r="A705" s="82"/>
      <c r="B705" s="26"/>
      <c r="C705" s="26"/>
      <c r="D705" s="26"/>
      <c r="E705" s="26"/>
      <c r="F705" s="26"/>
    </row>
    <row r="706" spans="1:6" x14ac:dyDescent="0.25">
      <c r="A706" s="82"/>
      <c r="B706" s="26"/>
      <c r="C706" s="26"/>
      <c r="D706" s="26"/>
      <c r="E706" s="26"/>
      <c r="F706" s="26"/>
    </row>
    <row r="707" spans="1:6" x14ac:dyDescent="0.25">
      <c r="A707" s="82"/>
      <c r="B707" s="26"/>
      <c r="C707" s="26"/>
      <c r="D707" s="26"/>
      <c r="E707" s="26"/>
      <c r="F707" s="26"/>
    </row>
    <row r="708" spans="1:6" x14ac:dyDescent="0.25">
      <c r="A708" s="82"/>
      <c r="B708" s="26"/>
      <c r="C708" s="26"/>
      <c r="D708" s="26"/>
      <c r="E708" s="26"/>
      <c r="F708" s="26"/>
    </row>
    <row r="709" spans="1:6" x14ac:dyDescent="0.25">
      <c r="A709" s="82"/>
      <c r="B709" s="26"/>
      <c r="C709" s="26"/>
      <c r="D709" s="26"/>
      <c r="E709" s="26"/>
      <c r="F709" s="26"/>
    </row>
    <row r="710" spans="1:6" x14ac:dyDescent="0.25">
      <c r="A710" s="82"/>
      <c r="B710" s="26"/>
      <c r="C710" s="26"/>
      <c r="D710" s="26"/>
      <c r="E710" s="26"/>
      <c r="F710" s="26"/>
    </row>
    <row r="711" spans="1:6" x14ac:dyDescent="0.25">
      <c r="A711" s="82"/>
      <c r="B711" s="26"/>
      <c r="C711" s="26"/>
      <c r="D711" s="26"/>
      <c r="E711" s="26"/>
      <c r="F711" s="26"/>
    </row>
    <row r="712" spans="1:6" x14ac:dyDescent="0.25">
      <c r="A712" s="82"/>
      <c r="B712" s="26"/>
      <c r="C712" s="26"/>
      <c r="D712" s="26"/>
      <c r="E712" s="26"/>
      <c r="F712" s="26"/>
    </row>
    <row r="713" spans="1:6" x14ac:dyDescent="0.25">
      <c r="A713" s="82"/>
      <c r="B713" s="26"/>
      <c r="C713" s="26"/>
      <c r="D713" s="26"/>
      <c r="E713" s="26"/>
      <c r="F713" s="26"/>
    </row>
    <row r="714" spans="1:6" x14ac:dyDescent="0.25">
      <c r="A714" s="82"/>
      <c r="B714" s="26"/>
      <c r="C714" s="26"/>
      <c r="D714" s="26"/>
      <c r="E714" s="26"/>
      <c r="F714" s="26"/>
    </row>
    <row r="715" spans="1:6" x14ac:dyDescent="0.25">
      <c r="A715" s="82"/>
      <c r="B715" s="26"/>
      <c r="C715" s="26"/>
      <c r="D715" s="26"/>
      <c r="E715" s="26"/>
      <c r="F715" s="26"/>
    </row>
    <row r="716" spans="1:6" x14ac:dyDescent="0.25">
      <c r="A716" s="82"/>
      <c r="B716" s="26"/>
      <c r="C716" s="26"/>
      <c r="D716" s="26"/>
      <c r="E716" s="26"/>
      <c r="F716" s="26"/>
    </row>
    <row r="717" spans="1:6" x14ac:dyDescent="0.25">
      <c r="A717" s="82"/>
      <c r="B717" s="26"/>
      <c r="C717" s="26"/>
      <c r="D717" s="26"/>
      <c r="E717" s="26"/>
      <c r="F717" s="26"/>
    </row>
    <row r="718" spans="1:6" x14ac:dyDescent="0.25">
      <c r="A718" s="82"/>
      <c r="B718" s="26"/>
      <c r="C718" s="26"/>
      <c r="D718" s="26"/>
      <c r="E718" s="26"/>
      <c r="F718" s="26"/>
    </row>
    <row r="719" spans="1:6" x14ac:dyDescent="0.25">
      <c r="A719" s="82"/>
      <c r="B719" s="26"/>
      <c r="C719" s="26"/>
      <c r="D719" s="26"/>
      <c r="E719" s="26"/>
      <c r="F719" s="26"/>
    </row>
    <row r="720" spans="1:6" x14ac:dyDescent="0.25">
      <c r="A720" s="82"/>
      <c r="B720" s="26"/>
      <c r="C720" s="26"/>
      <c r="D720" s="26"/>
      <c r="E720" s="26"/>
      <c r="F720" s="26"/>
    </row>
    <row r="721" spans="1:6" x14ac:dyDescent="0.25">
      <c r="A721" s="82"/>
      <c r="B721" s="26"/>
      <c r="C721" s="26"/>
      <c r="D721" s="26"/>
      <c r="E721" s="26"/>
      <c r="F721" s="26"/>
    </row>
    <row r="722" spans="1:6" x14ac:dyDescent="0.25">
      <c r="A722" s="82"/>
      <c r="B722" s="26"/>
      <c r="C722" s="26"/>
      <c r="D722" s="26"/>
      <c r="E722" s="26"/>
      <c r="F722" s="26"/>
    </row>
    <row r="723" spans="1:6" x14ac:dyDescent="0.25">
      <c r="A723" s="82"/>
      <c r="B723" s="26"/>
      <c r="C723" s="26"/>
      <c r="D723" s="26"/>
      <c r="E723" s="26"/>
      <c r="F723" s="26"/>
    </row>
    <row r="724" spans="1:6" x14ac:dyDescent="0.25">
      <c r="A724" s="82"/>
      <c r="B724" s="26"/>
      <c r="C724" s="26"/>
      <c r="D724" s="26"/>
      <c r="E724" s="26"/>
      <c r="F724" s="26"/>
    </row>
    <row r="725" spans="1:6" x14ac:dyDescent="0.25">
      <c r="A725" s="82"/>
      <c r="B725" s="26"/>
      <c r="C725" s="26"/>
      <c r="D725" s="26"/>
      <c r="E725" s="26"/>
      <c r="F725" s="26"/>
    </row>
    <row r="726" spans="1:6" x14ac:dyDescent="0.25">
      <c r="A726" s="82"/>
      <c r="B726" s="26"/>
      <c r="C726" s="26"/>
      <c r="D726" s="26"/>
      <c r="E726" s="26"/>
      <c r="F726" s="26"/>
    </row>
    <row r="727" spans="1:6" x14ac:dyDescent="0.25">
      <c r="A727" s="82"/>
      <c r="B727" s="26"/>
      <c r="C727" s="26"/>
      <c r="D727" s="26"/>
      <c r="E727" s="26"/>
      <c r="F727" s="26"/>
    </row>
    <row r="728" spans="1:6" x14ac:dyDescent="0.25">
      <c r="A728" s="82"/>
      <c r="B728" s="26"/>
      <c r="C728" s="26"/>
      <c r="D728" s="26"/>
      <c r="E728" s="26"/>
      <c r="F728" s="26"/>
    </row>
    <row r="729" spans="1:6" x14ac:dyDescent="0.25">
      <c r="A729" s="82"/>
      <c r="B729" s="26"/>
      <c r="C729" s="26"/>
      <c r="D729" s="26"/>
      <c r="E729" s="26"/>
      <c r="F729" s="26"/>
    </row>
    <row r="730" spans="1:6" x14ac:dyDescent="0.25">
      <c r="A730" s="82"/>
      <c r="B730" s="26"/>
      <c r="C730" s="26"/>
      <c r="D730" s="26"/>
      <c r="E730" s="26"/>
      <c r="F730" s="26"/>
    </row>
    <row r="731" spans="1:6" x14ac:dyDescent="0.25">
      <c r="A731" s="82"/>
      <c r="B731" s="26"/>
      <c r="C731" s="26"/>
      <c r="D731" s="26"/>
      <c r="E731" s="26"/>
      <c r="F731" s="26"/>
    </row>
    <row r="732" spans="1:6" x14ac:dyDescent="0.25">
      <c r="A732" s="82"/>
      <c r="B732" s="26"/>
      <c r="C732" s="26"/>
      <c r="D732" s="26"/>
      <c r="E732" s="26"/>
      <c r="F732" s="26"/>
    </row>
    <row r="733" spans="1:6" x14ac:dyDescent="0.25">
      <c r="A733" s="82"/>
      <c r="B733" s="26"/>
      <c r="C733" s="26"/>
      <c r="D733" s="26"/>
      <c r="E733" s="26"/>
      <c r="F733" s="26"/>
    </row>
    <row r="734" spans="1:6" x14ac:dyDescent="0.25">
      <c r="A734" s="82"/>
      <c r="B734" s="26"/>
      <c r="C734" s="26"/>
      <c r="D734" s="26"/>
      <c r="E734" s="26"/>
      <c r="F734" s="26"/>
    </row>
    <row r="735" spans="1:6" x14ac:dyDescent="0.25">
      <c r="A735" s="82"/>
      <c r="B735" s="26"/>
      <c r="C735" s="26"/>
      <c r="D735" s="26"/>
      <c r="E735" s="26"/>
      <c r="F735" s="26"/>
    </row>
    <row r="736" spans="1:6" x14ac:dyDescent="0.25">
      <c r="A736" s="82"/>
      <c r="B736" s="26"/>
      <c r="C736" s="26"/>
      <c r="D736" s="26"/>
      <c r="E736" s="26"/>
      <c r="F736" s="26"/>
    </row>
    <row r="737" spans="1:6" x14ac:dyDescent="0.25">
      <c r="A737" s="82"/>
      <c r="B737" s="26"/>
      <c r="C737" s="26"/>
      <c r="D737" s="26"/>
      <c r="E737" s="26"/>
      <c r="F737" s="26"/>
    </row>
    <row r="738" spans="1:6" x14ac:dyDescent="0.25">
      <c r="A738" s="82"/>
      <c r="B738" s="26"/>
      <c r="C738" s="26"/>
      <c r="D738" s="26"/>
      <c r="E738" s="26"/>
      <c r="F738" s="26"/>
    </row>
    <row r="739" spans="1:6" x14ac:dyDescent="0.25">
      <c r="A739" s="82"/>
      <c r="B739" s="26"/>
      <c r="C739" s="26"/>
      <c r="D739" s="26"/>
      <c r="E739" s="26"/>
      <c r="F739" s="26"/>
    </row>
    <row r="740" spans="1:6" x14ac:dyDescent="0.25">
      <c r="A740" s="82"/>
      <c r="B740" s="26"/>
      <c r="C740" s="26"/>
      <c r="D740" s="26"/>
      <c r="E740" s="26"/>
      <c r="F740" s="26"/>
    </row>
    <row r="741" spans="1:6" x14ac:dyDescent="0.25">
      <c r="A741" s="82"/>
      <c r="B741" s="26"/>
      <c r="C741" s="26"/>
      <c r="D741" s="26"/>
      <c r="E741" s="26"/>
      <c r="F741" s="26"/>
    </row>
    <row r="742" spans="1:6" x14ac:dyDescent="0.25">
      <c r="A742" s="82"/>
      <c r="B742" s="26"/>
      <c r="C742" s="26"/>
      <c r="D742" s="26"/>
      <c r="E742" s="26"/>
      <c r="F742" s="26"/>
    </row>
    <row r="743" spans="1:6" x14ac:dyDescent="0.25">
      <c r="A743" s="82"/>
      <c r="B743" s="26"/>
      <c r="C743" s="26"/>
      <c r="D743" s="26"/>
      <c r="E743" s="26"/>
      <c r="F743" s="26"/>
    </row>
    <row r="744" spans="1:6" x14ac:dyDescent="0.25">
      <c r="A744" s="82"/>
      <c r="B744" s="26"/>
      <c r="C744" s="26"/>
      <c r="D744" s="26"/>
      <c r="E744" s="26"/>
      <c r="F744" s="26"/>
    </row>
    <row r="745" spans="1:6" x14ac:dyDescent="0.25">
      <c r="A745" s="82"/>
      <c r="B745" s="26"/>
      <c r="C745" s="26"/>
      <c r="D745" s="26"/>
      <c r="E745" s="26"/>
      <c r="F745" s="26"/>
    </row>
    <row r="746" spans="1:6" x14ac:dyDescent="0.25">
      <c r="A746" s="82"/>
      <c r="B746" s="26"/>
      <c r="C746" s="26"/>
      <c r="D746" s="26"/>
      <c r="E746" s="26"/>
      <c r="F746" s="26"/>
    </row>
    <row r="747" spans="1:6" x14ac:dyDescent="0.25">
      <c r="A747" s="82"/>
      <c r="B747" s="26"/>
      <c r="C747" s="26"/>
      <c r="D747" s="26"/>
      <c r="E747" s="26"/>
      <c r="F747" s="26"/>
    </row>
    <row r="748" spans="1:6" x14ac:dyDescent="0.25">
      <c r="A748" s="82"/>
      <c r="B748" s="26"/>
      <c r="C748" s="26"/>
      <c r="D748" s="26"/>
      <c r="E748" s="26"/>
      <c r="F748" s="26"/>
    </row>
    <row r="749" spans="1:6" x14ac:dyDescent="0.25">
      <c r="A749" s="82"/>
      <c r="B749" s="26"/>
      <c r="C749" s="26"/>
      <c r="D749" s="26"/>
      <c r="E749" s="26"/>
      <c r="F749" s="26"/>
    </row>
    <row r="750" spans="1:6" x14ac:dyDescent="0.25">
      <c r="A750" s="82"/>
      <c r="B750" s="26"/>
      <c r="C750" s="26"/>
      <c r="D750" s="26"/>
      <c r="E750" s="26"/>
      <c r="F750" s="26"/>
    </row>
    <row r="751" spans="1:6" x14ac:dyDescent="0.25">
      <c r="A751" s="82"/>
      <c r="B751" s="26"/>
      <c r="C751" s="26"/>
      <c r="D751" s="26"/>
      <c r="E751" s="26"/>
      <c r="F751" s="26"/>
    </row>
    <row r="752" spans="1:6" x14ac:dyDescent="0.25">
      <c r="A752" s="82"/>
      <c r="B752" s="26"/>
      <c r="C752" s="26"/>
      <c r="D752" s="26"/>
      <c r="E752" s="26"/>
      <c r="F752" s="26"/>
    </row>
    <row r="753" spans="1:6" x14ac:dyDescent="0.25">
      <c r="A753" s="82"/>
      <c r="B753" s="26"/>
      <c r="C753" s="26"/>
      <c r="D753" s="26"/>
      <c r="E753" s="26"/>
      <c r="F753" s="26"/>
    </row>
    <row r="754" spans="1:6" x14ac:dyDescent="0.25">
      <c r="A754" s="82"/>
      <c r="B754" s="26"/>
      <c r="C754" s="26"/>
      <c r="D754" s="26"/>
      <c r="E754" s="26"/>
      <c r="F754" s="26"/>
    </row>
    <row r="755" spans="1:6" x14ac:dyDescent="0.25">
      <c r="A755" s="82"/>
      <c r="B755" s="26"/>
      <c r="C755" s="26"/>
      <c r="D755" s="26"/>
      <c r="E755" s="26"/>
      <c r="F755" s="26"/>
    </row>
    <row r="756" spans="1:6" x14ac:dyDescent="0.25">
      <c r="A756" s="82"/>
      <c r="B756" s="26"/>
      <c r="C756" s="26"/>
      <c r="D756" s="26"/>
      <c r="E756" s="26"/>
      <c r="F756" s="26"/>
    </row>
    <row r="757" spans="1:6" x14ac:dyDescent="0.25">
      <c r="A757" s="82"/>
      <c r="B757" s="26"/>
      <c r="C757" s="26"/>
      <c r="D757" s="26"/>
      <c r="E757" s="26"/>
      <c r="F757" s="26"/>
    </row>
    <row r="758" spans="1:6" x14ac:dyDescent="0.25">
      <c r="A758" s="82"/>
      <c r="B758" s="26"/>
      <c r="C758" s="26"/>
      <c r="D758" s="26"/>
      <c r="E758" s="26"/>
      <c r="F758" s="26"/>
    </row>
    <row r="759" spans="1:6" x14ac:dyDescent="0.25">
      <c r="A759" s="82"/>
      <c r="B759" s="26"/>
      <c r="C759" s="26"/>
      <c r="D759" s="26"/>
      <c r="E759" s="26"/>
      <c r="F759" s="26"/>
    </row>
    <row r="760" spans="1:6" x14ac:dyDescent="0.25">
      <c r="A760" s="82"/>
      <c r="B760" s="26"/>
      <c r="C760" s="26"/>
      <c r="D760" s="26"/>
      <c r="E760" s="26"/>
      <c r="F760" s="26"/>
    </row>
    <row r="761" spans="1:6" x14ac:dyDescent="0.25">
      <c r="A761" s="82"/>
      <c r="B761" s="26"/>
      <c r="C761" s="26"/>
      <c r="D761" s="26"/>
      <c r="E761" s="26"/>
      <c r="F761" s="26"/>
    </row>
    <row r="762" spans="1:6" x14ac:dyDescent="0.25">
      <c r="A762" s="82"/>
      <c r="B762" s="26"/>
      <c r="C762" s="26"/>
      <c r="D762" s="26"/>
      <c r="E762" s="26"/>
      <c r="F762" s="26"/>
    </row>
    <row r="763" spans="1:6" x14ac:dyDescent="0.25">
      <c r="A763" s="82"/>
      <c r="B763" s="26"/>
      <c r="C763" s="26"/>
      <c r="D763" s="26"/>
      <c r="E763" s="26"/>
      <c r="F763" s="26"/>
    </row>
    <row r="764" spans="1:6" x14ac:dyDescent="0.25">
      <c r="A764" s="82"/>
      <c r="B764" s="26"/>
      <c r="C764" s="26"/>
      <c r="D764" s="26"/>
      <c r="E764" s="26"/>
      <c r="F764" s="26"/>
    </row>
    <row r="765" spans="1:6" x14ac:dyDescent="0.25">
      <c r="A765" s="82"/>
      <c r="B765" s="26"/>
      <c r="C765" s="26"/>
      <c r="D765" s="26"/>
      <c r="E765" s="26"/>
      <c r="F765" s="26"/>
    </row>
    <row r="766" spans="1:6" x14ac:dyDescent="0.25">
      <c r="A766" s="82"/>
      <c r="B766" s="26"/>
      <c r="C766" s="26"/>
      <c r="D766" s="26"/>
      <c r="E766" s="26"/>
      <c r="F766" s="26"/>
    </row>
    <row r="767" spans="1:6" x14ac:dyDescent="0.25">
      <c r="A767" s="82"/>
      <c r="B767" s="26"/>
      <c r="C767" s="26"/>
      <c r="D767" s="26"/>
      <c r="E767" s="26"/>
      <c r="F767" s="26"/>
    </row>
    <row r="768" spans="1:6" x14ac:dyDescent="0.25">
      <c r="A768" s="82"/>
      <c r="B768" s="26"/>
      <c r="C768" s="26"/>
      <c r="D768" s="26"/>
      <c r="E768" s="26"/>
      <c r="F768" s="26"/>
    </row>
    <row r="769" spans="1:6" x14ac:dyDescent="0.25">
      <c r="A769" s="82"/>
      <c r="B769" s="26"/>
      <c r="C769" s="26"/>
      <c r="D769" s="26"/>
      <c r="E769" s="26"/>
      <c r="F769" s="26"/>
    </row>
    <row r="770" spans="1:6" x14ac:dyDescent="0.25">
      <c r="A770" s="82"/>
      <c r="B770" s="26"/>
      <c r="C770" s="26"/>
      <c r="D770" s="26"/>
      <c r="E770" s="26"/>
      <c r="F770" s="26"/>
    </row>
    <row r="771" spans="1:6" x14ac:dyDescent="0.25">
      <c r="A771" s="82"/>
      <c r="B771" s="26"/>
      <c r="C771" s="26"/>
      <c r="D771" s="26"/>
      <c r="E771" s="26"/>
      <c r="F771" s="26"/>
    </row>
    <row r="772" spans="1:6" x14ac:dyDescent="0.25">
      <c r="A772" s="82"/>
      <c r="B772" s="26"/>
      <c r="C772" s="26"/>
      <c r="D772" s="26"/>
      <c r="E772" s="26"/>
      <c r="F772" s="26"/>
    </row>
    <row r="773" spans="1:6" x14ac:dyDescent="0.25">
      <c r="A773" s="82"/>
      <c r="B773" s="26"/>
      <c r="C773" s="26"/>
      <c r="D773" s="26"/>
      <c r="E773" s="26"/>
      <c r="F773" s="26"/>
    </row>
    <row r="774" spans="1:6" x14ac:dyDescent="0.25">
      <c r="A774" s="82"/>
      <c r="B774" s="26"/>
      <c r="C774" s="26"/>
      <c r="D774" s="26"/>
      <c r="E774" s="26"/>
      <c r="F774" s="26"/>
    </row>
    <row r="775" spans="1:6" x14ac:dyDescent="0.25">
      <c r="A775" s="82"/>
      <c r="B775" s="26"/>
      <c r="C775" s="26"/>
      <c r="D775" s="26"/>
      <c r="E775" s="26"/>
      <c r="F775" s="26"/>
    </row>
    <row r="776" spans="1:6" x14ac:dyDescent="0.25">
      <c r="A776" s="82"/>
      <c r="B776" s="26"/>
      <c r="C776" s="26"/>
      <c r="D776" s="26"/>
      <c r="E776" s="26"/>
      <c r="F776" s="26"/>
    </row>
    <row r="777" spans="1:6" x14ac:dyDescent="0.25">
      <c r="A777" s="82"/>
      <c r="B777" s="26"/>
      <c r="C777" s="26"/>
      <c r="D777" s="26"/>
      <c r="E777" s="26"/>
      <c r="F777" s="26"/>
    </row>
    <row r="778" spans="1:6" x14ac:dyDescent="0.25">
      <c r="A778" s="82"/>
      <c r="B778" s="26"/>
      <c r="C778" s="26"/>
      <c r="D778" s="26"/>
      <c r="E778" s="26"/>
      <c r="F778" s="26"/>
    </row>
    <row r="779" spans="1:6" x14ac:dyDescent="0.25">
      <c r="A779" s="82"/>
      <c r="B779" s="26"/>
      <c r="C779" s="26"/>
      <c r="D779" s="26"/>
      <c r="E779" s="26"/>
      <c r="F779" s="26"/>
    </row>
    <row r="780" spans="1:6" x14ac:dyDescent="0.25">
      <c r="A780" s="82"/>
      <c r="B780" s="26"/>
      <c r="C780" s="26"/>
      <c r="D780" s="26"/>
      <c r="E780" s="26"/>
      <c r="F780" s="26"/>
    </row>
    <row r="781" spans="1:6" x14ac:dyDescent="0.25">
      <c r="A781" s="82"/>
      <c r="B781" s="26"/>
      <c r="C781" s="26"/>
      <c r="D781" s="26"/>
      <c r="E781" s="26"/>
      <c r="F781" s="26"/>
    </row>
    <row r="782" spans="1:6" x14ac:dyDescent="0.25">
      <c r="A782" s="82"/>
      <c r="B782" s="26"/>
      <c r="C782" s="26"/>
      <c r="D782" s="26"/>
      <c r="E782" s="26"/>
      <c r="F782" s="26"/>
    </row>
    <row r="783" spans="1:6" x14ac:dyDescent="0.25">
      <c r="A783" s="82"/>
      <c r="B783" s="26"/>
      <c r="C783" s="26"/>
      <c r="D783" s="26"/>
      <c r="E783" s="26"/>
      <c r="F783" s="26"/>
    </row>
    <row r="784" spans="1:6" x14ac:dyDescent="0.25">
      <c r="A784" s="82"/>
      <c r="B784" s="26"/>
      <c r="C784" s="26"/>
      <c r="D784" s="26"/>
      <c r="E784" s="26"/>
      <c r="F784" s="26"/>
    </row>
    <row r="785" spans="1:6" x14ac:dyDescent="0.25">
      <c r="A785" s="82"/>
      <c r="B785" s="26"/>
      <c r="C785" s="26"/>
      <c r="D785" s="26"/>
      <c r="E785" s="26"/>
      <c r="F785" s="26"/>
    </row>
    <row r="786" spans="1:6" x14ac:dyDescent="0.25">
      <c r="A786" s="82"/>
      <c r="B786" s="26"/>
      <c r="C786" s="26"/>
      <c r="D786" s="26"/>
      <c r="E786" s="26"/>
      <c r="F786" s="26"/>
    </row>
    <row r="787" spans="1:6" x14ac:dyDescent="0.25">
      <c r="A787" s="82"/>
      <c r="B787" s="26"/>
      <c r="C787" s="26"/>
      <c r="D787" s="26"/>
      <c r="E787" s="26"/>
      <c r="F787" s="26"/>
    </row>
    <row r="788" spans="1:6" x14ac:dyDescent="0.25">
      <c r="A788" s="82"/>
      <c r="B788" s="26"/>
      <c r="C788" s="26"/>
      <c r="D788" s="26"/>
      <c r="E788" s="26"/>
      <c r="F788" s="26"/>
    </row>
    <row r="789" spans="1:6" x14ac:dyDescent="0.25">
      <c r="A789" s="82"/>
      <c r="B789" s="26"/>
      <c r="C789" s="26"/>
      <c r="D789" s="26"/>
      <c r="E789" s="26"/>
      <c r="F789" s="26"/>
    </row>
    <row r="790" spans="1:6" x14ac:dyDescent="0.25">
      <c r="A790" s="82"/>
      <c r="B790" s="26"/>
      <c r="C790" s="26"/>
      <c r="D790" s="26"/>
      <c r="E790" s="26"/>
      <c r="F790" s="26"/>
    </row>
    <row r="791" spans="1:6" x14ac:dyDescent="0.25">
      <c r="A791" s="82"/>
      <c r="B791" s="26"/>
      <c r="C791" s="26"/>
      <c r="D791" s="26"/>
      <c r="E791" s="26"/>
      <c r="F791" s="26"/>
    </row>
    <row r="792" spans="1:6" x14ac:dyDescent="0.25">
      <c r="A792" s="82"/>
      <c r="B792" s="26"/>
      <c r="C792" s="26"/>
      <c r="D792" s="26"/>
      <c r="E792" s="26"/>
      <c r="F792" s="26"/>
    </row>
    <row r="793" spans="1:6" x14ac:dyDescent="0.25">
      <c r="A793" s="82"/>
      <c r="B793" s="26"/>
      <c r="C793" s="26"/>
      <c r="D793" s="26"/>
      <c r="E793" s="26"/>
      <c r="F793" s="26"/>
    </row>
    <row r="794" spans="1:6" x14ac:dyDescent="0.25">
      <c r="A794" s="82"/>
      <c r="B794" s="26"/>
      <c r="C794" s="26"/>
      <c r="D794" s="26"/>
      <c r="E794" s="26"/>
      <c r="F794" s="26"/>
    </row>
    <row r="795" spans="1:6" x14ac:dyDescent="0.25">
      <c r="A795" s="82"/>
      <c r="B795" s="26"/>
      <c r="C795" s="26"/>
      <c r="D795" s="26"/>
      <c r="E795" s="26"/>
      <c r="F795" s="26"/>
    </row>
    <row r="796" spans="1:6" x14ac:dyDescent="0.25">
      <c r="A796" s="82"/>
      <c r="B796" s="26"/>
      <c r="C796" s="26"/>
      <c r="D796" s="26"/>
      <c r="E796" s="26"/>
      <c r="F796" s="26"/>
    </row>
    <row r="797" spans="1:6" x14ac:dyDescent="0.25">
      <c r="A797" s="82"/>
      <c r="B797" s="26"/>
      <c r="C797" s="26"/>
      <c r="D797" s="26"/>
      <c r="E797" s="26"/>
      <c r="F797" s="26"/>
    </row>
    <row r="798" spans="1:6" x14ac:dyDescent="0.25">
      <c r="A798" s="82"/>
      <c r="B798" s="26"/>
      <c r="C798" s="26"/>
      <c r="D798" s="26"/>
      <c r="E798" s="26"/>
      <c r="F798" s="26"/>
    </row>
    <row r="799" spans="1:6" x14ac:dyDescent="0.25">
      <c r="A799" s="82"/>
      <c r="B799" s="26"/>
      <c r="C799" s="26"/>
      <c r="D799" s="26"/>
      <c r="E799" s="26"/>
      <c r="F799" s="26"/>
    </row>
    <row r="800" spans="1:6" x14ac:dyDescent="0.25">
      <c r="A800" s="82"/>
      <c r="B800" s="26"/>
      <c r="C800" s="26"/>
      <c r="D800" s="26"/>
      <c r="E800" s="26"/>
      <c r="F800" s="26"/>
    </row>
    <row r="801" spans="1:6" x14ac:dyDescent="0.25">
      <c r="A801" s="82"/>
      <c r="B801" s="26"/>
      <c r="C801" s="26"/>
      <c r="D801" s="26"/>
      <c r="E801" s="26"/>
      <c r="F801" s="26"/>
    </row>
    <row r="802" spans="1:6" x14ac:dyDescent="0.25">
      <c r="A802" s="82"/>
      <c r="B802" s="26"/>
      <c r="C802" s="26"/>
      <c r="D802" s="26"/>
      <c r="E802" s="26"/>
      <c r="F802" s="26"/>
    </row>
    <row r="803" spans="1:6" x14ac:dyDescent="0.25">
      <c r="A803" s="82"/>
      <c r="B803" s="26"/>
      <c r="C803" s="26"/>
      <c r="D803" s="26"/>
      <c r="E803" s="26"/>
      <c r="F803" s="26"/>
    </row>
    <row r="804" spans="1:6" x14ac:dyDescent="0.25">
      <c r="A804" s="82"/>
      <c r="B804" s="26"/>
      <c r="C804" s="26"/>
      <c r="D804" s="26"/>
      <c r="E804" s="26"/>
      <c r="F804" s="26"/>
    </row>
    <row r="805" spans="1:6" x14ac:dyDescent="0.25">
      <c r="A805" s="82"/>
      <c r="B805" s="26"/>
      <c r="C805" s="26"/>
      <c r="D805" s="26"/>
      <c r="E805" s="26"/>
      <c r="F805" s="26"/>
    </row>
    <row r="806" spans="1:6" x14ac:dyDescent="0.25">
      <c r="A806" s="82"/>
      <c r="B806" s="26"/>
      <c r="C806" s="26"/>
      <c r="D806" s="26"/>
      <c r="E806" s="26"/>
      <c r="F806" s="26"/>
    </row>
    <row r="807" spans="1:6" x14ac:dyDescent="0.25">
      <c r="A807" s="82"/>
      <c r="B807" s="26"/>
      <c r="C807" s="26"/>
      <c r="D807" s="26"/>
      <c r="E807" s="26"/>
      <c r="F807" s="26"/>
    </row>
    <row r="808" spans="1:6" x14ac:dyDescent="0.25">
      <c r="A808" s="82"/>
      <c r="B808" s="26"/>
      <c r="C808" s="26"/>
      <c r="D808" s="26"/>
      <c r="E808" s="26"/>
      <c r="F808" s="26"/>
    </row>
    <row r="809" spans="1:6" x14ac:dyDescent="0.25">
      <c r="A809" s="82"/>
      <c r="B809" s="26"/>
      <c r="C809" s="26"/>
      <c r="D809" s="26"/>
      <c r="E809" s="26"/>
      <c r="F809" s="26"/>
    </row>
    <row r="810" spans="1:6" x14ac:dyDescent="0.25">
      <c r="A810" s="82"/>
      <c r="B810" s="26"/>
      <c r="C810" s="26"/>
      <c r="D810" s="26"/>
      <c r="E810" s="26"/>
      <c r="F810" s="26"/>
    </row>
    <row r="811" spans="1:6" x14ac:dyDescent="0.25">
      <c r="A811" s="82"/>
      <c r="B811" s="26"/>
      <c r="C811" s="26"/>
      <c r="D811" s="26"/>
      <c r="E811" s="26"/>
      <c r="F811" s="26"/>
    </row>
    <row r="812" spans="1:6" x14ac:dyDescent="0.25">
      <c r="A812" s="82"/>
      <c r="B812" s="26"/>
      <c r="C812" s="26"/>
      <c r="D812" s="26"/>
      <c r="E812" s="26"/>
      <c r="F812" s="26"/>
    </row>
    <row r="813" spans="1:6" x14ac:dyDescent="0.25">
      <c r="A813" s="82"/>
      <c r="B813" s="26"/>
      <c r="C813" s="26"/>
      <c r="D813" s="26"/>
      <c r="E813" s="26"/>
      <c r="F813" s="26"/>
    </row>
    <row r="814" spans="1:6" x14ac:dyDescent="0.25">
      <c r="A814" s="82"/>
      <c r="B814" s="26"/>
      <c r="C814" s="26"/>
      <c r="D814" s="26"/>
      <c r="E814" s="26"/>
      <c r="F814" s="26"/>
    </row>
    <row r="815" spans="1:6" x14ac:dyDescent="0.25">
      <c r="A815" s="82"/>
      <c r="B815" s="26"/>
      <c r="C815" s="26"/>
      <c r="D815" s="26"/>
      <c r="E815" s="26"/>
      <c r="F815" s="26"/>
    </row>
    <row r="816" spans="1:6" x14ac:dyDescent="0.25">
      <c r="A816" s="82"/>
      <c r="B816" s="26"/>
      <c r="C816" s="26"/>
      <c r="D816" s="26"/>
      <c r="E816" s="26"/>
      <c r="F816" s="26"/>
    </row>
    <row r="817" spans="1:6" x14ac:dyDescent="0.25">
      <c r="A817" s="82"/>
      <c r="B817" s="26"/>
      <c r="C817" s="26"/>
      <c r="D817" s="26"/>
      <c r="E817" s="26"/>
      <c r="F817" s="26"/>
    </row>
    <row r="818" spans="1:6" x14ac:dyDescent="0.25">
      <c r="A818" s="82"/>
      <c r="B818" s="26"/>
      <c r="C818" s="26"/>
      <c r="D818" s="26"/>
      <c r="E818" s="26"/>
      <c r="F818" s="26"/>
    </row>
    <row r="819" spans="1:6" x14ac:dyDescent="0.25">
      <c r="A819" s="82"/>
      <c r="B819" s="26"/>
      <c r="C819" s="26"/>
      <c r="D819" s="26"/>
      <c r="E819" s="26"/>
      <c r="F819" s="26"/>
    </row>
    <row r="820" spans="1:6" x14ac:dyDescent="0.25">
      <c r="A820" s="82"/>
      <c r="B820" s="26"/>
      <c r="C820" s="26"/>
      <c r="D820" s="26"/>
      <c r="E820" s="26"/>
      <c r="F820" s="26"/>
    </row>
    <row r="821" spans="1:6" x14ac:dyDescent="0.25">
      <c r="A821" s="82"/>
      <c r="B821" s="26"/>
      <c r="C821" s="26"/>
      <c r="D821" s="26"/>
      <c r="E821" s="26"/>
      <c r="F821" s="26"/>
    </row>
    <row r="822" spans="1:6" x14ac:dyDescent="0.25">
      <c r="A822" s="82"/>
      <c r="B822" s="26"/>
      <c r="C822" s="26"/>
      <c r="D822" s="26"/>
      <c r="E822" s="26"/>
      <c r="F822" s="26"/>
    </row>
    <row r="823" spans="1:6" x14ac:dyDescent="0.25">
      <c r="A823" s="82"/>
      <c r="B823" s="26"/>
      <c r="C823" s="26"/>
      <c r="D823" s="26"/>
      <c r="E823" s="26"/>
      <c r="F823" s="26"/>
    </row>
    <row r="824" spans="1:6" x14ac:dyDescent="0.25">
      <c r="A824" s="82"/>
      <c r="B824" s="26"/>
      <c r="C824" s="26"/>
      <c r="D824" s="26"/>
      <c r="E824" s="26"/>
      <c r="F824" s="26"/>
    </row>
    <row r="825" spans="1:6" x14ac:dyDescent="0.25">
      <c r="A825" s="82"/>
      <c r="B825" s="26"/>
      <c r="C825" s="26"/>
      <c r="D825" s="26"/>
      <c r="E825" s="26"/>
      <c r="F825" s="26"/>
    </row>
    <row r="826" spans="1:6" x14ac:dyDescent="0.25">
      <c r="A826" s="82"/>
      <c r="B826" s="26"/>
      <c r="C826" s="26"/>
      <c r="D826" s="26"/>
      <c r="E826" s="26"/>
      <c r="F826" s="26"/>
    </row>
    <row r="827" spans="1:6" x14ac:dyDescent="0.25">
      <c r="A827" s="82"/>
      <c r="B827" s="26"/>
      <c r="C827" s="26"/>
      <c r="D827" s="26"/>
      <c r="E827" s="26"/>
      <c r="F827" s="26"/>
    </row>
    <row r="828" spans="1:6" x14ac:dyDescent="0.25">
      <c r="A828" s="82"/>
      <c r="B828" s="26"/>
      <c r="C828" s="26"/>
      <c r="D828" s="26"/>
      <c r="E828" s="26"/>
      <c r="F828" s="26"/>
    </row>
    <row r="829" spans="1:6" x14ac:dyDescent="0.25">
      <c r="A829" s="82"/>
      <c r="B829" s="26"/>
      <c r="C829" s="26"/>
      <c r="D829" s="26"/>
      <c r="E829" s="26"/>
      <c r="F829" s="26"/>
    </row>
    <row r="830" spans="1:6" x14ac:dyDescent="0.25">
      <c r="A830" s="82"/>
      <c r="B830" s="26"/>
      <c r="C830" s="26"/>
      <c r="D830" s="26"/>
      <c r="E830" s="26"/>
      <c r="F830" s="26"/>
    </row>
    <row r="831" spans="1:6" x14ac:dyDescent="0.25">
      <c r="A831" s="82"/>
      <c r="B831" s="26"/>
      <c r="C831" s="26"/>
      <c r="D831" s="26"/>
      <c r="E831" s="26"/>
      <c r="F831" s="26"/>
    </row>
    <row r="832" spans="1:6" x14ac:dyDescent="0.25">
      <c r="A832" s="82"/>
      <c r="B832" s="26"/>
      <c r="C832" s="26"/>
      <c r="D832" s="26"/>
      <c r="E832" s="26"/>
      <c r="F832" s="26"/>
    </row>
    <row r="833" spans="1:6" x14ac:dyDescent="0.25">
      <c r="A833" s="82"/>
      <c r="B833" s="26"/>
      <c r="C833" s="26"/>
      <c r="D833" s="26"/>
      <c r="E833" s="26"/>
      <c r="F833" s="26"/>
    </row>
    <row r="834" spans="1:6" x14ac:dyDescent="0.25">
      <c r="A834" s="82"/>
      <c r="B834" s="26"/>
      <c r="C834" s="26"/>
      <c r="D834" s="26"/>
      <c r="E834" s="26"/>
      <c r="F834" s="26"/>
    </row>
    <row r="835" spans="1:6" x14ac:dyDescent="0.25">
      <c r="A835" s="82"/>
      <c r="B835" s="26"/>
      <c r="C835" s="26"/>
      <c r="D835" s="26"/>
      <c r="E835" s="26"/>
      <c r="F835" s="26"/>
    </row>
    <row r="836" spans="1:6" x14ac:dyDescent="0.25">
      <c r="A836" s="82"/>
      <c r="B836" s="26"/>
      <c r="C836" s="26"/>
      <c r="D836" s="26"/>
      <c r="E836" s="26"/>
      <c r="F836" s="26"/>
    </row>
    <row r="837" spans="1:6" x14ac:dyDescent="0.25">
      <c r="A837" s="82"/>
      <c r="B837" s="26"/>
      <c r="C837" s="26"/>
      <c r="D837" s="26"/>
      <c r="E837" s="26"/>
      <c r="F837" s="26"/>
    </row>
    <row r="838" spans="1:6" x14ac:dyDescent="0.25">
      <c r="A838" s="82"/>
      <c r="B838" s="26"/>
      <c r="C838" s="26"/>
      <c r="D838" s="26"/>
      <c r="E838" s="26"/>
      <c r="F838" s="26"/>
    </row>
    <row r="839" spans="1:6" x14ac:dyDescent="0.25">
      <c r="A839" s="82"/>
      <c r="B839" s="26"/>
      <c r="C839" s="26"/>
      <c r="D839" s="26"/>
      <c r="E839" s="26"/>
      <c r="F839" s="26"/>
    </row>
    <row r="840" spans="1:6" x14ac:dyDescent="0.25">
      <c r="A840" s="82"/>
      <c r="B840" s="26"/>
      <c r="C840" s="26"/>
      <c r="D840" s="26"/>
      <c r="E840" s="26"/>
      <c r="F840" s="26"/>
    </row>
    <row r="841" spans="1:6" x14ac:dyDescent="0.25">
      <c r="A841" s="82"/>
      <c r="B841" s="26"/>
      <c r="C841" s="26"/>
      <c r="D841" s="26"/>
      <c r="E841" s="26"/>
      <c r="F841" s="26"/>
    </row>
    <row r="842" spans="1:6" x14ac:dyDescent="0.25">
      <c r="A842" s="82"/>
      <c r="B842" s="26"/>
      <c r="C842" s="26"/>
      <c r="D842" s="26"/>
      <c r="E842" s="26"/>
      <c r="F842" s="26"/>
    </row>
    <row r="843" spans="1:6" x14ac:dyDescent="0.25">
      <c r="A843" s="82"/>
      <c r="B843" s="26"/>
      <c r="C843" s="26"/>
      <c r="D843" s="26"/>
      <c r="E843" s="26"/>
      <c r="F843" s="26"/>
    </row>
    <row r="844" spans="1:6" x14ac:dyDescent="0.25">
      <c r="A844" s="82"/>
      <c r="B844" s="26"/>
      <c r="C844" s="26"/>
      <c r="D844" s="26"/>
      <c r="E844" s="26"/>
      <c r="F844" s="26"/>
    </row>
    <row r="845" spans="1:6" x14ac:dyDescent="0.25">
      <c r="A845" s="82"/>
      <c r="B845" s="26"/>
      <c r="C845" s="26"/>
      <c r="D845" s="26"/>
      <c r="E845" s="26"/>
      <c r="F845" s="26"/>
    </row>
    <row r="846" spans="1:6" x14ac:dyDescent="0.25">
      <c r="A846" s="82"/>
      <c r="B846" s="26"/>
      <c r="C846" s="26"/>
      <c r="D846" s="26"/>
      <c r="E846" s="26"/>
      <c r="F846" s="26"/>
    </row>
    <row r="847" spans="1:6" x14ac:dyDescent="0.25">
      <c r="A847" s="82"/>
      <c r="B847" s="26"/>
      <c r="C847" s="26"/>
      <c r="D847" s="26"/>
      <c r="E847" s="26"/>
      <c r="F847" s="26"/>
    </row>
    <row r="848" spans="1:6" x14ac:dyDescent="0.25">
      <c r="A848" s="82"/>
      <c r="B848" s="26"/>
      <c r="C848" s="26"/>
      <c r="D848" s="26"/>
      <c r="E848" s="26"/>
      <c r="F848" s="26"/>
    </row>
    <row r="849" spans="1:6" x14ac:dyDescent="0.25">
      <c r="A849" s="82"/>
      <c r="B849" s="26"/>
      <c r="C849" s="26"/>
      <c r="D849" s="26"/>
      <c r="E849" s="26"/>
      <c r="F849" s="26"/>
    </row>
    <row r="850" spans="1:6" x14ac:dyDescent="0.25">
      <c r="A850" s="82"/>
      <c r="B850" s="26"/>
      <c r="C850" s="26"/>
      <c r="D850" s="26"/>
      <c r="E850" s="26"/>
      <c r="F850" s="26"/>
    </row>
    <row r="851" spans="1:6" x14ac:dyDescent="0.25">
      <c r="A851" s="82"/>
      <c r="B851" s="26"/>
      <c r="C851" s="26"/>
      <c r="D851" s="26"/>
      <c r="E851" s="26"/>
      <c r="F851" s="26"/>
    </row>
    <row r="852" spans="1:6" x14ac:dyDescent="0.25">
      <c r="A852" s="82"/>
      <c r="B852" s="26"/>
      <c r="C852" s="26"/>
      <c r="D852" s="26"/>
      <c r="E852" s="26"/>
      <c r="F852" s="26"/>
    </row>
    <row r="853" spans="1:6" x14ac:dyDescent="0.25">
      <c r="A853" s="82"/>
      <c r="B853" s="26"/>
      <c r="C853" s="26"/>
      <c r="D853" s="26"/>
      <c r="E853" s="26"/>
      <c r="F853" s="26"/>
    </row>
    <row r="854" spans="1:6" x14ac:dyDescent="0.25">
      <c r="A854" s="82"/>
      <c r="B854" s="26"/>
      <c r="C854" s="26"/>
      <c r="D854" s="26"/>
      <c r="E854" s="26"/>
      <c r="F854" s="26"/>
    </row>
    <row r="855" spans="1:6" x14ac:dyDescent="0.25">
      <c r="A855" s="82"/>
      <c r="B855" s="26"/>
      <c r="C855" s="26"/>
      <c r="D855" s="26"/>
      <c r="E855" s="26"/>
      <c r="F855" s="26"/>
    </row>
    <row r="856" spans="1:6" x14ac:dyDescent="0.25">
      <c r="A856" s="82"/>
      <c r="B856" s="26"/>
      <c r="C856" s="26"/>
      <c r="D856" s="26"/>
      <c r="E856" s="26"/>
      <c r="F856" s="26"/>
    </row>
    <row r="857" spans="1:6" x14ac:dyDescent="0.25">
      <c r="A857" s="82"/>
      <c r="B857" s="26"/>
      <c r="C857" s="26"/>
      <c r="D857" s="26"/>
      <c r="E857" s="26"/>
      <c r="F857" s="26"/>
    </row>
    <row r="858" spans="1:6" x14ac:dyDescent="0.25">
      <c r="A858" s="82"/>
      <c r="B858" s="26"/>
      <c r="C858" s="26"/>
      <c r="D858" s="26"/>
      <c r="E858" s="26"/>
      <c r="F858" s="26"/>
    </row>
    <row r="859" spans="1:6" x14ac:dyDescent="0.25">
      <c r="A859" s="82"/>
      <c r="B859" s="26"/>
      <c r="C859" s="26"/>
      <c r="D859" s="26"/>
      <c r="E859" s="26"/>
      <c r="F859" s="26"/>
    </row>
    <row r="860" spans="1:6" x14ac:dyDescent="0.25">
      <c r="A860" s="82"/>
      <c r="B860" s="26"/>
      <c r="C860" s="26"/>
      <c r="D860" s="26"/>
      <c r="E860" s="26"/>
      <c r="F860" s="26"/>
    </row>
    <row r="861" spans="1:6" x14ac:dyDescent="0.25">
      <c r="A861" s="82"/>
      <c r="B861" s="26"/>
      <c r="C861" s="26"/>
      <c r="D861" s="26"/>
      <c r="E861" s="26"/>
      <c r="F861" s="26"/>
    </row>
    <row r="862" spans="1:6" x14ac:dyDescent="0.25">
      <c r="A862" s="82"/>
      <c r="B862" s="26"/>
      <c r="C862" s="26"/>
      <c r="D862" s="26"/>
      <c r="E862" s="26"/>
      <c r="F862" s="26"/>
    </row>
    <row r="863" spans="1:6" x14ac:dyDescent="0.25">
      <c r="A863" s="82"/>
      <c r="B863" s="26"/>
      <c r="C863" s="26"/>
      <c r="D863" s="26"/>
      <c r="E863" s="26"/>
      <c r="F863" s="26"/>
    </row>
    <row r="864" spans="1:6" x14ac:dyDescent="0.25">
      <c r="A864" s="82"/>
      <c r="B864" s="26"/>
      <c r="C864" s="26"/>
      <c r="D864" s="26"/>
      <c r="E864" s="26"/>
      <c r="F864" s="26"/>
    </row>
    <row r="865" spans="1:6" x14ac:dyDescent="0.25">
      <c r="A865" s="82"/>
      <c r="B865" s="26"/>
      <c r="C865" s="26"/>
      <c r="D865" s="26"/>
      <c r="E865" s="26"/>
      <c r="F865" s="26"/>
    </row>
    <row r="866" spans="1:6" x14ac:dyDescent="0.25">
      <c r="A866" s="82"/>
      <c r="B866" s="26"/>
      <c r="C866" s="26"/>
      <c r="D866" s="26"/>
      <c r="E866" s="26"/>
      <c r="F866" s="26"/>
    </row>
    <row r="867" spans="1:6" x14ac:dyDescent="0.25">
      <c r="A867" s="82"/>
      <c r="B867" s="26"/>
      <c r="C867" s="26"/>
      <c r="D867" s="26"/>
      <c r="E867" s="26"/>
      <c r="F867" s="26"/>
    </row>
    <row r="868" spans="1:6" x14ac:dyDescent="0.25">
      <c r="A868" s="82"/>
      <c r="B868" s="26"/>
      <c r="C868" s="26"/>
      <c r="D868" s="26"/>
      <c r="E868" s="26"/>
      <c r="F868" s="26"/>
    </row>
    <row r="869" spans="1:6" x14ac:dyDescent="0.25">
      <c r="A869" s="82"/>
      <c r="B869" s="26"/>
      <c r="C869" s="26"/>
      <c r="D869" s="26"/>
      <c r="E869" s="26"/>
      <c r="F869" s="26"/>
    </row>
    <row r="870" spans="1:6" x14ac:dyDescent="0.25">
      <c r="A870" s="82"/>
      <c r="B870" s="26"/>
      <c r="C870" s="26"/>
      <c r="D870" s="26"/>
      <c r="E870" s="26"/>
      <c r="F870" s="26"/>
    </row>
    <row r="871" spans="1:6" x14ac:dyDescent="0.25">
      <c r="A871" s="82"/>
      <c r="B871" s="26"/>
      <c r="C871" s="26"/>
      <c r="D871" s="26"/>
      <c r="E871" s="26"/>
      <c r="F871" s="26"/>
    </row>
    <row r="872" spans="1:6" x14ac:dyDescent="0.25">
      <c r="A872" s="82"/>
      <c r="B872" s="26"/>
      <c r="C872" s="26"/>
      <c r="D872" s="26"/>
      <c r="E872" s="26"/>
      <c r="F872" s="26"/>
    </row>
    <row r="873" spans="1:6" x14ac:dyDescent="0.25">
      <c r="A873" s="82"/>
      <c r="B873" s="26"/>
      <c r="C873" s="26"/>
      <c r="D873" s="26"/>
      <c r="E873" s="26"/>
      <c r="F873" s="26"/>
    </row>
    <row r="874" spans="1:6" x14ac:dyDescent="0.25">
      <c r="A874" s="82"/>
      <c r="B874" s="26"/>
      <c r="C874" s="26"/>
      <c r="D874" s="26"/>
      <c r="E874" s="26"/>
      <c r="F874" s="26"/>
    </row>
    <row r="875" spans="1:6" x14ac:dyDescent="0.25">
      <c r="A875" s="82"/>
      <c r="B875" s="26"/>
      <c r="C875" s="26"/>
      <c r="D875" s="26"/>
      <c r="E875" s="26"/>
      <c r="F875" s="26"/>
    </row>
    <row r="876" spans="1:6" x14ac:dyDescent="0.25">
      <c r="A876" s="82"/>
      <c r="B876" s="26"/>
      <c r="C876" s="26"/>
      <c r="D876" s="26"/>
      <c r="E876" s="26"/>
      <c r="F876" s="26"/>
    </row>
    <row r="877" spans="1:6" x14ac:dyDescent="0.25">
      <c r="A877" s="82"/>
      <c r="B877" s="26"/>
      <c r="C877" s="26"/>
      <c r="D877" s="26"/>
      <c r="E877" s="26"/>
      <c r="F877" s="26"/>
    </row>
    <row r="878" spans="1:6" x14ac:dyDescent="0.25">
      <c r="A878" s="82"/>
      <c r="B878" s="26"/>
      <c r="C878" s="26"/>
      <c r="D878" s="26"/>
      <c r="E878" s="26"/>
      <c r="F878" s="26"/>
    </row>
    <row r="879" spans="1:6" x14ac:dyDescent="0.25">
      <c r="A879" s="82"/>
      <c r="B879" s="26"/>
      <c r="C879" s="26"/>
      <c r="D879" s="26"/>
      <c r="E879" s="26"/>
      <c r="F879" s="26"/>
    </row>
    <row r="880" spans="1:6" x14ac:dyDescent="0.25">
      <c r="A880" s="82"/>
      <c r="B880" s="26"/>
      <c r="C880" s="26"/>
      <c r="D880" s="26"/>
      <c r="E880" s="26"/>
      <c r="F880" s="26"/>
    </row>
    <row r="881" spans="1:6" x14ac:dyDescent="0.25">
      <c r="A881" s="82"/>
      <c r="B881" s="26"/>
      <c r="C881" s="26"/>
      <c r="D881" s="26"/>
      <c r="E881" s="26"/>
      <c r="F881" s="26"/>
    </row>
    <row r="882" spans="1:6" x14ac:dyDescent="0.25">
      <c r="A882" s="82"/>
      <c r="B882" s="26"/>
      <c r="C882" s="26"/>
      <c r="D882" s="26"/>
      <c r="E882" s="26"/>
      <c r="F882" s="26"/>
    </row>
    <row r="883" spans="1:6" x14ac:dyDescent="0.25">
      <c r="A883" s="82"/>
      <c r="B883" s="26"/>
      <c r="C883" s="26"/>
      <c r="D883" s="26"/>
      <c r="E883" s="26"/>
      <c r="F883" s="26"/>
    </row>
    <row r="884" spans="1:6" x14ac:dyDescent="0.25">
      <c r="A884" s="82"/>
      <c r="B884" s="26"/>
      <c r="C884" s="26"/>
      <c r="D884" s="26"/>
      <c r="E884" s="26"/>
      <c r="F884" s="26"/>
    </row>
    <row r="885" spans="1:6" x14ac:dyDescent="0.25">
      <c r="A885" s="82"/>
      <c r="B885" s="26"/>
      <c r="C885" s="26"/>
      <c r="D885" s="26"/>
      <c r="E885" s="26"/>
      <c r="F885" s="26"/>
    </row>
    <row r="886" spans="1:6" x14ac:dyDescent="0.25">
      <c r="A886" s="82"/>
      <c r="B886" s="26"/>
      <c r="C886" s="26"/>
      <c r="D886" s="26"/>
      <c r="E886" s="26"/>
      <c r="F886" s="26"/>
    </row>
    <row r="887" spans="1:6" x14ac:dyDescent="0.25">
      <c r="A887" s="82"/>
      <c r="B887" s="26"/>
      <c r="C887" s="26"/>
      <c r="D887" s="26"/>
      <c r="E887" s="26"/>
      <c r="F887" s="26"/>
    </row>
    <row r="888" spans="1:6" x14ac:dyDescent="0.25">
      <c r="A888" s="82"/>
      <c r="B888" s="26"/>
      <c r="C888" s="26"/>
      <c r="D888" s="26"/>
      <c r="E888" s="26"/>
      <c r="F888" s="26"/>
    </row>
    <row r="889" spans="1:6" x14ac:dyDescent="0.25">
      <c r="A889" s="82"/>
      <c r="B889" s="26"/>
      <c r="C889" s="26"/>
      <c r="D889" s="26"/>
      <c r="E889" s="26"/>
      <c r="F889" s="26"/>
    </row>
    <row r="890" spans="1:6" x14ac:dyDescent="0.25">
      <c r="A890" s="82"/>
      <c r="B890" s="26"/>
      <c r="C890" s="26"/>
      <c r="D890" s="26"/>
      <c r="E890" s="26"/>
      <c r="F890" s="26"/>
    </row>
    <row r="891" spans="1:6" x14ac:dyDescent="0.25">
      <c r="A891" s="82"/>
      <c r="B891" s="26"/>
      <c r="C891" s="26"/>
      <c r="D891" s="26"/>
      <c r="E891" s="26"/>
      <c r="F891" s="26"/>
    </row>
    <row r="892" spans="1:6" x14ac:dyDescent="0.25">
      <c r="A892" s="82"/>
      <c r="B892" s="26"/>
      <c r="C892" s="26"/>
      <c r="D892" s="26"/>
      <c r="E892" s="26"/>
      <c r="F892" s="26"/>
    </row>
    <row r="893" spans="1:6" x14ac:dyDescent="0.25">
      <c r="A893" s="82"/>
      <c r="B893" s="26"/>
      <c r="C893" s="26"/>
      <c r="D893" s="26"/>
      <c r="E893" s="26"/>
      <c r="F893" s="26"/>
    </row>
    <row r="894" spans="1:6" x14ac:dyDescent="0.25">
      <c r="A894" s="82"/>
      <c r="B894" s="26"/>
      <c r="C894" s="26"/>
      <c r="D894" s="26"/>
      <c r="E894" s="26"/>
      <c r="F894" s="26"/>
    </row>
    <row r="895" spans="1:6" x14ac:dyDescent="0.25">
      <c r="A895" s="82"/>
      <c r="B895" s="26"/>
      <c r="C895" s="26"/>
      <c r="D895" s="26"/>
      <c r="E895" s="26"/>
      <c r="F895" s="26"/>
    </row>
    <row r="896" spans="1:6" x14ac:dyDescent="0.25">
      <c r="A896" s="82"/>
      <c r="B896" s="26"/>
      <c r="C896" s="26"/>
      <c r="D896" s="26"/>
      <c r="E896" s="26"/>
      <c r="F896" s="26"/>
    </row>
    <row r="897" spans="1:6" x14ac:dyDescent="0.25">
      <c r="A897" s="82"/>
      <c r="B897" s="26"/>
      <c r="C897" s="26"/>
      <c r="D897" s="26"/>
      <c r="E897" s="26"/>
      <c r="F897" s="26"/>
    </row>
    <row r="898" spans="1:6" x14ac:dyDescent="0.25">
      <c r="A898" s="82"/>
      <c r="B898" s="26"/>
      <c r="C898" s="26"/>
      <c r="D898" s="26"/>
      <c r="E898" s="26"/>
      <c r="F898" s="26"/>
    </row>
    <row r="899" spans="1:6" x14ac:dyDescent="0.25">
      <c r="A899" s="82"/>
      <c r="B899" s="26"/>
      <c r="C899" s="26"/>
      <c r="D899" s="26"/>
      <c r="E899" s="26"/>
      <c r="F899" s="26"/>
    </row>
    <row r="900" spans="1:6" x14ac:dyDescent="0.25">
      <c r="A900" s="82"/>
      <c r="B900" s="26"/>
      <c r="C900" s="26"/>
      <c r="D900" s="26"/>
      <c r="E900" s="26"/>
      <c r="F900" s="26"/>
    </row>
    <row r="901" spans="1:6" x14ac:dyDescent="0.25">
      <c r="A901" s="82"/>
      <c r="B901" s="26"/>
      <c r="C901" s="26"/>
      <c r="D901" s="26"/>
      <c r="E901" s="26"/>
      <c r="F901" s="26"/>
    </row>
    <row r="902" spans="1:6" x14ac:dyDescent="0.25">
      <c r="A902" s="82"/>
      <c r="B902" s="26"/>
      <c r="C902" s="26"/>
      <c r="D902" s="26"/>
      <c r="E902" s="26"/>
      <c r="F902" s="26"/>
    </row>
    <row r="903" spans="1:6" x14ac:dyDescent="0.25">
      <c r="A903" s="82"/>
      <c r="B903" s="26"/>
      <c r="C903" s="26"/>
      <c r="D903" s="26"/>
      <c r="E903" s="26"/>
      <c r="F903" s="26"/>
    </row>
    <row r="904" spans="1:6" x14ac:dyDescent="0.25">
      <c r="A904" s="82"/>
      <c r="B904" s="26"/>
      <c r="C904" s="26"/>
      <c r="D904" s="26"/>
      <c r="E904" s="26"/>
      <c r="F904" s="26"/>
    </row>
    <row r="905" spans="1:6" x14ac:dyDescent="0.25">
      <c r="A905" s="82"/>
      <c r="B905" s="26"/>
      <c r="C905" s="26"/>
      <c r="D905" s="26"/>
      <c r="E905" s="26"/>
      <c r="F905" s="26"/>
    </row>
    <row r="906" spans="1:6" x14ac:dyDescent="0.25">
      <c r="A906" s="82"/>
      <c r="B906" s="26"/>
      <c r="C906" s="26"/>
      <c r="D906" s="26"/>
      <c r="E906" s="26"/>
      <c r="F906" s="26"/>
    </row>
    <row r="907" spans="1:6" x14ac:dyDescent="0.25">
      <c r="A907" s="82"/>
      <c r="B907" s="26"/>
      <c r="C907" s="26"/>
      <c r="D907" s="26"/>
      <c r="E907" s="26"/>
      <c r="F907" s="26"/>
    </row>
    <row r="908" spans="1:6" x14ac:dyDescent="0.25">
      <c r="A908" s="82"/>
      <c r="B908" s="26"/>
      <c r="C908" s="26"/>
      <c r="D908" s="26"/>
      <c r="E908" s="26"/>
      <c r="F908" s="26"/>
    </row>
    <row r="909" spans="1:6" x14ac:dyDescent="0.25">
      <c r="A909" s="82"/>
      <c r="B909" s="26"/>
      <c r="C909" s="26"/>
      <c r="D909" s="26"/>
      <c r="E909" s="26"/>
      <c r="F909" s="26"/>
    </row>
    <row r="910" spans="1:6" x14ac:dyDescent="0.25">
      <c r="A910" s="82"/>
      <c r="B910" s="26"/>
      <c r="C910" s="26"/>
      <c r="D910" s="26"/>
      <c r="E910" s="26"/>
      <c r="F910" s="26"/>
    </row>
    <row r="911" spans="1:6" x14ac:dyDescent="0.25">
      <c r="A911" s="82"/>
      <c r="B911" s="26"/>
      <c r="C911" s="26"/>
      <c r="D911" s="26"/>
      <c r="E911" s="26"/>
      <c r="F911" s="26"/>
    </row>
    <row r="912" spans="1:6" x14ac:dyDescent="0.25">
      <c r="A912" s="82"/>
      <c r="B912" s="26"/>
      <c r="C912" s="26"/>
      <c r="D912" s="26"/>
      <c r="E912" s="26"/>
      <c r="F912" s="26"/>
    </row>
    <row r="913" spans="1:6" x14ac:dyDescent="0.25">
      <c r="A913" s="82"/>
      <c r="B913" s="26"/>
      <c r="C913" s="26"/>
      <c r="D913" s="26"/>
      <c r="E913" s="26"/>
      <c r="F913" s="26"/>
    </row>
    <row r="914" spans="1:6" x14ac:dyDescent="0.25">
      <c r="A914" s="82"/>
      <c r="B914" s="26"/>
      <c r="C914" s="26"/>
      <c r="D914" s="26"/>
      <c r="E914" s="26"/>
      <c r="F914" s="26"/>
    </row>
    <row r="915" spans="1:6" x14ac:dyDescent="0.25">
      <c r="A915" s="82"/>
      <c r="B915" s="26"/>
      <c r="C915" s="26"/>
      <c r="D915" s="26"/>
      <c r="E915" s="26"/>
      <c r="F915" s="26"/>
    </row>
    <row r="916" spans="1:6" x14ac:dyDescent="0.25">
      <c r="A916" s="82"/>
      <c r="B916" s="26"/>
      <c r="C916" s="26"/>
      <c r="D916" s="26"/>
      <c r="E916" s="26"/>
      <c r="F916" s="26"/>
    </row>
    <row r="917" spans="1:6" x14ac:dyDescent="0.25">
      <c r="A917" s="82"/>
      <c r="B917" s="26"/>
      <c r="C917" s="26"/>
      <c r="D917" s="26"/>
      <c r="E917" s="26"/>
      <c r="F917" s="26"/>
    </row>
    <row r="918" spans="1:6" x14ac:dyDescent="0.25">
      <c r="A918" s="82"/>
      <c r="B918" s="26"/>
      <c r="C918" s="26"/>
      <c r="D918" s="26"/>
      <c r="E918" s="26"/>
      <c r="F918" s="26"/>
    </row>
    <row r="919" spans="1:6" x14ac:dyDescent="0.25">
      <c r="A919" s="82"/>
      <c r="B919" s="26"/>
      <c r="C919" s="26"/>
      <c r="D919" s="26"/>
      <c r="E919" s="26"/>
      <c r="F919" s="26"/>
    </row>
    <row r="920" spans="1:6" x14ac:dyDescent="0.25">
      <c r="A920" s="82"/>
      <c r="B920" s="26"/>
      <c r="C920" s="26"/>
      <c r="D920" s="26"/>
      <c r="E920" s="26"/>
      <c r="F920" s="26"/>
    </row>
    <row r="921" spans="1:6" x14ac:dyDescent="0.25">
      <c r="A921" s="82"/>
      <c r="B921" s="26"/>
      <c r="C921" s="26"/>
      <c r="D921" s="26"/>
      <c r="E921" s="26"/>
      <c r="F921" s="26"/>
    </row>
    <row r="922" spans="1:6" x14ac:dyDescent="0.25">
      <c r="A922" s="82"/>
      <c r="B922" s="26"/>
      <c r="C922" s="26"/>
      <c r="D922" s="26"/>
      <c r="E922" s="26"/>
      <c r="F922" s="26"/>
    </row>
    <row r="923" spans="1:6" x14ac:dyDescent="0.25">
      <c r="A923" s="82"/>
      <c r="B923" s="26"/>
      <c r="C923" s="26"/>
      <c r="D923" s="26"/>
      <c r="E923" s="26"/>
      <c r="F923" s="26"/>
    </row>
    <row r="924" spans="1:6" x14ac:dyDescent="0.25">
      <c r="A924" s="82"/>
      <c r="B924" s="26"/>
      <c r="C924" s="26"/>
      <c r="D924" s="26"/>
      <c r="E924" s="26"/>
      <c r="F924" s="26"/>
    </row>
    <row r="925" spans="1:6" x14ac:dyDescent="0.25">
      <c r="A925" s="82"/>
      <c r="B925" s="26"/>
      <c r="C925" s="26"/>
      <c r="D925" s="26"/>
      <c r="E925" s="26"/>
      <c r="F925" s="26"/>
    </row>
    <row r="926" spans="1:6" x14ac:dyDescent="0.25">
      <c r="A926" s="82"/>
      <c r="B926" s="26"/>
      <c r="C926" s="26"/>
      <c r="D926" s="26"/>
      <c r="E926" s="26"/>
      <c r="F926" s="26"/>
    </row>
    <row r="927" spans="1:6" x14ac:dyDescent="0.25">
      <c r="A927" s="82"/>
      <c r="B927" s="26"/>
      <c r="C927" s="26"/>
      <c r="D927" s="26"/>
      <c r="E927" s="26"/>
      <c r="F927" s="26"/>
    </row>
    <row r="928" spans="1:6" x14ac:dyDescent="0.25">
      <c r="A928" s="82"/>
      <c r="B928" s="26"/>
      <c r="C928" s="26"/>
      <c r="D928" s="26"/>
      <c r="E928" s="26"/>
      <c r="F928" s="26"/>
    </row>
    <row r="929" spans="1:6" x14ac:dyDescent="0.25">
      <c r="A929" s="82"/>
      <c r="B929" s="26"/>
      <c r="C929" s="26"/>
      <c r="D929" s="26"/>
      <c r="E929" s="26"/>
      <c r="F929" s="26"/>
    </row>
    <row r="930" spans="1:6" x14ac:dyDescent="0.25">
      <c r="A930" s="82"/>
      <c r="B930" s="26"/>
      <c r="C930" s="26"/>
      <c r="D930" s="26"/>
      <c r="E930" s="26"/>
      <c r="F930" s="26"/>
    </row>
    <row r="931" spans="1:6" x14ac:dyDescent="0.25">
      <c r="A931" s="82"/>
      <c r="B931" s="26"/>
      <c r="C931" s="26"/>
      <c r="D931" s="26"/>
      <c r="E931" s="26"/>
      <c r="F931" s="26"/>
    </row>
    <row r="932" spans="1:6" x14ac:dyDescent="0.25">
      <c r="A932" s="82"/>
      <c r="B932" s="26"/>
      <c r="C932" s="26"/>
      <c r="D932" s="26"/>
      <c r="E932" s="26"/>
      <c r="F932" s="26"/>
    </row>
    <row r="933" spans="1:6" x14ac:dyDescent="0.25">
      <c r="A933" s="82"/>
      <c r="B933" s="26"/>
      <c r="C933" s="26"/>
      <c r="D933" s="26"/>
      <c r="E933" s="26"/>
      <c r="F933" s="26"/>
    </row>
    <row r="934" spans="1:6" x14ac:dyDescent="0.25">
      <c r="A934" s="82"/>
      <c r="B934" s="26"/>
      <c r="C934" s="26"/>
      <c r="D934" s="26"/>
      <c r="E934" s="26"/>
      <c r="F934" s="26"/>
    </row>
    <row r="935" spans="1:6" x14ac:dyDescent="0.25">
      <c r="A935" s="82"/>
      <c r="B935" s="26"/>
      <c r="C935" s="26"/>
      <c r="D935" s="26"/>
      <c r="E935" s="26"/>
      <c r="F935" s="26"/>
    </row>
    <row r="936" spans="1:6" x14ac:dyDescent="0.25">
      <c r="A936" s="82"/>
      <c r="B936" s="26"/>
      <c r="C936" s="26"/>
      <c r="D936" s="26"/>
      <c r="E936" s="26"/>
      <c r="F936" s="26"/>
    </row>
    <row r="937" spans="1:6" x14ac:dyDescent="0.25">
      <c r="A937" s="82"/>
      <c r="B937" s="26"/>
      <c r="C937" s="26"/>
      <c r="D937" s="26"/>
      <c r="E937" s="26"/>
      <c r="F937" s="26"/>
    </row>
    <row r="938" spans="1:6" x14ac:dyDescent="0.25">
      <c r="A938" s="82"/>
      <c r="B938" s="26"/>
      <c r="C938" s="26"/>
      <c r="D938" s="26"/>
      <c r="E938" s="26"/>
      <c r="F938" s="26"/>
    </row>
    <row r="939" spans="1:6" x14ac:dyDescent="0.25">
      <c r="A939" s="82"/>
      <c r="B939" s="26"/>
      <c r="C939" s="26"/>
      <c r="D939" s="26"/>
      <c r="E939" s="26"/>
      <c r="F939" s="26"/>
    </row>
    <row r="940" spans="1:6" x14ac:dyDescent="0.25">
      <c r="A940" s="82"/>
      <c r="B940" s="26"/>
      <c r="C940" s="26"/>
      <c r="D940" s="26"/>
      <c r="E940" s="26"/>
      <c r="F940" s="26"/>
    </row>
    <row r="941" spans="1:6" x14ac:dyDescent="0.25">
      <c r="A941" s="82"/>
      <c r="B941" s="26"/>
      <c r="C941" s="26"/>
      <c r="D941" s="26"/>
      <c r="E941" s="26"/>
      <c r="F941" s="26"/>
    </row>
    <row r="942" spans="1:6" x14ac:dyDescent="0.25">
      <c r="A942" s="82"/>
      <c r="B942" s="26"/>
      <c r="C942" s="26"/>
      <c r="D942" s="26"/>
      <c r="E942" s="26"/>
      <c r="F942" s="26"/>
    </row>
    <row r="943" spans="1:6" x14ac:dyDescent="0.25">
      <c r="A943" s="82"/>
      <c r="B943" s="26"/>
      <c r="C943" s="26"/>
      <c r="D943" s="26"/>
      <c r="E943" s="26"/>
      <c r="F943" s="26"/>
    </row>
    <row r="944" spans="1:6" x14ac:dyDescent="0.25">
      <c r="A944" s="82"/>
      <c r="B944" s="26"/>
      <c r="C944" s="26"/>
      <c r="D944" s="26"/>
      <c r="E944" s="26"/>
      <c r="F944" s="26"/>
    </row>
    <row r="945" spans="1:6" x14ac:dyDescent="0.25">
      <c r="A945" s="82"/>
      <c r="B945" s="26"/>
      <c r="C945" s="26"/>
      <c r="D945" s="26"/>
      <c r="E945" s="26"/>
      <c r="F945" s="26"/>
    </row>
    <row r="946" spans="1:6" x14ac:dyDescent="0.25">
      <c r="A946" s="82"/>
      <c r="B946" s="26"/>
      <c r="C946" s="26"/>
      <c r="D946" s="26"/>
      <c r="E946" s="26"/>
      <c r="F946" s="26"/>
    </row>
    <row r="947" spans="1:6" x14ac:dyDescent="0.25">
      <c r="A947" s="82"/>
      <c r="B947" s="26"/>
      <c r="C947" s="26"/>
      <c r="D947" s="26"/>
      <c r="E947" s="26"/>
      <c r="F947" s="26"/>
    </row>
    <row r="948" spans="1:6" x14ac:dyDescent="0.25">
      <c r="A948" s="82"/>
      <c r="B948" s="26"/>
      <c r="C948" s="26"/>
      <c r="D948" s="26"/>
      <c r="E948" s="26"/>
      <c r="F948" s="26"/>
    </row>
    <row r="949" spans="1:6" x14ac:dyDescent="0.25">
      <c r="A949" s="82"/>
      <c r="B949" s="26"/>
      <c r="C949" s="26"/>
      <c r="D949" s="26"/>
      <c r="E949" s="26"/>
      <c r="F949" s="26"/>
    </row>
    <row r="950" spans="1:6" x14ac:dyDescent="0.25">
      <c r="A950" s="82"/>
      <c r="B950" s="26"/>
      <c r="C950" s="26"/>
      <c r="D950" s="26"/>
      <c r="E950" s="26"/>
      <c r="F950" s="26"/>
    </row>
    <row r="951" spans="1:6" x14ac:dyDescent="0.25">
      <c r="A951" s="82"/>
      <c r="B951" s="26"/>
      <c r="C951" s="26"/>
      <c r="D951" s="26"/>
      <c r="E951" s="26"/>
      <c r="F951" s="26"/>
    </row>
    <row r="952" spans="1:6" x14ac:dyDescent="0.25">
      <c r="A952" s="82"/>
      <c r="B952" s="26"/>
      <c r="C952" s="26"/>
      <c r="D952" s="26"/>
      <c r="E952" s="26"/>
      <c r="F952" s="26"/>
    </row>
    <row r="953" spans="1:6" x14ac:dyDescent="0.25">
      <c r="A953" s="82"/>
      <c r="B953" s="26"/>
      <c r="C953" s="26"/>
      <c r="D953" s="26"/>
      <c r="E953" s="26"/>
      <c r="F953" s="26"/>
    </row>
    <row r="954" spans="1:6" x14ac:dyDescent="0.25">
      <c r="A954" s="82"/>
      <c r="B954" s="26"/>
      <c r="C954" s="26"/>
      <c r="D954" s="26"/>
      <c r="E954" s="26"/>
      <c r="F954" s="26"/>
    </row>
    <row r="955" spans="1:6" x14ac:dyDescent="0.25">
      <c r="A955" s="82"/>
      <c r="B955" s="26"/>
      <c r="C955" s="26"/>
      <c r="D955" s="26"/>
      <c r="E955" s="26"/>
      <c r="F955" s="26"/>
    </row>
    <row r="956" spans="1:6" x14ac:dyDescent="0.25">
      <c r="A956" s="82"/>
      <c r="B956" s="26"/>
      <c r="C956" s="26"/>
      <c r="D956" s="26"/>
      <c r="E956" s="26"/>
      <c r="F956" s="26"/>
    </row>
    <row r="957" spans="1:6" x14ac:dyDescent="0.25">
      <c r="A957" s="82"/>
      <c r="B957" s="26"/>
      <c r="C957" s="26"/>
      <c r="D957" s="26"/>
      <c r="E957" s="26"/>
      <c r="F957" s="26"/>
    </row>
    <row r="958" spans="1:6" x14ac:dyDescent="0.25">
      <c r="A958" s="82"/>
      <c r="B958" s="26"/>
      <c r="C958" s="26"/>
      <c r="D958" s="26"/>
      <c r="E958" s="26"/>
      <c r="F958" s="26"/>
    </row>
    <row r="959" spans="1:6" x14ac:dyDescent="0.25">
      <c r="A959" s="82"/>
      <c r="B959" s="26"/>
      <c r="C959" s="26"/>
      <c r="D959" s="26"/>
      <c r="E959" s="26"/>
      <c r="F959" s="26"/>
    </row>
    <row r="960" spans="1:6" x14ac:dyDescent="0.25">
      <c r="A960" s="82"/>
      <c r="B960" s="26"/>
      <c r="C960" s="26"/>
      <c r="D960" s="26"/>
      <c r="E960" s="26"/>
      <c r="F960" s="26"/>
    </row>
    <row r="961" spans="1:6" x14ac:dyDescent="0.25">
      <c r="A961" s="82"/>
      <c r="B961" s="26"/>
      <c r="C961" s="26"/>
      <c r="D961" s="26"/>
      <c r="E961" s="26"/>
      <c r="F961" s="26"/>
    </row>
    <row r="962" spans="1:6" x14ac:dyDescent="0.25">
      <c r="A962" s="82"/>
      <c r="B962" s="26"/>
      <c r="C962" s="26"/>
      <c r="D962" s="26"/>
      <c r="E962" s="26"/>
      <c r="F962" s="26"/>
    </row>
    <row r="963" spans="1:6" x14ac:dyDescent="0.25">
      <c r="A963" s="82"/>
      <c r="B963" s="26"/>
      <c r="C963" s="26"/>
      <c r="D963" s="26"/>
      <c r="E963" s="26"/>
      <c r="F963" s="26"/>
    </row>
    <row r="964" spans="1:6" x14ac:dyDescent="0.25">
      <c r="A964" s="82"/>
      <c r="B964" s="26"/>
      <c r="C964" s="26"/>
      <c r="D964" s="26"/>
      <c r="E964" s="26"/>
      <c r="F964" s="26"/>
    </row>
    <row r="965" spans="1:6" x14ac:dyDescent="0.25">
      <c r="A965" s="82"/>
      <c r="B965" s="26"/>
      <c r="C965" s="26"/>
      <c r="D965" s="26"/>
      <c r="E965" s="26"/>
      <c r="F965" s="26"/>
    </row>
    <row r="966" spans="1:6" x14ac:dyDescent="0.25">
      <c r="A966" s="82"/>
      <c r="B966" s="26"/>
      <c r="C966" s="26"/>
      <c r="D966" s="26"/>
      <c r="E966" s="26"/>
      <c r="F966" s="26"/>
    </row>
    <row r="967" spans="1:6" x14ac:dyDescent="0.25">
      <c r="A967" s="82"/>
      <c r="B967" s="26"/>
      <c r="C967" s="26"/>
      <c r="D967" s="26"/>
      <c r="E967" s="26"/>
      <c r="F967" s="26"/>
    </row>
    <row r="968" spans="1:6" x14ac:dyDescent="0.25">
      <c r="A968" s="82"/>
      <c r="B968" s="26"/>
      <c r="C968" s="26"/>
      <c r="D968" s="26"/>
      <c r="E968" s="26"/>
      <c r="F968" s="26"/>
    </row>
    <row r="969" spans="1:6" x14ac:dyDescent="0.25">
      <c r="A969" s="82"/>
      <c r="B969" s="26"/>
      <c r="C969" s="26"/>
      <c r="D969" s="26"/>
      <c r="E969" s="26"/>
      <c r="F969" s="26"/>
    </row>
    <row r="970" spans="1:6" x14ac:dyDescent="0.25">
      <c r="A970" s="82"/>
      <c r="B970" s="26"/>
      <c r="C970" s="26"/>
      <c r="D970" s="26"/>
      <c r="E970" s="26"/>
      <c r="F970" s="26"/>
    </row>
    <row r="971" spans="1:6" x14ac:dyDescent="0.25">
      <c r="A971" s="82"/>
      <c r="B971" s="26"/>
      <c r="C971" s="26"/>
      <c r="D971" s="26"/>
      <c r="E971" s="26"/>
      <c r="F971" s="26"/>
    </row>
    <row r="972" spans="1:6" x14ac:dyDescent="0.25">
      <c r="A972" s="82"/>
      <c r="B972" s="26"/>
      <c r="C972" s="26"/>
      <c r="D972" s="26"/>
      <c r="E972" s="26"/>
      <c r="F972" s="26"/>
    </row>
    <row r="973" spans="1:6" x14ac:dyDescent="0.25">
      <c r="A973" s="82"/>
      <c r="B973" s="26"/>
      <c r="C973" s="26"/>
      <c r="D973" s="26"/>
      <c r="E973" s="26"/>
      <c r="F973" s="26"/>
    </row>
    <row r="974" spans="1:6" x14ac:dyDescent="0.25">
      <c r="A974" s="82"/>
      <c r="B974" s="26"/>
      <c r="C974" s="26"/>
      <c r="D974" s="26"/>
      <c r="E974" s="26"/>
      <c r="F974" s="26"/>
    </row>
    <row r="975" spans="1:6" x14ac:dyDescent="0.25">
      <c r="A975" s="82"/>
      <c r="B975" s="26"/>
      <c r="C975" s="26"/>
      <c r="D975" s="26"/>
      <c r="E975" s="26"/>
      <c r="F975" s="26"/>
    </row>
    <row r="976" spans="1:6" x14ac:dyDescent="0.25">
      <c r="A976" s="82"/>
      <c r="B976" s="26"/>
      <c r="C976" s="26"/>
      <c r="D976" s="26"/>
      <c r="E976" s="26"/>
      <c r="F976" s="26"/>
    </row>
    <row r="977" spans="1:6" x14ac:dyDescent="0.25">
      <c r="A977" s="82"/>
      <c r="B977" s="26"/>
      <c r="C977" s="26"/>
      <c r="D977" s="26"/>
      <c r="E977" s="26"/>
      <c r="F977" s="26"/>
    </row>
    <row r="978" spans="1:6" x14ac:dyDescent="0.25">
      <c r="A978" s="82"/>
      <c r="B978" s="26"/>
      <c r="C978" s="26"/>
      <c r="D978" s="26"/>
      <c r="E978" s="26"/>
      <c r="F978" s="26"/>
    </row>
    <row r="979" spans="1:6" x14ac:dyDescent="0.25">
      <c r="A979" s="82"/>
      <c r="B979" s="26"/>
      <c r="C979" s="26"/>
      <c r="D979" s="26"/>
      <c r="E979" s="26"/>
      <c r="F979" s="26"/>
    </row>
    <row r="980" spans="1:6" x14ac:dyDescent="0.25">
      <c r="A980" s="82"/>
      <c r="B980" s="26"/>
      <c r="C980" s="26"/>
      <c r="D980" s="26"/>
      <c r="E980" s="26"/>
      <c r="F980" s="26"/>
    </row>
    <row r="981" spans="1:6" x14ac:dyDescent="0.25">
      <c r="A981" s="82"/>
      <c r="B981" s="26"/>
      <c r="C981" s="26"/>
      <c r="D981" s="26"/>
      <c r="E981" s="26"/>
      <c r="F981" s="26"/>
    </row>
    <row r="982" spans="1:6" x14ac:dyDescent="0.25">
      <c r="A982" s="82"/>
      <c r="B982" s="26"/>
      <c r="C982" s="26"/>
      <c r="D982" s="26"/>
      <c r="E982" s="26"/>
      <c r="F982" s="26"/>
    </row>
    <row r="983" spans="1:6" x14ac:dyDescent="0.25">
      <c r="A983" s="82"/>
      <c r="B983" s="26"/>
      <c r="C983" s="26"/>
      <c r="D983" s="26"/>
      <c r="E983" s="26"/>
      <c r="F983" s="26"/>
    </row>
    <row r="984" spans="1:6" x14ac:dyDescent="0.25">
      <c r="A984" s="82"/>
      <c r="B984" s="26"/>
      <c r="C984" s="26"/>
      <c r="D984" s="26"/>
      <c r="E984" s="26"/>
      <c r="F984" s="26"/>
    </row>
    <row r="985" spans="1:6" x14ac:dyDescent="0.25">
      <c r="A985" s="82"/>
      <c r="B985" s="26"/>
      <c r="C985" s="26"/>
      <c r="D985" s="26"/>
      <c r="E985" s="26"/>
      <c r="F985" s="26"/>
    </row>
    <row r="986" spans="1:6" x14ac:dyDescent="0.25">
      <c r="A986" s="82"/>
      <c r="B986" s="26"/>
      <c r="C986" s="26"/>
      <c r="D986" s="26"/>
      <c r="E986" s="26"/>
      <c r="F986" s="26"/>
    </row>
    <row r="987" spans="1:6" x14ac:dyDescent="0.25">
      <c r="A987" s="82"/>
      <c r="B987" s="26"/>
      <c r="C987" s="26"/>
      <c r="D987" s="26"/>
      <c r="E987" s="26"/>
      <c r="F987" s="26"/>
    </row>
    <row r="988" spans="1:6" x14ac:dyDescent="0.25">
      <c r="A988" s="82"/>
      <c r="B988" s="26"/>
      <c r="C988" s="26"/>
      <c r="D988" s="26"/>
      <c r="E988" s="26"/>
      <c r="F988" s="26"/>
    </row>
    <row r="989" spans="1:6" x14ac:dyDescent="0.25">
      <c r="A989" s="82"/>
      <c r="B989" s="26"/>
      <c r="C989" s="26"/>
      <c r="D989" s="26"/>
      <c r="E989" s="26"/>
      <c r="F989" s="26"/>
    </row>
    <row r="990" spans="1:6" x14ac:dyDescent="0.25">
      <c r="A990" s="82"/>
      <c r="B990" s="26"/>
      <c r="C990" s="26"/>
      <c r="D990" s="26"/>
      <c r="E990" s="26"/>
      <c r="F990" s="26"/>
    </row>
    <row r="991" spans="1:6" x14ac:dyDescent="0.25">
      <c r="A991" s="82"/>
      <c r="B991" s="26"/>
      <c r="C991" s="26"/>
      <c r="D991" s="26"/>
      <c r="E991" s="26"/>
      <c r="F991" s="26"/>
    </row>
    <row r="992" spans="1:6" x14ac:dyDescent="0.25">
      <c r="A992" s="82"/>
      <c r="B992" s="26"/>
      <c r="C992" s="26"/>
      <c r="D992" s="26"/>
      <c r="E992" s="26"/>
      <c r="F992" s="26"/>
    </row>
    <row r="993" spans="1:6" x14ac:dyDescent="0.25">
      <c r="A993" s="82"/>
      <c r="B993" s="26"/>
      <c r="C993" s="26"/>
      <c r="D993" s="26"/>
      <c r="E993" s="26"/>
      <c r="F993" s="26"/>
    </row>
    <row r="994" spans="1:6" x14ac:dyDescent="0.25">
      <c r="A994" s="82"/>
      <c r="B994" s="26"/>
      <c r="C994" s="26"/>
      <c r="D994" s="26"/>
      <c r="E994" s="26"/>
      <c r="F994" s="26"/>
    </row>
    <row r="995" spans="1:6" x14ac:dyDescent="0.25">
      <c r="A995" s="82"/>
      <c r="B995" s="26"/>
      <c r="C995" s="26"/>
      <c r="D995" s="26"/>
      <c r="E995" s="26"/>
      <c r="F995" s="26"/>
    </row>
    <row r="996" spans="1:6" x14ac:dyDescent="0.25">
      <c r="A996" s="82"/>
      <c r="B996" s="26"/>
      <c r="C996" s="26"/>
      <c r="D996" s="26"/>
      <c r="E996" s="26"/>
      <c r="F996" s="26"/>
    </row>
    <row r="997" spans="1:6" x14ac:dyDescent="0.25">
      <c r="A997" s="82"/>
      <c r="B997" s="26"/>
      <c r="C997" s="26"/>
      <c r="D997" s="26"/>
      <c r="E997" s="26"/>
      <c r="F997" s="26"/>
    </row>
    <row r="998" spans="1:6" x14ac:dyDescent="0.25">
      <c r="A998" s="82"/>
      <c r="B998" s="26"/>
      <c r="C998" s="26"/>
      <c r="D998" s="26"/>
      <c r="E998" s="26"/>
      <c r="F998" s="26"/>
    </row>
    <row r="999" spans="1:6" x14ac:dyDescent="0.25">
      <c r="A999" s="82"/>
      <c r="B999" s="26"/>
      <c r="C999" s="26"/>
      <c r="D999" s="26"/>
      <c r="E999" s="26"/>
      <c r="F999" s="26"/>
    </row>
    <row r="1000" spans="1:6" x14ac:dyDescent="0.25">
      <c r="A1000" s="82"/>
      <c r="B1000" s="26"/>
      <c r="C1000" s="26"/>
      <c r="D1000" s="26"/>
      <c r="E1000" s="26"/>
      <c r="F1000" s="26"/>
    </row>
    <row r="1001" spans="1:6" x14ac:dyDescent="0.25">
      <c r="A1001" s="82"/>
      <c r="B1001" s="26"/>
      <c r="C1001" s="26"/>
      <c r="D1001" s="26"/>
      <c r="E1001" s="26"/>
      <c r="F1001" s="26"/>
    </row>
    <row r="1002" spans="1:6" x14ac:dyDescent="0.25">
      <c r="A1002" s="82"/>
      <c r="B1002" s="26"/>
      <c r="C1002" s="26"/>
      <c r="D1002" s="26"/>
      <c r="E1002" s="26"/>
      <c r="F1002" s="26"/>
    </row>
    <row r="1003" spans="1:6" x14ac:dyDescent="0.25">
      <c r="A1003" s="82"/>
      <c r="B1003" s="26"/>
      <c r="C1003" s="26"/>
      <c r="D1003" s="26"/>
      <c r="E1003" s="26"/>
      <c r="F1003" s="26"/>
    </row>
    <row r="1004" spans="1:6" x14ac:dyDescent="0.25">
      <c r="A1004" s="82"/>
      <c r="B1004" s="26"/>
      <c r="C1004" s="26"/>
      <c r="D1004" s="26"/>
      <c r="E1004" s="26"/>
      <c r="F1004" s="26"/>
    </row>
    <row r="1005" spans="1:6" x14ac:dyDescent="0.25">
      <c r="A1005" s="82"/>
      <c r="B1005" s="26"/>
      <c r="C1005" s="26"/>
      <c r="D1005" s="26"/>
      <c r="E1005" s="26"/>
      <c r="F1005" s="26"/>
    </row>
    <row r="1006" spans="1:6" x14ac:dyDescent="0.25">
      <c r="A1006" s="82"/>
      <c r="B1006" s="26"/>
      <c r="C1006" s="26"/>
      <c r="D1006" s="26"/>
      <c r="E1006" s="26"/>
      <c r="F1006" s="26"/>
    </row>
    <row r="1007" spans="1:6" x14ac:dyDescent="0.25">
      <c r="A1007" s="82"/>
      <c r="B1007" s="26"/>
      <c r="C1007" s="26"/>
      <c r="D1007" s="26"/>
      <c r="E1007" s="26"/>
      <c r="F1007" s="26"/>
    </row>
    <row r="1008" spans="1:6" x14ac:dyDescent="0.25">
      <c r="A1008" s="82"/>
      <c r="B1008" s="26"/>
      <c r="C1008" s="26"/>
      <c r="D1008" s="26"/>
      <c r="E1008" s="26"/>
      <c r="F1008" s="26"/>
    </row>
    <row r="1009" spans="1:6" x14ac:dyDescent="0.25">
      <c r="A1009" s="82"/>
      <c r="B1009" s="26"/>
      <c r="C1009" s="26"/>
      <c r="D1009" s="26"/>
      <c r="E1009" s="26"/>
      <c r="F1009" s="26"/>
    </row>
    <row r="1010" spans="1:6" x14ac:dyDescent="0.25">
      <c r="A1010" s="82"/>
      <c r="B1010" s="26"/>
      <c r="C1010" s="26"/>
      <c r="D1010" s="26"/>
      <c r="E1010" s="26"/>
      <c r="F1010" s="26"/>
    </row>
    <row r="1011" spans="1:6" x14ac:dyDescent="0.25">
      <c r="A1011" s="82"/>
      <c r="B1011" s="26"/>
      <c r="C1011" s="26"/>
      <c r="D1011" s="26"/>
      <c r="E1011" s="26"/>
      <c r="F1011" s="26"/>
    </row>
    <row r="1012" spans="1:6" x14ac:dyDescent="0.25">
      <c r="A1012" s="82"/>
      <c r="B1012" s="26"/>
      <c r="C1012" s="26"/>
      <c r="D1012" s="26"/>
      <c r="E1012" s="26"/>
      <c r="F1012" s="26"/>
    </row>
    <row r="1013" spans="1:6" x14ac:dyDescent="0.25">
      <c r="A1013" s="82"/>
      <c r="B1013" s="26"/>
      <c r="C1013" s="26"/>
      <c r="D1013" s="26"/>
      <c r="E1013" s="26"/>
      <c r="F1013" s="26"/>
    </row>
    <row r="1014" spans="1:6" x14ac:dyDescent="0.25">
      <c r="A1014" s="82"/>
      <c r="B1014" s="26"/>
      <c r="C1014" s="26"/>
      <c r="D1014" s="26"/>
      <c r="E1014" s="26"/>
      <c r="F1014" s="26"/>
    </row>
    <row r="1015" spans="1:6" x14ac:dyDescent="0.25">
      <c r="A1015" s="82"/>
      <c r="B1015" s="26"/>
      <c r="C1015" s="26"/>
      <c r="D1015" s="26"/>
      <c r="E1015" s="26"/>
      <c r="F1015" s="26"/>
    </row>
    <row r="1016" spans="1:6" x14ac:dyDescent="0.25">
      <c r="A1016" s="82"/>
      <c r="B1016" s="26"/>
      <c r="C1016" s="26"/>
      <c r="D1016" s="26"/>
      <c r="E1016" s="26"/>
      <c r="F1016" s="26"/>
    </row>
    <row r="1017" spans="1:6" x14ac:dyDescent="0.25">
      <c r="A1017" s="82"/>
      <c r="B1017" s="26"/>
      <c r="C1017" s="26"/>
      <c r="D1017" s="26"/>
      <c r="E1017" s="26"/>
      <c r="F1017" s="26"/>
    </row>
    <row r="1018" spans="1:6" x14ac:dyDescent="0.25">
      <c r="A1018" s="82"/>
      <c r="B1018" s="26"/>
      <c r="C1018" s="26"/>
      <c r="D1018" s="26"/>
      <c r="E1018" s="26"/>
      <c r="F1018" s="26"/>
    </row>
    <row r="1019" spans="1:6" x14ac:dyDescent="0.25">
      <c r="A1019" s="82"/>
      <c r="B1019" s="26"/>
      <c r="C1019" s="26"/>
      <c r="D1019" s="26"/>
      <c r="E1019" s="26"/>
      <c r="F1019" s="26"/>
    </row>
    <row r="1020" spans="1:6" x14ac:dyDescent="0.25">
      <c r="A1020" s="82"/>
      <c r="B1020" s="26"/>
      <c r="C1020" s="26"/>
      <c r="D1020" s="26"/>
      <c r="E1020" s="26"/>
      <c r="F1020" s="26"/>
    </row>
    <row r="1021" spans="1:6" x14ac:dyDescent="0.25">
      <c r="A1021" s="82"/>
      <c r="B1021" s="26"/>
      <c r="C1021" s="26"/>
      <c r="D1021" s="26"/>
      <c r="E1021" s="26"/>
      <c r="F1021" s="26"/>
    </row>
    <row r="1022" spans="1:6" x14ac:dyDescent="0.25">
      <c r="A1022" s="82"/>
      <c r="B1022" s="26"/>
      <c r="C1022" s="26"/>
      <c r="D1022" s="26"/>
      <c r="E1022" s="26"/>
      <c r="F1022" s="26"/>
    </row>
    <row r="1023" spans="1:6" x14ac:dyDescent="0.25">
      <c r="A1023" s="82"/>
      <c r="B1023" s="26"/>
      <c r="C1023" s="26"/>
      <c r="D1023" s="26"/>
      <c r="E1023" s="26"/>
      <c r="F1023" s="26"/>
    </row>
    <row r="1024" spans="1:6" x14ac:dyDescent="0.25">
      <c r="A1024" s="82"/>
      <c r="B1024" s="26"/>
      <c r="C1024" s="26"/>
      <c r="D1024" s="26"/>
      <c r="E1024" s="26"/>
      <c r="F1024" s="26"/>
    </row>
    <row r="1025" spans="1:6" x14ac:dyDescent="0.25">
      <c r="A1025" s="82"/>
      <c r="B1025" s="26"/>
      <c r="C1025" s="26"/>
      <c r="D1025" s="26"/>
      <c r="E1025" s="26"/>
      <c r="F1025" s="26"/>
    </row>
    <row r="1026" spans="1:6" x14ac:dyDescent="0.25">
      <c r="A1026" s="82"/>
      <c r="B1026" s="26"/>
      <c r="C1026" s="26"/>
      <c r="D1026" s="26"/>
      <c r="E1026" s="26"/>
      <c r="F1026" s="26"/>
    </row>
    <row r="1027" spans="1:6" x14ac:dyDescent="0.25">
      <c r="A1027" s="82"/>
      <c r="B1027" s="26"/>
      <c r="C1027" s="26"/>
      <c r="D1027" s="26"/>
      <c r="E1027" s="26"/>
      <c r="F1027" s="26"/>
    </row>
    <row r="1028" spans="1:6" x14ac:dyDescent="0.25">
      <c r="A1028" s="82"/>
      <c r="B1028" s="26"/>
      <c r="C1028" s="26"/>
      <c r="D1028" s="26"/>
      <c r="E1028" s="26"/>
      <c r="F1028" s="26"/>
    </row>
    <row r="1029" spans="1:6" x14ac:dyDescent="0.25">
      <c r="A1029" s="82"/>
      <c r="B1029" s="26"/>
      <c r="C1029" s="26"/>
      <c r="D1029" s="26"/>
      <c r="E1029" s="26"/>
      <c r="F1029" s="26"/>
    </row>
    <row r="1030" spans="1:6" x14ac:dyDescent="0.25">
      <c r="A1030" s="82"/>
      <c r="B1030" s="26"/>
      <c r="C1030" s="26"/>
      <c r="D1030" s="26"/>
      <c r="E1030" s="26"/>
      <c r="F1030" s="26"/>
    </row>
    <row r="1031" spans="1:6" x14ac:dyDescent="0.25">
      <c r="A1031" s="82"/>
      <c r="B1031" s="26"/>
      <c r="C1031" s="26"/>
      <c r="D1031" s="26"/>
      <c r="E1031" s="26"/>
      <c r="F1031" s="26"/>
    </row>
    <row r="1032" spans="1:6" x14ac:dyDescent="0.25">
      <c r="A1032" s="82"/>
      <c r="B1032" s="26"/>
      <c r="C1032" s="26"/>
      <c r="D1032" s="26"/>
      <c r="E1032" s="26"/>
      <c r="F1032" s="26"/>
    </row>
    <row r="1033" spans="1:6" x14ac:dyDescent="0.25">
      <c r="A1033" s="82"/>
      <c r="B1033" s="26"/>
      <c r="C1033" s="26"/>
      <c r="D1033" s="26"/>
      <c r="E1033" s="26"/>
      <c r="F1033" s="26"/>
    </row>
    <row r="1034" spans="1:6" x14ac:dyDescent="0.25">
      <c r="A1034" s="82"/>
      <c r="B1034" s="26"/>
      <c r="C1034" s="26"/>
      <c r="D1034" s="26"/>
      <c r="E1034" s="26"/>
      <c r="F1034" s="26"/>
    </row>
    <row r="1035" spans="1:6" x14ac:dyDescent="0.25">
      <c r="A1035" s="82"/>
      <c r="B1035" s="26"/>
      <c r="C1035" s="26"/>
      <c r="D1035" s="26"/>
      <c r="E1035" s="26"/>
      <c r="F1035" s="26"/>
    </row>
    <row r="1036" spans="1:6" x14ac:dyDescent="0.25">
      <c r="A1036" s="82"/>
      <c r="B1036" s="26"/>
      <c r="C1036" s="26"/>
      <c r="D1036" s="26"/>
      <c r="E1036" s="26"/>
      <c r="F1036" s="26"/>
    </row>
    <row r="1037" spans="1:6" x14ac:dyDescent="0.25">
      <c r="A1037" s="82"/>
      <c r="B1037" s="26"/>
      <c r="C1037" s="26"/>
      <c r="D1037" s="26"/>
      <c r="E1037" s="26"/>
      <c r="F1037" s="26"/>
    </row>
    <row r="1038" spans="1:6" x14ac:dyDescent="0.25">
      <c r="A1038" s="82"/>
      <c r="B1038" s="26"/>
      <c r="C1038" s="26"/>
      <c r="D1038" s="26"/>
      <c r="E1038" s="26"/>
      <c r="F1038" s="26"/>
    </row>
    <row r="1039" spans="1:6" x14ac:dyDescent="0.25">
      <c r="A1039" s="82"/>
      <c r="B1039" s="26"/>
      <c r="C1039" s="26"/>
      <c r="D1039" s="26"/>
      <c r="E1039" s="26"/>
      <c r="F1039" s="26"/>
    </row>
    <row r="1040" spans="1:6" x14ac:dyDescent="0.25">
      <c r="A1040" s="82"/>
      <c r="B1040" s="26"/>
      <c r="C1040" s="26"/>
      <c r="D1040" s="26"/>
      <c r="E1040" s="26"/>
      <c r="F1040" s="26"/>
    </row>
    <row r="1041" spans="1:6" x14ac:dyDescent="0.25">
      <c r="A1041" s="82"/>
      <c r="B1041" s="26"/>
      <c r="C1041" s="26"/>
      <c r="D1041" s="26"/>
      <c r="E1041" s="26"/>
      <c r="F1041" s="26"/>
    </row>
    <row r="1042" spans="1:6" x14ac:dyDescent="0.25">
      <c r="A1042" s="82"/>
      <c r="B1042" s="26"/>
      <c r="C1042" s="26"/>
      <c r="D1042" s="26"/>
      <c r="E1042" s="26"/>
      <c r="F1042" s="26"/>
    </row>
    <row r="1043" spans="1:6" x14ac:dyDescent="0.25">
      <c r="A1043" s="82"/>
      <c r="B1043" s="26"/>
      <c r="C1043" s="26"/>
      <c r="D1043" s="26"/>
      <c r="E1043" s="26"/>
      <c r="F1043" s="26"/>
    </row>
    <row r="1044" spans="1:6" x14ac:dyDescent="0.25">
      <c r="A1044" s="82"/>
      <c r="B1044" s="26"/>
      <c r="C1044" s="26"/>
      <c r="D1044" s="26"/>
      <c r="E1044" s="26"/>
      <c r="F1044" s="26"/>
    </row>
    <row r="1045" spans="1:6" x14ac:dyDescent="0.25">
      <c r="A1045" s="82"/>
      <c r="B1045" s="26"/>
      <c r="C1045" s="26"/>
      <c r="D1045" s="26"/>
      <c r="E1045" s="26"/>
      <c r="F1045" s="26"/>
    </row>
    <row r="1046" spans="1:6" x14ac:dyDescent="0.25">
      <c r="A1046" s="82"/>
      <c r="B1046" s="26"/>
      <c r="C1046" s="26"/>
      <c r="D1046" s="26"/>
      <c r="E1046" s="26"/>
      <c r="F1046" s="26"/>
    </row>
    <row r="1047" spans="1:6" x14ac:dyDescent="0.25">
      <c r="A1047" s="82"/>
      <c r="B1047" s="26"/>
      <c r="C1047" s="26"/>
      <c r="D1047" s="26"/>
      <c r="E1047" s="26"/>
      <c r="F1047" s="26"/>
    </row>
    <row r="1048" spans="1:6" x14ac:dyDescent="0.25">
      <c r="A1048" s="82"/>
      <c r="B1048" s="26"/>
      <c r="C1048" s="26"/>
      <c r="D1048" s="26"/>
      <c r="E1048" s="26"/>
      <c r="F1048" s="26"/>
    </row>
    <row r="1049" spans="1:6" x14ac:dyDescent="0.25">
      <c r="A1049" s="82"/>
      <c r="B1049" s="26"/>
      <c r="C1049" s="26"/>
      <c r="D1049" s="26"/>
      <c r="E1049" s="26"/>
      <c r="F1049" s="26"/>
    </row>
    <row r="1050" spans="1:6" x14ac:dyDescent="0.25">
      <c r="A1050" s="82"/>
      <c r="B1050" s="26"/>
      <c r="C1050" s="26"/>
      <c r="D1050" s="26"/>
      <c r="E1050" s="26"/>
      <c r="F1050" s="26"/>
    </row>
    <row r="1051" spans="1:6" x14ac:dyDescent="0.25">
      <c r="A1051" s="82"/>
      <c r="B1051" s="26"/>
      <c r="C1051" s="26"/>
      <c r="D1051" s="26"/>
      <c r="E1051" s="26"/>
      <c r="F1051" s="26"/>
    </row>
    <row r="1052" spans="1:6" x14ac:dyDescent="0.25">
      <c r="A1052" s="82"/>
      <c r="B1052" s="26"/>
      <c r="C1052" s="26"/>
      <c r="D1052" s="26"/>
      <c r="E1052" s="26"/>
      <c r="F1052" s="26"/>
    </row>
    <row r="1053" spans="1:6" x14ac:dyDescent="0.25">
      <c r="A1053" s="82"/>
      <c r="B1053" s="26"/>
      <c r="C1053" s="26"/>
      <c r="D1053" s="26"/>
      <c r="E1053" s="26"/>
      <c r="F1053" s="26"/>
    </row>
    <row r="1054" spans="1:6" x14ac:dyDescent="0.25">
      <c r="A1054" s="82"/>
      <c r="B1054" s="26"/>
      <c r="C1054" s="26"/>
      <c r="D1054" s="26"/>
      <c r="E1054" s="26"/>
      <c r="F1054" s="26"/>
    </row>
    <row r="1055" spans="1:6" x14ac:dyDescent="0.25">
      <c r="A1055" s="82"/>
      <c r="B1055" s="26"/>
      <c r="C1055" s="26"/>
      <c r="D1055" s="26"/>
      <c r="E1055" s="26"/>
      <c r="F1055" s="26"/>
    </row>
    <row r="1056" spans="1:6" x14ac:dyDescent="0.25">
      <c r="A1056" s="82"/>
      <c r="B1056" s="26"/>
      <c r="C1056" s="26"/>
      <c r="D1056" s="26"/>
      <c r="E1056" s="26"/>
      <c r="F1056" s="26"/>
    </row>
    <row r="1057" spans="1:6" x14ac:dyDescent="0.25">
      <c r="A1057" s="82"/>
      <c r="B1057" s="26"/>
      <c r="C1057" s="26"/>
      <c r="D1057" s="26"/>
      <c r="E1057" s="26"/>
      <c r="F1057" s="26"/>
    </row>
    <row r="1058" spans="1:6" x14ac:dyDescent="0.25">
      <c r="A1058" s="82"/>
      <c r="B1058" s="26"/>
      <c r="C1058" s="26"/>
      <c r="D1058" s="26"/>
      <c r="E1058" s="26"/>
      <c r="F1058" s="26"/>
    </row>
    <row r="1059" spans="1:6" x14ac:dyDescent="0.25">
      <c r="A1059" s="82"/>
      <c r="B1059" s="26"/>
      <c r="C1059" s="26"/>
      <c r="D1059" s="26"/>
      <c r="E1059" s="26"/>
      <c r="F1059" s="26"/>
    </row>
    <row r="1060" spans="1:6" x14ac:dyDescent="0.25">
      <c r="A1060" s="82"/>
      <c r="B1060" s="26"/>
      <c r="C1060" s="26"/>
      <c r="D1060" s="26"/>
      <c r="E1060" s="26"/>
      <c r="F1060" s="26"/>
    </row>
    <row r="1061" spans="1:6" x14ac:dyDescent="0.25">
      <c r="A1061" s="82"/>
      <c r="B1061" s="26"/>
      <c r="C1061" s="26"/>
      <c r="D1061" s="26"/>
      <c r="E1061" s="26"/>
      <c r="F1061" s="26"/>
    </row>
    <row r="1062" spans="1:6" x14ac:dyDescent="0.25">
      <c r="A1062" s="82"/>
      <c r="B1062" s="26"/>
      <c r="C1062" s="26"/>
      <c r="D1062" s="26"/>
      <c r="E1062" s="26"/>
      <c r="F1062" s="26"/>
    </row>
    <row r="1063" spans="1:6" x14ac:dyDescent="0.25">
      <c r="A1063" s="82"/>
      <c r="B1063" s="26"/>
      <c r="C1063" s="26"/>
      <c r="D1063" s="26"/>
      <c r="E1063" s="26"/>
      <c r="F1063" s="26"/>
    </row>
    <row r="1064" spans="1:6" x14ac:dyDescent="0.25">
      <c r="A1064" s="82"/>
      <c r="B1064" s="26"/>
      <c r="C1064" s="26"/>
      <c r="D1064" s="26"/>
      <c r="E1064" s="26"/>
      <c r="F1064" s="26"/>
    </row>
    <row r="1065" spans="1:6" x14ac:dyDescent="0.25">
      <c r="A1065" s="82"/>
      <c r="B1065" s="26"/>
      <c r="C1065" s="26"/>
      <c r="D1065" s="26"/>
      <c r="E1065" s="26"/>
      <c r="F1065" s="26"/>
    </row>
    <row r="1066" spans="1:6" x14ac:dyDescent="0.25">
      <c r="A1066" s="82"/>
      <c r="B1066" s="26"/>
      <c r="C1066" s="26"/>
      <c r="D1066" s="26"/>
      <c r="E1066" s="26"/>
      <c r="F1066" s="26"/>
    </row>
    <row r="1067" spans="1:6" x14ac:dyDescent="0.25">
      <c r="A1067" s="82"/>
      <c r="B1067" s="26"/>
      <c r="C1067" s="26"/>
      <c r="D1067" s="26"/>
      <c r="E1067" s="26"/>
      <c r="F1067" s="26"/>
    </row>
    <row r="1068" spans="1:6" x14ac:dyDescent="0.25">
      <c r="A1068" s="82"/>
      <c r="B1068" s="26"/>
      <c r="C1068" s="26"/>
      <c r="D1068" s="26"/>
      <c r="E1068" s="26"/>
      <c r="F1068" s="26"/>
    </row>
    <row r="1069" spans="1:6" x14ac:dyDescent="0.25">
      <c r="A1069" s="82"/>
      <c r="B1069" s="26"/>
      <c r="C1069" s="26"/>
      <c r="D1069" s="26"/>
      <c r="E1069" s="26"/>
      <c r="F1069" s="26"/>
    </row>
    <row r="1070" spans="1:6" x14ac:dyDescent="0.25">
      <c r="A1070" s="82"/>
      <c r="B1070" s="26"/>
      <c r="C1070" s="26"/>
      <c r="D1070" s="26"/>
      <c r="E1070" s="26"/>
      <c r="F1070" s="26"/>
    </row>
    <row r="1071" spans="1:6" x14ac:dyDescent="0.25">
      <c r="A1071" s="82"/>
      <c r="B1071" s="26"/>
      <c r="C1071" s="26"/>
      <c r="D1071" s="26"/>
      <c r="E1071" s="26"/>
      <c r="F1071" s="26"/>
    </row>
    <row r="1072" spans="1:6" x14ac:dyDescent="0.25">
      <c r="A1072" s="82"/>
      <c r="B1072" s="26"/>
      <c r="C1072" s="26"/>
      <c r="D1072" s="26"/>
      <c r="E1072" s="26"/>
      <c r="F1072" s="26"/>
    </row>
    <row r="1073" spans="1:6" x14ac:dyDescent="0.25">
      <c r="A1073" s="82"/>
      <c r="B1073" s="26"/>
      <c r="C1073" s="26"/>
      <c r="D1073" s="26"/>
      <c r="E1073" s="26"/>
      <c r="F1073" s="26"/>
    </row>
    <row r="1074" spans="1:6" x14ac:dyDescent="0.25">
      <c r="A1074" s="82"/>
      <c r="B1074" s="26"/>
      <c r="C1074" s="26"/>
      <c r="D1074" s="26"/>
      <c r="E1074" s="26"/>
      <c r="F1074" s="26"/>
    </row>
    <row r="1075" spans="1:6" x14ac:dyDescent="0.25">
      <c r="A1075" s="82"/>
      <c r="B1075" s="26"/>
      <c r="C1075" s="26"/>
      <c r="D1075" s="26"/>
      <c r="E1075" s="26"/>
      <c r="F1075" s="26"/>
    </row>
    <row r="1076" spans="1:6" x14ac:dyDescent="0.25">
      <c r="A1076" s="82"/>
      <c r="B1076" s="26"/>
      <c r="C1076" s="26"/>
      <c r="D1076" s="26"/>
      <c r="E1076" s="26"/>
      <c r="F1076" s="26"/>
    </row>
    <row r="1077" spans="1:6" x14ac:dyDescent="0.25">
      <c r="A1077" s="82"/>
      <c r="B1077" s="26"/>
      <c r="C1077" s="26"/>
      <c r="D1077" s="26"/>
      <c r="E1077" s="26"/>
      <c r="F1077" s="26"/>
    </row>
    <row r="1078" spans="1:6" x14ac:dyDescent="0.25">
      <c r="A1078" s="82"/>
      <c r="B1078" s="26"/>
      <c r="C1078" s="26"/>
      <c r="D1078" s="26"/>
      <c r="E1078" s="26"/>
      <c r="F1078" s="26"/>
    </row>
    <row r="1079" spans="1:6" x14ac:dyDescent="0.25">
      <c r="A1079" s="82"/>
      <c r="B1079" s="26"/>
      <c r="C1079" s="26"/>
      <c r="D1079" s="26"/>
      <c r="E1079" s="26"/>
      <c r="F1079" s="26"/>
    </row>
    <row r="1080" spans="1:6" x14ac:dyDescent="0.25">
      <c r="A1080" s="82"/>
      <c r="B1080" s="26"/>
      <c r="C1080" s="26"/>
      <c r="D1080" s="26"/>
      <c r="E1080" s="26"/>
      <c r="F1080" s="26"/>
    </row>
    <row r="1081" spans="1:6" x14ac:dyDescent="0.25">
      <c r="A1081" s="82"/>
      <c r="B1081" s="26"/>
      <c r="C1081" s="26"/>
      <c r="D1081" s="26"/>
      <c r="E1081" s="26"/>
      <c r="F1081" s="26"/>
    </row>
    <row r="1082" spans="1:6" x14ac:dyDescent="0.25">
      <c r="A1082" s="82"/>
      <c r="B1082" s="26"/>
      <c r="C1082" s="26"/>
      <c r="D1082" s="26"/>
      <c r="E1082" s="26"/>
      <c r="F1082" s="26"/>
    </row>
    <row r="1083" spans="1:6" x14ac:dyDescent="0.25">
      <c r="A1083" s="82"/>
      <c r="B1083" s="26"/>
      <c r="C1083" s="26"/>
      <c r="D1083" s="26"/>
      <c r="E1083" s="26"/>
      <c r="F1083" s="26"/>
    </row>
    <row r="1084" spans="1:6" x14ac:dyDescent="0.25">
      <c r="A1084" s="82"/>
      <c r="B1084" s="26"/>
      <c r="C1084" s="26"/>
      <c r="D1084" s="26"/>
      <c r="E1084" s="26"/>
      <c r="F1084" s="26"/>
    </row>
    <row r="1085" spans="1:6" x14ac:dyDescent="0.25">
      <c r="A1085" s="82"/>
      <c r="B1085" s="26"/>
      <c r="C1085" s="26"/>
      <c r="D1085" s="26"/>
      <c r="E1085" s="26"/>
      <c r="F1085" s="26"/>
    </row>
    <row r="1086" spans="1:6" x14ac:dyDescent="0.25">
      <c r="A1086" s="82"/>
      <c r="B1086" s="26"/>
      <c r="C1086" s="26"/>
      <c r="D1086" s="26"/>
      <c r="E1086" s="26"/>
      <c r="F1086" s="26"/>
    </row>
    <row r="1087" spans="1:6" x14ac:dyDescent="0.25">
      <c r="A1087" s="82"/>
      <c r="B1087" s="26"/>
      <c r="C1087" s="26"/>
      <c r="D1087" s="26"/>
      <c r="E1087" s="26"/>
      <c r="F1087" s="26"/>
    </row>
    <row r="1088" spans="1:6" x14ac:dyDescent="0.25">
      <c r="A1088" s="82"/>
      <c r="B1088" s="26"/>
      <c r="C1088" s="26"/>
      <c r="D1088" s="26"/>
      <c r="E1088" s="26"/>
      <c r="F1088" s="26"/>
    </row>
  </sheetData>
  <autoFilter ref="A1:F394" xr:uid="{00000000-0001-0000-0200-000000000000}">
    <sortState xmlns:xlrd2="http://schemas.microsoft.com/office/spreadsheetml/2017/richdata2" ref="A2:F398">
      <sortCondition ref="A1:A394"/>
    </sortState>
  </autoFilter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1373-83F9-4E05-9241-695876D4F0F4}">
  <sheetPr>
    <tabColor rgb="FFFFFF00"/>
  </sheetPr>
  <dimension ref="A1:T82"/>
  <sheetViews>
    <sheetView zoomScale="70" zoomScaleNormal="70" workbookViewId="0">
      <selection activeCell="J7" sqref="J7"/>
    </sheetView>
  </sheetViews>
  <sheetFormatPr defaultRowHeight="15" x14ac:dyDescent="0.25"/>
  <cols>
    <col min="1" max="1" width="11.42578125" style="67" bestFit="1" customWidth="1"/>
    <col min="2" max="2" width="14" style="67" bestFit="1" customWidth="1"/>
    <col min="3" max="3" width="20.7109375" style="67" customWidth="1"/>
    <col min="4" max="4" width="12.42578125" style="67" customWidth="1"/>
    <col min="5" max="5" width="13.28515625" style="67" customWidth="1"/>
    <col min="6" max="7" width="13.140625" style="67" customWidth="1"/>
    <col min="8" max="8" width="13.28515625" style="67" customWidth="1"/>
    <col min="9" max="9" width="13.140625" style="67" customWidth="1"/>
    <col min="10" max="10" width="16" style="67" customWidth="1"/>
    <col min="11" max="11" width="8.7109375" style="69" customWidth="1"/>
    <col min="12" max="12" width="13.28515625" style="55" customWidth="1"/>
    <col min="13" max="13" width="16.7109375" style="55" customWidth="1"/>
    <col min="14" max="14" width="51.140625" style="56" customWidth="1"/>
    <col min="15" max="15" width="16.42578125" style="71" customWidth="1"/>
    <col min="16" max="16" width="22.5703125" style="71" customWidth="1"/>
    <col min="17" max="17" width="22.28515625" style="69" customWidth="1"/>
    <col min="18" max="18" width="24.5703125" style="69" customWidth="1"/>
    <col min="19" max="19" width="23.7109375" style="71" customWidth="1"/>
    <col min="20" max="20" width="15.7109375" style="55" customWidth="1"/>
    <col min="21" max="16384" width="9.140625" style="55"/>
  </cols>
  <sheetData>
    <row r="1" spans="1:20" s="42" customFormat="1" ht="105" x14ac:dyDescent="0.25">
      <c r="A1" s="37" t="s">
        <v>426</v>
      </c>
      <c r="B1" s="38" t="s">
        <v>519</v>
      </c>
      <c r="C1" s="38" t="s">
        <v>520</v>
      </c>
      <c r="D1" s="38" t="s">
        <v>521</v>
      </c>
      <c r="E1" s="38" t="s">
        <v>522</v>
      </c>
      <c r="F1" s="38" t="s">
        <v>523</v>
      </c>
      <c r="G1" s="38" t="s">
        <v>524</v>
      </c>
      <c r="H1" s="39" t="s">
        <v>525</v>
      </c>
      <c r="I1" s="39" t="s">
        <v>526</v>
      </c>
      <c r="J1" s="38" t="s">
        <v>527</v>
      </c>
      <c r="K1" s="40" t="s">
        <v>518</v>
      </c>
      <c r="L1" s="40" t="s">
        <v>528</v>
      </c>
      <c r="M1" s="40" t="s">
        <v>529</v>
      </c>
      <c r="N1" s="38" t="s">
        <v>530</v>
      </c>
      <c r="O1" s="38" t="s">
        <v>531</v>
      </c>
      <c r="P1" s="38" t="s">
        <v>532</v>
      </c>
      <c r="Q1" s="38" t="s">
        <v>533</v>
      </c>
      <c r="R1" s="41" t="s">
        <v>534</v>
      </c>
      <c r="S1" s="41" t="s">
        <v>535</v>
      </c>
      <c r="T1" s="41" t="s">
        <v>536</v>
      </c>
    </row>
    <row r="2" spans="1:20" x14ac:dyDescent="0.25">
      <c r="A2" s="43" t="str">
        <f>[1]PREFIXO!A2</f>
        <v>BGM</v>
      </c>
      <c r="B2" s="43" t="str">
        <f>VLOOKUP(Tabela14[[#This Row],[PREFIXO]],[1]PREFIXO!$A:$D,4)</f>
        <v>S92</v>
      </c>
      <c r="C2" s="43" t="str">
        <f>VLOOKUP(Tabela14[[#This Row],[PREFIXO]],[1]PREFIXO!$A:$E,5,0)</f>
        <v>5500.0108133.18.2</v>
      </c>
      <c r="D2" s="43" t="str">
        <f>VLOOKUP(Tabela14[[#This Row],[PREFIXO]],[1]PREFIXO!$A:$C,3,0)</f>
        <v>TITULAR</v>
      </c>
      <c r="E2" s="44">
        <v>44643</v>
      </c>
      <c r="F2" s="45">
        <f>Tabela14[[#This Row],[ULTIMA ACC REALIZADA]]+30</f>
        <v>44673</v>
      </c>
      <c r="G2" s="46">
        <f ca="1">IF(Tabela14[[#This Row],[TITULAR OU BACKUP]]="INTEGRADO","-",Tabela14[[#This Row],[VENCIMENTO DA ACC 30 DIAS]]-TODAY())</f>
        <v>-203</v>
      </c>
      <c r="H2" s="45">
        <f>Tabela14[[#This Row],[ULTIMA ACC REALIZADA]]+28</f>
        <v>44671</v>
      </c>
      <c r="I2" s="46" t="str">
        <f ca="1">IF(Tabela14[[#This Row],[TITULAR OU BACKUP]]="INTEGRADO",Tabela14[[#This Row],[VENCIMENTO DA ACC 28 DIAS (INTEGRADA)]]-TODAY(),"-")</f>
        <v>-</v>
      </c>
      <c r="J2" s="47" t="s">
        <v>537</v>
      </c>
      <c r="K2" s="48" t="s">
        <v>0</v>
      </c>
      <c r="L2" s="49" t="str">
        <f>VLOOKUP(A2,[1]PREFIXO!$A:$B,2,0)</f>
        <v>CHC</v>
      </c>
      <c r="M2" s="48" t="s">
        <v>538</v>
      </c>
      <c r="N2" s="50"/>
      <c r="O2" s="51">
        <v>44374</v>
      </c>
      <c r="P2" s="52"/>
      <c r="Q2" s="53"/>
      <c r="R2" s="53"/>
      <c r="S2" s="51"/>
      <c r="T2" s="54">
        <f>IF(AND(Tabela14[[#This Row],[TITULAR OU BACKUP]]="BACKUP",Tabela14[[#This Row],[ESTÁ BACKPEANDO OU SENDO BACKPEADA POR QUAL ACFT]]=""),0,1)</f>
        <v>1</v>
      </c>
    </row>
    <row r="3" spans="1:20" ht="30" x14ac:dyDescent="0.25">
      <c r="A3" s="43" t="str">
        <f>[1]PREFIXO!A3</f>
        <v>BGT</v>
      </c>
      <c r="B3" s="43" t="str">
        <f>VLOOKUP(Tabela14[[#This Row],[PREFIXO]],[1]PREFIXO!$A:$D,4)</f>
        <v>S92</v>
      </c>
      <c r="C3" s="43" t="str">
        <f>VLOOKUP(Tabela14[[#This Row],[PREFIXO]],[1]PREFIXO!$A:$E,5,0)</f>
        <v>5500.0108132.18.2</v>
      </c>
      <c r="D3" s="43" t="str">
        <f>VLOOKUP(Tabela14[[#This Row],[PREFIXO]],[1]PREFIXO!$A:$C,3,0)</f>
        <v>TITULAR</v>
      </c>
      <c r="E3" s="44">
        <v>44727</v>
      </c>
      <c r="F3" s="45">
        <f>Tabela14[[#This Row],[ULTIMA ACC REALIZADA]]+30</f>
        <v>44757</v>
      </c>
      <c r="G3" s="46">
        <f ca="1">IF(Tabela14[[#This Row],[TITULAR OU BACKUP]]="INTEGRADO","-",Tabela14[[#This Row],[VENCIMENTO DA ACC 30 DIAS]]-TODAY())</f>
        <v>-119</v>
      </c>
      <c r="H3" s="45">
        <f>Tabela14[[#This Row],[ULTIMA ACC REALIZADA]]+28</f>
        <v>44755</v>
      </c>
      <c r="I3" s="46" t="str">
        <f ca="1">IF(Tabela14[[#This Row],[TITULAR OU BACKUP]]="INTEGRADO",Tabela14[[#This Row],[VENCIMENTO DA ACC 28 DIAS (INTEGRADA)]]-TODAY(),"-")</f>
        <v>-</v>
      </c>
      <c r="J3" s="47" t="s">
        <v>539</v>
      </c>
      <c r="K3" s="48" t="s">
        <v>0</v>
      </c>
      <c r="L3" s="49" t="str">
        <f>VLOOKUP(A3,[1]PREFIXO!$A:$B,2,0)</f>
        <v>CHC</v>
      </c>
      <c r="M3" s="48" t="s">
        <v>538</v>
      </c>
      <c r="N3" s="56" t="s">
        <v>540</v>
      </c>
      <c r="O3" s="51">
        <v>44353</v>
      </c>
      <c r="P3" s="52" t="s">
        <v>541</v>
      </c>
      <c r="Q3" s="53"/>
      <c r="R3" s="53"/>
      <c r="S3" s="51" t="s">
        <v>542</v>
      </c>
      <c r="T3" s="54">
        <f>IF(AND(Tabela14[[#This Row],[TITULAR OU BACKUP]]="BACKUP",Tabela14[[#This Row],[ESTÁ BACKPEANDO OU SENDO BACKPEADA POR QUAL ACFT]]=""),0,1)</f>
        <v>1</v>
      </c>
    </row>
    <row r="4" spans="1:20" x14ac:dyDescent="0.25">
      <c r="A4" s="43" t="str">
        <f>[1]PREFIXO!A4</f>
        <v>BGU</v>
      </c>
      <c r="B4" s="43" t="str">
        <f>VLOOKUP(Tabela14[[#This Row],[PREFIXO]],[1]PREFIXO!$A:$D,4)</f>
        <v>S92</v>
      </c>
      <c r="C4" s="43" t="str">
        <f>VLOOKUP(Tabela14[[#This Row],[PREFIXO]],[1]PREFIXO!$A:$E,5,0)</f>
        <v>5500.0108145.18.2</v>
      </c>
      <c r="D4" s="43" t="str">
        <f>VLOOKUP(Tabela14[[#This Row],[PREFIXO]],[1]PREFIXO!$A:$C,3,0)</f>
        <v>TITULAR</v>
      </c>
      <c r="E4" s="44">
        <v>44755</v>
      </c>
      <c r="F4" s="45">
        <f>Tabela14[[#This Row],[ULTIMA ACC REALIZADA]]+30</f>
        <v>44785</v>
      </c>
      <c r="G4" s="46">
        <f ca="1">IF(Tabela14[[#This Row],[TITULAR OU BACKUP]]="INTEGRADO","-",Tabela14[[#This Row],[VENCIMENTO DA ACC 30 DIAS]]-TODAY())</f>
        <v>-91</v>
      </c>
      <c r="H4" s="45">
        <f>Tabela14[[#This Row],[ULTIMA ACC REALIZADA]]+28</f>
        <v>44783</v>
      </c>
      <c r="I4" s="46" t="str">
        <f ca="1">IF(Tabela14[[#This Row],[TITULAR OU BACKUP]]="INTEGRADO",Tabela14[[#This Row],[VENCIMENTO DA ACC 28 DIAS (INTEGRADA)]]-TODAY(),"-")</f>
        <v>-</v>
      </c>
      <c r="J4" s="47"/>
      <c r="K4" s="48" t="s">
        <v>1</v>
      </c>
      <c r="L4" s="49" t="str">
        <f>VLOOKUP(A4,[1]PREFIXO!$A:$B,2,0)</f>
        <v>CHC</v>
      </c>
      <c r="M4" s="48" t="s">
        <v>538</v>
      </c>
      <c r="N4" s="55" t="s">
        <v>543</v>
      </c>
      <c r="O4" s="51">
        <v>43464</v>
      </c>
      <c r="P4" s="52" t="s">
        <v>541</v>
      </c>
      <c r="Q4" s="53"/>
      <c r="R4" s="53"/>
      <c r="S4" s="51" t="s">
        <v>544</v>
      </c>
      <c r="T4" s="54">
        <f>IF(AND(Tabela14[[#This Row],[TITULAR OU BACKUP]]="BACKUP",Tabela14[[#This Row],[ESTÁ BACKPEANDO OU SENDO BACKPEADA POR QUAL ACFT]]=""),0,1)</f>
        <v>1</v>
      </c>
    </row>
    <row r="5" spans="1:20" ht="30" x14ac:dyDescent="0.25">
      <c r="A5" s="43" t="str">
        <f>[1]PREFIXO!A5</f>
        <v>BGX</v>
      </c>
      <c r="B5" s="43" t="str">
        <f>VLOOKUP(Tabela14[[#This Row],[PREFIXO]],[1]PREFIXO!$A:$D,4)</f>
        <v>AW139</v>
      </c>
      <c r="C5" s="43">
        <f>VLOOKUP(Tabela14[[#This Row],[PREFIXO]],[1]PREFIXO!$A:$E,5,0)</f>
        <v>0</v>
      </c>
      <c r="D5" s="43" t="str">
        <f>VLOOKUP(Tabela14[[#This Row],[PREFIXO]],[1]PREFIXO!$A:$C,3,0)</f>
        <v>BACKUP</v>
      </c>
      <c r="E5" s="44">
        <v>44692</v>
      </c>
      <c r="F5" s="45">
        <f>Tabela14[[#This Row],[ULTIMA ACC REALIZADA]]+30</f>
        <v>44722</v>
      </c>
      <c r="G5" s="46">
        <f ca="1">IF(Tabela14[[#This Row],[TITULAR OU BACKUP]]="INTEGRADO","-",Tabela14[[#This Row],[VENCIMENTO DA ACC 30 DIAS]]-TODAY())</f>
        <v>-154</v>
      </c>
      <c r="H5" s="45">
        <f>Tabela14[[#This Row],[ULTIMA ACC REALIZADA]]+28</f>
        <v>44720</v>
      </c>
      <c r="I5" s="46" t="str">
        <f ca="1">IF(Tabela14[[#This Row],[TITULAR OU BACKUP]]="INTEGRADO",Tabela14[[#This Row],[VENCIMENTO DA ACC 28 DIAS (INTEGRADA)]]-TODAY(),"-")</f>
        <v>-</v>
      </c>
      <c r="J5" s="47"/>
      <c r="K5" s="48" t="s">
        <v>545</v>
      </c>
      <c r="L5" s="49" t="str">
        <f>VLOOKUP(A5,[1]PREFIXO!$A:$B,2,0)</f>
        <v>OMNI</v>
      </c>
      <c r="M5" s="48" t="s">
        <v>541</v>
      </c>
      <c r="N5" s="50"/>
      <c r="O5" s="51"/>
      <c r="P5" s="52"/>
      <c r="Q5" s="53"/>
      <c r="R5" s="53"/>
      <c r="S5" s="51" t="s">
        <v>546</v>
      </c>
      <c r="T5" s="54">
        <f>IF(AND(Tabela14[[#This Row],[TITULAR OU BACKUP]]="BACKUP",Tabela14[[#This Row],[ESTÁ BACKPEANDO OU SENDO BACKPEADA POR QUAL ACFT]]=""),0,1)</f>
        <v>0</v>
      </c>
    </row>
    <row r="6" spans="1:20" x14ac:dyDescent="0.25">
      <c r="A6" s="43" t="str">
        <f>[1]PREFIXO!A6</f>
        <v>BGY</v>
      </c>
      <c r="B6" s="43" t="str">
        <f>VLOOKUP(Tabela14[[#This Row],[PREFIXO]],[1]PREFIXO!$A:$D,4)</f>
        <v>AW139</v>
      </c>
      <c r="C6" s="43">
        <f>VLOOKUP(Tabela14[[#This Row],[PREFIXO]],[1]PREFIXO!$A:$E,5,0)</f>
        <v>0</v>
      </c>
      <c r="D6" s="43" t="str">
        <f>VLOOKUP(Tabela14[[#This Row],[PREFIXO]],[1]PREFIXO!$A:$C,3,0)</f>
        <v>BACKUP</v>
      </c>
      <c r="E6" s="44">
        <v>44747</v>
      </c>
      <c r="F6" s="45">
        <f>Tabela14[[#This Row],[ULTIMA ACC REALIZADA]]+30</f>
        <v>44777</v>
      </c>
      <c r="G6" s="46">
        <f ca="1">IF(Tabela14[[#This Row],[TITULAR OU BACKUP]]="INTEGRADO","-",Tabela14[[#This Row],[VENCIMENTO DA ACC 30 DIAS]]-TODAY())</f>
        <v>-99</v>
      </c>
      <c r="H6" s="45">
        <f>Tabela14[[#This Row],[ULTIMA ACC REALIZADA]]+28</f>
        <v>44775</v>
      </c>
      <c r="I6" s="46" t="str">
        <f ca="1">IF(Tabela14[[#This Row],[TITULAR OU BACKUP]]="INTEGRADO",Tabela14[[#This Row],[VENCIMENTO DA ACC 28 DIAS (INTEGRADA)]]-TODAY(),"-")</f>
        <v>-</v>
      </c>
      <c r="J6" s="47"/>
      <c r="K6" s="48" t="s">
        <v>1</v>
      </c>
      <c r="L6" s="49" t="str">
        <f>VLOOKUP(A6,[1]PREFIXO!$A:$B,2,0)</f>
        <v>CHC</v>
      </c>
      <c r="M6" s="48" t="s">
        <v>538</v>
      </c>
      <c r="N6" s="50" t="s">
        <v>547</v>
      </c>
      <c r="O6" s="51"/>
      <c r="P6" s="52"/>
      <c r="Q6" s="53"/>
      <c r="R6" s="53"/>
      <c r="S6" s="51"/>
      <c r="T6" s="54">
        <f>IF(AND(Tabela14[[#This Row],[TITULAR OU BACKUP]]="BACKUP",Tabela14[[#This Row],[ESTÁ BACKPEANDO OU SENDO BACKPEADA POR QUAL ACFT]]=""),0,1)</f>
        <v>0</v>
      </c>
    </row>
    <row r="7" spans="1:20" x14ac:dyDescent="0.25">
      <c r="A7" s="43" t="str">
        <f>[1]PREFIXO!A7</f>
        <v>BGZ</v>
      </c>
      <c r="B7" s="43" t="str">
        <f>VLOOKUP(Tabela14[[#This Row],[PREFIXO]],[1]PREFIXO!$A:$D,4)</f>
        <v>AW139</v>
      </c>
      <c r="C7" s="43">
        <f>VLOOKUP(Tabela14[[#This Row],[PREFIXO]],[1]PREFIXO!$A:$E,5,0)</f>
        <v>0</v>
      </c>
      <c r="D7" s="43" t="str">
        <f>VLOOKUP(Tabela14[[#This Row],[PREFIXO]],[1]PREFIXO!$A:$C,3,0)</f>
        <v>BACKUP</v>
      </c>
      <c r="E7" s="44">
        <v>44772</v>
      </c>
      <c r="F7" s="45">
        <f>Tabela14[[#This Row],[ULTIMA ACC REALIZADA]]+30</f>
        <v>44802</v>
      </c>
      <c r="G7" s="46">
        <f ca="1">IF(Tabela14[[#This Row],[TITULAR OU BACKUP]]="INTEGRADO","-",Tabela14[[#This Row],[VENCIMENTO DA ACC 30 DIAS]]-TODAY())</f>
        <v>-74</v>
      </c>
      <c r="H7" s="45">
        <f>Tabela14[[#This Row],[ULTIMA ACC REALIZADA]]+28</f>
        <v>44800</v>
      </c>
      <c r="I7" s="46" t="str">
        <f ca="1">IF(Tabela14[[#This Row],[TITULAR OU BACKUP]]="INTEGRADO",Tabela14[[#This Row],[VENCIMENTO DA ACC 28 DIAS (INTEGRADA)]]-TODAY(),"-")</f>
        <v>-</v>
      </c>
      <c r="J7" s="47" t="s">
        <v>548</v>
      </c>
      <c r="K7" s="48" t="s">
        <v>0</v>
      </c>
      <c r="L7" s="49" t="str">
        <f>VLOOKUP(A7,[1]PREFIXO!$A:$B,2,0)</f>
        <v>CHC</v>
      </c>
      <c r="M7" s="48" t="s">
        <v>541</v>
      </c>
      <c r="N7" s="50"/>
      <c r="O7" s="51">
        <v>44688</v>
      </c>
      <c r="P7" s="52" t="s">
        <v>538</v>
      </c>
      <c r="Q7" s="53"/>
      <c r="R7" s="53"/>
      <c r="S7" s="57"/>
      <c r="T7" s="54">
        <f>IF(AND(Tabela14[[#This Row],[TITULAR OU BACKUP]]="BACKUP",Tabela14[[#This Row],[ESTÁ BACKPEANDO OU SENDO BACKPEADA POR QUAL ACFT]]=""),0,1)</f>
        <v>1</v>
      </c>
    </row>
    <row r="8" spans="1:20" x14ac:dyDescent="0.25">
      <c r="A8" s="43" t="str">
        <f>[1]PREFIXO!A8</f>
        <v>CDV</v>
      </c>
      <c r="B8" s="43" t="str">
        <f>VLOOKUP(Tabela14[[#This Row],[PREFIXO]],[1]PREFIXO!$A:$D,4)</f>
        <v>AW139</v>
      </c>
      <c r="C8" s="43">
        <f>VLOOKUP(Tabela14[[#This Row],[PREFIXO]],[1]PREFIXO!$A:$E,5,0)</f>
        <v>0</v>
      </c>
      <c r="D8" s="43" t="str">
        <f>VLOOKUP(Tabela14[[#This Row],[PREFIXO]],[1]PREFIXO!$A:$C,3,0)</f>
        <v>TITULAR</v>
      </c>
      <c r="E8" s="44">
        <v>44762</v>
      </c>
      <c r="F8" s="45">
        <f>Tabela14[[#This Row],[ULTIMA ACC REALIZADA]]+30</f>
        <v>44792</v>
      </c>
      <c r="G8" s="46">
        <f ca="1">IF(Tabela14[[#This Row],[TITULAR OU BACKUP]]="INTEGRADO","-",Tabela14[[#This Row],[VENCIMENTO DA ACC 30 DIAS]]-TODAY())</f>
        <v>-84</v>
      </c>
      <c r="H8" s="45">
        <f>Tabela14[[#This Row],[ULTIMA ACC REALIZADA]]+28</f>
        <v>44790</v>
      </c>
      <c r="I8" s="46" t="str">
        <f ca="1">IF(Tabela14[[#This Row],[TITULAR OU BACKUP]]="INTEGRADO",Tabela14[[#This Row],[VENCIMENTO DA ACC 28 DIAS (INTEGRADA)]]-TODAY(),"-")</f>
        <v>-</v>
      </c>
      <c r="J8" s="47"/>
      <c r="K8" s="48" t="s">
        <v>1</v>
      </c>
      <c r="L8" s="49" t="str">
        <f>VLOOKUP(A8,[1]PREFIXO!$A:$B,2,0)</f>
        <v>BRISTOW</v>
      </c>
      <c r="M8" s="48" t="s">
        <v>541</v>
      </c>
      <c r="N8" s="50"/>
      <c r="O8" s="51"/>
      <c r="P8" s="52"/>
      <c r="Q8" s="53"/>
      <c r="R8" s="53"/>
      <c r="S8" s="58"/>
      <c r="T8" s="59">
        <f>IF(AND(Tabela14[[#This Row],[TITULAR OU BACKUP]]="BACKUP",Tabela14[[#This Row],[ESTÁ BACKPEANDO OU SENDO BACKPEADA POR QUAL ACFT]]=""),0,1)</f>
        <v>1</v>
      </c>
    </row>
    <row r="9" spans="1:20" x14ac:dyDescent="0.25">
      <c r="A9" s="43" t="str">
        <f>[1]PREFIXO!A9</f>
        <v>CGD</v>
      </c>
      <c r="B9" s="43" t="str">
        <f>VLOOKUP(Tabela14[[#This Row],[PREFIXO]],[1]PREFIXO!$A:$D,4)</f>
        <v>S92</v>
      </c>
      <c r="C9" s="43" t="str">
        <f>VLOOKUP(Tabela14[[#This Row],[PREFIXO]],[1]PREFIXO!$A:$E,5,0)</f>
        <v>5500.0108144.18.2</v>
      </c>
      <c r="D9" s="43" t="str">
        <f>VLOOKUP(Tabela14[[#This Row],[PREFIXO]],[1]PREFIXO!$A:$C,3,0)</f>
        <v>TITULAR</v>
      </c>
      <c r="E9" s="44">
        <v>44442</v>
      </c>
      <c r="F9" s="45">
        <f>Tabela14[[#This Row],[ULTIMA ACC REALIZADA]]+30</f>
        <v>44472</v>
      </c>
      <c r="G9" s="46">
        <f ca="1">IF(Tabela14[[#This Row],[TITULAR OU BACKUP]]="INTEGRADO","-",Tabela14[[#This Row],[VENCIMENTO DA ACC 30 DIAS]]-TODAY())</f>
        <v>-404</v>
      </c>
      <c r="H9" s="45">
        <f>Tabela14[[#This Row],[ULTIMA ACC REALIZADA]]+28</f>
        <v>44470</v>
      </c>
      <c r="I9" s="46" t="str">
        <f ca="1">IF(Tabela14[[#This Row],[TITULAR OU BACKUP]]="INTEGRADO",Tabela14[[#This Row],[VENCIMENTO DA ACC 28 DIAS (INTEGRADA)]]-TODAY(),"-")</f>
        <v>-</v>
      </c>
      <c r="J9" s="47" t="s">
        <v>549</v>
      </c>
      <c r="K9" s="48" t="s">
        <v>0</v>
      </c>
      <c r="L9" s="49" t="str">
        <f>VLOOKUP(A9,[1]PREFIXO!$A:$B,2,0)</f>
        <v>CHC</v>
      </c>
      <c r="M9" s="48" t="s">
        <v>538</v>
      </c>
      <c r="N9" s="50"/>
      <c r="O9" s="51">
        <v>44374</v>
      </c>
      <c r="P9" s="52"/>
      <c r="Q9" s="53"/>
      <c r="R9" s="53"/>
      <c r="S9" s="51"/>
      <c r="T9" s="54">
        <f>IF(AND(Tabela14[[#This Row],[TITULAR OU BACKUP]]="BACKUP",Tabela14[[#This Row],[ESTÁ BACKPEANDO OU SENDO BACKPEADA POR QUAL ACFT]]=""),0,1)</f>
        <v>1</v>
      </c>
    </row>
    <row r="10" spans="1:20" x14ac:dyDescent="0.25">
      <c r="A10" s="43" t="str">
        <f>[1]PREFIXO!A10</f>
        <v>CGE</v>
      </c>
      <c r="B10" s="43" t="str">
        <f>VLOOKUP(Tabela14[[#This Row],[PREFIXO]],[1]PREFIXO!$A:$D,4)</f>
        <v>S92</v>
      </c>
      <c r="C10" s="43">
        <f>VLOOKUP(Tabela14[[#This Row],[PREFIXO]],[1]PREFIXO!$A:$E,5,0)</f>
        <v>0</v>
      </c>
      <c r="D10" s="43" t="str">
        <f>VLOOKUP(Tabela14[[#This Row],[PREFIXO]],[1]PREFIXO!$A:$C,3,0)</f>
        <v>BACKUP</v>
      </c>
      <c r="E10" s="44">
        <v>44778</v>
      </c>
      <c r="F10" s="45">
        <f>Tabela14[[#This Row],[ULTIMA ACC REALIZADA]]+30</f>
        <v>44808</v>
      </c>
      <c r="G10" s="46">
        <f ca="1">IF(Tabela14[[#This Row],[TITULAR OU BACKUP]]="INTEGRADO","-",Tabela14[[#This Row],[VENCIMENTO DA ACC 30 DIAS]]-TODAY())</f>
        <v>-68</v>
      </c>
      <c r="H10" s="45">
        <f>Tabela14[[#This Row],[ULTIMA ACC REALIZADA]]+28</f>
        <v>44806</v>
      </c>
      <c r="I10" s="46" t="str">
        <f ca="1">IF(Tabela14[[#This Row],[TITULAR OU BACKUP]]="INTEGRADO",Tabela14[[#This Row],[VENCIMENTO DA ACC 28 DIAS (INTEGRADA)]]-TODAY(),"-")</f>
        <v>-</v>
      </c>
      <c r="J10" s="47" t="s">
        <v>550</v>
      </c>
      <c r="K10" s="48" t="s">
        <v>0</v>
      </c>
      <c r="L10" s="49" t="str">
        <f>VLOOKUP(A10,[1]PREFIXO!$A:$B,2,0)</f>
        <v>CHC</v>
      </c>
      <c r="M10" s="48" t="s">
        <v>541</v>
      </c>
      <c r="N10" s="50"/>
      <c r="O10" s="51">
        <v>44325</v>
      </c>
      <c r="P10" s="52" t="s">
        <v>541</v>
      </c>
      <c r="Q10" s="53"/>
      <c r="R10" s="53"/>
      <c r="S10" s="51" t="s">
        <v>551</v>
      </c>
      <c r="T10" s="54">
        <f>IF(AND(Tabela14[[#This Row],[TITULAR OU BACKUP]]="BACKUP",Tabela14[[#This Row],[ESTÁ BACKPEANDO OU SENDO BACKPEADA POR QUAL ACFT]]=""),0,1)</f>
        <v>1</v>
      </c>
    </row>
    <row r="11" spans="1:20" x14ac:dyDescent="0.25">
      <c r="A11" s="43" t="str">
        <f>[1]PREFIXO!A11</f>
        <v>CGF</v>
      </c>
      <c r="B11" s="43" t="str">
        <f>VLOOKUP(Tabela14[[#This Row],[PREFIXO]],[1]PREFIXO!$A:$D,4)</f>
        <v>S92</v>
      </c>
      <c r="C11" s="43">
        <f>VLOOKUP(Tabela14[[#This Row],[PREFIXO]],[1]PREFIXO!$A:$E,5,0)</f>
        <v>0</v>
      </c>
      <c r="D11" s="43" t="str">
        <f>VLOOKUP(Tabela14[[#This Row],[PREFIXO]],[1]PREFIXO!$A:$C,3,0)</f>
        <v>BACKUP</v>
      </c>
      <c r="E11" s="44">
        <v>44777</v>
      </c>
      <c r="F11" s="45">
        <f>Tabela14[[#This Row],[ULTIMA ACC REALIZADA]]+30</f>
        <v>44807</v>
      </c>
      <c r="G11" s="46">
        <f ca="1">IF(Tabela14[[#This Row],[TITULAR OU BACKUP]]="INTEGRADO","-",Tabela14[[#This Row],[VENCIMENTO DA ACC 30 DIAS]]-TODAY())</f>
        <v>-69</v>
      </c>
      <c r="H11" s="45">
        <f>Tabela14[[#This Row],[ULTIMA ACC REALIZADA]]+28</f>
        <v>44805</v>
      </c>
      <c r="I11" s="46" t="str">
        <f ca="1">IF(Tabela14[[#This Row],[TITULAR OU BACKUP]]="INTEGRADO",Tabela14[[#This Row],[VENCIMENTO DA ACC 28 DIAS (INTEGRADA)]]-TODAY(),"-")</f>
        <v>-</v>
      </c>
      <c r="J11" s="47" t="s">
        <v>552</v>
      </c>
      <c r="K11" s="48" t="s">
        <v>0</v>
      </c>
      <c r="L11" s="49" t="str">
        <f>VLOOKUP(A11,[1]PREFIXO!$A:$B,2,0)</f>
        <v>CHC</v>
      </c>
      <c r="M11" s="48" t="s">
        <v>541</v>
      </c>
      <c r="N11" s="60"/>
      <c r="O11" s="51">
        <v>44603</v>
      </c>
      <c r="P11" s="52" t="s">
        <v>538</v>
      </c>
      <c r="Q11" s="53"/>
      <c r="R11" s="53"/>
      <c r="S11" s="51" t="s">
        <v>553</v>
      </c>
      <c r="T11" s="54">
        <f>IF(AND(Tabela14[[#This Row],[TITULAR OU BACKUP]]="BACKUP",Tabela14[[#This Row],[ESTÁ BACKPEANDO OU SENDO BACKPEADA POR QUAL ACFT]]=""),0,1)</f>
        <v>1</v>
      </c>
    </row>
    <row r="12" spans="1:20" x14ac:dyDescent="0.25">
      <c r="A12" s="43" t="str">
        <f>[1]PREFIXO!A12</f>
        <v>CHT</v>
      </c>
      <c r="B12" s="43" t="str">
        <f>VLOOKUP(Tabela14[[#This Row],[PREFIXO]],[1]PREFIXO!$A:$D,4)</f>
        <v>S92</v>
      </c>
      <c r="C12" s="43" t="str">
        <f>VLOOKUP(Tabela14[[#This Row],[PREFIXO]],[1]PREFIXO!$A:$E,5,0)</f>
        <v>5900.0116610.20.2</v>
      </c>
      <c r="D12" s="43" t="str">
        <f>VLOOKUP(Tabela14[[#This Row],[PREFIXO]],[1]PREFIXO!$A:$C,3,0)</f>
        <v>TITULAR</v>
      </c>
      <c r="E12" s="44">
        <v>44750</v>
      </c>
      <c r="F12" s="45">
        <f>Tabela14[[#This Row],[ULTIMA ACC REALIZADA]]+30</f>
        <v>44780</v>
      </c>
      <c r="G12" s="46">
        <f ca="1">IF(Tabela14[[#This Row],[TITULAR OU BACKUP]]="INTEGRADO","-",Tabela14[[#This Row],[VENCIMENTO DA ACC 30 DIAS]]-TODAY())</f>
        <v>-96</v>
      </c>
      <c r="H12" s="45">
        <f>Tabela14[[#This Row],[ULTIMA ACC REALIZADA]]+28</f>
        <v>44778</v>
      </c>
      <c r="I12" s="46" t="str">
        <f ca="1">IF(Tabela14[[#This Row],[TITULAR OU BACKUP]]="INTEGRADO",Tabela14[[#This Row],[VENCIMENTO DA ACC 28 DIAS (INTEGRADA)]]-TODAY(),"-")</f>
        <v>-</v>
      </c>
      <c r="J12" s="47" t="s">
        <v>554</v>
      </c>
      <c r="K12" s="48" t="s">
        <v>1</v>
      </c>
      <c r="L12" s="49" t="str">
        <f>VLOOKUP(A12,[1]PREFIXO!$A:$B,2,0)</f>
        <v>OMNI</v>
      </c>
      <c r="M12" s="48" t="s">
        <v>538</v>
      </c>
      <c r="N12" s="50" t="s">
        <v>555</v>
      </c>
      <c r="O12" s="51">
        <v>44466</v>
      </c>
      <c r="P12" s="52" t="s">
        <v>538</v>
      </c>
      <c r="Q12" s="53"/>
      <c r="R12" s="53">
        <v>44770</v>
      </c>
      <c r="S12" s="51"/>
      <c r="T12" s="54">
        <f>IF(AND(Tabela14[[#This Row],[TITULAR OU BACKUP]]="BACKUP",Tabela14[[#This Row],[ESTÁ BACKPEANDO OU SENDO BACKPEADA POR QUAL ACFT]]=""),0,1)</f>
        <v>1</v>
      </c>
    </row>
    <row r="13" spans="1:20" x14ac:dyDescent="0.25">
      <c r="A13" s="43" t="str">
        <f>[1]PREFIXO!A13</f>
        <v>EFX</v>
      </c>
      <c r="B13" s="43" t="str">
        <f>VLOOKUP(Tabela14[[#This Row],[PREFIXO]],[1]PREFIXO!$A:$D,4)</f>
        <v>AW139</v>
      </c>
      <c r="C13" s="43" t="str">
        <f>VLOOKUP(Tabela14[[#This Row],[PREFIXO]],[1]PREFIXO!$A:$E,5,0)</f>
        <v>5900.0111573.19.2</v>
      </c>
      <c r="D13" s="43" t="str">
        <f>VLOOKUP(Tabela14[[#This Row],[PREFIXO]],[1]PREFIXO!$A:$C,3,0)</f>
        <v>TITULAR</v>
      </c>
      <c r="E13" s="44">
        <v>44776</v>
      </c>
      <c r="F13" s="45">
        <f>Tabela14[[#This Row],[ULTIMA ACC REALIZADA]]+30</f>
        <v>44806</v>
      </c>
      <c r="G13" s="46">
        <f ca="1">IF(Tabela14[[#This Row],[TITULAR OU BACKUP]]="INTEGRADO","-",Tabela14[[#This Row],[VENCIMENTO DA ACC 30 DIAS]]-TODAY())</f>
        <v>-70</v>
      </c>
      <c r="H13" s="45">
        <f>Tabela14[[#This Row],[ULTIMA ACC REALIZADA]]+28</f>
        <v>44804</v>
      </c>
      <c r="I13" s="46" t="str">
        <f ca="1">IF(Tabela14[[#This Row],[TITULAR OU BACKUP]]="INTEGRADO",Tabela14[[#This Row],[VENCIMENTO DA ACC 28 DIAS (INTEGRADA)]]-TODAY(),"-")</f>
        <v>-</v>
      </c>
      <c r="J13" s="47"/>
      <c r="K13" s="48" t="s">
        <v>1</v>
      </c>
      <c r="L13" s="49" t="str">
        <f>VLOOKUP(A13,[1]PREFIXO!$A:$B,2,0)</f>
        <v>BRISTOW</v>
      </c>
      <c r="M13" s="48" t="s">
        <v>541</v>
      </c>
      <c r="N13" s="50"/>
      <c r="O13" s="51">
        <v>44518</v>
      </c>
      <c r="P13" s="52" t="s">
        <v>538</v>
      </c>
      <c r="Q13" s="53"/>
      <c r="R13" s="53"/>
      <c r="S13" s="51"/>
      <c r="T13" s="54">
        <f>IF(AND(Tabela14[[#This Row],[TITULAR OU BACKUP]]="BACKUP",Tabela14[[#This Row],[ESTÁ BACKPEANDO OU SENDO BACKPEADA POR QUAL ACFT]]=""),0,1)</f>
        <v>1</v>
      </c>
    </row>
    <row r="14" spans="1:20" ht="30" x14ac:dyDescent="0.25">
      <c r="A14" s="43" t="str">
        <f>[1]PREFIXO!A14</f>
        <v>GAD</v>
      </c>
      <c r="B14" s="43" t="str">
        <f>VLOOKUP(Tabela14[[#This Row],[PREFIXO]],[1]PREFIXO!$A:$D,4)</f>
        <v>H135</v>
      </c>
      <c r="C14" s="43" t="str">
        <f>VLOOKUP(Tabela14[[#This Row],[PREFIXO]],[1]PREFIXO!$A:$E,5,0)</f>
        <v>5500.0106509.17.2</v>
      </c>
      <c r="D14" s="43" t="str">
        <f>VLOOKUP(Tabela14[[#This Row],[PREFIXO]],[1]PREFIXO!$A:$C,3,0)</f>
        <v>TITULAR</v>
      </c>
      <c r="E14" s="44">
        <v>44771</v>
      </c>
      <c r="F14" s="45">
        <f>Tabela14[[#This Row],[ULTIMA ACC REALIZADA]]+30</f>
        <v>44801</v>
      </c>
      <c r="G14" s="46">
        <f ca="1">IF(Tabela14[[#This Row],[TITULAR OU BACKUP]]="INTEGRADO","-",Tabela14[[#This Row],[VENCIMENTO DA ACC 30 DIAS]]-TODAY())</f>
        <v>-75</v>
      </c>
      <c r="H14" s="45">
        <f>Tabela14[[#This Row],[ULTIMA ACC REALIZADA]]+28</f>
        <v>44799</v>
      </c>
      <c r="I14" s="46" t="str">
        <f ca="1">IF(Tabela14[[#This Row],[TITULAR OU BACKUP]]="INTEGRADO",Tabela14[[#This Row],[VENCIMENTO DA ACC 28 DIAS (INTEGRADA)]]-TODAY(),"-")</f>
        <v>-</v>
      </c>
      <c r="J14" s="47"/>
      <c r="K14" s="48" t="s">
        <v>556</v>
      </c>
      <c r="L14" s="49" t="str">
        <f>VLOOKUP(A14,[1]PREFIXO!$A:$B,2,0)</f>
        <v>LIDER</v>
      </c>
      <c r="M14" s="48" t="s">
        <v>541</v>
      </c>
      <c r="N14" s="50"/>
      <c r="O14" s="51">
        <v>44528</v>
      </c>
      <c r="P14" s="52" t="s">
        <v>538</v>
      </c>
      <c r="Q14" s="53"/>
      <c r="R14" s="53"/>
      <c r="S14" s="51" t="s">
        <v>557</v>
      </c>
      <c r="T14" s="54">
        <f>IF(AND(Tabela14[[#This Row],[TITULAR OU BACKUP]]="BACKUP",Tabela14[[#This Row],[ESTÁ BACKPEANDO OU SENDO BACKPEADA POR QUAL ACFT]]=""),0,1)</f>
        <v>1</v>
      </c>
    </row>
    <row r="15" spans="1:20" x14ac:dyDescent="0.25">
      <c r="A15" s="43" t="str">
        <f>[1]PREFIXO!A15</f>
        <v>GAX</v>
      </c>
      <c r="B15" s="43" t="str">
        <f>VLOOKUP(Tabela14[[#This Row],[PREFIXO]],[1]PREFIXO!$A:$D,4)</f>
        <v>H135</v>
      </c>
      <c r="C15" s="43" t="str">
        <f>VLOOKUP(Tabela14[[#This Row],[PREFIXO]],[1]PREFIXO!$A:$E,5,0)</f>
        <v>5500.0106510.17.2</v>
      </c>
      <c r="D15" s="43" t="str">
        <f>VLOOKUP(Tabela14[[#This Row],[PREFIXO]],[1]PREFIXO!$A:$C,3,0)</f>
        <v>TITULAR</v>
      </c>
      <c r="E15" s="44">
        <v>44770</v>
      </c>
      <c r="F15" s="45">
        <f>Tabela14[[#This Row],[ULTIMA ACC REALIZADA]]+30</f>
        <v>44800</v>
      </c>
      <c r="G15" s="46">
        <f ca="1">IF(Tabela14[[#This Row],[TITULAR OU BACKUP]]="INTEGRADO","-",Tabela14[[#This Row],[VENCIMENTO DA ACC 30 DIAS]]-TODAY())</f>
        <v>-76</v>
      </c>
      <c r="H15" s="45">
        <f>Tabela14[[#This Row],[ULTIMA ACC REALIZADA]]+28</f>
        <v>44798</v>
      </c>
      <c r="I15" s="46" t="str">
        <f ca="1">IF(Tabela14[[#This Row],[TITULAR OU BACKUP]]="INTEGRADO",Tabela14[[#This Row],[VENCIMENTO DA ACC 28 DIAS (INTEGRADA)]]-TODAY(),"-")</f>
        <v>-</v>
      </c>
      <c r="J15" s="47"/>
      <c r="K15" s="48" t="s">
        <v>556</v>
      </c>
      <c r="L15" s="49" t="str">
        <f>VLOOKUP(A15,[1]PREFIXO!$A:$B,2,0)</f>
        <v>LIDER</v>
      </c>
      <c r="M15" s="48" t="s">
        <v>538</v>
      </c>
      <c r="N15" s="50" t="s">
        <v>558</v>
      </c>
      <c r="O15" s="51">
        <v>44527</v>
      </c>
      <c r="P15" s="52" t="s">
        <v>538</v>
      </c>
      <c r="Q15" s="53"/>
      <c r="R15" s="53"/>
      <c r="S15" s="51" t="s">
        <v>559</v>
      </c>
      <c r="T15" s="54">
        <f>IF(AND(Tabela14[[#This Row],[TITULAR OU BACKUP]]="BACKUP",Tabela14[[#This Row],[ESTÁ BACKPEANDO OU SENDO BACKPEADA POR QUAL ACFT]]=""),0,1)</f>
        <v>1</v>
      </c>
    </row>
    <row r="16" spans="1:20" x14ac:dyDescent="0.25">
      <c r="A16" s="43" t="str">
        <f>[1]PREFIXO!A16</f>
        <v>JAA</v>
      </c>
      <c r="B16" s="43" t="str">
        <f>VLOOKUP(Tabela14[[#This Row],[PREFIXO]],[1]PREFIXO!$A:$D,4)</f>
        <v>S92</v>
      </c>
      <c r="C16" s="43" t="str">
        <f>VLOOKUP(Tabela14[[#This Row],[PREFIXO]],[1]PREFIXO!$A:$E,5,0)</f>
        <v>5900.0117079.20.2</v>
      </c>
      <c r="D16" s="43" t="str">
        <f>VLOOKUP(Tabela14[[#This Row],[PREFIXO]],[1]PREFIXO!$A:$C,3,0)</f>
        <v>TITULAR</v>
      </c>
      <c r="E16" s="44">
        <v>44706</v>
      </c>
      <c r="F16" s="45">
        <f>Tabela14[[#This Row],[ULTIMA ACC REALIZADA]]+30</f>
        <v>44736</v>
      </c>
      <c r="G16" s="46">
        <f ca="1">IF(Tabela14[[#This Row],[TITULAR OU BACKUP]]="INTEGRADO","-",Tabela14[[#This Row],[VENCIMENTO DA ACC 30 DIAS]]-TODAY())</f>
        <v>-140</v>
      </c>
      <c r="H16" s="45">
        <f>Tabela14[[#This Row],[ULTIMA ACC REALIZADA]]+28</f>
        <v>44734</v>
      </c>
      <c r="I16" s="46" t="str">
        <f ca="1">IF(Tabela14[[#This Row],[TITULAR OU BACKUP]]="INTEGRADO",Tabela14[[#This Row],[VENCIMENTO DA ACC 28 DIAS (INTEGRADA)]]-TODAY(),"-")</f>
        <v>-</v>
      </c>
      <c r="J16" s="47" t="s">
        <v>567</v>
      </c>
      <c r="K16" s="48" t="s">
        <v>0</v>
      </c>
      <c r="L16" s="49" t="str">
        <f>VLOOKUP(A16,[1]PREFIXO!$A:$B,2,0)</f>
        <v>LIDER</v>
      </c>
      <c r="M16" s="48" t="s">
        <v>538</v>
      </c>
      <c r="N16" s="50" t="s">
        <v>560</v>
      </c>
      <c r="O16" s="51">
        <v>37194</v>
      </c>
      <c r="P16" s="52" t="s">
        <v>538</v>
      </c>
      <c r="Q16" s="53"/>
      <c r="R16" s="53"/>
      <c r="S16" s="51"/>
      <c r="T16" s="54">
        <f>IF(AND(Tabela14[[#This Row],[TITULAR OU BACKUP]]="BACKUP",Tabela14[[#This Row],[ESTÁ BACKPEANDO OU SENDO BACKPEADA POR QUAL ACFT]]=""),0,1)</f>
        <v>1</v>
      </c>
    </row>
    <row r="17" spans="1:20" x14ac:dyDescent="0.25">
      <c r="A17" s="43" t="str">
        <f>[1]PREFIXO!A17</f>
        <v>JAR</v>
      </c>
      <c r="B17" s="43" t="str">
        <f>VLOOKUP(Tabela14[[#This Row],[PREFIXO]],[1]PREFIXO!$A:$D,4)</f>
        <v>S92</v>
      </c>
      <c r="C17" s="43" t="str">
        <f>VLOOKUP(Tabela14[[#This Row],[PREFIXO]],[1]PREFIXO!$A:$E,5,0)</f>
        <v>5900.0111577.19.2</v>
      </c>
      <c r="D17" s="43" t="str">
        <f>VLOOKUP(Tabela14[[#This Row],[PREFIXO]],[1]PREFIXO!$A:$C,3,0)</f>
        <v>TITULAR</v>
      </c>
      <c r="E17" s="44">
        <v>44763</v>
      </c>
      <c r="F17" s="45">
        <f>Tabela14[[#This Row],[ULTIMA ACC REALIZADA]]+30</f>
        <v>44793</v>
      </c>
      <c r="G17" s="46">
        <f ca="1">IF(Tabela14[[#This Row],[TITULAR OU BACKUP]]="INTEGRADO","-",Tabela14[[#This Row],[VENCIMENTO DA ACC 30 DIAS]]-TODAY())</f>
        <v>-83</v>
      </c>
      <c r="H17" s="45">
        <f>Tabela14[[#This Row],[ULTIMA ACC REALIZADA]]+28</f>
        <v>44791</v>
      </c>
      <c r="I17" s="46" t="str">
        <f ca="1">IF(Tabela14[[#This Row],[TITULAR OU BACKUP]]="INTEGRADO",Tabela14[[#This Row],[VENCIMENTO DA ACC 28 DIAS (INTEGRADA)]]-TODAY(),"-")</f>
        <v>-</v>
      </c>
      <c r="J17" s="47"/>
      <c r="K17" s="48" t="s">
        <v>0</v>
      </c>
      <c r="L17" s="49" t="str">
        <f>VLOOKUP(A17,[1]PREFIXO!$A:$B,2,0)</f>
        <v>LIDER</v>
      </c>
      <c r="M17" s="48" t="s">
        <v>541</v>
      </c>
      <c r="N17" s="55"/>
      <c r="O17" s="51">
        <v>43738</v>
      </c>
      <c r="P17" s="52" t="s">
        <v>538</v>
      </c>
      <c r="Q17" s="53"/>
      <c r="R17" s="53"/>
      <c r="S17" s="51"/>
      <c r="T17" s="54">
        <f>IF(AND(Tabela14[[#This Row],[TITULAR OU BACKUP]]="BACKUP",Tabela14[[#This Row],[ESTÁ BACKPEANDO OU SENDO BACKPEADA POR QUAL ACFT]]=""),0,1)</f>
        <v>1</v>
      </c>
    </row>
    <row r="18" spans="1:20" ht="45" x14ac:dyDescent="0.25">
      <c r="A18" s="43" t="str">
        <f>[1]PREFIXO!A18</f>
        <v>JAW</v>
      </c>
      <c r="B18" s="43" t="str">
        <f>VLOOKUP(Tabela14[[#This Row],[PREFIXO]],[1]PREFIXO!$A:$D,4)</f>
        <v>S92</v>
      </c>
      <c r="C18" s="43" t="str">
        <f>VLOOKUP(Tabela14[[#This Row],[PREFIXO]],[1]PREFIXO!$A:$E,5,0)</f>
        <v>5900.0111580.19.2</v>
      </c>
      <c r="D18" s="43" t="str">
        <f>VLOOKUP(Tabela14[[#This Row],[PREFIXO]],[1]PREFIXO!$A:$C,3,0)</f>
        <v>TITULAR</v>
      </c>
      <c r="E18" s="44">
        <v>44764</v>
      </c>
      <c r="F18" s="45">
        <f>Tabela14[[#This Row],[ULTIMA ACC REALIZADA]]+30</f>
        <v>44794</v>
      </c>
      <c r="G18" s="46">
        <f ca="1">IF(Tabela14[[#This Row],[TITULAR OU BACKUP]]="INTEGRADO","-",Tabela14[[#This Row],[VENCIMENTO DA ACC 30 DIAS]]-TODAY())</f>
        <v>-82</v>
      </c>
      <c r="H18" s="45">
        <f>Tabela14[[#This Row],[ULTIMA ACC REALIZADA]]+28</f>
        <v>44792</v>
      </c>
      <c r="I18" s="46" t="str">
        <f ca="1">IF(Tabela14[[#This Row],[TITULAR OU BACKUP]]="INTEGRADO",Tabela14[[#This Row],[VENCIMENTO DA ACC 28 DIAS (INTEGRADA)]]-TODAY(),"-")</f>
        <v>-</v>
      </c>
      <c r="J18" s="47"/>
      <c r="K18" s="48" t="s">
        <v>0</v>
      </c>
      <c r="L18" s="49" t="str">
        <f>VLOOKUP(A18,[1]PREFIXO!$A:$B,2,0)</f>
        <v>LIDER</v>
      </c>
      <c r="M18" s="48" t="s">
        <v>541</v>
      </c>
      <c r="N18" s="55"/>
      <c r="O18" s="51">
        <v>44022</v>
      </c>
      <c r="P18" s="52" t="s">
        <v>541</v>
      </c>
      <c r="Q18" s="53"/>
      <c r="R18" s="53"/>
      <c r="S18" s="51" t="s">
        <v>561</v>
      </c>
      <c r="T18" s="54">
        <f>IF(AND(Tabela14[[#This Row],[TITULAR OU BACKUP]]="BACKUP",Tabela14[[#This Row],[ESTÁ BACKPEANDO OU SENDO BACKPEADA POR QUAL ACFT]]=""),0,1)</f>
        <v>1</v>
      </c>
    </row>
    <row r="19" spans="1:20" x14ac:dyDescent="0.25">
      <c r="A19" s="43" t="str">
        <f>[1]PREFIXO!A19</f>
        <v>JBE</v>
      </c>
      <c r="B19" s="43" t="str">
        <f>VLOOKUP(Tabela14[[#This Row],[PREFIXO]],[1]PREFIXO!$A:$D,4)</f>
        <v>S92</v>
      </c>
      <c r="C19" s="43" t="str">
        <f>VLOOKUP(Tabela14[[#This Row],[PREFIXO]],[1]PREFIXO!$A:$E,5,0)</f>
        <v>5900.0111578.19.2</v>
      </c>
      <c r="D19" s="43" t="str">
        <f>VLOOKUP(Tabela14[[#This Row],[PREFIXO]],[1]PREFIXO!$A:$C,3,0)</f>
        <v>TITULAR</v>
      </c>
      <c r="E19" s="44">
        <v>44761</v>
      </c>
      <c r="F19" s="45">
        <f>Tabela14[[#This Row],[ULTIMA ACC REALIZADA]]+30</f>
        <v>44791</v>
      </c>
      <c r="G19" s="46">
        <f ca="1">IF(Tabela14[[#This Row],[TITULAR OU BACKUP]]="INTEGRADO","-",Tabela14[[#This Row],[VENCIMENTO DA ACC 30 DIAS]]-TODAY())</f>
        <v>-85</v>
      </c>
      <c r="H19" s="45">
        <f>Tabela14[[#This Row],[ULTIMA ACC REALIZADA]]+28</f>
        <v>44789</v>
      </c>
      <c r="I19" s="46" t="str">
        <f ca="1">IF(Tabela14[[#This Row],[TITULAR OU BACKUP]]="INTEGRADO",Tabela14[[#This Row],[VENCIMENTO DA ACC 28 DIAS (INTEGRADA)]]-TODAY(),"-")</f>
        <v>-</v>
      </c>
      <c r="J19" s="47"/>
      <c r="K19" s="48" t="s">
        <v>167</v>
      </c>
      <c r="L19" s="49" t="str">
        <f>VLOOKUP(A19,[1]PREFIXO!$A:$B,2,0)</f>
        <v>LIDER</v>
      </c>
      <c r="M19" s="48" t="s">
        <v>541</v>
      </c>
      <c r="O19" s="51">
        <v>43706</v>
      </c>
      <c r="P19" s="52" t="s">
        <v>538</v>
      </c>
      <c r="Q19" s="53"/>
      <c r="R19" s="53"/>
      <c r="S19" s="51"/>
      <c r="T19" s="54">
        <f>IF(AND(Tabela14[[#This Row],[TITULAR OU BACKUP]]="BACKUP",Tabela14[[#This Row],[ESTÁ BACKPEANDO OU SENDO BACKPEADA POR QUAL ACFT]]=""),0,1)</f>
        <v>1</v>
      </c>
    </row>
    <row r="20" spans="1:20" x14ac:dyDescent="0.25">
      <c r="A20" s="43" t="str">
        <f>[1]PREFIXO!A20</f>
        <v>JBI</v>
      </c>
      <c r="B20" s="43" t="str">
        <f>VLOOKUP(Tabela14[[#This Row],[PREFIXO]],[1]PREFIXO!$A:$D,4)</f>
        <v>S92</v>
      </c>
      <c r="C20" s="43" t="str">
        <f>VLOOKUP(Tabela14[[#This Row],[PREFIXO]],[1]PREFIXO!$A:$E,5,0)</f>
        <v>5900.0117080.20.2</v>
      </c>
      <c r="D20" s="43" t="str">
        <f>VLOOKUP(Tabela14[[#This Row],[PREFIXO]],[1]PREFIXO!$A:$C,3,0)</f>
        <v>TITULAR</v>
      </c>
      <c r="E20" s="44">
        <v>44763</v>
      </c>
      <c r="F20" s="45">
        <f>Tabela14[[#This Row],[ULTIMA ACC REALIZADA]]+30</f>
        <v>44793</v>
      </c>
      <c r="G20" s="46">
        <f ca="1">IF(Tabela14[[#This Row],[TITULAR OU BACKUP]]="INTEGRADO","-",Tabela14[[#This Row],[VENCIMENTO DA ACC 30 DIAS]]-TODAY())</f>
        <v>-83</v>
      </c>
      <c r="H20" s="45">
        <f>Tabela14[[#This Row],[ULTIMA ACC REALIZADA]]+28</f>
        <v>44791</v>
      </c>
      <c r="I20" s="46" t="str">
        <f ca="1">IF(Tabela14[[#This Row],[TITULAR OU BACKUP]]="INTEGRADO",Tabela14[[#This Row],[VENCIMENTO DA ACC 28 DIAS (INTEGRADA)]]-TODAY(),"-")</f>
        <v>-</v>
      </c>
      <c r="J20" s="47"/>
      <c r="K20" s="48" t="s">
        <v>0</v>
      </c>
      <c r="L20" s="49" t="str">
        <f>VLOOKUP(A20,[1]PREFIXO!$A:$B,2,0)</f>
        <v>LIDER</v>
      </c>
      <c r="M20" s="48" t="s">
        <v>541</v>
      </c>
      <c r="N20" s="55"/>
      <c r="O20" s="51">
        <v>44497</v>
      </c>
      <c r="P20" s="52" t="s">
        <v>538</v>
      </c>
      <c r="Q20" s="53"/>
      <c r="R20" s="53"/>
      <c r="S20" s="51"/>
      <c r="T20" s="54">
        <f>IF(AND(Tabela14[[#This Row],[TITULAR OU BACKUP]]="BACKUP",Tabela14[[#This Row],[ESTÁ BACKPEANDO OU SENDO BACKPEADA POR QUAL ACFT]]=""),0,1)</f>
        <v>1</v>
      </c>
    </row>
    <row r="21" spans="1:20" ht="30" x14ac:dyDescent="0.25">
      <c r="A21" s="43" t="str">
        <f>[1]PREFIXO!A21</f>
        <v>JBK</v>
      </c>
      <c r="B21" s="43" t="str">
        <f>VLOOKUP(Tabela14[[#This Row],[PREFIXO]],[1]PREFIXO!$A:$D,4)</f>
        <v>S92</v>
      </c>
      <c r="C21" s="43" t="str">
        <f>VLOOKUP(Tabela14[[#This Row],[PREFIXO]],[1]PREFIXO!$A:$E,5,0)</f>
        <v>5500.0108126.18.2</v>
      </c>
      <c r="D21" s="43" t="str">
        <f>VLOOKUP(Tabela14[[#This Row],[PREFIXO]],[1]PREFIXO!$A:$C,3,0)</f>
        <v>TITULAR</v>
      </c>
      <c r="E21" s="44">
        <v>44524</v>
      </c>
      <c r="F21" s="45">
        <f>Tabela14[[#This Row],[ULTIMA ACC REALIZADA]]+30</f>
        <v>44554</v>
      </c>
      <c r="G21" s="46">
        <f ca="1">IF(Tabela14[[#This Row],[TITULAR OU BACKUP]]="INTEGRADO","-",Tabela14[[#This Row],[VENCIMENTO DA ACC 30 DIAS]]-TODAY())</f>
        <v>-322</v>
      </c>
      <c r="H21" s="45">
        <f>Tabela14[[#This Row],[ULTIMA ACC REALIZADA]]+28</f>
        <v>44552</v>
      </c>
      <c r="I21" s="46" t="str">
        <f ca="1">IF(Tabela14[[#This Row],[TITULAR OU BACKUP]]="INTEGRADO",Tabela14[[#This Row],[VENCIMENTO DA ACC 28 DIAS (INTEGRADA)]]-TODAY(),"-")</f>
        <v>-</v>
      </c>
      <c r="J21" s="47" t="s">
        <v>562</v>
      </c>
      <c r="K21" s="48" t="s">
        <v>202</v>
      </c>
      <c r="L21" s="49" t="str">
        <f>VLOOKUP(A21,[1]PREFIXO!$A:$B,2,0)</f>
        <v>OMNI</v>
      </c>
      <c r="M21" s="48" t="s">
        <v>538</v>
      </c>
      <c r="N21" s="50" t="s">
        <v>563</v>
      </c>
      <c r="O21" s="51">
        <v>43513</v>
      </c>
      <c r="P21" s="52"/>
      <c r="Q21" s="53"/>
      <c r="R21" s="53"/>
      <c r="S21" s="51" t="s">
        <v>564</v>
      </c>
      <c r="T21" s="54">
        <f>IF(AND(Tabela14[[#This Row],[TITULAR OU BACKUP]]="BACKUP",Tabela14[[#This Row],[ESTÁ BACKPEANDO OU SENDO BACKPEADA POR QUAL ACFT]]=""),0,1)</f>
        <v>1</v>
      </c>
    </row>
    <row r="22" spans="1:20" x14ac:dyDescent="0.25">
      <c r="A22" s="43" t="str">
        <f>[1]PREFIXO!A22</f>
        <v>JBO</v>
      </c>
      <c r="B22" s="43" t="str">
        <f>VLOOKUP(Tabela14[[#This Row],[PREFIXO]],[1]PREFIXO!$A:$D,4)</f>
        <v>S92</v>
      </c>
      <c r="C22" s="43">
        <f>VLOOKUP(Tabela14[[#This Row],[PREFIXO]],[1]PREFIXO!$A:$E,5,0)</f>
        <v>0</v>
      </c>
      <c r="D22" s="43" t="str">
        <f>VLOOKUP(Tabela14[[#This Row],[PREFIXO]],[1]PREFIXO!$A:$C,3,0)</f>
        <v>BACKUP</v>
      </c>
      <c r="E22" s="44">
        <v>44752</v>
      </c>
      <c r="F22" s="45">
        <f>Tabela14[[#This Row],[ULTIMA ACC REALIZADA]]+30</f>
        <v>44782</v>
      </c>
      <c r="G22" s="46">
        <f ca="1">IF(Tabela14[[#This Row],[TITULAR OU BACKUP]]="INTEGRADO","-",Tabela14[[#This Row],[VENCIMENTO DA ACC 30 DIAS]]-TODAY())</f>
        <v>-94</v>
      </c>
      <c r="H22" s="45">
        <f>Tabela14[[#This Row],[ULTIMA ACC REALIZADA]]+28</f>
        <v>44780</v>
      </c>
      <c r="I22" s="46" t="str">
        <f ca="1">IF(Tabela14[[#This Row],[TITULAR OU BACKUP]]="INTEGRADO",Tabela14[[#This Row],[VENCIMENTO DA ACC 28 DIAS (INTEGRADA)]]-TODAY(),"-")</f>
        <v>-</v>
      </c>
      <c r="J22" s="47" t="s">
        <v>617</v>
      </c>
      <c r="K22" s="48" t="s">
        <v>0</v>
      </c>
      <c r="L22" s="49" t="str">
        <f>VLOOKUP(A22,[1]PREFIXO!$A:$B,2,0)</f>
        <v>LIDER</v>
      </c>
      <c r="M22" s="48" t="s">
        <v>541</v>
      </c>
      <c r="N22" t="s">
        <v>566</v>
      </c>
      <c r="O22" s="51">
        <v>43707</v>
      </c>
      <c r="P22" s="52" t="s">
        <v>538</v>
      </c>
      <c r="Q22" s="53"/>
      <c r="R22" s="53"/>
      <c r="S22" s="51"/>
      <c r="T22" s="54">
        <f>IF(AND(Tabela14[[#This Row],[TITULAR OU BACKUP]]="BACKUP",Tabela14[[#This Row],[ESTÁ BACKPEANDO OU SENDO BACKPEADA POR QUAL ACFT]]=""),0,1)</f>
        <v>1</v>
      </c>
    </row>
    <row r="23" spans="1:20" x14ac:dyDescent="0.25">
      <c r="A23" s="43" t="str">
        <f>[1]PREFIXO!A23</f>
        <v>JBP</v>
      </c>
      <c r="B23" s="43" t="str">
        <f>VLOOKUP(Tabela14[[#This Row],[PREFIXO]],[1]PREFIXO!$A:$D,4)</f>
        <v>S92</v>
      </c>
      <c r="C23" s="43" t="str">
        <f>VLOOKUP(Tabela14[[#This Row],[PREFIXO]],[1]PREFIXO!$A:$E,5,0)</f>
        <v>5900.0111581.19.2</v>
      </c>
      <c r="D23" s="43" t="str">
        <f>VLOOKUP(Tabela14[[#This Row],[PREFIXO]],[1]PREFIXO!$A:$C,3,0)</f>
        <v>TITULAR</v>
      </c>
      <c r="E23" s="44">
        <v>44732</v>
      </c>
      <c r="F23" s="45">
        <f>Tabela14[[#This Row],[ULTIMA ACC REALIZADA]]+30</f>
        <v>44762</v>
      </c>
      <c r="G23" s="46">
        <f ca="1">IF(Tabela14[[#This Row],[TITULAR OU BACKUP]]="INTEGRADO","-",Tabela14[[#This Row],[VENCIMENTO DA ACC 30 DIAS]]-TODAY())</f>
        <v>-114</v>
      </c>
      <c r="H23" s="45">
        <f>Tabela14[[#This Row],[ULTIMA ACC REALIZADA]]+28</f>
        <v>44760</v>
      </c>
      <c r="I23" s="46" t="str">
        <f ca="1">IF(Tabela14[[#This Row],[TITULAR OU BACKUP]]="INTEGRADO",Tabela14[[#This Row],[VENCIMENTO DA ACC 28 DIAS (INTEGRADA)]]-TODAY(),"-")</f>
        <v>-</v>
      </c>
      <c r="J23" s="47"/>
      <c r="K23" s="48" t="s">
        <v>0</v>
      </c>
      <c r="L23" s="49" t="str">
        <f>VLOOKUP(A23,[1]PREFIXO!$A:$B,2,0)</f>
        <v>LIDER</v>
      </c>
      <c r="M23" s="48" t="s">
        <v>538</v>
      </c>
      <c r="N23" s="56" t="s">
        <v>568</v>
      </c>
      <c r="O23" s="51">
        <v>43705</v>
      </c>
      <c r="P23" s="52" t="s">
        <v>538</v>
      </c>
      <c r="Q23" s="53"/>
      <c r="R23" s="53">
        <v>44779</v>
      </c>
      <c r="S23" s="51"/>
      <c r="T23" s="54">
        <f>IF(AND(Tabela14[[#This Row],[TITULAR OU BACKUP]]="BACKUP",Tabela14[[#This Row],[ESTÁ BACKPEANDO OU SENDO BACKPEADA POR QUAL ACFT]]=""),0,1)</f>
        <v>1</v>
      </c>
    </row>
    <row r="24" spans="1:20" ht="36" customHeight="1" x14ac:dyDescent="0.25">
      <c r="A24" s="43" t="str">
        <f>[1]PREFIXO!A24</f>
        <v>JBQ</v>
      </c>
      <c r="B24" s="43" t="str">
        <f>VLOOKUP(Tabela14[[#This Row],[PREFIXO]],[1]PREFIXO!$A:$D,4)</f>
        <v>S92</v>
      </c>
      <c r="C24" s="43" t="str">
        <f>VLOOKUP(Tabela14[[#This Row],[PREFIXO]],[1]PREFIXO!$A:$E,5,0)</f>
        <v>5900.0111579.19.2</v>
      </c>
      <c r="D24" s="43" t="str">
        <f>VLOOKUP(Tabela14[[#This Row],[PREFIXO]],[1]PREFIXO!$A:$C,3,0)</f>
        <v>TITULAR</v>
      </c>
      <c r="E24" s="44">
        <v>44753</v>
      </c>
      <c r="F24" s="45">
        <f>Tabela14[[#This Row],[ULTIMA ACC REALIZADA]]+30</f>
        <v>44783</v>
      </c>
      <c r="G24" s="46">
        <f ca="1">IF(Tabela14[[#This Row],[TITULAR OU BACKUP]]="INTEGRADO","-",Tabela14[[#This Row],[VENCIMENTO DA ACC 30 DIAS]]-TODAY())</f>
        <v>-93</v>
      </c>
      <c r="H24" s="45">
        <f>Tabela14[[#This Row],[ULTIMA ACC REALIZADA]]+28</f>
        <v>44781</v>
      </c>
      <c r="I24" s="46" t="str">
        <f ca="1">IF(Tabela14[[#This Row],[TITULAR OU BACKUP]]="INTEGRADO",Tabela14[[#This Row],[VENCIMENTO DA ACC 28 DIAS (INTEGRADA)]]-TODAY(),"-")</f>
        <v>-</v>
      </c>
      <c r="J24" s="47"/>
      <c r="K24" s="48" t="s">
        <v>569</v>
      </c>
      <c r="L24" s="49" t="str">
        <f>VLOOKUP(A24,[1]PREFIXO!$A:$B,2,0)</f>
        <v>LIDER</v>
      </c>
      <c r="M24" s="48" t="s">
        <v>541</v>
      </c>
      <c r="N24" s="55"/>
      <c r="O24" s="51">
        <v>44022</v>
      </c>
      <c r="P24" s="52" t="s">
        <v>541</v>
      </c>
      <c r="Q24" s="53"/>
      <c r="R24" s="53"/>
      <c r="S24" s="51" t="s">
        <v>570</v>
      </c>
      <c r="T24" s="54">
        <f>IF(AND(Tabela14[[#This Row],[TITULAR OU BACKUP]]="BACKUP",Tabela14[[#This Row],[ESTÁ BACKPEANDO OU SENDO BACKPEADA POR QUAL ACFT]]=""),0,1)</f>
        <v>1</v>
      </c>
    </row>
    <row r="25" spans="1:20" x14ac:dyDescent="0.25">
      <c r="A25" s="43" t="str">
        <f>[1]PREFIXO!A25</f>
        <v>LBA</v>
      </c>
      <c r="B25" s="43" t="str">
        <f>VLOOKUP(Tabela14[[#This Row],[PREFIXO]],[1]PREFIXO!$A:$D,4)</f>
        <v>S76</v>
      </c>
      <c r="C25" s="43" t="str">
        <f>VLOOKUP(Tabela14[[#This Row],[PREFIXO]],[1]PREFIXO!$A:$E,5,0)</f>
        <v>EMERGENCIA</v>
      </c>
      <c r="D25" s="43" t="str">
        <f>VLOOKUP(Tabela14[[#This Row],[PREFIXO]],[1]PREFIXO!$A:$C,3,0)</f>
        <v>BACKUP</v>
      </c>
      <c r="E25" s="44">
        <v>44771</v>
      </c>
      <c r="F25" s="45">
        <f>Tabela14[[#This Row],[ULTIMA ACC REALIZADA]]+30</f>
        <v>44801</v>
      </c>
      <c r="G25" s="46">
        <f ca="1">IF(Tabela14[[#This Row],[TITULAR OU BACKUP]]="INTEGRADO","-",Tabela14[[#This Row],[VENCIMENTO DA ACC 30 DIAS]]-TODAY())</f>
        <v>-75</v>
      </c>
      <c r="H25" s="45">
        <f>Tabela14[[#This Row],[ULTIMA ACC REALIZADA]]+28</f>
        <v>44799</v>
      </c>
      <c r="I25" s="46" t="str">
        <f ca="1">IF(Tabela14[[#This Row],[TITULAR OU BACKUP]]="INTEGRADO",Tabela14[[#This Row],[VENCIMENTO DA ACC 28 DIAS (INTEGRADA)]]-TODAY(),"-")</f>
        <v>-</v>
      </c>
      <c r="J25" s="47"/>
      <c r="K25" s="48" t="s">
        <v>167</v>
      </c>
      <c r="L25" s="49" t="str">
        <f>VLOOKUP(A25,[1]PREFIXO!$A:$B,2,0)</f>
        <v>LIDER</v>
      </c>
      <c r="M25" s="48" t="s">
        <v>541</v>
      </c>
      <c r="N25" s="50"/>
      <c r="O25" s="51">
        <v>44733</v>
      </c>
      <c r="P25" s="52" t="s">
        <v>538</v>
      </c>
      <c r="Q25" s="53"/>
      <c r="R25" s="53"/>
      <c r="S25" s="51"/>
      <c r="T25" s="59">
        <f>IF(AND(Tabela14[[#This Row],[TITULAR OU BACKUP]]="BACKUP",Tabela14[[#This Row],[ESTÁ BACKPEANDO OU SENDO BACKPEADA POR QUAL ACFT]]=""),0,1)</f>
        <v>0</v>
      </c>
    </row>
    <row r="26" spans="1:20" x14ac:dyDescent="0.25">
      <c r="A26" s="43" t="str">
        <f>[1]PREFIXO!A26</f>
        <v>LCQ</v>
      </c>
      <c r="B26" s="43" t="str">
        <f>VLOOKUP(Tabela14[[#This Row],[PREFIXO]],[1]PREFIXO!$A:$D,4)</f>
        <v>S76</v>
      </c>
      <c r="C26" s="43" t="str">
        <f>VLOOKUP(Tabela14[[#This Row],[PREFIXO]],[1]PREFIXO!$A:$E,5,0)</f>
        <v>5900.0111582.19.2</v>
      </c>
      <c r="D26" s="43" t="str">
        <f>VLOOKUP(Tabela14[[#This Row],[PREFIXO]],[1]PREFIXO!$A:$C,3,0)</f>
        <v>TITULAR</v>
      </c>
      <c r="E26" s="44">
        <v>44753</v>
      </c>
      <c r="F26" s="45">
        <f>Tabela14[[#This Row],[ULTIMA ACC REALIZADA]]+30</f>
        <v>44783</v>
      </c>
      <c r="G26" s="46">
        <f ca="1">IF(Tabela14[[#This Row],[TITULAR OU BACKUP]]="INTEGRADO","-",Tabela14[[#This Row],[VENCIMENTO DA ACC 30 DIAS]]-TODAY())</f>
        <v>-93</v>
      </c>
      <c r="H26" s="45">
        <f>Tabela14[[#This Row],[ULTIMA ACC REALIZADA]]+28</f>
        <v>44781</v>
      </c>
      <c r="I26" s="46" t="str">
        <f ca="1">IF(Tabela14[[#This Row],[TITULAR OU BACKUP]]="INTEGRADO",Tabela14[[#This Row],[VENCIMENTO DA ACC 28 DIAS (INTEGRADA)]]-TODAY(),"-")</f>
        <v>-</v>
      </c>
      <c r="J26" s="47"/>
      <c r="K26" s="48" t="s">
        <v>569</v>
      </c>
      <c r="L26" s="49" t="str">
        <f>VLOOKUP(A26,[1]PREFIXO!$A:$B,2,0)</f>
        <v>LIDER</v>
      </c>
      <c r="M26" s="48" t="s">
        <v>541</v>
      </c>
      <c r="O26" s="51">
        <v>43607</v>
      </c>
      <c r="P26" s="52" t="s">
        <v>538</v>
      </c>
      <c r="Q26" s="53"/>
      <c r="R26" s="53"/>
      <c r="S26" s="51"/>
      <c r="T26" s="54">
        <f>IF(AND(Tabela14[[#This Row],[TITULAR OU BACKUP]]="BACKUP",Tabela14[[#This Row],[ESTÁ BACKPEANDO OU SENDO BACKPEADA POR QUAL ACFT]]=""),0,1)</f>
        <v>1</v>
      </c>
    </row>
    <row r="27" spans="1:20" x14ac:dyDescent="0.25">
      <c r="A27" s="43" t="str">
        <f>[1]PREFIXO!A27</f>
        <v>LCR</v>
      </c>
      <c r="B27" s="43" t="str">
        <f>VLOOKUP(Tabela14[[#This Row],[PREFIXO]],[1]PREFIXO!$A:$D,4)</f>
        <v>S76</v>
      </c>
      <c r="C27" s="43" t="str">
        <f>VLOOKUP(Tabela14[[#This Row],[PREFIXO]],[1]PREFIXO!$A:$E,5,0)</f>
        <v>EMERGENCIA</v>
      </c>
      <c r="D27" s="43" t="str">
        <f>VLOOKUP(Tabela14[[#This Row],[PREFIXO]],[1]PREFIXO!$A:$C,3,0)</f>
        <v>BACKUP</v>
      </c>
      <c r="E27" s="44">
        <v>44776</v>
      </c>
      <c r="F27" s="45">
        <f>Tabela14[[#This Row],[ULTIMA ACC REALIZADA]]+30</f>
        <v>44806</v>
      </c>
      <c r="G27" s="46">
        <f ca="1">IF(Tabela14[[#This Row],[TITULAR OU BACKUP]]="INTEGRADO","-",Tabela14[[#This Row],[VENCIMENTO DA ACC 30 DIAS]]-TODAY())</f>
        <v>-70</v>
      </c>
      <c r="H27" s="45">
        <f>Tabela14[[#This Row],[ULTIMA ACC REALIZADA]]+28</f>
        <v>44804</v>
      </c>
      <c r="I27" s="46" t="str">
        <f ca="1">IF(Tabela14[[#This Row],[TITULAR OU BACKUP]]="INTEGRADO",Tabela14[[#This Row],[VENCIMENTO DA ACC 28 DIAS (INTEGRADA)]]-TODAY(),"-")</f>
        <v>-</v>
      </c>
      <c r="J27" s="47"/>
      <c r="K27" s="48" t="s">
        <v>167</v>
      </c>
      <c r="L27" s="49" t="str">
        <f>VLOOKUP(A27,[1]PREFIXO!$A:$B,2,0)</f>
        <v>OMNI</v>
      </c>
      <c r="M27" s="48" t="s">
        <v>541</v>
      </c>
      <c r="N27" s="50"/>
      <c r="O27" s="51">
        <v>44746</v>
      </c>
      <c r="P27" s="52" t="s">
        <v>538</v>
      </c>
      <c r="Q27" s="53"/>
      <c r="R27" s="53"/>
      <c r="S27" s="51"/>
      <c r="T27" s="59">
        <f>IF(AND(Tabela14[[#This Row],[TITULAR OU BACKUP]]="BACKUP",Tabela14[[#This Row],[ESTÁ BACKPEANDO OU SENDO BACKPEADA POR QUAL ACFT]]=""),0,1)</f>
        <v>0</v>
      </c>
    </row>
    <row r="28" spans="1:20" x14ac:dyDescent="0.25">
      <c r="A28" s="43" t="str">
        <f>[1]PREFIXO!A28</f>
        <v>LCV</v>
      </c>
      <c r="B28" s="43" t="str">
        <f>VLOOKUP(Tabela14[[#This Row],[PREFIXO]],[1]PREFIXO!$A:$D,4)</f>
        <v>S76</v>
      </c>
      <c r="C28" s="43" t="str">
        <f>VLOOKUP(Tabela14[[#This Row],[PREFIXO]],[1]PREFIXO!$A:$E,5,0)</f>
        <v>5500.0106511.17.2</v>
      </c>
      <c r="D28" s="43" t="str">
        <f>VLOOKUP(Tabela14[[#This Row],[PREFIXO]],[1]PREFIXO!$A:$C,3,0)</f>
        <v>TITULAR</v>
      </c>
      <c r="E28" s="44">
        <v>44770</v>
      </c>
      <c r="F28" s="45">
        <f>Tabela14[[#This Row],[ULTIMA ACC REALIZADA]]+30</f>
        <v>44800</v>
      </c>
      <c r="G28" s="46">
        <f ca="1">IF(Tabela14[[#This Row],[TITULAR OU BACKUP]]="INTEGRADO","-",Tabela14[[#This Row],[VENCIMENTO DA ACC 30 DIAS]]-TODAY())</f>
        <v>-76</v>
      </c>
      <c r="H28" s="45">
        <f>Tabela14[[#This Row],[ULTIMA ACC REALIZADA]]+28</f>
        <v>44798</v>
      </c>
      <c r="I28" s="46" t="str">
        <f ca="1">IF(Tabela14[[#This Row],[TITULAR OU BACKUP]]="INTEGRADO",Tabela14[[#This Row],[VENCIMENTO DA ACC 28 DIAS (INTEGRADA)]]-TODAY(),"-")</f>
        <v>-</v>
      </c>
      <c r="J28" s="47"/>
      <c r="K28" s="48" t="s">
        <v>571</v>
      </c>
      <c r="L28" s="49" t="str">
        <f>VLOOKUP(A28,[1]PREFIXO!$A:$B,2,0)</f>
        <v>LIDER</v>
      </c>
      <c r="M28" s="48" t="s">
        <v>541</v>
      </c>
      <c r="O28" s="51">
        <v>44418</v>
      </c>
      <c r="P28" s="52" t="s">
        <v>538</v>
      </c>
      <c r="Q28" s="53"/>
      <c r="R28" s="53"/>
      <c r="S28" s="51" t="s">
        <v>572</v>
      </c>
      <c r="T28" s="54">
        <f>IF(AND(Tabela14[[#This Row],[TITULAR OU BACKUP]]="BACKUP",Tabela14[[#This Row],[ESTÁ BACKPEANDO OU SENDO BACKPEADA POR QUAL ACFT]]=""),0,1)</f>
        <v>1</v>
      </c>
    </row>
    <row r="29" spans="1:20" x14ac:dyDescent="0.25">
      <c r="A29" s="43" t="str">
        <f>[1]PREFIXO!A29</f>
        <v>LCZ</v>
      </c>
      <c r="B29" s="43" t="str">
        <f>VLOOKUP(Tabela14[[#This Row],[PREFIXO]],[1]PREFIXO!$A:$D,4)</f>
        <v>S76</v>
      </c>
      <c r="C29" s="43" t="str">
        <f>VLOOKUP(Tabela14[[#This Row],[PREFIXO]],[1]PREFIXO!$A:$E,5,0)</f>
        <v>5900.0114050.20.2</v>
      </c>
      <c r="D29" s="43" t="str">
        <f>VLOOKUP(Tabela14[[#This Row],[PREFIXO]],[1]PREFIXO!$A:$C,3,0)</f>
        <v>TITULAR</v>
      </c>
      <c r="E29" s="44">
        <v>44775</v>
      </c>
      <c r="F29" s="45">
        <f>Tabela14[[#This Row],[ULTIMA ACC REALIZADA]]+30</f>
        <v>44805</v>
      </c>
      <c r="G29" s="46">
        <f ca="1">IF(Tabela14[[#This Row],[TITULAR OU BACKUP]]="INTEGRADO","-",Tabela14[[#This Row],[VENCIMENTO DA ACC 30 DIAS]]-TODAY())</f>
        <v>-71</v>
      </c>
      <c r="H29" s="45">
        <f>Tabela14[[#This Row],[ULTIMA ACC REALIZADA]]+28</f>
        <v>44803</v>
      </c>
      <c r="I29" s="46" t="str">
        <f ca="1">IF(Tabela14[[#This Row],[TITULAR OU BACKUP]]="INTEGRADO",Tabela14[[#This Row],[VENCIMENTO DA ACC 28 DIAS (INTEGRADA)]]-TODAY(),"-")</f>
        <v>-</v>
      </c>
      <c r="J29" s="47"/>
      <c r="K29" s="48" t="s">
        <v>167</v>
      </c>
      <c r="L29" s="49" t="str">
        <f>VLOOKUP(A29,[1]PREFIXO!$A:$B,2,0)</f>
        <v>LIDER</v>
      </c>
      <c r="M29" s="48" t="s">
        <v>541</v>
      </c>
      <c r="N29" s="50"/>
      <c r="O29" s="51">
        <v>44022</v>
      </c>
      <c r="P29" s="52" t="s">
        <v>538</v>
      </c>
      <c r="Q29" s="53"/>
      <c r="R29" s="53"/>
      <c r="S29" s="51"/>
      <c r="T29" s="54">
        <f>IF(AND(Tabela14[[#This Row],[TITULAR OU BACKUP]]="BACKUP",Tabela14[[#This Row],[ESTÁ BACKPEANDO OU SENDO BACKPEADA POR QUAL ACFT]]=""),0,1)</f>
        <v>1</v>
      </c>
    </row>
    <row r="30" spans="1:20" x14ac:dyDescent="0.25">
      <c r="A30" s="43" t="str">
        <f>[1]PREFIXO!A30</f>
        <v>LDC</v>
      </c>
      <c r="B30" s="43" t="str">
        <f>VLOOKUP(Tabela14[[#This Row],[PREFIXO]],[1]PREFIXO!$A:$D,4)</f>
        <v>S76</v>
      </c>
      <c r="C30" s="43" t="str">
        <f>VLOOKUP(Tabela14[[#This Row],[PREFIXO]],[1]PREFIXO!$A:$E,5,0)</f>
        <v>5900.0111584.19.2</v>
      </c>
      <c r="D30" s="43" t="str">
        <f>VLOOKUP(Tabela14[[#This Row],[PREFIXO]],[1]PREFIXO!$A:$C,3,0)</f>
        <v>TITULAR</v>
      </c>
      <c r="E30" s="44">
        <v>44770</v>
      </c>
      <c r="F30" s="45">
        <f>Tabela14[[#This Row],[ULTIMA ACC REALIZADA]]+30</f>
        <v>44800</v>
      </c>
      <c r="G30" s="46">
        <f ca="1">IF(Tabela14[[#This Row],[TITULAR OU BACKUP]]="INTEGRADO","-",Tabela14[[#This Row],[VENCIMENTO DA ACC 30 DIAS]]-TODAY())</f>
        <v>-76</v>
      </c>
      <c r="H30" s="45">
        <f>Tabela14[[#This Row],[ULTIMA ACC REALIZADA]]+28</f>
        <v>44798</v>
      </c>
      <c r="I30" s="46" t="str">
        <f ca="1">IF(Tabela14[[#This Row],[TITULAR OU BACKUP]]="INTEGRADO",Tabela14[[#This Row],[VENCIMENTO DA ACC 28 DIAS (INTEGRADA)]]-TODAY(),"-")</f>
        <v>-</v>
      </c>
      <c r="J30" s="47"/>
      <c r="K30" s="48" t="s">
        <v>571</v>
      </c>
      <c r="L30" s="49" t="str">
        <f>VLOOKUP(A30,[1]PREFIXO!$A:$B,2,0)</f>
        <v>LIDER</v>
      </c>
      <c r="M30" s="48" t="s">
        <v>541</v>
      </c>
      <c r="N30" s="50" t="s">
        <v>572</v>
      </c>
      <c r="O30" s="51">
        <v>44223</v>
      </c>
      <c r="P30" s="52" t="s">
        <v>538</v>
      </c>
      <c r="Q30" s="53"/>
      <c r="R30" s="53"/>
      <c r="S30" s="57" t="s">
        <v>572</v>
      </c>
      <c r="T30" s="54">
        <f>IF(AND(Tabela14[[#This Row],[TITULAR OU BACKUP]]="BACKUP",Tabela14[[#This Row],[ESTÁ BACKPEANDO OU SENDO BACKPEADA POR QUAL ACFT]]=""),0,1)</f>
        <v>1</v>
      </c>
    </row>
    <row r="31" spans="1:20" x14ac:dyDescent="0.25">
      <c r="A31" s="43" t="str">
        <f>[1]PREFIXO!A31</f>
        <v>LDG</v>
      </c>
      <c r="B31" s="43" t="str">
        <f>VLOOKUP(Tabela14[[#This Row],[PREFIXO]],[1]PREFIXO!$A:$D,4)</f>
        <v>S76</v>
      </c>
      <c r="C31" s="43" t="str">
        <f>VLOOKUP(Tabela14[[#This Row],[PREFIXO]],[1]PREFIXO!$A:$E,5,0)</f>
        <v>5900.0111583.19.2</v>
      </c>
      <c r="D31" s="43" t="str">
        <f>VLOOKUP(Tabela14[[#This Row],[PREFIXO]],[1]PREFIXO!$A:$C,3,0)</f>
        <v>TITULAR</v>
      </c>
      <c r="E31" s="44">
        <v>44754</v>
      </c>
      <c r="F31" s="45">
        <f>Tabela14[[#This Row],[ULTIMA ACC REALIZADA]]+30</f>
        <v>44784</v>
      </c>
      <c r="G31" s="46">
        <f ca="1">IF(Tabela14[[#This Row],[TITULAR OU BACKUP]]="INTEGRADO","-",Tabela14[[#This Row],[VENCIMENTO DA ACC 30 DIAS]]-TODAY())</f>
        <v>-92</v>
      </c>
      <c r="H31" s="45">
        <f>Tabela14[[#This Row],[ULTIMA ACC REALIZADA]]+28</f>
        <v>44782</v>
      </c>
      <c r="I31" s="46" t="str">
        <f ca="1">IF(Tabela14[[#This Row],[TITULAR OU BACKUP]]="INTEGRADO",Tabela14[[#This Row],[VENCIMENTO DA ACC 28 DIAS (INTEGRADA)]]-TODAY(),"-")</f>
        <v>-</v>
      </c>
      <c r="J31" s="47"/>
      <c r="K31" s="48" t="s">
        <v>569</v>
      </c>
      <c r="L31" s="49" t="str">
        <f>VLOOKUP(A31,[1]PREFIXO!$A:$B,2,0)</f>
        <v>LIDER</v>
      </c>
      <c r="M31" s="48" t="s">
        <v>541</v>
      </c>
      <c r="O31" s="51">
        <v>43686</v>
      </c>
      <c r="P31" s="52" t="s">
        <v>538</v>
      </c>
      <c r="Q31" s="53"/>
      <c r="R31" s="53"/>
      <c r="S31" s="51"/>
      <c r="T31" s="54">
        <f>IF(AND(Tabela14[[#This Row],[TITULAR OU BACKUP]]="BACKUP",Tabela14[[#This Row],[ESTÁ BACKPEANDO OU SENDO BACKPEADA POR QUAL ACFT]]=""),0,1)</f>
        <v>1</v>
      </c>
    </row>
    <row r="32" spans="1:20" x14ac:dyDescent="0.25">
      <c r="A32" s="43" t="str">
        <f>[1]PREFIXO!A32</f>
        <v>LDV</v>
      </c>
      <c r="B32" s="43" t="str">
        <f>VLOOKUP(Tabela14[[#This Row],[PREFIXO]],[1]PREFIXO!$A:$D,4)</f>
        <v>S76</v>
      </c>
      <c r="C32" s="43">
        <f>VLOOKUP(Tabela14[[#This Row],[PREFIXO]],[1]PREFIXO!$A:$E,5,0)</f>
        <v>0</v>
      </c>
      <c r="D32" s="43" t="str">
        <f>VLOOKUP(Tabela14[[#This Row],[PREFIXO]],[1]PREFIXO!$A:$C,3,0)</f>
        <v>BACKUP</v>
      </c>
      <c r="E32" s="44">
        <v>44768</v>
      </c>
      <c r="F32" s="45">
        <f>Tabela14[[#This Row],[ULTIMA ACC REALIZADA]]+30</f>
        <v>44798</v>
      </c>
      <c r="G32" s="46">
        <f ca="1">IF(Tabela14[[#This Row],[TITULAR OU BACKUP]]="INTEGRADO","-",Tabela14[[#This Row],[VENCIMENTO DA ACC 30 DIAS]]-TODAY())</f>
        <v>-78</v>
      </c>
      <c r="H32" s="45">
        <f>Tabela14[[#This Row],[ULTIMA ACC REALIZADA]]+28</f>
        <v>44796</v>
      </c>
      <c r="I32" s="46" t="str">
        <f ca="1">IF(Tabela14[[#This Row],[TITULAR OU BACKUP]]="INTEGRADO",Tabela14[[#This Row],[VENCIMENTO DA ACC 28 DIAS (INTEGRADA)]]-TODAY(),"-")</f>
        <v>-</v>
      </c>
      <c r="J32" s="47" t="s">
        <v>606</v>
      </c>
      <c r="K32" s="48" t="s">
        <v>573</v>
      </c>
      <c r="L32" s="49" t="str">
        <f>VLOOKUP(A32,[1]PREFIXO!$A:$B,2,0)</f>
        <v>LIDER</v>
      </c>
      <c r="M32" s="48" t="s">
        <v>541</v>
      </c>
      <c r="O32" s="51">
        <v>44511</v>
      </c>
      <c r="P32" s="52" t="s">
        <v>538</v>
      </c>
      <c r="Q32" s="53"/>
      <c r="R32" s="53"/>
      <c r="S32" s="51"/>
      <c r="T32" s="54">
        <f>IF(AND(Tabela14[[#This Row],[TITULAR OU BACKUP]]="BACKUP",Tabela14[[#This Row],[ESTÁ BACKPEANDO OU SENDO BACKPEADA POR QUAL ACFT]]=""),0,1)</f>
        <v>1</v>
      </c>
    </row>
    <row r="33" spans="1:20" x14ac:dyDescent="0.25">
      <c r="A33" s="43" t="str">
        <f>[1]PREFIXO!A33</f>
        <v>LDW</v>
      </c>
      <c r="B33" s="43" t="str">
        <f>VLOOKUP(Tabela14[[#This Row],[PREFIXO]],[1]PREFIXO!$A:$D,4)</f>
        <v>S76</v>
      </c>
      <c r="C33" s="43" t="str">
        <f>VLOOKUP(Tabela14[[#This Row],[PREFIXO]],[1]PREFIXO!$A:$E,5,0)</f>
        <v>5500.0106512.17.2</v>
      </c>
      <c r="D33" s="43" t="str">
        <f>VLOOKUP(Tabela14[[#This Row],[PREFIXO]],[1]PREFIXO!$A:$C,3,0)</f>
        <v>TITULAR</v>
      </c>
      <c r="E33" s="44">
        <v>44767</v>
      </c>
      <c r="F33" s="45">
        <f>Tabela14[[#This Row],[ULTIMA ACC REALIZADA]]+30</f>
        <v>44797</v>
      </c>
      <c r="G33" s="46">
        <f ca="1">IF(Tabela14[[#This Row],[TITULAR OU BACKUP]]="INTEGRADO","-",Tabela14[[#This Row],[VENCIMENTO DA ACC 30 DIAS]]-TODAY())</f>
        <v>-79</v>
      </c>
      <c r="H33" s="45">
        <f>Tabela14[[#This Row],[ULTIMA ACC REALIZADA]]+28</f>
        <v>44795</v>
      </c>
      <c r="I33" s="46" t="str">
        <f ca="1">IF(Tabela14[[#This Row],[TITULAR OU BACKUP]]="INTEGRADO",Tabela14[[#This Row],[VENCIMENTO DA ACC 28 DIAS (INTEGRADA)]]-TODAY(),"-")</f>
        <v>-</v>
      </c>
      <c r="J33" s="47" t="s">
        <v>574</v>
      </c>
      <c r="K33" s="48" t="s">
        <v>573</v>
      </c>
      <c r="L33" s="49" t="str">
        <f>VLOOKUP(A33,[1]PREFIXO!$A:$B,2,0)</f>
        <v>LIDER</v>
      </c>
      <c r="M33" s="48" t="s">
        <v>538</v>
      </c>
      <c r="N33" s="50" t="s">
        <v>575</v>
      </c>
      <c r="O33" s="51">
        <v>44641</v>
      </c>
      <c r="P33" s="52" t="s">
        <v>538</v>
      </c>
      <c r="Q33" s="53"/>
      <c r="R33" s="53"/>
      <c r="S33" s="51"/>
      <c r="T33" s="54">
        <f>IF(AND(Tabela14[[#This Row],[TITULAR OU BACKUP]]="BACKUP",Tabela14[[#This Row],[ESTÁ BACKPEANDO OU SENDO BACKPEADA POR QUAL ACFT]]=""),0,1)</f>
        <v>1</v>
      </c>
    </row>
    <row r="34" spans="1:20" x14ac:dyDescent="0.25">
      <c r="A34" s="43" t="str">
        <f>[1]PREFIXO!A34</f>
        <v>LDZ</v>
      </c>
      <c r="B34" s="43" t="str">
        <f>VLOOKUP(Tabela14[[#This Row],[PREFIXO]],[1]PREFIXO!$A:$D,4)</f>
        <v>S76</v>
      </c>
      <c r="C34" s="43">
        <f>VLOOKUP(Tabela14[[#This Row],[PREFIXO]],[1]PREFIXO!$A:$E,5,0)</f>
        <v>0</v>
      </c>
      <c r="D34" s="43" t="str">
        <f>VLOOKUP(Tabela14[[#This Row],[PREFIXO]],[1]PREFIXO!$A:$C,3,0)</f>
        <v>BACKUP</v>
      </c>
      <c r="E34" s="44">
        <v>44755</v>
      </c>
      <c r="F34" s="45">
        <f>Tabela14[[#This Row],[ULTIMA ACC REALIZADA]]+30</f>
        <v>44785</v>
      </c>
      <c r="G34" s="46">
        <f ca="1">IF(Tabela14[[#This Row],[TITULAR OU BACKUP]]="INTEGRADO","-",Tabela14[[#This Row],[VENCIMENTO DA ACC 30 DIAS]]-TODAY())</f>
        <v>-91</v>
      </c>
      <c r="H34" s="45">
        <f>Tabela14[[#This Row],[ULTIMA ACC REALIZADA]]+28</f>
        <v>44783</v>
      </c>
      <c r="I34" s="46" t="str">
        <f ca="1">IF(Tabela14[[#This Row],[TITULAR OU BACKUP]]="INTEGRADO",Tabela14[[#This Row],[VENCIMENTO DA ACC 28 DIAS (INTEGRADA)]]-TODAY(),"-")</f>
        <v>-</v>
      </c>
      <c r="J34" s="47"/>
      <c r="K34" s="48" t="s">
        <v>569</v>
      </c>
      <c r="L34" s="49" t="str">
        <f>VLOOKUP(A34,[1]PREFIXO!$A:$B,2,0)</f>
        <v>LIDER</v>
      </c>
      <c r="M34" s="48" t="s">
        <v>541</v>
      </c>
      <c r="O34" s="51">
        <v>43597</v>
      </c>
      <c r="P34" s="52" t="s">
        <v>538</v>
      </c>
      <c r="Q34" s="53"/>
      <c r="R34" s="53"/>
      <c r="S34" s="51"/>
      <c r="T34" s="54">
        <f>IF(AND(Tabela14[[#This Row],[TITULAR OU BACKUP]]="BACKUP",Tabela14[[#This Row],[ESTÁ BACKPEANDO OU SENDO BACKPEADA POR QUAL ACFT]]=""),0,1)</f>
        <v>0</v>
      </c>
    </row>
    <row r="35" spans="1:20" x14ac:dyDescent="0.25">
      <c r="A35" s="43" t="str">
        <f>[1]PREFIXO!A35</f>
        <v>MLL</v>
      </c>
      <c r="B35" s="43" t="str">
        <f>VLOOKUP(Tabela14[[#This Row],[PREFIXO]],[1]PREFIXO!$A:$D,4)</f>
        <v>AW139</v>
      </c>
      <c r="C35" s="43" t="str">
        <f>VLOOKUP(Tabela14[[#This Row],[PREFIXO]],[1]PREFIXO!$A:$E,5,0)</f>
        <v>5900.0111576.19.2</v>
      </c>
      <c r="D35" s="43" t="str">
        <f>VLOOKUP(Tabela14[[#This Row],[PREFIXO]],[1]PREFIXO!$A:$C,3,0)</f>
        <v>TITULAR</v>
      </c>
      <c r="E35" s="44">
        <v>44757</v>
      </c>
      <c r="F35" s="45">
        <f>Tabela14[[#This Row],[ULTIMA ACC REALIZADA]]+30</f>
        <v>44787</v>
      </c>
      <c r="G35" s="46">
        <f ca="1">IF(Tabela14[[#This Row],[TITULAR OU BACKUP]]="INTEGRADO","-",Tabela14[[#This Row],[VENCIMENTO DA ACC 30 DIAS]]-TODAY())</f>
        <v>-89</v>
      </c>
      <c r="H35" s="45">
        <f>Tabela14[[#This Row],[ULTIMA ACC REALIZADA]]+28</f>
        <v>44785</v>
      </c>
      <c r="I35" s="46" t="str">
        <f ca="1">IF(Tabela14[[#This Row],[TITULAR OU BACKUP]]="INTEGRADO",Tabela14[[#This Row],[VENCIMENTO DA ACC 28 DIAS (INTEGRADA)]]-TODAY(),"-")</f>
        <v>-</v>
      </c>
      <c r="J35" s="47"/>
      <c r="K35" s="48" t="s">
        <v>1</v>
      </c>
      <c r="L35" s="49" t="str">
        <f>VLOOKUP(A35,[1]PREFIXO!$A:$B,2,0)</f>
        <v>BRISTOW</v>
      </c>
      <c r="M35" s="48" t="s">
        <v>541</v>
      </c>
      <c r="N35" s="50"/>
      <c r="O35" s="51">
        <v>44121</v>
      </c>
      <c r="P35" s="52" t="s">
        <v>538</v>
      </c>
      <c r="Q35" s="53"/>
      <c r="R35" s="53"/>
      <c r="S35" s="61" t="s">
        <v>576</v>
      </c>
      <c r="T35" s="54">
        <f>IF(AND(Tabela14[[#This Row],[TITULAR OU BACKUP]]="BACKUP",Tabela14[[#This Row],[ESTÁ BACKPEANDO OU SENDO BACKPEADA POR QUAL ACFT]]=""),0,1)</f>
        <v>1</v>
      </c>
    </row>
    <row r="36" spans="1:20" x14ac:dyDescent="0.25">
      <c r="A36" s="43" t="str">
        <f>[1]PREFIXO!A36</f>
        <v>MRT</v>
      </c>
      <c r="B36" s="43" t="str">
        <f>VLOOKUP(Tabela14[[#This Row],[PREFIXO]],[1]PREFIXO!$A:$D,4)</f>
        <v>AW139</v>
      </c>
      <c r="C36" s="43">
        <f>VLOOKUP(Tabela14[[#This Row],[PREFIXO]],[1]PREFIXO!$A:$E,5,0)</f>
        <v>0</v>
      </c>
      <c r="D36" s="43" t="str">
        <f>VLOOKUP(Tabela14[[#This Row],[PREFIXO]],[1]PREFIXO!$A:$C,3,0)</f>
        <v>BACKUP</v>
      </c>
      <c r="E36" s="44">
        <v>44777</v>
      </c>
      <c r="F36" s="45">
        <f>Tabela14[[#This Row],[ULTIMA ACC REALIZADA]]+30</f>
        <v>44807</v>
      </c>
      <c r="G36" s="46">
        <f ca="1">IF(Tabela14[[#This Row],[TITULAR OU BACKUP]]="INTEGRADO","-",Tabela14[[#This Row],[VENCIMENTO DA ACC 30 DIAS]]-TODAY())</f>
        <v>-69</v>
      </c>
      <c r="H36" s="45">
        <f>Tabela14[[#This Row],[ULTIMA ACC REALIZADA]]+28</f>
        <v>44805</v>
      </c>
      <c r="I36" s="46" t="str">
        <f ca="1">IF(Tabela14[[#This Row],[TITULAR OU BACKUP]]="INTEGRADO",Tabela14[[#This Row],[VENCIMENTO DA ACC 28 DIAS (INTEGRADA)]]-TODAY(),"-")</f>
        <v>-</v>
      </c>
      <c r="J36" s="47" t="s">
        <v>577</v>
      </c>
      <c r="K36" s="48" t="s">
        <v>1</v>
      </c>
      <c r="L36" s="49" t="str">
        <f>VLOOKUP(A36,[1]PREFIXO!$A:$B,2,0)</f>
        <v>BRISTOW</v>
      </c>
      <c r="M36" s="48" t="s">
        <v>541</v>
      </c>
      <c r="N36" s="50"/>
      <c r="O36" s="51">
        <v>44517</v>
      </c>
      <c r="P36" s="52" t="s">
        <v>538</v>
      </c>
      <c r="Q36" s="53"/>
      <c r="R36" s="53"/>
      <c r="S36" s="51"/>
      <c r="T36" s="54">
        <f>IF(AND(Tabela14[[#This Row],[TITULAR OU BACKUP]]="BACKUP",Tabela14[[#This Row],[ESTÁ BACKPEANDO OU SENDO BACKPEADA POR QUAL ACFT]]=""),0,1)</f>
        <v>1</v>
      </c>
    </row>
    <row r="37" spans="1:20" x14ac:dyDescent="0.25">
      <c r="A37" s="43" t="str">
        <f>[1]PREFIXO!A37</f>
        <v>NLN</v>
      </c>
      <c r="B37" s="43" t="str">
        <f>VLOOKUP(Tabela14[[#This Row],[PREFIXO]],[1]PREFIXO!$A:$D,4)</f>
        <v>AW139</v>
      </c>
      <c r="C37" s="43" t="str">
        <f>VLOOKUP(Tabela14[[#This Row],[PREFIXO]],[1]PREFIXO!$A:$E,5,0)</f>
        <v>5900.0111574.19.2</v>
      </c>
      <c r="D37" s="43" t="str">
        <f>VLOOKUP(Tabela14[[#This Row],[PREFIXO]],[1]PREFIXO!$A:$C,3,0)</f>
        <v>TITULAR</v>
      </c>
      <c r="E37" s="44">
        <v>44691</v>
      </c>
      <c r="F37" s="45">
        <f>Tabela14[[#This Row],[ULTIMA ACC REALIZADA]]+30</f>
        <v>44721</v>
      </c>
      <c r="G37" s="46">
        <f ca="1">IF(Tabela14[[#This Row],[TITULAR OU BACKUP]]="INTEGRADO","-",Tabela14[[#This Row],[VENCIMENTO DA ACC 30 DIAS]]-TODAY())</f>
        <v>-155</v>
      </c>
      <c r="H37" s="45">
        <f>Tabela14[[#This Row],[ULTIMA ACC REALIZADA]]+28</f>
        <v>44719</v>
      </c>
      <c r="I37" s="46" t="str">
        <f ca="1">IF(Tabela14[[#This Row],[TITULAR OU BACKUP]]="INTEGRADO",Tabela14[[#This Row],[VENCIMENTO DA ACC 28 DIAS (INTEGRADA)]]-TODAY(),"-")</f>
        <v>-</v>
      </c>
      <c r="J37" s="47" t="s">
        <v>578</v>
      </c>
      <c r="K37" s="48" t="s">
        <v>1</v>
      </c>
      <c r="L37" s="49" t="str">
        <f>VLOOKUP(A37,[1]PREFIXO!$A:$B,2,0)</f>
        <v>BRISTOW</v>
      </c>
      <c r="M37" s="48" t="s">
        <v>538</v>
      </c>
      <c r="N37" s="50" t="s">
        <v>579</v>
      </c>
      <c r="O37" s="51">
        <v>44516</v>
      </c>
      <c r="P37" s="52" t="s">
        <v>538</v>
      </c>
      <c r="Q37" s="53"/>
      <c r="R37" s="53"/>
      <c r="S37" s="51"/>
      <c r="T37" s="54">
        <f>IF(AND(Tabela14[[#This Row],[TITULAR OU BACKUP]]="BACKUP",Tabela14[[#This Row],[ESTÁ BACKPEANDO OU SENDO BACKPEADA POR QUAL ACFT]]=""),0,1)</f>
        <v>1</v>
      </c>
    </row>
    <row r="38" spans="1:20" x14ac:dyDescent="0.25">
      <c r="A38" s="43" t="str">
        <f>[1]PREFIXO!A38</f>
        <v>NLX</v>
      </c>
      <c r="B38" s="43" t="str">
        <f>VLOOKUP(Tabela14[[#This Row],[PREFIXO]],[1]PREFIXO!$A:$D,4)</f>
        <v>AW139</v>
      </c>
      <c r="C38" s="43" t="str">
        <f>VLOOKUP(Tabela14[[#This Row],[PREFIXO]],[1]PREFIXO!$A:$E,5,0)</f>
        <v>5900.0111575.19.2</v>
      </c>
      <c r="D38" s="43" t="str">
        <f>VLOOKUP(Tabela14[[#This Row],[PREFIXO]],[1]PREFIXO!$A:$C,3,0)</f>
        <v>TITULAR</v>
      </c>
      <c r="E38" s="44">
        <v>44755</v>
      </c>
      <c r="F38" s="45">
        <f>Tabela14[[#This Row],[ULTIMA ACC REALIZADA]]+30</f>
        <v>44785</v>
      </c>
      <c r="G38" s="46">
        <f ca="1">IF(Tabela14[[#This Row],[TITULAR OU BACKUP]]="INTEGRADO","-",Tabela14[[#This Row],[VENCIMENTO DA ACC 30 DIAS]]-TODAY())</f>
        <v>-91</v>
      </c>
      <c r="H38" s="45">
        <f>Tabela14[[#This Row],[ULTIMA ACC REALIZADA]]+28</f>
        <v>44783</v>
      </c>
      <c r="I38" s="46" t="str">
        <f ca="1">IF(Tabela14[[#This Row],[TITULAR OU BACKUP]]="INTEGRADO",Tabela14[[#This Row],[VENCIMENTO DA ACC 28 DIAS (INTEGRADA)]]-TODAY(),"-")</f>
        <v>-</v>
      </c>
      <c r="J38" s="47"/>
      <c r="K38" s="48" t="s">
        <v>1</v>
      </c>
      <c r="L38" s="49" t="str">
        <f>VLOOKUP(A38,[1]PREFIXO!$A:$B,2,0)</f>
        <v>BRISTOW</v>
      </c>
      <c r="M38" s="48" t="s">
        <v>541</v>
      </c>
      <c r="N38" s="50"/>
      <c r="O38" s="51">
        <v>43887</v>
      </c>
      <c r="P38" s="52" t="s">
        <v>538</v>
      </c>
      <c r="Q38" s="53"/>
      <c r="R38" s="53"/>
      <c r="S38" s="51"/>
      <c r="T38" s="54">
        <f>IF(AND(Tabela14[[#This Row],[TITULAR OU BACKUP]]="BACKUP",Tabela14[[#This Row],[ESTÁ BACKPEANDO OU SENDO BACKPEADA POR QUAL ACFT]]=""),0,1)</f>
        <v>1</v>
      </c>
    </row>
    <row r="39" spans="1:20" x14ac:dyDescent="0.25">
      <c r="A39" s="43" t="str">
        <f>[1]PREFIXO!A39</f>
        <v>OHA</v>
      </c>
      <c r="B39" s="43" t="str">
        <f>VLOOKUP(Tabela14[[#This Row],[PREFIXO]],[1]PREFIXO!$A:$D,4)</f>
        <v>AW139</v>
      </c>
      <c r="C39" s="43" t="str">
        <f>VLOOKUP(Tabela14[[#This Row],[PREFIXO]],[1]PREFIXO!$A:$E,5,0)</f>
        <v>5900.0117055.20.2</v>
      </c>
      <c r="D39" s="43" t="str">
        <f>VLOOKUP(Tabela14[[#This Row],[PREFIXO]],[1]PREFIXO!$A:$C,3,0)</f>
        <v>TITULAR</v>
      </c>
      <c r="E39" s="44">
        <v>44762</v>
      </c>
      <c r="F39" s="45">
        <f>Tabela14[[#This Row],[ULTIMA ACC REALIZADA]]+30</f>
        <v>44792</v>
      </c>
      <c r="G39" s="46">
        <f ca="1">IF(Tabela14[[#This Row],[TITULAR OU BACKUP]]="INTEGRADO","-",Tabela14[[#This Row],[VENCIMENTO DA ACC 30 DIAS]]-TODAY())</f>
        <v>-84</v>
      </c>
      <c r="H39" s="45">
        <f>Tabela14[[#This Row],[ULTIMA ACC REALIZADA]]+28</f>
        <v>44790</v>
      </c>
      <c r="I39" s="46" t="str">
        <f ca="1">IF(Tabela14[[#This Row],[TITULAR OU BACKUP]]="INTEGRADO",Tabela14[[#This Row],[VENCIMENTO DA ACC 28 DIAS (INTEGRADA)]]-TODAY(),"-")</f>
        <v>-</v>
      </c>
      <c r="J39" s="47"/>
      <c r="K39" s="48" t="s">
        <v>0</v>
      </c>
      <c r="L39" s="49" t="str">
        <f>VLOOKUP(A39,[1]PREFIXO!$A:$B,2,0)</f>
        <v>OMNI</v>
      </c>
      <c r="M39" s="48" t="s">
        <v>541</v>
      </c>
      <c r="N39" s="55" t="s">
        <v>709</v>
      </c>
      <c r="O39" s="51">
        <v>43585</v>
      </c>
      <c r="P39" s="52" t="s">
        <v>538</v>
      </c>
      <c r="Q39" s="53"/>
      <c r="R39" s="53"/>
      <c r="S39" s="51"/>
      <c r="T39" s="54">
        <f>IF(AND(Tabela14[[#This Row],[TITULAR OU BACKUP]]="BACKUP",Tabela14[[#This Row],[ESTÁ BACKPEANDO OU SENDO BACKPEADA POR QUAL ACFT]]=""),0,1)</f>
        <v>1</v>
      </c>
    </row>
    <row r="40" spans="1:20" x14ac:dyDescent="0.25">
      <c r="A40" s="43" t="str">
        <f>[1]PREFIXO!A40</f>
        <v>OHB</v>
      </c>
      <c r="B40" s="43" t="str">
        <f>VLOOKUP(Tabela14[[#This Row],[PREFIXO]],[1]PREFIXO!$A:$D,4)</f>
        <v>AW139</v>
      </c>
      <c r="C40" s="43" t="str">
        <f>VLOOKUP(Tabela14[[#This Row],[PREFIXO]],[1]PREFIXO!$A:$E,5,0)</f>
        <v>5500.0108128.18.2</v>
      </c>
      <c r="D40" s="43" t="str">
        <f>VLOOKUP(Tabela14[[#This Row],[PREFIXO]],[1]PREFIXO!$A:$C,3,0)</f>
        <v>TITULAR</v>
      </c>
      <c r="E40" s="44">
        <v>44778</v>
      </c>
      <c r="F40" s="45">
        <f>Tabela14[[#This Row],[ULTIMA ACC REALIZADA]]+30</f>
        <v>44808</v>
      </c>
      <c r="G40" s="46">
        <f ca="1">IF(Tabela14[[#This Row],[TITULAR OU BACKUP]]="INTEGRADO","-",Tabela14[[#This Row],[VENCIMENTO DA ACC 30 DIAS]]-TODAY())</f>
        <v>-68</v>
      </c>
      <c r="H40" s="45">
        <f>Tabela14[[#This Row],[ULTIMA ACC REALIZADA]]+28</f>
        <v>44806</v>
      </c>
      <c r="I40" s="46" t="str">
        <f ca="1">IF(Tabela14[[#This Row],[TITULAR OU BACKUP]]="INTEGRADO",Tabela14[[#This Row],[VENCIMENTO DA ACC 28 DIAS (INTEGRADA)]]-TODAY(),"-")</f>
        <v>-</v>
      </c>
      <c r="J40" s="47"/>
      <c r="K40" s="48" t="s">
        <v>202</v>
      </c>
      <c r="L40" s="49" t="str">
        <f>VLOOKUP(A40,[1]PREFIXO!$A:$B,2,0)</f>
        <v>OMNI</v>
      </c>
      <c r="M40" s="48" t="s">
        <v>541</v>
      </c>
      <c r="O40" s="51">
        <v>43523</v>
      </c>
      <c r="P40" s="52" t="s">
        <v>538</v>
      </c>
      <c r="Q40" s="53"/>
      <c r="R40" s="53"/>
      <c r="S40" s="51"/>
      <c r="T40" s="54">
        <f>IF(AND(Tabela14[[#This Row],[TITULAR OU BACKUP]]="BACKUP",Tabela14[[#This Row],[ESTÁ BACKPEANDO OU SENDO BACKPEADA POR QUAL ACFT]]=""),0,1)</f>
        <v>1</v>
      </c>
    </row>
    <row r="41" spans="1:20" x14ac:dyDescent="0.25">
      <c r="A41" s="43" t="str">
        <f>[1]PREFIXO!A41</f>
        <v>OHC</v>
      </c>
      <c r="B41" s="43" t="str">
        <f>VLOOKUP(Tabela14[[#This Row],[PREFIXO]],[1]PREFIXO!$A:$D,4)</f>
        <v>AW139</v>
      </c>
      <c r="C41" s="43" t="str">
        <f>VLOOKUP(Tabela14[[#This Row],[PREFIXO]],[1]PREFIXO!$A:$E,5,0)</f>
        <v>5500.0108129.18.2</v>
      </c>
      <c r="D41" s="43" t="str">
        <f>VLOOKUP(Tabela14[[#This Row],[PREFIXO]],[1]PREFIXO!$A:$C,3,0)</f>
        <v>TITULAR</v>
      </c>
      <c r="E41" s="44">
        <v>44763</v>
      </c>
      <c r="F41" s="45">
        <f>Tabela14[[#This Row],[ULTIMA ACC REALIZADA]]+30</f>
        <v>44793</v>
      </c>
      <c r="G41" s="46">
        <f ca="1">IF(Tabela14[[#This Row],[TITULAR OU BACKUP]]="INTEGRADO","-",Tabela14[[#This Row],[VENCIMENTO DA ACC 30 DIAS]]-TODAY())</f>
        <v>-83</v>
      </c>
      <c r="H41" s="45">
        <f>Tabela14[[#This Row],[ULTIMA ACC REALIZADA]]+28</f>
        <v>44791</v>
      </c>
      <c r="I41" s="46" t="str">
        <f ca="1">IF(Tabela14[[#This Row],[TITULAR OU BACKUP]]="INTEGRADO",Tabela14[[#This Row],[VENCIMENTO DA ACC 28 DIAS (INTEGRADA)]]-TODAY(),"-")</f>
        <v>-</v>
      </c>
      <c r="J41" s="47"/>
      <c r="K41" s="48" t="s">
        <v>202</v>
      </c>
      <c r="L41" s="49" t="str">
        <f>VLOOKUP(A41,[1]PREFIXO!$A:$B,2,0)</f>
        <v>OMNI</v>
      </c>
      <c r="M41" s="48" t="s">
        <v>541</v>
      </c>
      <c r="O41" s="51">
        <v>43607</v>
      </c>
      <c r="P41" s="52" t="s">
        <v>538</v>
      </c>
      <c r="Q41" s="53"/>
      <c r="R41" s="53"/>
      <c r="S41" s="51"/>
      <c r="T41" s="54">
        <f>IF(AND(Tabela14[[#This Row],[TITULAR OU BACKUP]]="BACKUP",Tabela14[[#This Row],[ESTÁ BACKPEANDO OU SENDO BACKPEADA POR QUAL ACFT]]=""),0,1)</f>
        <v>1</v>
      </c>
    </row>
    <row r="42" spans="1:20" x14ac:dyDescent="0.25">
      <c r="A42" s="43" t="str">
        <f>[1]PREFIXO!A42</f>
        <v>OHE</v>
      </c>
      <c r="B42" s="43" t="str">
        <f>VLOOKUP(Tabela14[[#This Row],[PREFIXO]],[1]PREFIXO!$A:$D,4)</f>
        <v>S92</v>
      </c>
      <c r="C42" s="43" t="str">
        <f>VLOOKUP(Tabela14[[#This Row],[PREFIXO]],[1]PREFIXO!$A:$E,5,0)</f>
        <v>5500.0108118.18.2</v>
      </c>
      <c r="D42" s="43" t="str">
        <f>VLOOKUP(Tabela14[[#This Row],[PREFIXO]],[1]PREFIXO!$A:$C,3,0)</f>
        <v>TITULAR</v>
      </c>
      <c r="E42" s="44">
        <v>44762</v>
      </c>
      <c r="F42" s="45">
        <f>Tabela14[[#This Row],[ULTIMA ACC REALIZADA]]+30</f>
        <v>44792</v>
      </c>
      <c r="G42" s="46">
        <f ca="1">IF(Tabela14[[#This Row],[TITULAR OU BACKUP]]="INTEGRADO","-",Tabela14[[#This Row],[VENCIMENTO DA ACC 30 DIAS]]-TODAY())</f>
        <v>-84</v>
      </c>
      <c r="H42" s="45">
        <f>Tabela14[[#This Row],[ULTIMA ACC REALIZADA]]+28</f>
        <v>44790</v>
      </c>
      <c r="I42" s="46" t="str">
        <f ca="1">IF(Tabela14[[#This Row],[TITULAR OU BACKUP]]="INTEGRADO",Tabela14[[#This Row],[VENCIMENTO DA ACC 28 DIAS (INTEGRADA)]]-TODAY(),"-")</f>
        <v>-</v>
      </c>
      <c r="J42" s="47"/>
      <c r="K42" s="48" t="s">
        <v>202</v>
      </c>
      <c r="L42" s="49" t="str">
        <f>VLOOKUP(A42,[1]PREFIXO!$A:$B,2,0)</f>
        <v>OMNI</v>
      </c>
      <c r="M42" s="48" t="s">
        <v>541</v>
      </c>
      <c r="O42" s="51">
        <v>43489</v>
      </c>
      <c r="P42" s="52" t="s">
        <v>538</v>
      </c>
      <c r="Q42" s="53"/>
      <c r="R42" s="53"/>
      <c r="S42" s="57"/>
      <c r="T42" s="54">
        <f>IF(AND(Tabela14[[#This Row],[TITULAR OU BACKUP]]="BACKUP",Tabela14[[#This Row],[ESTÁ BACKPEANDO OU SENDO BACKPEADA POR QUAL ACFT]]=""),0,1)</f>
        <v>1</v>
      </c>
    </row>
    <row r="43" spans="1:20" x14ac:dyDescent="0.25">
      <c r="A43" s="43" t="str">
        <f>[1]PREFIXO!A43</f>
        <v>OHF</v>
      </c>
      <c r="B43" s="43" t="str">
        <f>VLOOKUP(Tabela14[[#This Row],[PREFIXO]],[1]PREFIXO!$A:$D,4)</f>
        <v>S92</v>
      </c>
      <c r="C43" s="43" t="str">
        <f>VLOOKUP(Tabela14[[#This Row],[PREFIXO]],[1]PREFIXO!$A:$E,5,0)</f>
        <v>5500.0108120.18.2</v>
      </c>
      <c r="D43" s="43" t="str">
        <f>VLOOKUP(Tabela14[[#This Row],[PREFIXO]],[1]PREFIXO!$A:$C,3,0)</f>
        <v>TITULAR</v>
      </c>
      <c r="E43" s="44">
        <v>44761</v>
      </c>
      <c r="F43" s="45">
        <f>Tabela14[[#This Row],[ULTIMA ACC REALIZADA]]+30</f>
        <v>44791</v>
      </c>
      <c r="G43" s="46">
        <f ca="1">IF(Tabela14[[#This Row],[TITULAR OU BACKUP]]="INTEGRADO","-",Tabela14[[#This Row],[VENCIMENTO DA ACC 30 DIAS]]-TODAY())</f>
        <v>-85</v>
      </c>
      <c r="H43" s="45">
        <f>Tabela14[[#This Row],[ULTIMA ACC REALIZADA]]+28</f>
        <v>44789</v>
      </c>
      <c r="I43" s="46" t="str">
        <f ca="1">IF(Tabela14[[#This Row],[TITULAR OU BACKUP]]="INTEGRADO",Tabela14[[#This Row],[VENCIMENTO DA ACC 28 DIAS (INTEGRADA)]]-TODAY(),"-")</f>
        <v>-</v>
      </c>
      <c r="J43" s="47"/>
      <c r="K43" s="48" t="s">
        <v>202</v>
      </c>
      <c r="L43" s="49" t="str">
        <f>VLOOKUP(A43,[1]PREFIXO!$A:$B,2,0)</f>
        <v>OMNI</v>
      </c>
      <c r="M43" s="48" t="s">
        <v>541</v>
      </c>
      <c r="N43" s="62"/>
      <c r="O43" s="51">
        <v>43524</v>
      </c>
      <c r="P43" s="52" t="s">
        <v>538</v>
      </c>
      <c r="Q43" s="53"/>
      <c r="R43" s="53"/>
      <c r="S43" s="51"/>
      <c r="T43" s="54">
        <f>IF(AND(Tabela14[[#This Row],[TITULAR OU BACKUP]]="BACKUP",Tabela14[[#This Row],[ESTÁ BACKPEANDO OU SENDO BACKPEADA POR QUAL ACFT]]=""),0,1)</f>
        <v>1</v>
      </c>
    </row>
    <row r="44" spans="1:20" x14ac:dyDescent="0.25">
      <c r="A44" s="43" t="str">
        <f>[1]PREFIXO!A44</f>
        <v>OHG</v>
      </c>
      <c r="B44" s="43" t="str">
        <f>VLOOKUP(Tabela14[[#This Row],[PREFIXO]],[1]PREFIXO!$A:$D,4)</f>
        <v>S92</v>
      </c>
      <c r="C44" s="43" t="str">
        <f>VLOOKUP(Tabela14[[#This Row],[PREFIXO]],[1]PREFIXO!$A:$E,5,0)</f>
        <v>5500.0108121.18.2</v>
      </c>
      <c r="D44" s="43" t="str">
        <f>VLOOKUP(Tabela14[[#This Row],[PREFIXO]],[1]PREFIXO!$A:$C,3,0)</f>
        <v>TITULAR</v>
      </c>
      <c r="E44" s="44">
        <v>44762</v>
      </c>
      <c r="F44" s="45">
        <f>Tabela14[[#This Row],[ULTIMA ACC REALIZADA]]+30</f>
        <v>44792</v>
      </c>
      <c r="G44" s="46">
        <f ca="1">IF(Tabela14[[#This Row],[TITULAR OU BACKUP]]="INTEGRADO","-",Tabela14[[#This Row],[VENCIMENTO DA ACC 30 DIAS]]-TODAY())</f>
        <v>-84</v>
      </c>
      <c r="H44" s="45">
        <f>Tabela14[[#This Row],[ULTIMA ACC REALIZADA]]+28</f>
        <v>44790</v>
      </c>
      <c r="I44" s="46" t="str">
        <f ca="1">IF(Tabela14[[#This Row],[TITULAR OU BACKUP]]="INTEGRADO",Tabela14[[#This Row],[VENCIMENTO DA ACC 28 DIAS (INTEGRADA)]]-TODAY(),"-")</f>
        <v>-</v>
      </c>
      <c r="J44" s="47"/>
      <c r="K44" s="48" t="s">
        <v>202</v>
      </c>
      <c r="L44" s="49" t="str">
        <f>VLOOKUP(A44,[1]PREFIXO!$A:$B,2,0)</f>
        <v>OMNI</v>
      </c>
      <c r="M44" s="48" t="s">
        <v>541</v>
      </c>
      <c r="O44" s="51">
        <v>43524</v>
      </c>
      <c r="P44" s="52" t="s">
        <v>538</v>
      </c>
      <c r="Q44" s="53"/>
      <c r="R44" s="53"/>
      <c r="S44" s="63"/>
      <c r="T44" s="54">
        <f>IF(AND(Tabela14[[#This Row],[TITULAR OU BACKUP]]="BACKUP",Tabela14[[#This Row],[ESTÁ BACKPEANDO OU SENDO BACKPEADA POR QUAL ACFT]]=""),0,1)</f>
        <v>1</v>
      </c>
    </row>
    <row r="45" spans="1:20" x14ac:dyDescent="0.25">
      <c r="A45" s="43" t="str">
        <f>[1]PREFIXO!A45</f>
        <v>OHI</v>
      </c>
      <c r="B45" s="43" t="str">
        <f>VLOOKUP(Tabela14[[#This Row],[PREFIXO]],[1]PREFIXO!$A:$D,4)</f>
        <v>S92</v>
      </c>
      <c r="C45" s="43" t="str">
        <f>VLOOKUP(Tabela14[[#This Row],[PREFIXO]],[1]PREFIXO!$A:$E,5,0)</f>
        <v>5500.0108123.18.2</v>
      </c>
      <c r="D45" s="43" t="str">
        <f>VLOOKUP(Tabela14[[#This Row],[PREFIXO]],[1]PREFIXO!$A:$C,3,0)</f>
        <v>TITULAR</v>
      </c>
      <c r="E45" s="44">
        <v>44760</v>
      </c>
      <c r="F45" s="45">
        <f>Tabela14[[#This Row],[ULTIMA ACC REALIZADA]]+30</f>
        <v>44790</v>
      </c>
      <c r="G45" s="46">
        <f ca="1">IF(Tabela14[[#This Row],[TITULAR OU BACKUP]]="INTEGRADO","-",Tabela14[[#This Row],[VENCIMENTO DA ACC 30 DIAS]]-TODAY())</f>
        <v>-86</v>
      </c>
      <c r="H45" s="45">
        <f>Tabela14[[#This Row],[ULTIMA ACC REALIZADA]]+28</f>
        <v>44788</v>
      </c>
      <c r="I45" s="46" t="str">
        <f ca="1">IF(Tabela14[[#This Row],[TITULAR OU BACKUP]]="INTEGRADO",Tabela14[[#This Row],[VENCIMENTO DA ACC 28 DIAS (INTEGRADA)]]-TODAY(),"-")</f>
        <v>-</v>
      </c>
      <c r="J45" s="47"/>
      <c r="K45" s="48" t="s">
        <v>202</v>
      </c>
      <c r="L45" s="49" t="str">
        <f>VLOOKUP(A45,[1]PREFIXO!$A:$B,2,0)</f>
        <v>OMNI</v>
      </c>
      <c r="M45" s="48" t="s">
        <v>541</v>
      </c>
      <c r="N45" s="55"/>
      <c r="O45" s="51">
        <v>43507</v>
      </c>
      <c r="P45" s="52" t="s">
        <v>541</v>
      </c>
      <c r="Q45" s="53"/>
      <c r="R45" s="53"/>
      <c r="S45" s="51" t="s">
        <v>580</v>
      </c>
      <c r="T45" s="54">
        <f>IF(AND(Tabela14[[#This Row],[TITULAR OU BACKUP]]="BACKUP",Tabela14[[#This Row],[ESTÁ BACKPEANDO OU SENDO BACKPEADA POR QUAL ACFT]]=""),0,1)</f>
        <v>1</v>
      </c>
    </row>
    <row r="46" spans="1:20" x14ac:dyDescent="0.25">
      <c r="A46" s="43" t="str">
        <f>[1]PREFIXO!A46</f>
        <v>OHJ</v>
      </c>
      <c r="B46" s="43" t="str">
        <f>VLOOKUP(Tabela14[[#This Row],[PREFIXO]],[1]PREFIXO!$A:$D,4)</f>
        <v>AW139</v>
      </c>
      <c r="C46" s="43" t="str">
        <f>VLOOKUP(Tabela14[[#This Row],[PREFIXO]],[1]PREFIXO!$A:$E,5,0)</f>
        <v>5500.0108127.18.2</v>
      </c>
      <c r="D46" s="43" t="str">
        <f>VLOOKUP(Tabela14[[#This Row],[PREFIXO]],[1]PREFIXO!$A:$C,3,0)</f>
        <v>TITULAR</v>
      </c>
      <c r="E46" s="44">
        <v>44768</v>
      </c>
      <c r="F46" s="45">
        <f>Tabela14[[#This Row],[ULTIMA ACC REALIZADA]]+30</f>
        <v>44798</v>
      </c>
      <c r="G46" s="46">
        <f ca="1">IF(Tabela14[[#This Row],[TITULAR OU BACKUP]]="INTEGRADO","-",Tabela14[[#This Row],[VENCIMENTO DA ACC 30 DIAS]]-TODAY())</f>
        <v>-78</v>
      </c>
      <c r="H46" s="45">
        <f>Tabela14[[#This Row],[ULTIMA ACC REALIZADA]]+28</f>
        <v>44796</v>
      </c>
      <c r="I46" s="46" t="str">
        <f ca="1">IF(Tabela14[[#This Row],[TITULAR OU BACKUP]]="INTEGRADO",Tabela14[[#This Row],[VENCIMENTO DA ACC 28 DIAS (INTEGRADA)]]-TODAY(),"-")</f>
        <v>-</v>
      </c>
      <c r="J46" s="47"/>
      <c r="K46" s="48" t="s">
        <v>202</v>
      </c>
      <c r="L46" s="49" t="str">
        <f>VLOOKUP(A46,[1]PREFIXO!$A:$B,2,0)</f>
        <v>OMNI</v>
      </c>
      <c r="M46" s="48" t="s">
        <v>541</v>
      </c>
      <c r="N46" s="55"/>
      <c r="O46" s="51">
        <v>43519</v>
      </c>
      <c r="P46" s="52" t="s">
        <v>538</v>
      </c>
      <c r="Q46" s="53"/>
      <c r="R46" s="53"/>
      <c r="S46" s="51"/>
      <c r="T46" s="54">
        <f>IF(AND(Tabela14[[#This Row],[TITULAR OU BACKUP]]="BACKUP",Tabela14[[#This Row],[ESTÁ BACKPEANDO OU SENDO BACKPEADA POR QUAL ACFT]]=""),0,1)</f>
        <v>1</v>
      </c>
    </row>
    <row r="47" spans="1:20" x14ac:dyDescent="0.25">
      <c r="A47" s="43" t="str">
        <f>[1]PREFIXO!A47</f>
        <v>OHK</v>
      </c>
      <c r="B47" s="43" t="str">
        <f>VLOOKUP(Tabela14[[#This Row],[PREFIXO]],[1]PREFIXO!$A:$D,4)</f>
        <v>S92</v>
      </c>
      <c r="C47" s="43">
        <f>VLOOKUP(Tabela14[[#This Row],[PREFIXO]],[1]PREFIXO!$A:$E,5,0)</f>
        <v>0</v>
      </c>
      <c r="D47" s="43" t="str">
        <f>VLOOKUP(Tabela14[[#This Row],[PREFIXO]],[1]PREFIXO!$A:$C,3,0)</f>
        <v>BACKUP</v>
      </c>
      <c r="E47" s="44">
        <v>44763</v>
      </c>
      <c r="F47" s="45">
        <f>Tabela14[[#This Row],[ULTIMA ACC REALIZADA]]+30</f>
        <v>44793</v>
      </c>
      <c r="G47" s="46">
        <f ca="1">IF(Tabela14[[#This Row],[TITULAR OU BACKUP]]="INTEGRADO","-",Tabela14[[#This Row],[VENCIMENTO DA ACC 30 DIAS]]-TODAY())</f>
        <v>-83</v>
      </c>
      <c r="H47" s="45">
        <f>Tabela14[[#This Row],[ULTIMA ACC REALIZADA]]+28</f>
        <v>44791</v>
      </c>
      <c r="I47" s="46" t="str">
        <f ca="1">IF(Tabela14[[#This Row],[TITULAR OU BACKUP]]="INTEGRADO",Tabela14[[#This Row],[VENCIMENTO DA ACC 28 DIAS (INTEGRADA)]]-TODAY(),"-")</f>
        <v>-</v>
      </c>
      <c r="J47" s="47" t="s">
        <v>581</v>
      </c>
      <c r="K47" s="48" t="s">
        <v>1</v>
      </c>
      <c r="L47" s="49" t="str">
        <f>VLOOKUP(A47,[1]PREFIXO!$A:$B,2,0)</f>
        <v>OMNI</v>
      </c>
      <c r="M47" s="48" t="s">
        <v>541</v>
      </c>
      <c r="N47" s="55"/>
      <c r="O47" s="51">
        <v>44518</v>
      </c>
      <c r="P47" s="52" t="s">
        <v>538</v>
      </c>
      <c r="Q47" s="53"/>
      <c r="R47" s="64"/>
      <c r="S47" s="51"/>
      <c r="T47" s="54">
        <f>IF(AND(Tabela14[[#This Row],[TITULAR OU BACKUP]]="BACKUP",Tabela14[[#This Row],[ESTÁ BACKPEANDO OU SENDO BACKPEADA POR QUAL ACFT]]=""),0,1)</f>
        <v>1</v>
      </c>
    </row>
    <row r="48" spans="1:20" x14ac:dyDescent="0.25">
      <c r="A48" s="43" t="str">
        <f>[1]PREFIXO!A48</f>
        <v>OHL</v>
      </c>
      <c r="B48" s="43" t="str">
        <f>VLOOKUP(Tabela14[[#This Row],[PREFIXO]],[1]PREFIXO!$A:$D,4)</f>
        <v>AW139</v>
      </c>
      <c r="C48" s="43" t="str">
        <f>VLOOKUP(Tabela14[[#This Row],[PREFIXO]],[1]PREFIXO!$A:$E,5,0)</f>
        <v>5900.0111590.19.2</v>
      </c>
      <c r="D48" s="43" t="str">
        <f>VLOOKUP(Tabela14[[#This Row],[PREFIXO]],[1]PREFIXO!$A:$C,3,0)</f>
        <v>TITULAR</v>
      </c>
      <c r="E48" s="44">
        <v>44753</v>
      </c>
      <c r="F48" s="45">
        <f>Tabela14[[#This Row],[ULTIMA ACC REALIZADA]]+30</f>
        <v>44783</v>
      </c>
      <c r="G48" s="46">
        <f ca="1">IF(Tabela14[[#This Row],[TITULAR OU BACKUP]]="INTEGRADO","-",Tabela14[[#This Row],[VENCIMENTO DA ACC 30 DIAS]]-TODAY())</f>
        <v>-93</v>
      </c>
      <c r="H48" s="45">
        <f>Tabela14[[#This Row],[ULTIMA ACC REALIZADA]]+28</f>
        <v>44781</v>
      </c>
      <c r="I48" s="46" t="str">
        <f ca="1">IF(Tabela14[[#This Row],[TITULAR OU BACKUP]]="INTEGRADO",Tabela14[[#This Row],[VENCIMENTO DA ACC 28 DIAS (INTEGRADA)]]-TODAY(),"-")</f>
        <v>-</v>
      </c>
      <c r="J48" s="47"/>
      <c r="K48" s="48" t="s">
        <v>167</v>
      </c>
      <c r="L48" s="49" t="str">
        <f>VLOOKUP(A48,[1]PREFIXO!$A:$B,2,0)</f>
        <v>OMNI</v>
      </c>
      <c r="M48" s="48" t="s">
        <v>541</v>
      </c>
      <c r="N48" s="50"/>
      <c r="O48" s="51">
        <v>43864</v>
      </c>
      <c r="P48" s="52" t="s">
        <v>538</v>
      </c>
      <c r="Q48" s="53"/>
      <c r="R48" s="65"/>
      <c r="S48" s="51"/>
      <c r="T48" s="54">
        <f>IF(AND(Tabela14[[#This Row],[TITULAR OU BACKUP]]="BACKUP",Tabela14[[#This Row],[ESTÁ BACKPEANDO OU SENDO BACKPEADA POR QUAL ACFT]]=""),0,1)</f>
        <v>1</v>
      </c>
    </row>
    <row r="49" spans="1:20" x14ac:dyDescent="0.25">
      <c r="A49" s="43" t="str">
        <f>[1]PREFIXO!A49</f>
        <v>OHN</v>
      </c>
      <c r="B49" s="43" t="str">
        <f>VLOOKUP(Tabela14[[#This Row],[PREFIXO]],[1]PREFIXO!$A:$D,4)</f>
        <v>AW139</v>
      </c>
      <c r="C49" s="43" t="str">
        <f>VLOOKUP(Tabela14[[#This Row],[PREFIXO]],[1]PREFIXO!$A:$E,5,0)</f>
        <v>5900.0111587.19.2</v>
      </c>
      <c r="D49" s="43" t="str">
        <f>VLOOKUP(Tabela14[[#This Row],[PREFIXO]],[1]PREFIXO!$A:$C,3,0)</f>
        <v>TITULAR</v>
      </c>
      <c r="E49" s="44">
        <v>44762</v>
      </c>
      <c r="F49" s="45">
        <f>Tabela14[[#This Row],[ULTIMA ACC REALIZADA]]+30</f>
        <v>44792</v>
      </c>
      <c r="G49" s="46">
        <f ca="1">IF(Tabela14[[#This Row],[TITULAR OU BACKUP]]="INTEGRADO","-",Tabela14[[#This Row],[VENCIMENTO DA ACC 30 DIAS]]-TODAY())</f>
        <v>-84</v>
      </c>
      <c r="H49" s="45">
        <f>Tabela14[[#This Row],[ULTIMA ACC REALIZADA]]+28</f>
        <v>44790</v>
      </c>
      <c r="I49" s="46" t="str">
        <f ca="1">IF(Tabela14[[#This Row],[TITULAR OU BACKUP]]="INTEGRADO",Tabela14[[#This Row],[VENCIMENTO DA ACC 28 DIAS (INTEGRADA)]]-TODAY(),"-")</f>
        <v>-</v>
      </c>
      <c r="J49" s="47"/>
      <c r="K49" s="48" t="s">
        <v>0</v>
      </c>
      <c r="L49" s="49" t="str">
        <f>VLOOKUP(A49,[1]PREFIXO!$A:$B,2,0)</f>
        <v>OMNI</v>
      </c>
      <c r="M49" s="48" t="s">
        <v>541</v>
      </c>
      <c r="N49" s="55"/>
      <c r="O49" s="51">
        <v>44023</v>
      </c>
      <c r="P49" s="52" t="s">
        <v>538</v>
      </c>
      <c r="Q49" s="53"/>
      <c r="R49" s="53"/>
      <c r="S49" s="51"/>
      <c r="T49" s="54">
        <f>IF(AND(Tabela14[[#This Row],[TITULAR OU BACKUP]]="BACKUP",Tabela14[[#This Row],[ESTÁ BACKPEANDO OU SENDO BACKPEADA POR QUAL ACFT]]=""),0,1)</f>
        <v>1</v>
      </c>
    </row>
    <row r="50" spans="1:20" x14ac:dyDescent="0.25">
      <c r="A50" s="43" t="str">
        <f>[1]PREFIXO!A50</f>
        <v>OHO</v>
      </c>
      <c r="B50" s="43" t="str">
        <f>VLOOKUP(Tabela14[[#This Row],[PREFIXO]],[1]PREFIXO!$A:$D,4)</f>
        <v>S92</v>
      </c>
      <c r="C50" s="43" t="str">
        <f>VLOOKUP(Tabela14[[#This Row],[PREFIXO]],[1]PREFIXO!$A:$E,5,0)</f>
        <v>5500.0108124.18.2</v>
      </c>
      <c r="D50" s="43" t="str">
        <f>VLOOKUP(Tabela14[[#This Row],[PREFIXO]],[1]PREFIXO!$A:$C,3,0)</f>
        <v>TITULAR</v>
      </c>
      <c r="E50" s="44">
        <v>44760</v>
      </c>
      <c r="F50" s="45">
        <f>Tabela14[[#This Row],[ULTIMA ACC REALIZADA]]+30</f>
        <v>44790</v>
      </c>
      <c r="G50" s="46">
        <f ca="1">IF(Tabela14[[#This Row],[TITULAR OU BACKUP]]="INTEGRADO","-",Tabela14[[#This Row],[VENCIMENTO DA ACC 30 DIAS]]-TODAY())</f>
        <v>-86</v>
      </c>
      <c r="H50" s="45">
        <f>Tabela14[[#This Row],[ULTIMA ACC REALIZADA]]+28</f>
        <v>44788</v>
      </c>
      <c r="I50" s="46" t="str">
        <f ca="1">IF(Tabela14[[#This Row],[TITULAR OU BACKUP]]="INTEGRADO",Tabela14[[#This Row],[VENCIMENTO DA ACC 28 DIAS (INTEGRADA)]]-TODAY(),"-")</f>
        <v>-</v>
      </c>
      <c r="J50" s="47"/>
      <c r="K50" s="48" t="s">
        <v>202</v>
      </c>
      <c r="L50" s="49" t="str">
        <f>VLOOKUP(A50,[1]PREFIXO!$A:$B,2,0)</f>
        <v>OMNI</v>
      </c>
      <c r="M50" s="48" t="s">
        <v>541</v>
      </c>
      <c r="O50" s="51">
        <v>43541</v>
      </c>
      <c r="P50" s="52" t="s">
        <v>538</v>
      </c>
      <c r="Q50" s="53"/>
      <c r="R50" s="53"/>
      <c r="S50" s="51"/>
      <c r="T50" s="54">
        <f>IF(AND(Tabela14[[#This Row],[TITULAR OU BACKUP]]="BACKUP",Tabela14[[#This Row],[ESTÁ BACKPEANDO OU SENDO BACKPEADA POR QUAL ACFT]]=""),0,1)</f>
        <v>1</v>
      </c>
    </row>
    <row r="51" spans="1:20" x14ac:dyDescent="0.25">
      <c r="A51" s="43" t="str">
        <f>[1]PREFIXO!A51</f>
        <v>OHP</v>
      </c>
      <c r="B51" s="43" t="str">
        <f>VLOOKUP(Tabela14[[#This Row],[PREFIXO]],[1]PREFIXO!$A:$D,4)</f>
        <v>AW189</v>
      </c>
      <c r="C51" s="43" t="str">
        <f>VLOOKUP(Tabela14[[#This Row],[PREFIXO]],[1]PREFIXO!$A:$E,5,0)</f>
        <v>5900.0117075.20.2</v>
      </c>
      <c r="D51" s="43" t="str">
        <f>VLOOKUP(Tabela14[[#This Row],[PREFIXO]],[1]PREFIXO!$A:$C,3,0)</f>
        <v>TITULAR</v>
      </c>
      <c r="E51" s="44">
        <v>44764</v>
      </c>
      <c r="F51" s="45">
        <f>Tabela14[[#This Row],[ULTIMA ACC REALIZADA]]+30</f>
        <v>44794</v>
      </c>
      <c r="G51" s="46">
        <f ca="1">IF(Tabela14[[#This Row],[TITULAR OU BACKUP]]="INTEGRADO","-",Tabela14[[#This Row],[VENCIMENTO DA ACC 30 DIAS]]-TODAY())</f>
        <v>-82</v>
      </c>
      <c r="H51" s="45">
        <f>Tabela14[[#This Row],[ULTIMA ACC REALIZADA]]+28</f>
        <v>44792</v>
      </c>
      <c r="I51" s="46" t="str">
        <f ca="1">IF(Tabela14[[#This Row],[TITULAR OU BACKUP]]="INTEGRADO",Tabela14[[#This Row],[VENCIMENTO DA ACC 28 DIAS (INTEGRADA)]]-TODAY(),"-")</f>
        <v>-</v>
      </c>
      <c r="J51" s="47"/>
      <c r="K51" s="48" t="s">
        <v>167</v>
      </c>
      <c r="L51" s="49" t="str">
        <f>VLOOKUP(A51,[1]PREFIXO!$A:$B,2,0)</f>
        <v>OMNI</v>
      </c>
      <c r="M51" s="48" t="s">
        <v>541</v>
      </c>
      <c r="N51" s="55"/>
      <c r="O51" s="51">
        <v>44396</v>
      </c>
      <c r="P51" s="52" t="s">
        <v>538</v>
      </c>
      <c r="Q51" s="53"/>
      <c r="R51" s="53"/>
      <c r="S51" s="51"/>
      <c r="T51" s="54">
        <f>IF(AND(Tabela14[[#This Row],[TITULAR OU BACKUP]]="BACKUP",Tabela14[[#This Row],[ESTÁ BACKPEANDO OU SENDO BACKPEADA POR QUAL ACFT]]=""),0,1)</f>
        <v>1</v>
      </c>
    </row>
    <row r="52" spans="1:20" x14ac:dyDescent="0.25">
      <c r="A52" s="43" t="str">
        <f>[1]PREFIXO!A52</f>
        <v>OHQ</v>
      </c>
      <c r="B52" s="43" t="str">
        <f>VLOOKUP(Tabela14[[#This Row],[PREFIXO]],[1]PREFIXO!$A:$D,4)</f>
        <v>AW139</v>
      </c>
      <c r="C52" s="43" t="str">
        <f>VLOOKUP(Tabela14[[#This Row],[PREFIXO]],[1]PREFIXO!$A:$E,5,0)</f>
        <v>5900.0111589.19.2</v>
      </c>
      <c r="D52" s="43" t="str">
        <f>VLOOKUP(Tabela14[[#This Row],[PREFIXO]],[1]PREFIXO!$A:$C,3,0)</f>
        <v>TITULAR</v>
      </c>
      <c r="E52" s="44">
        <v>44764</v>
      </c>
      <c r="F52" s="45">
        <f>Tabela14[[#This Row],[ULTIMA ACC REALIZADA]]+30</f>
        <v>44794</v>
      </c>
      <c r="G52" s="46">
        <f ca="1">IF(Tabela14[[#This Row],[TITULAR OU BACKUP]]="INTEGRADO","-",Tabela14[[#This Row],[VENCIMENTO DA ACC 30 DIAS]]-TODAY())</f>
        <v>-82</v>
      </c>
      <c r="H52" s="45">
        <f>Tabela14[[#This Row],[ULTIMA ACC REALIZADA]]+28</f>
        <v>44792</v>
      </c>
      <c r="I52" s="46" t="str">
        <f ca="1">IF(Tabela14[[#This Row],[TITULAR OU BACKUP]]="INTEGRADO",Tabela14[[#This Row],[VENCIMENTO DA ACC 28 DIAS (INTEGRADA)]]-TODAY(),"-")</f>
        <v>-</v>
      </c>
      <c r="J52" s="47"/>
      <c r="K52" s="48" t="s">
        <v>202</v>
      </c>
      <c r="L52" s="49" t="str">
        <f>VLOOKUP(A52,[1]PREFIXO!$A:$B,2,0)</f>
        <v>OMNI</v>
      </c>
      <c r="M52" s="48" t="s">
        <v>541</v>
      </c>
      <c r="O52" s="51">
        <v>43864</v>
      </c>
      <c r="P52" s="52" t="s">
        <v>538</v>
      </c>
      <c r="Q52" s="53"/>
      <c r="R52" s="53"/>
      <c r="S52" s="51"/>
      <c r="T52" s="54">
        <f>IF(AND(Tabela14[[#This Row],[TITULAR OU BACKUP]]="BACKUP",Tabela14[[#This Row],[ESTÁ BACKPEANDO OU SENDO BACKPEADA POR QUAL ACFT]]=""),0,1)</f>
        <v>1</v>
      </c>
    </row>
    <row r="53" spans="1:20" x14ac:dyDescent="0.25">
      <c r="A53" s="43" t="str">
        <f>[1]PREFIXO!A53</f>
        <v>OHR</v>
      </c>
      <c r="B53" s="43" t="str">
        <f>VLOOKUP(Tabela14[[#This Row],[PREFIXO]],[1]PREFIXO!$A:$D,4)</f>
        <v>AW139</v>
      </c>
      <c r="C53" s="43" t="str">
        <f>VLOOKUP(Tabela14[[#This Row],[PREFIXO]],[1]PREFIXO!$A:$E,5,0)</f>
        <v>5900.0111588.19.2</v>
      </c>
      <c r="D53" s="43" t="str">
        <f>VLOOKUP(Tabela14[[#This Row],[PREFIXO]],[1]PREFIXO!$A:$C,3,0)</f>
        <v>TITULAR</v>
      </c>
      <c r="E53" s="44">
        <v>44765</v>
      </c>
      <c r="F53" s="45">
        <f>Tabela14[[#This Row],[ULTIMA ACC REALIZADA]]+30</f>
        <v>44795</v>
      </c>
      <c r="G53" s="46">
        <f ca="1">IF(Tabela14[[#This Row],[TITULAR OU BACKUP]]="INTEGRADO","-",Tabela14[[#This Row],[VENCIMENTO DA ACC 30 DIAS]]-TODAY())</f>
        <v>-81</v>
      </c>
      <c r="H53" s="45">
        <f>Tabela14[[#This Row],[ULTIMA ACC REALIZADA]]+28</f>
        <v>44793</v>
      </c>
      <c r="I53" s="46" t="str">
        <f ca="1">IF(Tabela14[[#This Row],[TITULAR OU BACKUP]]="INTEGRADO",Tabela14[[#This Row],[VENCIMENTO DA ACC 28 DIAS (INTEGRADA)]]-TODAY(),"-")</f>
        <v>-</v>
      </c>
      <c r="J53" s="47"/>
      <c r="K53" s="48" t="s">
        <v>167</v>
      </c>
      <c r="L53" s="49" t="str">
        <f>VLOOKUP(A53,[1]PREFIXO!$A:$B,2,0)</f>
        <v>OMNI</v>
      </c>
      <c r="M53" s="48" t="s">
        <v>541</v>
      </c>
      <c r="O53" s="51">
        <v>43864</v>
      </c>
      <c r="P53" s="52" t="s">
        <v>538</v>
      </c>
      <c r="Q53" s="53"/>
      <c r="R53" s="53"/>
      <c r="S53" s="51"/>
      <c r="T53" s="54">
        <f>IF(AND(Tabela14[[#This Row],[TITULAR OU BACKUP]]="BACKUP",Tabela14[[#This Row],[ESTÁ BACKPEANDO OU SENDO BACKPEADA POR QUAL ACFT]]=""),0,1)</f>
        <v>1</v>
      </c>
    </row>
    <row r="54" spans="1:20" x14ac:dyDescent="0.25">
      <c r="A54" s="43" t="str">
        <f>[1]PREFIXO!A54</f>
        <v>OHU</v>
      </c>
      <c r="B54" s="43" t="str">
        <f>VLOOKUP(Tabela14[[#This Row],[PREFIXO]],[1]PREFIXO!$A:$D,4)</f>
        <v>S92</v>
      </c>
      <c r="C54" s="43" t="str">
        <f>VLOOKUP(Tabela14[[#This Row],[PREFIXO]],[1]PREFIXO!$A:$E,5,0)</f>
        <v>5500.0108125.18.2</v>
      </c>
      <c r="D54" s="43" t="str">
        <f>VLOOKUP(Tabela14[[#This Row],[PREFIXO]],[1]PREFIXO!$A:$C,3,0)</f>
        <v>TITULAR</v>
      </c>
      <c r="E54" s="44">
        <v>44761</v>
      </c>
      <c r="F54" s="45">
        <f>Tabela14[[#This Row],[ULTIMA ACC REALIZADA]]+30</f>
        <v>44791</v>
      </c>
      <c r="G54" s="46">
        <f ca="1">IF(Tabela14[[#This Row],[TITULAR OU BACKUP]]="INTEGRADO","-",Tabela14[[#This Row],[VENCIMENTO DA ACC 30 DIAS]]-TODAY())</f>
        <v>-85</v>
      </c>
      <c r="H54" s="45">
        <f>Tabela14[[#This Row],[ULTIMA ACC REALIZADA]]+28</f>
        <v>44789</v>
      </c>
      <c r="I54" s="46" t="str">
        <f ca="1">IF(Tabela14[[#This Row],[TITULAR OU BACKUP]]="INTEGRADO",Tabela14[[#This Row],[VENCIMENTO DA ACC 28 DIAS (INTEGRADA)]]-TODAY(),"-")</f>
        <v>-</v>
      </c>
      <c r="J54" s="47"/>
      <c r="K54" s="48" t="s">
        <v>202</v>
      </c>
      <c r="L54" s="49" t="str">
        <f>VLOOKUP(A54,[1]PREFIXO!$A:$B,2,0)</f>
        <v>OMNI</v>
      </c>
      <c r="M54" s="48" t="s">
        <v>541</v>
      </c>
      <c r="O54" s="51">
        <v>43508</v>
      </c>
      <c r="P54" s="52" t="s">
        <v>538</v>
      </c>
      <c r="Q54" s="53"/>
      <c r="R54" s="53"/>
      <c r="S54" s="51"/>
      <c r="T54" s="54">
        <f>IF(AND(Tabela14[[#This Row],[TITULAR OU BACKUP]]="BACKUP",Tabela14[[#This Row],[ESTÁ BACKPEANDO OU SENDO BACKPEADA POR QUAL ACFT]]=""),0,1)</f>
        <v>1</v>
      </c>
    </row>
    <row r="55" spans="1:20" x14ac:dyDescent="0.25">
      <c r="A55" s="43" t="str">
        <f>[1]PREFIXO!A55</f>
        <v>OHV</v>
      </c>
      <c r="B55" s="43" t="str">
        <f>VLOOKUP(Tabela14[[#This Row],[PREFIXO]],[1]PREFIXO!$A:$D,4)</f>
        <v>AW139</v>
      </c>
      <c r="C55" s="43" t="str">
        <f>VLOOKUP(Tabela14[[#This Row],[PREFIXO]],[1]PREFIXO!$A:$E,5,0)</f>
        <v>5900.0117074.20.2</v>
      </c>
      <c r="D55" s="43" t="str">
        <f>VLOOKUP(Tabela14[[#This Row],[PREFIXO]],[1]PREFIXO!$A:$C,3,0)</f>
        <v>TITULAR</v>
      </c>
      <c r="E55" s="44">
        <v>44765</v>
      </c>
      <c r="F55" s="45">
        <f>Tabela14[[#This Row],[ULTIMA ACC REALIZADA]]+30</f>
        <v>44795</v>
      </c>
      <c r="G55" s="46">
        <f ca="1">IF(Tabela14[[#This Row],[TITULAR OU BACKUP]]="INTEGRADO","-",Tabela14[[#This Row],[VENCIMENTO DA ACC 30 DIAS]]-TODAY())</f>
        <v>-81</v>
      </c>
      <c r="H55" s="45">
        <f>Tabela14[[#This Row],[ULTIMA ACC REALIZADA]]+28</f>
        <v>44793</v>
      </c>
      <c r="I55" s="46" t="str">
        <f ca="1">IF(Tabela14[[#This Row],[TITULAR OU BACKUP]]="INTEGRADO",Tabela14[[#This Row],[VENCIMENTO DA ACC 28 DIAS (INTEGRADA)]]-TODAY(),"-")</f>
        <v>-</v>
      </c>
      <c r="J55" s="47"/>
      <c r="K55" s="48" t="s">
        <v>167</v>
      </c>
      <c r="L55" s="49" t="str">
        <f>VLOOKUP(A55,[1]PREFIXO!$A:$B,2,0)</f>
        <v>OMNI</v>
      </c>
      <c r="M55" s="48" t="s">
        <v>541</v>
      </c>
      <c r="N55" s="50"/>
      <c r="O55" s="51">
        <v>44392</v>
      </c>
      <c r="P55" s="52" t="s">
        <v>538</v>
      </c>
      <c r="Q55" s="53"/>
      <c r="R55" s="53"/>
      <c r="S55" s="51"/>
      <c r="T55" s="54">
        <f>IF(AND(Tabela14[[#This Row],[TITULAR OU BACKUP]]="BACKUP",Tabela14[[#This Row],[ESTÁ BACKPEANDO OU SENDO BACKPEADA POR QUAL ACFT]]=""),0,1)</f>
        <v>1</v>
      </c>
    </row>
    <row r="56" spans="1:20" x14ac:dyDescent="0.25">
      <c r="A56" s="43" t="str">
        <f>[1]PREFIXO!A56</f>
        <v>OHX</v>
      </c>
      <c r="B56" s="43" t="str">
        <f>VLOOKUP(Tabela14[[#This Row],[PREFIXO]],[1]PREFIXO!$A:$D,4)</f>
        <v>AW139</v>
      </c>
      <c r="C56" s="43" t="str">
        <f>VLOOKUP(Tabela14[[#This Row],[PREFIXO]],[1]PREFIXO!$A:$E,5,0)</f>
        <v>5900.0117053.20.2</v>
      </c>
      <c r="D56" s="43" t="str">
        <f>VLOOKUP(Tabela14[[#This Row],[PREFIXO]],[1]PREFIXO!$A:$C,3,0)</f>
        <v>TITULAR</v>
      </c>
      <c r="E56" s="44">
        <v>44779</v>
      </c>
      <c r="F56" s="45">
        <f>Tabela14[[#This Row],[ULTIMA ACC REALIZADA]]+30</f>
        <v>44809</v>
      </c>
      <c r="G56" s="46">
        <f ca="1">IF(Tabela14[[#This Row],[TITULAR OU BACKUP]]="INTEGRADO","-",Tabela14[[#This Row],[VENCIMENTO DA ACC 30 DIAS]]-TODAY())</f>
        <v>-67</v>
      </c>
      <c r="H56" s="45">
        <f>Tabela14[[#This Row],[ULTIMA ACC REALIZADA]]+28</f>
        <v>44807</v>
      </c>
      <c r="I56" s="46" t="str">
        <f ca="1">IF(Tabela14[[#This Row],[TITULAR OU BACKUP]]="INTEGRADO",Tabela14[[#This Row],[VENCIMENTO DA ACC 28 DIAS (INTEGRADA)]]-TODAY(),"-")</f>
        <v>-</v>
      </c>
      <c r="J56" s="47"/>
      <c r="K56" s="48" t="s">
        <v>15</v>
      </c>
      <c r="L56" s="49" t="str">
        <f>VLOOKUP(A56,[1]PREFIXO!$A:$B,2,0)</f>
        <v>OMNI</v>
      </c>
      <c r="M56" s="48" t="s">
        <v>541</v>
      </c>
      <c r="N56" s="50"/>
      <c r="O56" s="51">
        <v>43597</v>
      </c>
      <c r="P56" s="52" t="s">
        <v>538</v>
      </c>
      <c r="Q56" s="53"/>
      <c r="R56" s="53"/>
      <c r="S56" s="51"/>
      <c r="T56" s="54">
        <f>IF(AND(Tabela14[[#This Row],[TITULAR OU BACKUP]]="BACKUP",Tabela14[[#This Row],[ESTÁ BACKPEANDO OU SENDO BACKPEADA POR QUAL ACFT]]=""),0,1)</f>
        <v>1</v>
      </c>
    </row>
    <row r="57" spans="1:20" x14ac:dyDescent="0.25">
      <c r="A57" s="43" t="str">
        <f>[1]PREFIXO!A57</f>
        <v>OHY</v>
      </c>
      <c r="B57" s="43" t="str">
        <f>VLOOKUP(Tabela14[[#This Row],[PREFIXO]],[1]PREFIXO!$A:$D,4)</f>
        <v>AW139</v>
      </c>
      <c r="C57" s="43" t="str">
        <f>VLOOKUP(Tabela14[[#This Row],[PREFIXO]],[1]PREFIXO!$A:$E,5,0)</f>
        <v>5900.0117052.20.2</v>
      </c>
      <c r="D57" s="43" t="str">
        <f>VLOOKUP(Tabela14[[#This Row],[PREFIXO]],[1]PREFIXO!$A:$C,3,0)</f>
        <v>TITULAR</v>
      </c>
      <c r="E57" s="44">
        <v>44779</v>
      </c>
      <c r="F57" s="45">
        <f>Tabela14[[#This Row],[ULTIMA ACC REALIZADA]]+30</f>
        <v>44809</v>
      </c>
      <c r="G57" s="46">
        <f ca="1">IF(Tabela14[[#This Row],[TITULAR OU BACKUP]]="INTEGRADO","-",Tabela14[[#This Row],[VENCIMENTO DA ACC 30 DIAS]]-TODAY())</f>
        <v>-67</v>
      </c>
      <c r="H57" s="45">
        <f>Tabela14[[#This Row],[ULTIMA ACC REALIZADA]]+28</f>
        <v>44807</v>
      </c>
      <c r="I57" s="46" t="str">
        <f ca="1">IF(Tabela14[[#This Row],[TITULAR OU BACKUP]]="INTEGRADO",Tabela14[[#This Row],[VENCIMENTO DA ACC 28 DIAS (INTEGRADA)]]-TODAY(),"-")</f>
        <v>-</v>
      </c>
      <c r="J57" s="47"/>
      <c r="K57" s="48" t="s">
        <v>15</v>
      </c>
      <c r="L57" s="49" t="str">
        <f>VLOOKUP(A57,[1]PREFIXO!$A:$B,2,0)</f>
        <v>OMNI</v>
      </c>
      <c r="M57" s="48" t="s">
        <v>541</v>
      </c>
      <c r="N57" s="50"/>
      <c r="O57" s="51">
        <v>44396</v>
      </c>
      <c r="P57" s="52" t="s">
        <v>538</v>
      </c>
      <c r="Q57" s="53"/>
      <c r="R57" s="53"/>
      <c r="S57" s="51"/>
      <c r="T57" s="54">
        <f>IF(AND(Tabela14[[#This Row],[TITULAR OU BACKUP]]="BACKUP",Tabela14[[#This Row],[ESTÁ BACKPEANDO OU SENDO BACKPEADA POR QUAL ACFT]]=""),0,1)</f>
        <v>1</v>
      </c>
    </row>
    <row r="58" spans="1:20" x14ac:dyDescent="0.25">
      <c r="A58" s="43" t="str">
        <f>[1]PREFIXO!A58</f>
        <v>OHZ</v>
      </c>
      <c r="B58" s="43" t="str">
        <f>VLOOKUP(Tabela14[[#This Row],[PREFIXO]],[1]PREFIXO!$A:$D,4)</f>
        <v>AW139</v>
      </c>
      <c r="C58" s="43" t="str">
        <f>VLOOKUP(Tabela14[[#This Row],[PREFIXO]],[1]PREFIXO!$A:$E,5,0)</f>
        <v>5900.0117073.20.2</v>
      </c>
      <c r="D58" s="43" t="str">
        <f>VLOOKUP(Tabela14[[#This Row],[PREFIXO]],[1]PREFIXO!$A:$C,3,0)</f>
        <v>TITULAR</v>
      </c>
      <c r="E58" s="44">
        <v>44766</v>
      </c>
      <c r="F58" s="45">
        <f>Tabela14[[#This Row],[ULTIMA ACC REALIZADA]]+30</f>
        <v>44796</v>
      </c>
      <c r="G58" s="46">
        <f ca="1">IF(Tabela14[[#This Row],[TITULAR OU BACKUP]]="INTEGRADO","-",Tabela14[[#This Row],[VENCIMENTO DA ACC 30 DIAS]]-TODAY())</f>
        <v>-80</v>
      </c>
      <c r="H58" s="45">
        <f>Tabela14[[#This Row],[ULTIMA ACC REALIZADA]]+28</f>
        <v>44794</v>
      </c>
      <c r="I58" s="46" t="str">
        <f ca="1">IF(Tabela14[[#This Row],[TITULAR OU BACKUP]]="INTEGRADO",Tabela14[[#This Row],[VENCIMENTO DA ACC 28 DIAS (INTEGRADA)]]-TODAY(),"-")</f>
        <v>-</v>
      </c>
      <c r="J58" s="47"/>
      <c r="K58" s="48" t="s">
        <v>0</v>
      </c>
      <c r="L58" s="49" t="str">
        <f>VLOOKUP(A58,[1]PREFIXO!$A:$B,2,0)</f>
        <v>OMNI</v>
      </c>
      <c r="M58" s="48" t="s">
        <v>538</v>
      </c>
      <c r="N58" s="55" t="s">
        <v>582</v>
      </c>
      <c r="O58" s="51">
        <v>44343</v>
      </c>
      <c r="P58" s="52" t="s">
        <v>538</v>
      </c>
      <c r="Q58" s="53"/>
      <c r="R58" s="53"/>
      <c r="S58" s="51"/>
      <c r="T58" s="54">
        <f>IF(AND(Tabela14[[#This Row],[TITULAR OU BACKUP]]="BACKUP",Tabela14[[#This Row],[ESTÁ BACKPEANDO OU SENDO BACKPEADA POR QUAL ACFT]]=""),0,1)</f>
        <v>1</v>
      </c>
    </row>
    <row r="59" spans="1:20" x14ac:dyDescent="0.25">
      <c r="A59" s="43" t="str">
        <f>[1]PREFIXO!A59</f>
        <v>OMB</v>
      </c>
      <c r="B59" s="43" t="str">
        <f>VLOOKUP(Tabela14[[#This Row],[PREFIXO]],[1]PREFIXO!$A:$D,4)</f>
        <v>EC155</v>
      </c>
      <c r="C59" s="43" t="str">
        <f>VLOOKUP(Tabela14[[#This Row],[PREFIXO]],[1]PREFIXO!$A:$E,5,0)</f>
        <v>5900.0116679.20.2</v>
      </c>
      <c r="D59" s="43" t="str">
        <f>VLOOKUP(Tabela14[[#This Row],[PREFIXO]],[1]PREFIXO!$A:$C,3,0)</f>
        <v>INTEGRADO</v>
      </c>
      <c r="E59" s="44">
        <v>44771</v>
      </c>
      <c r="F59" s="45">
        <f>Tabela14[[#This Row],[ULTIMA ACC REALIZADA]]+30</f>
        <v>44801</v>
      </c>
      <c r="G59" s="46" t="str">
        <f ca="1">IF(Tabela14[[#This Row],[TITULAR OU BACKUP]]="INTEGRADO","-",Tabela14[[#This Row],[VENCIMENTO DA ACC 30 DIAS]]-TODAY())</f>
        <v>-</v>
      </c>
      <c r="H59" s="45">
        <f>Tabela14[[#This Row],[ULTIMA ACC REALIZADA]]+28</f>
        <v>44799</v>
      </c>
      <c r="I59" s="46">
        <f ca="1">IF(Tabela14[[#This Row],[TITULAR OU BACKUP]]="INTEGRADO",Tabela14[[#This Row],[VENCIMENTO DA ACC 28 DIAS (INTEGRADA)]]-TODAY(),"-")</f>
        <v>-77</v>
      </c>
      <c r="J59" s="47"/>
      <c r="K59" s="48" t="s">
        <v>167</v>
      </c>
      <c r="L59" s="49" t="str">
        <f>VLOOKUP(A59,[1]PREFIXO!$A:$B,2,0)</f>
        <v>OMNI</v>
      </c>
      <c r="M59" s="48" t="s">
        <v>541</v>
      </c>
      <c r="N59" s="50"/>
      <c r="O59" s="51">
        <v>44260</v>
      </c>
      <c r="P59" s="52" t="s">
        <v>538</v>
      </c>
      <c r="Q59" s="53"/>
      <c r="R59" s="53"/>
      <c r="S59" s="51"/>
      <c r="T59" s="54">
        <f>IF(AND(Tabela14[[#This Row],[TITULAR OU BACKUP]]="BACKUP",Tabela14[[#This Row],[ESTÁ BACKPEANDO OU SENDO BACKPEADA POR QUAL ACFT]]=""),0,1)</f>
        <v>1</v>
      </c>
    </row>
    <row r="60" spans="1:20" ht="60" x14ac:dyDescent="0.25">
      <c r="A60" s="43" t="str">
        <f>[1]PREFIXO!A60</f>
        <v>OMY</v>
      </c>
      <c r="B60" s="43" t="str">
        <f>VLOOKUP(Tabela14[[#This Row],[PREFIXO]],[1]PREFIXO!$A:$D,4)</f>
        <v>S76</v>
      </c>
      <c r="C60" s="43" t="str">
        <f>VLOOKUP(Tabela14[[#This Row],[PREFIXO]],[1]PREFIXO!$A:$E,5,0)</f>
        <v>EMERGENCIA</v>
      </c>
      <c r="D60" s="43" t="str">
        <f>VLOOKUP(Tabela14[[#This Row],[PREFIXO]],[1]PREFIXO!$A:$C,3,0)</f>
        <v>BACKUP</v>
      </c>
      <c r="E60" s="44">
        <v>44775</v>
      </c>
      <c r="F60" s="45">
        <f>Tabela14[[#This Row],[ULTIMA ACC REALIZADA]]+30</f>
        <v>44805</v>
      </c>
      <c r="G60" s="46">
        <f ca="1">IF(Tabela14[[#This Row],[TITULAR OU BACKUP]]="INTEGRADO","-",Tabela14[[#This Row],[VENCIMENTO DA ACC 30 DIAS]]-TODAY())</f>
        <v>-71</v>
      </c>
      <c r="H60" s="45">
        <f>Tabela14[[#This Row],[ULTIMA ACC REALIZADA]]+28</f>
        <v>44803</v>
      </c>
      <c r="I60" s="46" t="str">
        <f ca="1">IF(Tabela14[[#This Row],[TITULAR OU BACKUP]]="INTEGRADO",Tabela14[[#This Row],[VENCIMENTO DA ACC 28 DIAS (INTEGRADA)]]-TODAY(),"-")</f>
        <v>-</v>
      </c>
      <c r="J60" s="47"/>
      <c r="K60" s="48" t="s">
        <v>167</v>
      </c>
      <c r="L60" s="49" t="str">
        <f>VLOOKUP(A60,[1]PREFIXO!$A:$B,2,0)</f>
        <v>OMNI</v>
      </c>
      <c r="M60" s="48" t="s">
        <v>541</v>
      </c>
      <c r="N60" s="50"/>
      <c r="O60" s="51">
        <v>44745</v>
      </c>
      <c r="P60" s="52" t="s">
        <v>541</v>
      </c>
      <c r="Q60" s="53"/>
      <c r="R60" s="53"/>
      <c r="S60" s="51" t="s">
        <v>583</v>
      </c>
      <c r="T60" s="59">
        <f>IF(AND(Tabela14[[#This Row],[TITULAR OU BACKUP]]="BACKUP",Tabela14[[#This Row],[ESTÁ BACKPEANDO OU SENDO BACKPEADA POR QUAL ACFT]]=""),0,1)</f>
        <v>0</v>
      </c>
    </row>
    <row r="61" spans="1:20" x14ac:dyDescent="0.25">
      <c r="A61" s="43" t="str">
        <f>[1]PREFIXO!A61</f>
        <v>OOA</v>
      </c>
      <c r="B61" s="43" t="str">
        <f>VLOOKUP(Tabela14[[#This Row],[PREFIXO]],[1]PREFIXO!$A:$D,4)</f>
        <v>AW139</v>
      </c>
      <c r="C61" s="43">
        <f>VLOOKUP(Tabela14[[#This Row],[PREFIXO]],[1]PREFIXO!$A:$E,5,0)</f>
        <v>0</v>
      </c>
      <c r="D61" s="43" t="str">
        <f>VLOOKUP(Tabela14[[#This Row],[PREFIXO]],[1]PREFIXO!$A:$C,3,0)</f>
        <v>BACKUP</v>
      </c>
      <c r="E61" s="44">
        <v>44753</v>
      </c>
      <c r="F61" s="45">
        <f>Tabela14[[#This Row],[ULTIMA ACC REALIZADA]]+30</f>
        <v>44783</v>
      </c>
      <c r="G61" s="46">
        <f ca="1">IF(Tabela14[[#This Row],[TITULAR OU BACKUP]]="INTEGRADO","-",Tabela14[[#This Row],[VENCIMENTO DA ACC 30 DIAS]]-TODAY())</f>
        <v>-93</v>
      </c>
      <c r="H61" s="45">
        <f>Tabela14[[#This Row],[ULTIMA ACC REALIZADA]]+28</f>
        <v>44781</v>
      </c>
      <c r="I61" s="46" t="str">
        <f ca="1">IF(Tabela14[[#This Row],[TITULAR OU BACKUP]]="INTEGRADO",Tabela14[[#This Row],[VENCIMENTO DA ACC 28 DIAS (INTEGRADA)]]-TODAY(),"-")</f>
        <v>-</v>
      </c>
      <c r="J61" s="47"/>
      <c r="K61" s="48" t="s">
        <v>167</v>
      </c>
      <c r="L61" s="49" t="str">
        <f>VLOOKUP(A61,[1]PREFIXO!$A:$B,2,0)</f>
        <v>OMNI</v>
      </c>
      <c r="M61" s="48" t="s">
        <v>541</v>
      </c>
      <c r="N61" s="50"/>
      <c r="O61" s="51">
        <v>44724</v>
      </c>
      <c r="P61" s="52" t="s">
        <v>538</v>
      </c>
      <c r="Q61" s="53"/>
      <c r="R61" s="53"/>
      <c r="S61" s="51"/>
      <c r="T61" s="59">
        <f>IF(AND(Tabela14[[#This Row],[TITULAR OU BACKUP]]="BACKUP",Tabela14[[#This Row],[ESTÁ BACKPEANDO OU SENDO BACKPEADA POR QUAL ACFT]]=""),0,1)</f>
        <v>0</v>
      </c>
    </row>
    <row r="62" spans="1:20" x14ac:dyDescent="0.25">
      <c r="A62" s="43" t="str">
        <f>[1]PREFIXO!A62</f>
        <v>OTH</v>
      </c>
      <c r="B62" s="43" t="str">
        <f>VLOOKUP(Tabela14[[#This Row],[PREFIXO]],[1]PREFIXO!$A:$D,4)</f>
        <v>AW139</v>
      </c>
      <c r="C62" s="43" t="str">
        <f>VLOOKUP(Tabela14[[#This Row],[PREFIXO]],[1]PREFIXO!$A:$E,5,0)</f>
        <v>5900.0117059.20.2</v>
      </c>
      <c r="D62" s="43" t="str">
        <f>VLOOKUP(Tabela14[[#This Row],[PREFIXO]],[1]PREFIXO!$A:$C,3,0)</f>
        <v>TITULAR</v>
      </c>
      <c r="E62" s="44">
        <v>44763</v>
      </c>
      <c r="F62" s="45">
        <f>Tabela14[[#This Row],[ULTIMA ACC REALIZADA]]+30</f>
        <v>44793</v>
      </c>
      <c r="G62" s="46">
        <f ca="1">IF(Tabela14[[#This Row],[TITULAR OU BACKUP]]="INTEGRADO","-",Tabela14[[#This Row],[VENCIMENTO DA ACC 30 DIAS]]-TODAY())</f>
        <v>-83</v>
      </c>
      <c r="H62" s="45">
        <f>Tabela14[[#This Row],[ULTIMA ACC REALIZADA]]+28</f>
        <v>44791</v>
      </c>
      <c r="I62" s="46" t="str">
        <f ca="1">IF(Tabela14[[#This Row],[TITULAR OU BACKUP]]="INTEGRADO",Tabela14[[#This Row],[VENCIMENTO DA ACC 28 DIAS (INTEGRADA)]]-TODAY(),"-")</f>
        <v>-</v>
      </c>
      <c r="J62" s="47"/>
      <c r="K62" s="48" t="s">
        <v>167</v>
      </c>
      <c r="L62" s="49" t="str">
        <f>VLOOKUP(A62,[1]PREFIXO!$A:$B,2,0)</f>
        <v>OMNI</v>
      </c>
      <c r="M62" s="48" t="s">
        <v>541</v>
      </c>
      <c r="N62" s="50"/>
      <c r="O62" s="51">
        <v>44420</v>
      </c>
      <c r="P62" s="52" t="s">
        <v>538</v>
      </c>
      <c r="Q62" s="53"/>
      <c r="R62" s="53"/>
      <c r="S62" s="51"/>
      <c r="T62" s="54">
        <f>IF(AND(Tabela14[[#This Row],[TITULAR OU BACKUP]]="BACKUP",Tabela14[[#This Row],[ESTÁ BACKPEANDO OU SENDO BACKPEADA POR QUAL ACFT]]=""),0,1)</f>
        <v>1</v>
      </c>
    </row>
    <row r="63" spans="1:20" x14ac:dyDescent="0.25">
      <c r="A63" s="43" t="str">
        <f>[1]PREFIXO!A63</f>
        <v>OTN</v>
      </c>
      <c r="B63" s="43" t="str">
        <f>VLOOKUP(Tabela14[[#This Row],[PREFIXO]],[1]PREFIXO!$A:$D,4)</f>
        <v>H175</v>
      </c>
      <c r="C63" s="43" t="str">
        <f>VLOOKUP(Tabela14[[#This Row],[PREFIXO]],[1]PREFIXO!$A:$E,5,0)</f>
        <v>5900.0117061.20.2</v>
      </c>
      <c r="D63" s="43" t="str">
        <f>VLOOKUP(Tabela14[[#This Row],[PREFIXO]],[1]PREFIXO!$A:$C,3,0)</f>
        <v>TITULAR</v>
      </c>
      <c r="E63" s="44">
        <v>44765</v>
      </c>
      <c r="F63" s="45">
        <f>Tabela14[[#This Row],[ULTIMA ACC REALIZADA]]+30</f>
        <v>44795</v>
      </c>
      <c r="G63" s="46">
        <f ca="1">IF(Tabela14[[#This Row],[TITULAR OU BACKUP]]="INTEGRADO","-",Tabela14[[#This Row],[VENCIMENTO DA ACC 30 DIAS]]-TODAY())</f>
        <v>-81</v>
      </c>
      <c r="H63" s="45">
        <f>Tabela14[[#This Row],[ULTIMA ACC REALIZADA]]+28</f>
        <v>44793</v>
      </c>
      <c r="I63" s="46" t="str">
        <f ca="1">IF(Tabela14[[#This Row],[TITULAR OU BACKUP]]="INTEGRADO",Tabela14[[#This Row],[VENCIMENTO DA ACC 28 DIAS (INTEGRADA)]]-TODAY(),"-")</f>
        <v>-</v>
      </c>
      <c r="J63" s="47"/>
      <c r="K63" s="48" t="s">
        <v>1</v>
      </c>
      <c r="L63" s="49" t="str">
        <f>VLOOKUP(A63,[1]PREFIXO!$A:$B,2,0)</f>
        <v>OMNI</v>
      </c>
      <c r="M63" s="48" t="s">
        <v>541</v>
      </c>
      <c r="N63" s="50"/>
      <c r="O63" s="51">
        <v>44463</v>
      </c>
      <c r="P63" s="52" t="s">
        <v>538</v>
      </c>
      <c r="Q63" s="53"/>
      <c r="R63" s="53"/>
      <c r="S63" s="51"/>
      <c r="T63" s="54">
        <f>IF(AND(Tabela14[[#This Row],[TITULAR OU BACKUP]]="BACKUP",Tabela14[[#This Row],[ESTÁ BACKPEANDO OU SENDO BACKPEADA POR QUAL ACFT]]=""),0,1)</f>
        <v>1</v>
      </c>
    </row>
    <row r="64" spans="1:20" x14ac:dyDescent="0.25">
      <c r="A64" s="43" t="str">
        <f>[1]PREFIXO!A64</f>
        <v>OTP</v>
      </c>
      <c r="B64" s="43" t="str">
        <f>VLOOKUP(Tabela14[[#This Row],[PREFIXO]],[1]PREFIXO!$A:$D,4)</f>
        <v>H175</v>
      </c>
      <c r="C64" s="43" t="str">
        <f>VLOOKUP(Tabela14[[#This Row],[PREFIXO]],[1]PREFIXO!$A:$E,5,0)</f>
        <v>5900.0117070.20.2</v>
      </c>
      <c r="D64" s="43" t="str">
        <f>VLOOKUP(Tabela14[[#This Row],[PREFIXO]],[1]PREFIXO!$A:$C,3,0)</f>
        <v>TITULAR</v>
      </c>
      <c r="E64" s="44">
        <v>44756</v>
      </c>
      <c r="F64" s="45">
        <f>Tabela14[[#This Row],[ULTIMA ACC REALIZADA]]+30</f>
        <v>44786</v>
      </c>
      <c r="G64" s="46">
        <f ca="1">IF(Tabela14[[#This Row],[TITULAR OU BACKUP]]="INTEGRADO","-",Tabela14[[#This Row],[VENCIMENTO DA ACC 30 DIAS]]-TODAY())</f>
        <v>-90</v>
      </c>
      <c r="H64" s="45">
        <f>Tabela14[[#This Row],[ULTIMA ACC REALIZADA]]+28</f>
        <v>44784</v>
      </c>
      <c r="I64" s="46" t="str">
        <f ca="1">IF(Tabela14[[#This Row],[TITULAR OU BACKUP]]="INTEGRADO",Tabela14[[#This Row],[VENCIMENTO DA ACC 28 DIAS (INTEGRADA)]]-TODAY(),"-")</f>
        <v>-</v>
      </c>
      <c r="J64" s="47"/>
      <c r="K64" s="48" t="s">
        <v>1</v>
      </c>
      <c r="L64" s="49" t="str">
        <f>VLOOKUP(A64,[1]PREFIXO!$A:$B,2,0)</f>
        <v>OMNI</v>
      </c>
      <c r="M64" s="48" t="s">
        <v>538</v>
      </c>
      <c r="N64" s="50" t="s">
        <v>710</v>
      </c>
      <c r="O64" s="51">
        <v>44487</v>
      </c>
      <c r="P64" s="52" t="s">
        <v>541</v>
      </c>
      <c r="Q64" s="53"/>
      <c r="R64" s="53"/>
      <c r="S64" s="51"/>
      <c r="T64" s="54">
        <f>IF(AND(Tabela14[[#This Row],[TITULAR OU BACKUP]]="BACKUP",Tabela14[[#This Row],[ESTÁ BACKPEANDO OU SENDO BACKPEADA POR QUAL ACFT]]=""),0,1)</f>
        <v>1</v>
      </c>
    </row>
    <row r="65" spans="1:20" x14ac:dyDescent="0.25">
      <c r="A65" s="43" t="str">
        <f>[1]PREFIXO!A65</f>
        <v>OTQ</v>
      </c>
      <c r="B65" s="43" t="str">
        <f>VLOOKUP(Tabela14[[#This Row],[PREFIXO]],[1]PREFIXO!$A:$D,4)</f>
        <v>H175</v>
      </c>
      <c r="C65" s="43" t="str">
        <f>VLOOKUP(Tabela14[[#This Row],[PREFIXO]],[1]PREFIXO!$A:$E,5,0)</f>
        <v>5900.0117071.20.2</v>
      </c>
      <c r="D65" s="43" t="str">
        <f>VLOOKUP(Tabela14[[#This Row],[PREFIXO]],[1]PREFIXO!$A:$C,3,0)</f>
        <v>TITULAR</v>
      </c>
      <c r="E65" s="44">
        <v>44755</v>
      </c>
      <c r="F65" s="45">
        <f>Tabela14[[#This Row],[ULTIMA ACC REALIZADA]]+30</f>
        <v>44785</v>
      </c>
      <c r="G65" s="46">
        <f ca="1">IF(Tabela14[[#This Row],[TITULAR OU BACKUP]]="INTEGRADO","-",Tabela14[[#This Row],[VENCIMENTO DA ACC 30 DIAS]]-TODAY())</f>
        <v>-91</v>
      </c>
      <c r="H65" s="45">
        <f>Tabela14[[#This Row],[ULTIMA ACC REALIZADA]]+28</f>
        <v>44783</v>
      </c>
      <c r="I65" s="46" t="str">
        <f ca="1">IF(Tabela14[[#This Row],[TITULAR OU BACKUP]]="INTEGRADO",Tabela14[[#This Row],[VENCIMENTO DA ACC 28 DIAS (INTEGRADA)]]-TODAY(),"-")</f>
        <v>-</v>
      </c>
      <c r="J65" s="47"/>
      <c r="K65" s="48" t="s">
        <v>1</v>
      </c>
      <c r="L65" s="49" t="str">
        <f>VLOOKUP(A65,[1]PREFIXO!$A:$B,2,0)</f>
        <v>OMNI</v>
      </c>
      <c r="M65" s="48" t="s">
        <v>541</v>
      </c>
      <c r="O65" s="51">
        <v>44455</v>
      </c>
      <c r="P65" s="52" t="s">
        <v>538</v>
      </c>
      <c r="Q65" s="53"/>
      <c r="R65" s="53"/>
      <c r="S65" s="51"/>
      <c r="T65" s="54">
        <f>IF(AND(Tabela14[[#This Row],[TITULAR OU BACKUP]]="BACKUP",Tabela14[[#This Row],[ESTÁ BACKPEANDO OU SENDO BACKPEADA POR QUAL ACFT]]=""),0,1)</f>
        <v>1</v>
      </c>
    </row>
    <row r="66" spans="1:20" x14ac:dyDescent="0.25">
      <c r="A66" s="43" t="str">
        <f>[1]PREFIXO!A66</f>
        <v>OTR</v>
      </c>
      <c r="B66" s="43" t="str">
        <f>VLOOKUP(Tabela14[[#This Row],[PREFIXO]],[1]PREFIXO!$A:$D,4)</f>
        <v>S92</v>
      </c>
      <c r="C66" s="43">
        <f>VLOOKUP(Tabela14[[#This Row],[PREFIXO]],[1]PREFIXO!$A:$E,5,0)</f>
        <v>0</v>
      </c>
      <c r="D66" s="43" t="str">
        <f>VLOOKUP(Tabela14[[#This Row],[PREFIXO]],[1]PREFIXO!$A:$C,3,0)</f>
        <v>BACKUP</v>
      </c>
      <c r="E66" s="44">
        <v>44765</v>
      </c>
      <c r="F66" s="45">
        <f>Tabela14[[#This Row],[ULTIMA ACC REALIZADA]]+30</f>
        <v>44795</v>
      </c>
      <c r="G66" s="46">
        <f ca="1">IF(Tabela14[[#This Row],[TITULAR OU BACKUP]]="INTEGRADO","-",Tabela14[[#This Row],[VENCIMENTO DA ACC 30 DIAS]]-TODAY())</f>
        <v>-81</v>
      </c>
      <c r="H66" s="45">
        <f>Tabela14[[#This Row],[ULTIMA ACC REALIZADA]]+28</f>
        <v>44793</v>
      </c>
      <c r="I66" s="46" t="str">
        <f ca="1">IF(Tabela14[[#This Row],[TITULAR OU BACKUP]]="INTEGRADO",Tabela14[[#This Row],[VENCIMENTO DA ACC 28 DIAS (INTEGRADA)]]-TODAY(),"-")</f>
        <v>-</v>
      </c>
      <c r="J66" s="47" t="s">
        <v>584</v>
      </c>
      <c r="K66" s="48" t="s">
        <v>202</v>
      </c>
      <c r="L66" s="49" t="str">
        <f>VLOOKUP(A66,[1]PREFIXO!$A:$B,2,0)</f>
        <v>OMNI</v>
      </c>
      <c r="M66" s="48" t="s">
        <v>541</v>
      </c>
      <c r="N66" s="50"/>
      <c r="O66" s="51">
        <v>43864</v>
      </c>
      <c r="P66" s="52" t="s">
        <v>541</v>
      </c>
      <c r="Q66" s="53"/>
      <c r="R66" s="53"/>
      <c r="S66" s="51" t="s">
        <v>585</v>
      </c>
      <c r="T66" s="54">
        <f>IF(AND(Tabela14[[#This Row],[TITULAR OU BACKUP]]="BACKUP",Tabela14[[#This Row],[ESTÁ BACKPEANDO OU SENDO BACKPEADA POR QUAL ACFT]]=""),0,1)</f>
        <v>1</v>
      </c>
    </row>
    <row r="67" spans="1:20" x14ac:dyDescent="0.25">
      <c r="A67" s="43" t="str">
        <f>[1]PREFIXO!A67</f>
        <v>OTS</v>
      </c>
      <c r="B67" s="43" t="str">
        <f>VLOOKUP(Tabela14[[#This Row],[PREFIXO]],[1]PREFIXO!$A:$D,4)</f>
        <v>H175</v>
      </c>
      <c r="C67" s="43" t="str">
        <f>VLOOKUP(Tabela14[[#This Row],[PREFIXO]],[1]PREFIXO!$A:$E,5,0)</f>
        <v>5900.0117060.20.2</v>
      </c>
      <c r="D67" s="43" t="str">
        <f>VLOOKUP(Tabela14[[#This Row],[PREFIXO]],[1]PREFIXO!$A:$C,3,0)</f>
        <v>TITULAR</v>
      </c>
      <c r="E67" s="44">
        <v>44757</v>
      </c>
      <c r="F67" s="45">
        <f>Tabela14[[#This Row],[ULTIMA ACC REALIZADA]]+30</f>
        <v>44787</v>
      </c>
      <c r="G67" s="46">
        <f ca="1">IF(Tabela14[[#This Row],[TITULAR OU BACKUP]]="INTEGRADO","-",Tabela14[[#This Row],[VENCIMENTO DA ACC 30 DIAS]]-TODAY())</f>
        <v>-89</v>
      </c>
      <c r="H67" s="45">
        <f>Tabela14[[#This Row],[ULTIMA ACC REALIZADA]]+28</f>
        <v>44785</v>
      </c>
      <c r="I67" s="46" t="str">
        <f ca="1">IF(Tabela14[[#This Row],[TITULAR OU BACKUP]]="INTEGRADO",Tabela14[[#This Row],[VENCIMENTO DA ACC 28 DIAS (INTEGRADA)]]-TODAY(),"-")</f>
        <v>-</v>
      </c>
      <c r="J67" s="47"/>
      <c r="K67" s="48" t="s">
        <v>1</v>
      </c>
      <c r="L67" s="49" t="str">
        <f>VLOOKUP(A67,[1]PREFIXO!$A:$B,2,0)</f>
        <v>OMNI</v>
      </c>
      <c r="M67" s="48" t="s">
        <v>541</v>
      </c>
      <c r="O67" s="51">
        <v>44390</v>
      </c>
      <c r="P67" s="52" t="s">
        <v>538</v>
      </c>
      <c r="Q67" s="53"/>
      <c r="R67" s="53"/>
      <c r="S67" s="51"/>
      <c r="T67" s="54">
        <f>IF(AND(Tabela14[[#This Row],[TITULAR OU BACKUP]]="BACKUP",Tabela14[[#This Row],[ESTÁ BACKPEANDO OU SENDO BACKPEADA POR QUAL ACFT]]=""),0,1)</f>
        <v>1</v>
      </c>
    </row>
    <row r="68" spans="1:20" x14ac:dyDescent="0.25">
      <c r="A68" s="43" t="str">
        <f>[1]PREFIXO!A68</f>
        <v>OTU</v>
      </c>
      <c r="B68" s="43" t="str">
        <f>VLOOKUP(Tabela14[[#This Row],[PREFIXO]],[1]PREFIXO!$A:$D,4)</f>
        <v>AW139</v>
      </c>
      <c r="C68" s="43" t="str">
        <f>VLOOKUP(Tabela14[[#This Row],[PREFIXO]],[1]PREFIXO!$A:$E,5,0)</f>
        <v>5900.0117058.20.2</v>
      </c>
      <c r="D68" s="43" t="str">
        <f>VLOOKUP(Tabela14[[#This Row],[PREFIXO]],[1]PREFIXO!$A:$C,3,0)</f>
        <v>TITULAR</v>
      </c>
      <c r="E68" s="44">
        <v>44777</v>
      </c>
      <c r="F68" s="45">
        <f>Tabela14[[#This Row],[ULTIMA ACC REALIZADA]]+30</f>
        <v>44807</v>
      </c>
      <c r="G68" s="46">
        <f ca="1">IF(Tabela14[[#This Row],[TITULAR OU BACKUP]]="INTEGRADO","-",Tabela14[[#This Row],[VENCIMENTO DA ACC 30 DIAS]]-TODAY())</f>
        <v>-69</v>
      </c>
      <c r="H68" s="45">
        <f>Tabela14[[#This Row],[ULTIMA ACC REALIZADA]]+28</f>
        <v>44805</v>
      </c>
      <c r="I68" s="46" t="str">
        <f ca="1">IF(Tabela14[[#This Row],[TITULAR OU BACKUP]]="INTEGRADO",Tabela14[[#This Row],[VENCIMENTO DA ACC 28 DIAS (INTEGRADA)]]-TODAY(),"-")</f>
        <v>-</v>
      </c>
      <c r="J68" s="47"/>
      <c r="K68" s="48" t="s">
        <v>0</v>
      </c>
      <c r="L68" s="49" t="str">
        <f>VLOOKUP(A68,[1]PREFIXO!$A:$B,2,0)</f>
        <v>OMNI</v>
      </c>
      <c r="M68" s="48" t="s">
        <v>541</v>
      </c>
      <c r="N68" s="55"/>
      <c r="O68" s="51">
        <v>44461</v>
      </c>
      <c r="P68" s="52" t="s">
        <v>538</v>
      </c>
      <c r="Q68" s="53"/>
      <c r="R68" s="53"/>
      <c r="S68" s="51"/>
      <c r="T68" s="54">
        <f>IF(AND(Tabela14[[#This Row],[TITULAR OU BACKUP]]="BACKUP",Tabela14[[#This Row],[ESTÁ BACKPEANDO OU SENDO BACKPEADA POR QUAL ACFT]]=""),0,1)</f>
        <v>1</v>
      </c>
    </row>
    <row r="69" spans="1:20" x14ac:dyDescent="0.25">
      <c r="A69" s="43" t="str">
        <f>[1]PREFIXO!A69</f>
        <v>OTW</v>
      </c>
      <c r="B69" s="43" t="str">
        <f>VLOOKUP(Tabela14[[#This Row],[PREFIXO]],[1]PREFIXO!$A:$D,4)</f>
        <v>AW139</v>
      </c>
      <c r="C69" s="43">
        <f>VLOOKUP(Tabela14[[#This Row],[PREFIXO]],[1]PREFIXO!$A:$E,5,0)</f>
        <v>0</v>
      </c>
      <c r="D69" s="43" t="str">
        <f>VLOOKUP(Tabela14[[#This Row],[PREFIXO]],[1]PREFIXO!$A:$C,3,0)</f>
        <v>BACKUP</v>
      </c>
      <c r="E69" s="44">
        <v>44756</v>
      </c>
      <c r="F69" s="45">
        <f>Tabela14[[#This Row],[ULTIMA ACC REALIZADA]]+30</f>
        <v>44786</v>
      </c>
      <c r="G69" s="46">
        <f ca="1">IF(Tabela14[[#This Row],[TITULAR OU BACKUP]]="INTEGRADO","-",Tabela14[[#This Row],[VENCIMENTO DA ACC 30 DIAS]]-TODAY())</f>
        <v>-90</v>
      </c>
      <c r="H69" s="45">
        <f>Tabela14[[#This Row],[ULTIMA ACC REALIZADA]]+28</f>
        <v>44784</v>
      </c>
      <c r="I69" s="46" t="str">
        <f ca="1">IF(Tabela14[[#This Row],[TITULAR OU BACKUP]]="INTEGRADO",Tabela14[[#This Row],[VENCIMENTO DA ACC 28 DIAS (INTEGRADA)]]-TODAY(),"-")</f>
        <v>-</v>
      </c>
      <c r="J69" s="47"/>
      <c r="K69" s="48" t="s">
        <v>0</v>
      </c>
      <c r="L69" s="49" t="str">
        <f>VLOOKUP(A69,[1]PREFIXO!$A:$B,2,0)</f>
        <v>OMNI</v>
      </c>
      <c r="M69" s="48" t="s">
        <v>541</v>
      </c>
      <c r="N69" s="50"/>
      <c r="O69" s="51">
        <v>44632</v>
      </c>
      <c r="P69" s="52" t="s">
        <v>538</v>
      </c>
      <c r="Q69" s="53"/>
      <c r="R69" s="53"/>
      <c r="S69" s="51" t="s">
        <v>586</v>
      </c>
      <c r="T69" s="54">
        <f>IF(AND(Tabela14[[#This Row],[TITULAR OU BACKUP]]="BACKUP",Tabela14[[#This Row],[ESTÁ BACKPEANDO OU SENDO BACKPEADA POR QUAL ACFT]]=""),0,1)</f>
        <v>0</v>
      </c>
    </row>
    <row r="70" spans="1:20" x14ac:dyDescent="0.25">
      <c r="A70" s="43" t="str">
        <f>[1]PREFIXO!A70</f>
        <v>OTY</v>
      </c>
      <c r="B70" s="43" t="str">
        <f>VLOOKUP(Tabela14[[#This Row],[PREFIXO]],[1]PREFIXO!$A:$D,4)</f>
        <v>AW189</v>
      </c>
      <c r="C70" s="43">
        <f>VLOOKUP(Tabela14[[#This Row],[PREFIXO]],[1]PREFIXO!$A:$E,5,0)</f>
        <v>0</v>
      </c>
      <c r="D70" s="43" t="str">
        <f>VLOOKUP(Tabela14[[#This Row],[PREFIXO]],[1]PREFIXO!$A:$C,3,0)</f>
        <v>BACKUP</v>
      </c>
      <c r="E70" s="44">
        <v>44770</v>
      </c>
      <c r="F70" s="45">
        <f>Tabela14[[#This Row],[ULTIMA ACC REALIZADA]]+30</f>
        <v>44800</v>
      </c>
      <c r="G70" s="46">
        <f ca="1">IF(Tabela14[[#This Row],[TITULAR OU BACKUP]]="INTEGRADO","-",Tabela14[[#This Row],[VENCIMENTO DA ACC 30 DIAS]]-TODAY())</f>
        <v>-76</v>
      </c>
      <c r="H70" s="45">
        <f>Tabela14[[#This Row],[ULTIMA ACC REALIZADA]]+28</f>
        <v>44798</v>
      </c>
      <c r="I70" s="46" t="str">
        <f ca="1">IF(Tabela14[[#This Row],[TITULAR OU BACKUP]]="INTEGRADO",Tabela14[[#This Row],[VENCIMENTO DA ACC 28 DIAS (INTEGRADA)]]-TODAY(),"-")</f>
        <v>-</v>
      </c>
      <c r="J70" s="47"/>
      <c r="K70" s="48" t="s">
        <v>0</v>
      </c>
      <c r="L70" s="49" t="str">
        <f>VLOOKUP(A70,[1]PREFIXO!$A:$B,2,0)</f>
        <v>OMNI</v>
      </c>
      <c r="M70" s="48" t="s">
        <v>541</v>
      </c>
      <c r="N70" s="50"/>
      <c r="O70" s="51">
        <v>44733</v>
      </c>
      <c r="P70" s="52" t="s">
        <v>538</v>
      </c>
      <c r="Q70" s="53"/>
      <c r="R70" s="53"/>
      <c r="S70" s="51"/>
      <c r="T70" s="59">
        <f>IF(AND(Tabela14[[#This Row],[TITULAR OU BACKUP]]="BACKUP",Tabela14[[#This Row],[ESTÁ BACKPEANDO OU SENDO BACKPEADA POR QUAL ACFT]]=""),0,1)</f>
        <v>0</v>
      </c>
    </row>
    <row r="71" spans="1:20" x14ac:dyDescent="0.25">
      <c r="A71" s="43" t="str">
        <f>[1]PREFIXO!A71</f>
        <v>SEO</v>
      </c>
      <c r="B71" s="43" t="str">
        <f>VLOOKUP(Tabela14[[#This Row],[PREFIXO]],[1]PREFIXO!$A:$D,4)</f>
        <v>AW139</v>
      </c>
      <c r="C71" s="43" t="str">
        <f>VLOOKUP(Tabela14[[#This Row],[PREFIXO]],[1]PREFIXO!$A:$E,5,0)</f>
        <v>5900.0111586.19.2</v>
      </c>
      <c r="D71" s="43" t="str">
        <f>VLOOKUP(Tabela14[[#This Row],[PREFIXO]],[1]PREFIXO!$A:$C,3,0)</f>
        <v>TITULAR</v>
      </c>
      <c r="E71" s="44">
        <v>44764</v>
      </c>
      <c r="F71" s="45">
        <f>Tabela14[[#This Row],[ULTIMA ACC REALIZADA]]+30</f>
        <v>44794</v>
      </c>
      <c r="G71" s="46">
        <f ca="1">IF(Tabela14[[#This Row],[TITULAR OU BACKUP]]="INTEGRADO","-",Tabela14[[#This Row],[VENCIMENTO DA ACC 30 DIAS]]-TODAY())</f>
        <v>-82</v>
      </c>
      <c r="H71" s="45">
        <f>Tabela14[[#This Row],[ULTIMA ACC REALIZADA]]+28</f>
        <v>44792</v>
      </c>
      <c r="I71" s="46" t="str">
        <f ca="1">IF(Tabela14[[#This Row],[TITULAR OU BACKUP]]="INTEGRADO",Tabela14[[#This Row],[VENCIMENTO DA ACC 28 DIAS (INTEGRADA)]]-TODAY(),"-")</f>
        <v>-</v>
      </c>
      <c r="J71" s="47"/>
      <c r="K71" s="48" t="s">
        <v>167</v>
      </c>
      <c r="L71" s="49" t="str">
        <f>VLOOKUP(A71,[1]PREFIXO!$A:$B,2,0)</f>
        <v>OMNI</v>
      </c>
      <c r="M71" s="48" t="s">
        <v>541</v>
      </c>
      <c r="N71" s="50"/>
      <c r="O71" s="51">
        <v>44392</v>
      </c>
      <c r="P71" s="52" t="s">
        <v>538</v>
      </c>
      <c r="Q71" s="53"/>
      <c r="R71" s="53"/>
      <c r="S71" s="66" t="s">
        <v>587</v>
      </c>
      <c r="T71" s="54">
        <f>IF(AND(Tabela14[[#This Row],[TITULAR OU BACKUP]]="BACKUP",Tabela14[[#This Row],[ESTÁ BACKPEANDO OU SENDO BACKPEADA POR QUAL ACFT]]=""),0,1)</f>
        <v>1</v>
      </c>
    </row>
    <row r="72" spans="1:20" x14ac:dyDescent="0.25">
      <c r="A72" s="43" t="str">
        <f>[1]PREFIXO!A72</f>
        <v>SET</v>
      </c>
      <c r="B72" s="43" t="str">
        <f>VLOOKUP(Tabela14[[#This Row],[PREFIXO]],[1]PREFIXO!$A:$D,4)</f>
        <v>AW139</v>
      </c>
      <c r="C72" s="43" t="str">
        <f>VLOOKUP(Tabela14[[#This Row],[PREFIXO]],[1]PREFIXO!$A:$E,5,0)</f>
        <v>5900.0111585.19.2</v>
      </c>
      <c r="D72" s="43" t="str">
        <f>VLOOKUP(Tabela14[[#This Row],[PREFIXO]],[1]PREFIXO!$A:$C,3,0)</f>
        <v>TITULAR</v>
      </c>
      <c r="E72" s="44">
        <v>44608</v>
      </c>
      <c r="F72" s="45">
        <f>Tabela14[[#This Row],[ULTIMA ACC REALIZADA]]+30</f>
        <v>44638</v>
      </c>
      <c r="G72" s="46">
        <f ca="1">IF(Tabela14[[#This Row],[TITULAR OU BACKUP]]="INTEGRADO","-",Tabela14[[#This Row],[VENCIMENTO DA ACC 30 DIAS]]-TODAY())</f>
        <v>-238</v>
      </c>
      <c r="H72" s="45">
        <f>Tabela14[[#This Row],[ULTIMA ACC REALIZADA]]+28</f>
        <v>44636</v>
      </c>
      <c r="I72" s="46" t="str">
        <f ca="1">IF(Tabela14[[#This Row],[TITULAR OU BACKUP]]="INTEGRADO",Tabela14[[#This Row],[VENCIMENTO DA ACC 28 DIAS (INTEGRADA)]]-TODAY(),"-")</f>
        <v>-</v>
      </c>
      <c r="J72" s="47"/>
      <c r="K72" s="48" t="s">
        <v>202</v>
      </c>
      <c r="L72" s="49" t="str">
        <f>VLOOKUP(A72,[1]PREFIXO!$A:$B,2,0)</f>
        <v>OMNI</v>
      </c>
      <c r="M72" s="48" t="s">
        <v>538</v>
      </c>
      <c r="N72" s="50" t="s">
        <v>588</v>
      </c>
      <c r="O72" s="51">
        <v>43487</v>
      </c>
      <c r="P72" s="52"/>
      <c r="Q72" s="53"/>
      <c r="R72" s="53"/>
      <c r="S72" s="51" t="s">
        <v>564</v>
      </c>
      <c r="T72" s="54">
        <f>IF(AND(Tabela14[[#This Row],[TITULAR OU BACKUP]]="BACKUP",Tabela14[[#This Row],[ESTÁ BACKPEANDO OU SENDO BACKPEADA POR QUAL ACFT]]=""),0,1)</f>
        <v>1</v>
      </c>
    </row>
    <row r="73" spans="1:20" x14ac:dyDescent="0.25">
      <c r="A73" s="43" t="str">
        <f>[1]PREFIXO!A73</f>
        <v>SEU</v>
      </c>
      <c r="B73" s="43" t="str">
        <f>VLOOKUP(Tabela14[[#This Row],[PREFIXO]],[1]PREFIXO!$A:$D,4)</f>
        <v>AW139</v>
      </c>
      <c r="C73" s="43" t="str">
        <f>VLOOKUP(Tabela14[[#This Row],[PREFIXO]],[1]PREFIXO!$A:$E,5,0)</f>
        <v>5900.0111591.19.2</v>
      </c>
      <c r="D73" s="43" t="str">
        <f>VLOOKUP(Tabela14[[#This Row],[PREFIXO]],[1]PREFIXO!$A:$C,3,0)</f>
        <v>TITULAR</v>
      </c>
      <c r="E73" s="44">
        <v>44755</v>
      </c>
      <c r="F73" s="45">
        <f>Tabela14[[#This Row],[ULTIMA ACC REALIZADA]]+30</f>
        <v>44785</v>
      </c>
      <c r="G73" s="46">
        <f ca="1">IF(Tabela14[[#This Row],[TITULAR OU BACKUP]]="INTEGRADO","-",Tabela14[[#This Row],[VENCIMENTO DA ACC 30 DIAS]]-TODAY())</f>
        <v>-91</v>
      </c>
      <c r="H73" s="45">
        <f>Tabela14[[#This Row],[ULTIMA ACC REALIZADA]]+28</f>
        <v>44783</v>
      </c>
      <c r="I73" s="46" t="str">
        <f ca="1">IF(Tabela14[[#This Row],[TITULAR OU BACKUP]]="INTEGRADO",Tabela14[[#This Row],[VENCIMENTO DA ACC 28 DIAS (INTEGRADA)]]-TODAY(),"-")</f>
        <v>-</v>
      </c>
      <c r="J73" s="47"/>
      <c r="K73" s="48" t="s">
        <v>0</v>
      </c>
      <c r="L73" s="49" t="str">
        <f>VLOOKUP(A73,[1]PREFIXO!$A:$B,2,0)</f>
        <v>OMNI</v>
      </c>
      <c r="M73" s="48" t="s">
        <v>541</v>
      </c>
      <c r="N73" s="55"/>
      <c r="O73" s="51">
        <v>44378</v>
      </c>
      <c r="P73" s="52" t="s">
        <v>538</v>
      </c>
      <c r="Q73" s="53"/>
      <c r="R73" s="53"/>
      <c r="S73" s="50"/>
      <c r="T73" s="54">
        <f>IF(AND(Tabela14[[#This Row],[TITULAR OU BACKUP]]="BACKUP",Tabela14[[#This Row],[ESTÁ BACKPEANDO OU SENDO BACKPEADA POR QUAL ACFT]]=""),0,1)</f>
        <v>1</v>
      </c>
    </row>
    <row r="74" spans="1:20" x14ac:dyDescent="0.25">
      <c r="A74" s="43" t="str">
        <f>[1]PREFIXO!A74</f>
        <v>SHL</v>
      </c>
      <c r="B74" s="43" t="str">
        <f>VLOOKUP(Tabela14[[#This Row],[PREFIXO]],[1]PREFIXO!$A:$D,4)</f>
        <v>S76</v>
      </c>
      <c r="C74" s="43" t="str">
        <f>VLOOKUP(Tabela14[[#This Row],[PREFIXO]],[1]PREFIXO!$A:$E,5,0)</f>
        <v>5900.0114051.20.2</v>
      </c>
      <c r="D74" s="43" t="str">
        <f>VLOOKUP(Tabela14[[#This Row],[PREFIXO]],[1]PREFIXO!$A:$C,3,0)</f>
        <v>TITULAR</v>
      </c>
      <c r="E74" s="44">
        <v>44776</v>
      </c>
      <c r="F74" s="45">
        <f>Tabela14[[#This Row],[ULTIMA ACC REALIZADA]]+30</f>
        <v>44806</v>
      </c>
      <c r="G74" s="46">
        <f ca="1">IF(Tabela14[[#This Row],[TITULAR OU BACKUP]]="INTEGRADO","-",Tabela14[[#This Row],[VENCIMENTO DA ACC 30 DIAS]]-TODAY())</f>
        <v>-70</v>
      </c>
      <c r="H74" s="45">
        <f>Tabela14[[#This Row],[ULTIMA ACC REALIZADA]]+28</f>
        <v>44804</v>
      </c>
      <c r="I74" s="46" t="str">
        <f ca="1">IF(Tabela14[[#This Row],[TITULAR OU BACKUP]]="INTEGRADO",Tabela14[[#This Row],[VENCIMENTO DA ACC 28 DIAS (INTEGRADA)]]-TODAY(),"-")</f>
        <v>-</v>
      </c>
      <c r="J74" s="47"/>
      <c r="K74" s="48" t="s">
        <v>569</v>
      </c>
      <c r="L74" s="49" t="str">
        <f>VLOOKUP(A74,[1]PREFIXO!$A:$B,2,0)</f>
        <v>LIDER</v>
      </c>
      <c r="M74" s="48" t="s">
        <v>541</v>
      </c>
      <c r="N74" s="55"/>
      <c r="O74" s="51">
        <v>44021</v>
      </c>
      <c r="P74" s="52" t="s">
        <v>538</v>
      </c>
      <c r="Q74" s="53"/>
      <c r="R74" s="53"/>
      <c r="S74" s="51"/>
      <c r="T74" s="54">
        <f>IF(AND(Tabela14[[#This Row],[TITULAR OU BACKUP]]="BACKUP",Tabela14[[#This Row],[ESTÁ BACKPEANDO OU SENDO BACKPEADA POR QUAL ACFT]]=""),0,1)</f>
        <v>1</v>
      </c>
    </row>
    <row r="75" spans="1:20" x14ac:dyDescent="0.25">
      <c r="E75" s="68"/>
      <c r="F75" s="68"/>
      <c r="H75" s="68"/>
      <c r="O75" s="70"/>
      <c r="Q75" s="72"/>
      <c r="R75" s="72"/>
    </row>
    <row r="77" spans="1:20" x14ac:dyDescent="0.25">
      <c r="E77" s="68"/>
      <c r="F77" s="68"/>
      <c r="H77" s="68"/>
      <c r="O77" s="70"/>
    </row>
    <row r="78" spans="1:20" x14ac:dyDescent="0.25">
      <c r="E78" s="68"/>
      <c r="F78" s="68"/>
      <c r="H78" s="68"/>
      <c r="O78" s="70"/>
    </row>
    <row r="79" spans="1:20" x14ac:dyDescent="0.25">
      <c r="E79" s="68"/>
      <c r="F79" s="68"/>
      <c r="H79" s="68"/>
      <c r="J79" s="68"/>
      <c r="O79" s="70"/>
    </row>
    <row r="80" spans="1:20" x14ac:dyDescent="0.25">
      <c r="F80" s="68"/>
      <c r="H80" s="68"/>
    </row>
    <row r="81" spans="6:8" x14ac:dyDescent="0.25">
      <c r="F81" s="68"/>
      <c r="H81" s="68"/>
    </row>
    <row r="82" spans="6:8" x14ac:dyDescent="0.25">
      <c r="F82" s="68"/>
      <c r="H82" s="68"/>
    </row>
  </sheetData>
  <conditionalFormatting sqref="M2:M74">
    <cfRule type="cellIs" dxfId="27" priority="3" operator="equal">
      <formula>"NÃO"</formula>
    </cfRule>
    <cfRule type="cellIs" dxfId="26" priority="4" operator="equal">
      <formula>"SIM"</formula>
    </cfRule>
  </conditionalFormatting>
  <conditionalFormatting sqref="H2:H74 F2:F74">
    <cfRule type="cellIs" dxfId="25" priority="1" operator="between">
      <formula>TODAY()</formula>
      <formula>TODAY()+2</formula>
    </cfRule>
    <cfRule type="cellIs" dxfId="24" priority="2" operator="lessThan">
      <formula>TODAY()</formula>
    </cfRule>
  </conditionalFormatting>
  <dataValidations count="5">
    <dataValidation operator="equal" allowBlank="1" showInputMessage="1" showErrorMessage="1" sqref="I2:I74 G2:G74" xr:uid="{68BE1F70-EFF3-45A6-91B6-F39AFB18AE34}"/>
    <dataValidation type="date" operator="lessThanOrEqual" allowBlank="1" showInputMessage="1" showErrorMessage="1" sqref="F2:F74 H2:H74" xr:uid="{8E53E469-7E31-424D-A5E9-418309DC24EB}">
      <formula1>72686</formula1>
    </dataValidation>
    <dataValidation type="date" operator="lessThan" allowBlank="1" showInputMessage="1" showErrorMessage="1" sqref="O58:O66 O68:O74 O2:O55" xr:uid="{BF31E251-103B-4813-AFE6-09DC61D52E07}">
      <formula1>72686</formula1>
    </dataValidation>
    <dataValidation operator="greaterThan" allowBlank="1" showInputMessage="1" showErrorMessage="1" sqref="E2:E14 E16:E74" xr:uid="{B4B4EC6B-4EF6-4E00-ABC4-2D892FFAE61F}"/>
    <dataValidation type="date" allowBlank="1" showInputMessage="1" showErrorMessage="1" sqref="Q68:R74 Q2:R66" xr:uid="{134371EB-C620-4BDF-A133-440911374B73}">
      <formula1>44706</formula1>
      <formula2>73415</formula2>
    </dataValidation>
  </dataValidations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2665-C515-49A8-B406-15CCB16C4838}">
  <sheetPr>
    <tabColor rgb="FF0070C0"/>
  </sheetPr>
  <dimension ref="A1:AG73"/>
  <sheetViews>
    <sheetView zoomScale="77" zoomScaleNormal="77" workbookViewId="0">
      <pane xSplit="1" ySplit="1" topLeftCell="P2" activePane="bottomRight" state="frozen"/>
      <selection pane="topRight" activeCell="C1" sqref="C1"/>
      <selection pane="bottomLeft" activeCell="A2" sqref="A2"/>
      <selection pane="bottomRight" activeCell="Q14" sqref="Q14"/>
    </sheetView>
  </sheetViews>
  <sheetFormatPr defaultRowHeight="15" x14ac:dyDescent="0.25"/>
  <cols>
    <col min="1" max="1" width="12.140625" customWidth="1"/>
    <col min="2" max="2" width="8.140625" customWidth="1"/>
    <col min="3" max="3" width="16.28515625" customWidth="1"/>
    <col min="4" max="4" width="13.28515625" customWidth="1"/>
    <col min="5" max="5" width="12.28515625" customWidth="1"/>
    <col min="6" max="6" width="10" customWidth="1"/>
    <col min="7" max="7" width="7" customWidth="1"/>
    <col min="8" max="8" width="8.85546875" customWidth="1"/>
    <col min="9" max="9" width="9.42578125" customWidth="1"/>
    <col min="10" max="10" width="11.140625" customWidth="1"/>
    <col min="11" max="11" width="8.28515625" style="35" bestFit="1" customWidth="1"/>
    <col min="12" max="12" width="7.7109375" style="35" bestFit="1" customWidth="1"/>
    <col min="13" max="13" width="11.85546875" customWidth="1"/>
    <col min="14" max="14" width="14.42578125" style="35" customWidth="1"/>
    <col min="15" max="15" width="14.7109375" style="35" customWidth="1"/>
    <col min="16" max="16" width="12" customWidth="1"/>
    <col min="17" max="17" width="11.7109375" customWidth="1"/>
    <col min="18" max="18" width="14.85546875" customWidth="1"/>
    <col min="19" max="19" width="12.85546875" customWidth="1"/>
    <col min="20" max="20" width="11.28515625" customWidth="1"/>
    <col min="21" max="21" width="10.42578125" customWidth="1"/>
    <col min="22" max="22" width="11.28515625" customWidth="1"/>
    <col min="23" max="23" width="22" customWidth="1"/>
    <col min="24" max="24" width="17.28515625" style="35" customWidth="1"/>
    <col min="25" max="25" width="21.140625" style="3" customWidth="1"/>
    <col min="26" max="26" width="11" customWidth="1"/>
    <col min="27" max="27" width="9.140625" customWidth="1"/>
    <col min="28" max="28" width="8.7109375" customWidth="1"/>
    <col min="29" max="29" width="12.85546875" customWidth="1"/>
    <col min="30" max="30" width="11" customWidth="1"/>
    <col min="31" max="31" width="11.42578125" customWidth="1"/>
    <col min="32" max="32" width="15.28515625" customWidth="1"/>
  </cols>
  <sheetData>
    <row r="1" spans="1:33" x14ac:dyDescent="0.25">
      <c r="A1" t="s">
        <v>668</v>
      </c>
      <c r="B1" t="s">
        <v>174</v>
      </c>
      <c r="C1" t="s">
        <v>667</v>
      </c>
      <c r="D1" t="s">
        <v>426</v>
      </c>
      <c r="E1" t="s">
        <v>670</v>
      </c>
      <c r="F1" t="s">
        <v>444</v>
      </c>
      <c r="G1" t="s">
        <v>518</v>
      </c>
      <c r="H1" t="s">
        <v>669</v>
      </c>
      <c r="I1" t="s">
        <v>427</v>
      </c>
      <c r="J1" t="s">
        <v>428</v>
      </c>
      <c r="K1" s="35" t="s">
        <v>429</v>
      </c>
      <c r="L1" s="35" t="s">
        <v>430</v>
      </c>
      <c r="M1" t="s">
        <v>431</v>
      </c>
      <c r="N1" s="35" t="s">
        <v>432</v>
      </c>
      <c r="O1" s="35" t="s">
        <v>443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  <c r="W1" t="s">
        <v>440</v>
      </c>
      <c r="X1" s="35" t="s">
        <v>445</v>
      </c>
      <c r="Y1" s="3" t="s">
        <v>598</v>
      </c>
      <c r="Z1" s="13" t="s">
        <v>607</v>
      </c>
      <c r="AA1" s="13" t="s">
        <v>599</v>
      </c>
      <c r="AB1" s="13" t="s">
        <v>600</v>
      </c>
      <c r="AC1" s="13" t="s">
        <v>602</v>
      </c>
      <c r="AD1" s="13" t="s">
        <v>601</v>
      </c>
      <c r="AE1" t="s">
        <v>603</v>
      </c>
      <c r="AF1" t="s">
        <v>604</v>
      </c>
    </row>
    <row r="2" spans="1:33" x14ac:dyDescent="0.25">
      <c r="A2" t="s">
        <v>552</v>
      </c>
      <c r="B2" t="str">
        <f>VLOOKUP(A2,'STATUS FROTA'!$A:$D,4,0)</f>
        <v>TITULAR</v>
      </c>
      <c r="C2" t="str">
        <f ca="1">IF(VLOOKUP(A2,'STATUS FROTA'!$A:$J,10,0)=0,"XXX"&amp;RAND(),VLOOKUP(A2,'STATUS FROTA'!$A:$J,10,0)&amp;RAND())</f>
        <v>CGF0,473332403183112</v>
      </c>
      <c r="D2" t="str">
        <f ca="1">IF(AND(B2="BACKUP",LEFT(C2,3)&lt;&gt;"XXX",A2&lt;&gt;LEFT(C2,3)),A2,IF(AND(B2="BACKUP",LEFT(C2,3)&lt;&gt;"XXX"),C2,IF(AND(B2="BACKUP",LEFT(C2,3)&lt;&gt;"XXX"),C2,IF(AND(B2="TITULAR",LEFT(C2,3)="XXX"),A2,C2))))</f>
        <v>CGF0,473332403183112</v>
      </c>
      <c r="E2" t="str">
        <f ca="1">IF(B2="BACKUP",LEFT(C2,3),IF(LEFT(D2,3)="XXX","XXX",IF(LEFT(D2,3)=A2,LEFT(D2,3),A2)))</f>
        <v>BGM</v>
      </c>
      <c r="F2" t="str">
        <f ca="1">IFERROR(VLOOKUP(LEFT(D2,3),'STATUS FROTA'!$A:$B,2),"OUTRO")</f>
        <v>S92</v>
      </c>
      <c r="G2" t="str">
        <f ca="1">IFERROR(VLOOKUP(LEFT(D2,3),'STATUS FROTA'!$A:$T,11,0),"OUTRA")</f>
        <v>SBJR</v>
      </c>
      <c r="H2" s="74" t="str">
        <f ca="1">IFERROR(VLOOKUP(D2,'STATUS FROTA'!$A:$T,13,0),"NÃO")</f>
        <v>NÃO</v>
      </c>
      <c r="I2">
        <f ca="1">IFERROR(VLOOKUP(F2,'modelos acft'!$A$1:$G$8,2,0),0)</f>
        <v>18</v>
      </c>
      <c r="J2">
        <f ca="1">IFERROR(VLOOKUP(F2,'modelos acft'!$A$1:$G$8,3,0),0)</f>
        <v>3</v>
      </c>
      <c r="K2" s="35">
        <f ca="1">IFERROR(VLOOKUP(LEFT(D2,3),PMD_PBO!$A:$C,2,0),1)</f>
        <v>12020</v>
      </c>
      <c r="L2" s="35">
        <f ca="1">IFERROR(VLOOKUP(LEFT(D2,3),PMD_PBO!$A:$C,3,0),1)</f>
        <v>8133</v>
      </c>
      <c r="M2" s="33">
        <f ca="1">IFERROR(VLOOKUP(F2,'modelos acft'!$A$1:$H$8,8,0),0)</f>
        <v>2272.7272727272725</v>
      </c>
      <c r="N2" s="36">
        <f ca="1">IFERROR(VLOOKUP(F2,'modelos acft'!$A$1:$J$8,9,0),99999999)</f>
        <v>614</v>
      </c>
      <c r="O2" s="36">
        <f ca="1">IFERROR(VLOOKUP(F2,'modelos acft'!$A$1:$J$8,10,0),9999999)</f>
        <v>307</v>
      </c>
      <c r="P2">
        <f ca="1">IFERROR(VLOOKUP(F2,'modelos acft'!$A$1:$G$8,4,0),999999)</f>
        <v>10</v>
      </c>
      <c r="Q2">
        <f ca="1">IFERROR(VLOOKUP(F2,'modelos acft'!$A$1:$G$8,5,0),999999)</f>
        <v>10</v>
      </c>
      <c r="R2">
        <f ca="1">IFERROR(VLOOKUP(F2,'modelos acft'!$A$1:$G$8,6,0),999999)</f>
        <v>5</v>
      </c>
      <c r="S2">
        <f ca="1">IFERROR(VLOOKUP(F2,'modelos acft'!$A$1:$N$8,11,0),9999999)</f>
        <v>4</v>
      </c>
      <c r="T2">
        <f ca="1">IFERROR(VLOOKUP(F2,'modelos acft'!$A$1:$N$8,12,0),9999999)</f>
        <v>3000</v>
      </c>
      <c r="U2">
        <f ca="1">IFERROR(VLOOKUP(F2,'modelos acft'!$A$1:$N$8,13,0),9999999)</f>
        <v>800</v>
      </c>
      <c r="V2">
        <f ca="1">IFERROR(VLOOKUP(F2,'modelos acft'!$A$1:$N$8,14,0),9999999)</f>
        <v>500</v>
      </c>
      <c r="W2">
        <f ca="1">IFERROR(VLOOKUP(F2,'modelos acft'!$A$1:$G$8,7,0),1)</f>
        <v>145</v>
      </c>
      <c r="X2" s="36">
        <f ca="1">IFERROR(VLOOKUP(E2,PRECO!$A:$C,3,0),99999999)</f>
        <v>22560.765044</v>
      </c>
      <c r="Y2" s="77">
        <v>12</v>
      </c>
      <c r="Z2" s="13">
        <v>6</v>
      </c>
      <c r="AA2" s="13">
        <v>1</v>
      </c>
      <c r="AB2" s="13">
        <v>12</v>
      </c>
      <c r="AC2" s="13">
        <v>6.5</v>
      </c>
      <c r="AD2" s="13">
        <v>17.75</v>
      </c>
      <c r="AE2" s="12">
        <f>MIN(AC2+AB2,AD2+20/60)</f>
        <v>18.083333333333332</v>
      </c>
      <c r="AF2" s="12">
        <f>AE2-AC2</f>
        <v>11.583333333333332</v>
      </c>
      <c r="AG2" s="12"/>
    </row>
    <row r="3" spans="1:33" x14ac:dyDescent="0.25">
      <c r="A3" t="s">
        <v>548</v>
      </c>
      <c r="B3" t="str">
        <f>VLOOKUP(A3,'STATUS FROTA'!$A:$D,4,0)</f>
        <v>TITULAR</v>
      </c>
      <c r="C3" t="str">
        <f ca="1">IF(VLOOKUP(A3,'STATUS FROTA'!$A:$J,10,0)=0,"XXX"&amp;RAND(),VLOOKUP(A3,'STATUS FROTA'!$A:$J,10,0)&amp;RAND())</f>
        <v>BGZ0,967176398414465</v>
      </c>
      <c r="D3" t="str">
        <f t="shared" ref="D3:D66" ca="1" si="0">IF(AND(B3="BACKUP",LEFT(C3,3)&lt;&gt;"XXX",A3&lt;&gt;LEFT(C3,3)),A3,IF(AND(B3="BACKUP",LEFT(C3,3)&lt;&gt;"XXX"),C3,IF(AND(B3="BACKUP",LEFT(C3,3)&lt;&gt;"XXX"),C3,IF(AND(B3="TITULAR",LEFT(C3,3)="XXX"),A3,C3))))</f>
        <v>BGZ0,967176398414465</v>
      </c>
      <c r="E3" t="str">
        <f t="shared" ref="E3:E66" ca="1" si="1">IF(B3="BACKUP",LEFT(C3,3),IF(LEFT(D3,3)="XXX","XXX",IF(LEFT(D3,3)=A3,LEFT(D3,3),A3)))</f>
        <v>BGT</v>
      </c>
      <c r="F3" t="str">
        <f ca="1">IFERROR(VLOOKUP(LEFT(D3,3),'STATUS FROTA'!$A:$B,2),"OUTRO")</f>
        <v>AW139</v>
      </c>
      <c r="G3" t="str">
        <f ca="1">IFERROR(VLOOKUP(LEFT(D3,3),'STATUS FROTA'!$A:$T,11,0),"OUTRA")</f>
        <v>SBJR</v>
      </c>
      <c r="H3" s="74" t="str">
        <f ca="1">IFERROR(VLOOKUP(D3,'STATUS FROTA'!$A:$T,13,0),"NÃO")</f>
        <v>NÃO</v>
      </c>
      <c r="I3">
        <f ca="1">IFERROR(VLOOKUP(F3,'modelos acft'!$A$1:$G$8,2,0),0)</f>
        <v>12</v>
      </c>
      <c r="J3">
        <f ca="1">IFERROR(VLOOKUP(F3,'modelos acft'!$A$1:$G$8,3,0),0)</f>
        <v>2</v>
      </c>
      <c r="K3" s="35">
        <f ca="1">IFERROR(VLOOKUP(LEFT(D3,3),PMD_PBO!$A:$C,2,0),1)</f>
        <v>6800</v>
      </c>
      <c r="L3" s="35">
        <f ca="1">IFERROR(VLOOKUP(LEFT(D3,3),PMD_PBO!$A:$C,3,0),1)</f>
        <v>4687</v>
      </c>
      <c r="M3" s="33">
        <f ca="1">IFERROR(VLOOKUP(F3,'modelos acft'!$A$1:$H$8,8,0),0)</f>
        <v>1670</v>
      </c>
      <c r="N3" s="36">
        <f ca="1">IFERROR(VLOOKUP(F3,'modelos acft'!$A$1:$J$8,9,0),99999999)</f>
        <v>400</v>
      </c>
      <c r="O3" s="36">
        <f ca="1">IFERROR(VLOOKUP(F3,'modelos acft'!$A$1:$J$8,10,0),9999999)</f>
        <v>320</v>
      </c>
      <c r="P3">
        <f ca="1">IFERROR(VLOOKUP(F3,'modelos acft'!$A$1:$G$8,4,0),999999)</f>
        <v>10</v>
      </c>
      <c r="Q3">
        <f ca="1">IFERROR(VLOOKUP(F3,'modelos acft'!$A$1:$G$8,5,0),999999)</f>
        <v>8</v>
      </c>
      <c r="R3">
        <f ca="1">IFERROR(VLOOKUP(F3,'modelos acft'!$A$1:$G$8,6,0),999999)</f>
        <v>5</v>
      </c>
      <c r="S3">
        <f ca="1">IFERROR(VLOOKUP(F3,'modelos acft'!$A$1:$N$8,11,0),9999999)</f>
        <v>4</v>
      </c>
      <c r="T3">
        <f ca="1">IFERROR(VLOOKUP(F3,'modelos acft'!$A$1:$N$8,12,0),9999999)</f>
        <v>3000</v>
      </c>
      <c r="U3">
        <f ca="1">IFERROR(VLOOKUP(F3,'modelos acft'!$A$1:$N$8,13,0),9999999)</f>
        <v>800</v>
      </c>
      <c r="V3">
        <f ca="1">IFERROR(VLOOKUP(F3,'modelos acft'!$A$1:$N$8,14,0),9999999)</f>
        <v>500</v>
      </c>
      <c r="W3">
        <f ca="1">IFERROR(VLOOKUP(F3,'modelos acft'!$A$1:$G$8,7,0),1)</f>
        <v>150</v>
      </c>
      <c r="X3" s="36">
        <f ca="1">IFERROR(VLOOKUP(E3,PRECO!$A:$C,3,0),99999999)</f>
        <v>22560.765044</v>
      </c>
      <c r="Y3" s="77">
        <v>12</v>
      </c>
      <c r="Z3" s="13">
        <v>6</v>
      </c>
      <c r="AA3" s="13">
        <v>1</v>
      </c>
      <c r="AB3" s="13">
        <v>12</v>
      </c>
      <c r="AC3" s="13">
        <v>6.5</v>
      </c>
      <c r="AD3" s="13">
        <v>17.75</v>
      </c>
      <c r="AE3" s="12">
        <f t="shared" ref="AE3:AE57" si="2">MIN(AC3+AB3,AD3+20/60)</f>
        <v>18.083333333333332</v>
      </c>
      <c r="AF3" s="12">
        <f t="shared" ref="AF3:AF57" si="3">AE3-AC3</f>
        <v>11.583333333333332</v>
      </c>
    </row>
    <row r="4" spans="1:33" x14ac:dyDescent="0.25">
      <c r="A4" t="s">
        <v>610</v>
      </c>
      <c r="B4" t="str">
        <f>VLOOKUP(A4,'STATUS FROTA'!$A:$D,4,0)</f>
        <v>TITULAR</v>
      </c>
      <c r="C4" t="str">
        <f ca="1">IF(VLOOKUP(A4,'STATUS FROTA'!$A:$J,10,0)=0,"XXX"&amp;RAND(),VLOOKUP(A4,'STATUS FROTA'!$A:$J,10,0)&amp;RAND())</f>
        <v>XXX0,416227709358757</v>
      </c>
      <c r="D4" t="str">
        <f t="shared" ca="1" si="0"/>
        <v>BGU</v>
      </c>
      <c r="E4" t="str">
        <f t="shared" ca="1" si="1"/>
        <v>BGU</v>
      </c>
      <c r="F4" t="str">
        <f ca="1">IFERROR(VLOOKUP(LEFT(D4,3),'STATUS FROTA'!$A:$B,2),"OUTRO")</f>
        <v>S92</v>
      </c>
      <c r="G4" t="str">
        <f ca="1">IFERROR(VLOOKUP(LEFT(D4,3),'STATUS FROTA'!$A:$T,11,0),"OUTRA")</f>
        <v>SBCB</v>
      </c>
      <c r="H4" s="74" t="str">
        <f ca="1">IFERROR(VLOOKUP(D4,'STATUS FROTA'!$A:$T,13,0),"NÃO")</f>
        <v>NÃO</v>
      </c>
      <c r="I4">
        <f ca="1">IFERROR(VLOOKUP(F4,'modelos acft'!$A$1:$G$8,2,0),0)</f>
        <v>18</v>
      </c>
      <c r="J4">
        <f ca="1">IFERROR(VLOOKUP(F4,'modelos acft'!$A$1:$G$8,3,0),0)</f>
        <v>3</v>
      </c>
      <c r="K4" s="35">
        <f ca="1">IFERROR(VLOOKUP(LEFT(D4,3),PMD_PBO!$A:$C,2,0),1)</f>
        <v>12020</v>
      </c>
      <c r="L4" s="35">
        <f ca="1">IFERROR(VLOOKUP(LEFT(D4,3),PMD_PBO!$A:$C,3,0),1)</f>
        <v>8226</v>
      </c>
      <c r="M4" s="33">
        <f ca="1">IFERROR(VLOOKUP(F4,'modelos acft'!$A$1:$H$8,8,0),0)</f>
        <v>2272.7272727272725</v>
      </c>
      <c r="N4" s="36">
        <f ca="1">IFERROR(VLOOKUP(F4,'modelos acft'!$A$1:$J$8,9,0),99999999)</f>
        <v>614</v>
      </c>
      <c r="O4" s="36">
        <f ca="1">IFERROR(VLOOKUP(F4,'modelos acft'!$A$1:$J$8,10,0),9999999)</f>
        <v>307</v>
      </c>
      <c r="P4">
        <f ca="1">IFERROR(VLOOKUP(F4,'modelos acft'!$A$1:$G$8,4,0),999999)</f>
        <v>10</v>
      </c>
      <c r="Q4">
        <f ca="1">IFERROR(VLOOKUP(F4,'modelos acft'!$A$1:$G$8,5,0),999999)</f>
        <v>10</v>
      </c>
      <c r="R4">
        <f ca="1">IFERROR(VLOOKUP(F4,'modelos acft'!$A$1:$G$8,6,0),999999)</f>
        <v>5</v>
      </c>
      <c r="S4">
        <f ca="1">IFERROR(VLOOKUP(F4,'modelos acft'!$A$1:$N$8,11,0),9999999)</f>
        <v>4</v>
      </c>
      <c r="T4">
        <f ca="1">IFERROR(VLOOKUP(F4,'modelos acft'!$A$1:$N$8,12,0),9999999)</f>
        <v>3000</v>
      </c>
      <c r="U4">
        <f ca="1">IFERROR(VLOOKUP(F4,'modelos acft'!$A$1:$N$8,13,0),9999999)</f>
        <v>800</v>
      </c>
      <c r="V4">
        <f ca="1">IFERROR(VLOOKUP(F4,'modelos acft'!$A$1:$N$8,14,0),9999999)</f>
        <v>500</v>
      </c>
      <c r="W4">
        <f ca="1">IFERROR(VLOOKUP(F4,'modelos acft'!$A$1:$G$8,7,0),1)</f>
        <v>145</v>
      </c>
      <c r="X4" s="36">
        <f ca="1">IFERROR(VLOOKUP(E4,PRECO!$A:$C,3,0),99999999)</f>
        <v>21651.007702999999</v>
      </c>
      <c r="Y4" s="77">
        <v>12</v>
      </c>
      <c r="Z4" s="13">
        <v>6</v>
      </c>
      <c r="AA4" s="13">
        <v>1</v>
      </c>
      <c r="AB4" s="13">
        <v>12</v>
      </c>
      <c r="AC4" s="13">
        <v>6.5</v>
      </c>
      <c r="AD4" s="13">
        <v>17.75</v>
      </c>
      <c r="AE4" s="12">
        <f t="shared" si="2"/>
        <v>18.083333333333332</v>
      </c>
      <c r="AF4" s="12">
        <f t="shared" si="3"/>
        <v>11.583333333333332</v>
      </c>
    </row>
    <row r="5" spans="1:33" x14ac:dyDescent="0.25">
      <c r="A5" t="s">
        <v>611</v>
      </c>
      <c r="B5" t="str">
        <f>VLOOKUP(A5,'STATUS FROTA'!$A:$D,4,0)</f>
        <v>BACKUP</v>
      </c>
      <c r="C5" t="str">
        <f ca="1">IF(VLOOKUP(A5,'STATUS FROTA'!$A:$J,10,0)=0,"XXX"&amp;RAND(),VLOOKUP(A5,'STATUS FROTA'!$A:$J,10,0)&amp;RAND())</f>
        <v>XXX0,339846349537415</v>
      </c>
      <c r="D5" t="str">
        <f t="shared" ca="1" si="0"/>
        <v>XXX0,339846349537415</v>
      </c>
      <c r="E5" t="str">
        <f t="shared" ca="1" si="1"/>
        <v>XXX</v>
      </c>
      <c r="F5" t="str">
        <f ca="1">IFERROR(VLOOKUP(LEFT(D5,3),'STATUS FROTA'!$A:$B,2),"OUTRO")</f>
        <v>S76</v>
      </c>
      <c r="G5" t="str">
        <f ca="1">IFERROR(VLOOKUP(LEFT(D5,3),'STATUS FROTA'!$A:$T,11,0),"OUTRA")</f>
        <v>OUTRA</v>
      </c>
      <c r="H5" s="74" t="str">
        <f ca="1">IFERROR(VLOOKUP(D5,'STATUS FROTA'!$A:$T,13,0),"NÃO")</f>
        <v>NÃO</v>
      </c>
      <c r="I5">
        <f ca="1">IFERROR(VLOOKUP(F5,'modelos acft'!$A$1:$G$8,2,0),0)</f>
        <v>12</v>
      </c>
      <c r="J5">
        <f ca="1">IFERROR(VLOOKUP(F5,'modelos acft'!$A$1:$G$8,3,0),0)</f>
        <v>2</v>
      </c>
      <c r="K5" s="35">
        <f ca="1">IFERROR(VLOOKUP(LEFT(D5,3),PMD_PBO!$A:$C,2,0),1)</f>
        <v>1</v>
      </c>
      <c r="L5" s="35">
        <f ca="1">IFERROR(VLOOKUP(LEFT(D5,3),PMD_PBO!$A:$C,3,0),1)</f>
        <v>1</v>
      </c>
      <c r="M5" s="33">
        <f ca="1">IFERROR(VLOOKUP(F5,'modelos acft'!$A$1:$H$8,8,0),0)</f>
        <v>1000</v>
      </c>
      <c r="N5" s="36">
        <f ca="1">IFERROR(VLOOKUP(F5,'modelos acft'!$A$1:$J$8,9,0),99999999)</f>
        <v>300</v>
      </c>
      <c r="O5" s="36">
        <f ca="1">IFERROR(VLOOKUP(F5,'modelos acft'!$A$1:$J$8,10,0),9999999)</f>
        <v>200</v>
      </c>
      <c r="P5">
        <f ca="1">IFERROR(VLOOKUP(F5,'modelos acft'!$A$1:$G$8,4,0),999999)</f>
        <v>10</v>
      </c>
      <c r="Q5">
        <f ca="1">IFERROR(VLOOKUP(F5,'modelos acft'!$A$1:$G$8,5,0),999999)</f>
        <v>8</v>
      </c>
      <c r="R5">
        <f ca="1">IFERROR(VLOOKUP(F5,'modelos acft'!$A$1:$G$8,6,0),999999)</f>
        <v>5</v>
      </c>
      <c r="S5">
        <f ca="1">IFERROR(VLOOKUP(F5,'modelos acft'!$A$1:$N$8,11,0),9999999)</f>
        <v>4</v>
      </c>
      <c r="T5">
        <f ca="1">IFERROR(VLOOKUP(F5,'modelos acft'!$A$1:$N$8,12,0),9999999)</f>
        <v>3000</v>
      </c>
      <c r="U5">
        <f ca="1">IFERROR(VLOOKUP(F5,'modelos acft'!$A$1:$N$8,13,0),9999999)</f>
        <v>800</v>
      </c>
      <c r="V5">
        <f ca="1">IFERROR(VLOOKUP(F5,'modelos acft'!$A$1:$N$8,14,0),9999999)</f>
        <v>500</v>
      </c>
      <c r="W5">
        <f ca="1">IFERROR(VLOOKUP(F5,'modelos acft'!$A$1:$G$8,7,0),1)</f>
        <v>150</v>
      </c>
      <c r="X5" s="36">
        <f ca="1">IFERROR(VLOOKUP(E5,PRECO!$A:$C,3,0),99999999)</f>
        <v>99999999</v>
      </c>
      <c r="Y5" s="77">
        <v>12</v>
      </c>
      <c r="Z5" s="13">
        <v>6</v>
      </c>
      <c r="AA5" s="13">
        <v>1</v>
      </c>
      <c r="AB5" s="13">
        <v>12</v>
      </c>
      <c r="AC5" s="13">
        <v>6.5</v>
      </c>
      <c r="AD5" s="13">
        <v>17.75</v>
      </c>
      <c r="AE5" s="12">
        <f t="shared" si="2"/>
        <v>18.083333333333332</v>
      </c>
      <c r="AF5" s="12">
        <f t="shared" si="3"/>
        <v>11.583333333333332</v>
      </c>
    </row>
    <row r="6" spans="1:33" x14ac:dyDescent="0.25">
      <c r="A6" t="s">
        <v>612</v>
      </c>
      <c r="B6" t="str">
        <f>VLOOKUP(A6,'STATUS FROTA'!$A:$D,4,0)</f>
        <v>BACKUP</v>
      </c>
      <c r="C6" t="str">
        <f ca="1">IF(VLOOKUP(A6,'STATUS FROTA'!$A:$J,10,0)=0,"XXX"&amp;RAND(),VLOOKUP(A6,'STATUS FROTA'!$A:$J,10,0)&amp;RAND())</f>
        <v>XXX0,708399511878558</v>
      </c>
      <c r="D6" t="str">
        <f t="shared" ca="1" si="0"/>
        <v>XXX0,708399511878558</v>
      </c>
      <c r="E6" t="str">
        <f t="shared" ca="1" si="1"/>
        <v>XXX</v>
      </c>
      <c r="F6" t="str">
        <f ca="1">IFERROR(VLOOKUP(LEFT(D6,3),'STATUS FROTA'!$A:$B,2),"OUTRO")</f>
        <v>S76</v>
      </c>
      <c r="G6" t="str">
        <f ca="1">IFERROR(VLOOKUP(LEFT(D6,3),'STATUS FROTA'!$A:$T,11,0),"OUTRA")</f>
        <v>OUTRA</v>
      </c>
      <c r="H6" s="74" t="str">
        <f ca="1">IFERROR(VLOOKUP(D6,'STATUS FROTA'!$A:$T,13,0),"NÃO")</f>
        <v>NÃO</v>
      </c>
      <c r="I6">
        <f ca="1">IFERROR(VLOOKUP(F6,'modelos acft'!$A$1:$G$8,2,0),0)</f>
        <v>12</v>
      </c>
      <c r="J6">
        <f ca="1">IFERROR(VLOOKUP(F6,'modelos acft'!$A$1:$G$8,3,0),0)</f>
        <v>2</v>
      </c>
      <c r="K6" s="35">
        <f ca="1">IFERROR(VLOOKUP(LEFT(D6,3),PMD_PBO!$A:$C,2,0),1)</f>
        <v>1</v>
      </c>
      <c r="L6" s="35">
        <f ca="1">IFERROR(VLOOKUP(LEFT(D6,3),PMD_PBO!$A:$C,3,0),1)</f>
        <v>1</v>
      </c>
      <c r="M6" s="33">
        <f ca="1">IFERROR(VLOOKUP(F6,'modelos acft'!$A$1:$H$8,8,0),0)</f>
        <v>1000</v>
      </c>
      <c r="N6" s="36">
        <f ca="1">IFERROR(VLOOKUP(F6,'modelos acft'!$A$1:$J$8,9,0),99999999)</f>
        <v>300</v>
      </c>
      <c r="O6" s="36">
        <f ca="1">IFERROR(VLOOKUP(F6,'modelos acft'!$A$1:$J$8,10,0),9999999)</f>
        <v>200</v>
      </c>
      <c r="P6">
        <f ca="1">IFERROR(VLOOKUP(F6,'modelos acft'!$A$1:$G$8,4,0),999999)</f>
        <v>10</v>
      </c>
      <c r="Q6">
        <f ca="1">IFERROR(VLOOKUP(F6,'modelos acft'!$A$1:$G$8,5,0),999999)</f>
        <v>8</v>
      </c>
      <c r="R6">
        <f ca="1">IFERROR(VLOOKUP(F6,'modelos acft'!$A$1:$G$8,6,0),999999)</f>
        <v>5</v>
      </c>
      <c r="S6">
        <f ca="1">IFERROR(VLOOKUP(F6,'modelos acft'!$A$1:$N$8,11,0),9999999)</f>
        <v>4</v>
      </c>
      <c r="T6">
        <f ca="1">IFERROR(VLOOKUP(F6,'modelos acft'!$A$1:$N$8,12,0),9999999)</f>
        <v>3000</v>
      </c>
      <c r="U6">
        <f ca="1">IFERROR(VLOOKUP(F6,'modelos acft'!$A$1:$N$8,13,0),9999999)</f>
        <v>800</v>
      </c>
      <c r="V6">
        <f ca="1">IFERROR(VLOOKUP(F6,'modelos acft'!$A$1:$N$8,14,0),9999999)</f>
        <v>500</v>
      </c>
      <c r="W6">
        <f ca="1">IFERROR(VLOOKUP(F6,'modelos acft'!$A$1:$G$8,7,0),1)</f>
        <v>150</v>
      </c>
      <c r="X6" s="36">
        <f ca="1">IFERROR(VLOOKUP(E6,PRECO!$A:$C,3,0),99999999)</f>
        <v>99999999</v>
      </c>
      <c r="Y6" s="77">
        <v>12</v>
      </c>
      <c r="Z6" s="13">
        <v>6</v>
      </c>
      <c r="AA6" s="13">
        <v>1</v>
      </c>
      <c r="AB6" s="13">
        <v>12</v>
      </c>
      <c r="AC6" s="13">
        <v>6.5</v>
      </c>
      <c r="AD6" s="13">
        <v>17.75</v>
      </c>
      <c r="AE6" s="12">
        <f t="shared" si="2"/>
        <v>18.083333333333332</v>
      </c>
      <c r="AF6" s="12">
        <f t="shared" si="3"/>
        <v>11.583333333333332</v>
      </c>
    </row>
    <row r="7" spans="1:33" x14ac:dyDescent="0.25">
      <c r="A7" t="s">
        <v>539</v>
      </c>
      <c r="B7" t="str">
        <f>VLOOKUP(A7,'STATUS FROTA'!$A:$D,4,0)</f>
        <v>BACKUP</v>
      </c>
      <c r="C7" t="str">
        <f ca="1">IF(VLOOKUP(A7,'STATUS FROTA'!$A:$J,10,0)=0,"XXX"&amp;RAND(),VLOOKUP(A7,'STATUS FROTA'!$A:$J,10,0)&amp;RAND())</f>
        <v>BGT0,847475123339201</v>
      </c>
      <c r="D7" t="str">
        <f t="shared" ca="1" si="0"/>
        <v>BGZ</v>
      </c>
      <c r="E7" t="str">
        <f t="shared" ca="1" si="1"/>
        <v>BGT</v>
      </c>
      <c r="F7" t="str">
        <f ca="1">IFERROR(VLOOKUP(LEFT(D7,3),'STATUS FROTA'!$A:$B,2),"OUTRO")</f>
        <v>AW139</v>
      </c>
      <c r="G7" t="str">
        <f ca="1">IFERROR(VLOOKUP(LEFT(D7,3),'STATUS FROTA'!$A:$T,11,0),"OUTRA")</f>
        <v>SBJR</v>
      </c>
      <c r="H7" s="74" t="str">
        <f ca="1">IFERROR(VLOOKUP(D7,'STATUS FROTA'!$A:$T,13,0),"NÃO")</f>
        <v>SIM</v>
      </c>
      <c r="I7">
        <f ca="1">IFERROR(VLOOKUP(F7,'modelos acft'!$A$1:$G$8,2,0),0)</f>
        <v>12</v>
      </c>
      <c r="J7">
        <f ca="1">IFERROR(VLOOKUP(F7,'modelos acft'!$A$1:$G$8,3,0),0)</f>
        <v>2</v>
      </c>
      <c r="K7" s="35">
        <f ca="1">IFERROR(VLOOKUP(LEFT(D7,3),PMD_PBO!$A:$C,2,0),1)</f>
        <v>6800</v>
      </c>
      <c r="L7" s="35">
        <f ca="1">IFERROR(VLOOKUP(LEFT(D7,3),PMD_PBO!$A:$C,3,0),1)</f>
        <v>4687</v>
      </c>
      <c r="M7" s="33">
        <f ca="1">IFERROR(VLOOKUP(F7,'modelos acft'!$A$1:$H$8,8,0),0)</f>
        <v>1670</v>
      </c>
      <c r="N7" s="36">
        <f ca="1">IFERROR(VLOOKUP(F7,'modelos acft'!$A$1:$J$8,9,0),99999999)</f>
        <v>400</v>
      </c>
      <c r="O7" s="36">
        <f ca="1">IFERROR(VLOOKUP(F7,'modelos acft'!$A$1:$J$8,10,0),9999999)</f>
        <v>320</v>
      </c>
      <c r="P7">
        <f ca="1">IFERROR(VLOOKUP(F7,'modelos acft'!$A$1:$G$8,4,0),999999)</f>
        <v>10</v>
      </c>
      <c r="Q7">
        <f ca="1">IFERROR(VLOOKUP(F7,'modelos acft'!$A$1:$G$8,5,0),999999)</f>
        <v>8</v>
      </c>
      <c r="R7">
        <f ca="1">IFERROR(VLOOKUP(F7,'modelos acft'!$A$1:$G$8,6,0),999999)</f>
        <v>5</v>
      </c>
      <c r="S7">
        <f ca="1">IFERROR(VLOOKUP(F7,'modelos acft'!$A$1:$N$8,11,0),9999999)</f>
        <v>4</v>
      </c>
      <c r="T7">
        <f ca="1">IFERROR(VLOOKUP(F7,'modelos acft'!$A$1:$N$8,12,0),9999999)</f>
        <v>3000</v>
      </c>
      <c r="U7">
        <f ca="1">IFERROR(VLOOKUP(F7,'modelos acft'!$A$1:$N$8,13,0),9999999)</f>
        <v>800</v>
      </c>
      <c r="V7">
        <f ca="1">IFERROR(VLOOKUP(F7,'modelos acft'!$A$1:$N$8,14,0),9999999)</f>
        <v>500</v>
      </c>
      <c r="W7">
        <f ca="1">IFERROR(VLOOKUP(F7,'modelos acft'!$A$1:$G$8,7,0),1)</f>
        <v>150</v>
      </c>
      <c r="X7" s="36">
        <f ca="1">IFERROR(VLOOKUP(E7,PRECO!$A:$C,3,0),99999999)</f>
        <v>22560.765044</v>
      </c>
      <c r="Y7" s="77">
        <v>12</v>
      </c>
      <c r="Z7" s="13">
        <v>6</v>
      </c>
      <c r="AA7" s="13">
        <v>1</v>
      </c>
      <c r="AB7" s="13">
        <v>12</v>
      </c>
      <c r="AC7" s="13">
        <v>6.5</v>
      </c>
      <c r="AD7" s="13">
        <v>17.75</v>
      </c>
      <c r="AE7" s="12">
        <f t="shared" si="2"/>
        <v>18.083333333333332</v>
      </c>
      <c r="AF7" s="12">
        <f t="shared" si="3"/>
        <v>11.583333333333332</v>
      </c>
    </row>
    <row r="8" spans="1:33" x14ac:dyDescent="0.25">
      <c r="A8" t="s">
        <v>613</v>
      </c>
      <c r="B8" t="str">
        <f>VLOOKUP(A8,'STATUS FROTA'!$A:$D,4,0)</f>
        <v>TITULAR</v>
      </c>
      <c r="C8" t="str">
        <f ca="1">IF(VLOOKUP(A8,'STATUS FROTA'!$A:$J,10,0)=0,"XXX"&amp;RAND(),VLOOKUP(A8,'STATUS FROTA'!$A:$J,10,0)&amp;RAND())</f>
        <v>XXX0,482406950467167</v>
      </c>
      <c r="D8" t="str">
        <f t="shared" ca="1" si="0"/>
        <v>CDV</v>
      </c>
      <c r="E8" t="str">
        <f t="shared" ca="1" si="1"/>
        <v>CDV</v>
      </c>
      <c r="F8" t="str">
        <f ca="1">IFERROR(VLOOKUP(LEFT(D8,3),'STATUS FROTA'!$A:$B,2),"OUTRO")</f>
        <v>AW139</v>
      </c>
      <c r="G8" t="str">
        <f ca="1">IFERROR(VLOOKUP(LEFT(D8,3),'STATUS FROTA'!$A:$T,11,0),"OUTRA")</f>
        <v>SBCB</v>
      </c>
      <c r="H8" s="74" t="str">
        <f ca="1">IFERROR(VLOOKUP(D8,'STATUS FROTA'!$A:$T,13,0),"NÃO")</f>
        <v>SIM</v>
      </c>
      <c r="I8">
        <f ca="1">IFERROR(VLOOKUP(F8,'modelos acft'!$A$1:$G$8,2,0),0)</f>
        <v>12</v>
      </c>
      <c r="J8">
        <f ca="1">IFERROR(VLOOKUP(F8,'modelos acft'!$A$1:$G$8,3,0),0)</f>
        <v>2</v>
      </c>
      <c r="K8" s="35">
        <f ca="1">IFERROR(VLOOKUP(LEFT(D8,3),PMD_PBO!$A:$C,2,0),1)</f>
        <v>6800</v>
      </c>
      <c r="L8" s="35">
        <f ca="1">IFERROR(VLOOKUP(LEFT(D8,3),PMD_PBO!$A:$C,3,0),1)</f>
        <v>4626</v>
      </c>
      <c r="M8" s="33">
        <f ca="1">IFERROR(VLOOKUP(F8,'modelos acft'!$A$1:$H$8,8,0),0)</f>
        <v>1670</v>
      </c>
      <c r="N8" s="36">
        <f ca="1">IFERROR(VLOOKUP(F8,'modelos acft'!$A$1:$J$8,9,0),99999999)</f>
        <v>400</v>
      </c>
      <c r="O8" s="36">
        <f ca="1">IFERROR(VLOOKUP(F8,'modelos acft'!$A$1:$J$8,10,0),9999999)</f>
        <v>320</v>
      </c>
      <c r="P8">
        <f ca="1">IFERROR(VLOOKUP(F8,'modelos acft'!$A$1:$G$8,4,0),999999)</f>
        <v>10</v>
      </c>
      <c r="Q8">
        <f ca="1">IFERROR(VLOOKUP(F8,'modelos acft'!$A$1:$G$8,5,0),999999)</f>
        <v>8</v>
      </c>
      <c r="R8">
        <f ca="1">IFERROR(VLOOKUP(F8,'modelos acft'!$A$1:$G$8,6,0),999999)</f>
        <v>5</v>
      </c>
      <c r="S8">
        <f ca="1">IFERROR(VLOOKUP(F8,'modelos acft'!$A$1:$N$8,11,0),9999999)</f>
        <v>4</v>
      </c>
      <c r="T8">
        <f ca="1">IFERROR(VLOOKUP(F8,'modelos acft'!$A$1:$N$8,12,0),9999999)</f>
        <v>3000</v>
      </c>
      <c r="U8">
        <f ca="1">IFERROR(VLOOKUP(F8,'modelos acft'!$A$1:$N$8,13,0),9999999)</f>
        <v>800</v>
      </c>
      <c r="V8">
        <f ca="1">IFERROR(VLOOKUP(F8,'modelos acft'!$A$1:$N$8,14,0),9999999)</f>
        <v>500</v>
      </c>
      <c r="W8">
        <f ca="1">IFERROR(VLOOKUP(F8,'modelos acft'!$A$1:$G$8,7,0),1)</f>
        <v>150</v>
      </c>
      <c r="X8" s="36">
        <f ca="1">IFERROR(VLOOKUP(E8,PRECO!$A:$C,3,0),99999999)</f>
        <v>99999999</v>
      </c>
      <c r="Y8" s="77">
        <v>12</v>
      </c>
      <c r="Z8" s="13">
        <v>6</v>
      </c>
      <c r="AA8" s="13">
        <v>1</v>
      </c>
      <c r="AB8" s="13">
        <v>12</v>
      </c>
      <c r="AC8" s="13">
        <v>6.5</v>
      </c>
      <c r="AD8" s="13">
        <v>17.75</v>
      </c>
      <c r="AE8" s="12">
        <f t="shared" si="2"/>
        <v>18.083333333333332</v>
      </c>
      <c r="AF8" s="12">
        <f t="shared" si="3"/>
        <v>11.583333333333332</v>
      </c>
    </row>
    <row r="9" spans="1:33" x14ac:dyDescent="0.25">
      <c r="A9" t="s">
        <v>550</v>
      </c>
      <c r="B9" t="str">
        <f>VLOOKUP(A9,'STATUS FROTA'!$A:$D,4,0)</f>
        <v>TITULAR</v>
      </c>
      <c r="C9" t="str">
        <f ca="1">IF(VLOOKUP(A9,'STATUS FROTA'!$A:$J,10,0)=0,"XXX"&amp;RAND(),VLOOKUP(A9,'STATUS FROTA'!$A:$J,10,0)&amp;RAND())</f>
        <v>CGE0,194796500854246</v>
      </c>
      <c r="D9" t="str">
        <f t="shared" ca="1" si="0"/>
        <v>CGE0,194796500854246</v>
      </c>
      <c r="E9" t="str">
        <f t="shared" ca="1" si="1"/>
        <v>CGD</v>
      </c>
      <c r="F9" t="str">
        <f ca="1">IFERROR(VLOOKUP(LEFT(D9,3),'STATUS FROTA'!$A:$B,2),"OUTRO")</f>
        <v>S92</v>
      </c>
      <c r="G9" t="str">
        <f ca="1">IFERROR(VLOOKUP(LEFT(D9,3),'STATUS FROTA'!$A:$T,11,0),"OUTRA")</f>
        <v>SBJR</v>
      </c>
      <c r="H9" s="74" t="str">
        <f ca="1">IFERROR(VLOOKUP(D9,'STATUS FROTA'!$A:$T,13,0),"NÃO")</f>
        <v>NÃO</v>
      </c>
      <c r="I9">
        <f ca="1">IFERROR(VLOOKUP(F9,'modelos acft'!$A$1:$G$8,2,0),0)</f>
        <v>18</v>
      </c>
      <c r="J9">
        <f ca="1">IFERROR(VLOOKUP(F9,'modelos acft'!$A$1:$G$8,3,0),0)</f>
        <v>3</v>
      </c>
      <c r="K9" s="35">
        <f ca="1">IFERROR(VLOOKUP(LEFT(D9,3),PMD_PBO!$A:$C,2,0),1)</f>
        <v>12020</v>
      </c>
      <c r="L9" s="35">
        <f ca="1">IFERROR(VLOOKUP(LEFT(D9,3),PMD_PBO!$A:$C,3,0),1)</f>
        <v>8270</v>
      </c>
      <c r="M9" s="33">
        <f ca="1">IFERROR(VLOOKUP(F9,'modelos acft'!$A$1:$H$8,8,0),0)</f>
        <v>2272.7272727272725</v>
      </c>
      <c r="N9" s="36">
        <f ca="1">IFERROR(VLOOKUP(F9,'modelos acft'!$A$1:$J$8,9,0),99999999)</f>
        <v>614</v>
      </c>
      <c r="O9" s="36">
        <f ca="1">IFERROR(VLOOKUP(F9,'modelos acft'!$A$1:$J$8,10,0),9999999)</f>
        <v>307</v>
      </c>
      <c r="P9">
        <f ca="1">IFERROR(VLOOKUP(F9,'modelos acft'!$A$1:$G$8,4,0),999999)</f>
        <v>10</v>
      </c>
      <c r="Q9">
        <f ca="1">IFERROR(VLOOKUP(F9,'modelos acft'!$A$1:$G$8,5,0),999999)</f>
        <v>10</v>
      </c>
      <c r="R9">
        <f ca="1">IFERROR(VLOOKUP(F9,'modelos acft'!$A$1:$G$8,6,0),999999)</f>
        <v>5</v>
      </c>
      <c r="S9">
        <f ca="1">IFERROR(VLOOKUP(F9,'modelos acft'!$A$1:$N$8,11,0),9999999)</f>
        <v>4</v>
      </c>
      <c r="T9">
        <f ca="1">IFERROR(VLOOKUP(F9,'modelos acft'!$A$1:$N$8,12,0),9999999)</f>
        <v>3000</v>
      </c>
      <c r="U9">
        <f ca="1">IFERROR(VLOOKUP(F9,'modelos acft'!$A$1:$N$8,13,0),9999999)</f>
        <v>800</v>
      </c>
      <c r="V9">
        <f ca="1">IFERROR(VLOOKUP(F9,'modelos acft'!$A$1:$N$8,14,0),9999999)</f>
        <v>500</v>
      </c>
      <c r="W9">
        <f ca="1">IFERROR(VLOOKUP(F9,'modelos acft'!$A$1:$G$8,7,0),1)</f>
        <v>145</v>
      </c>
      <c r="X9" s="36">
        <f ca="1">IFERROR(VLOOKUP(E9,PRECO!$A:$C,3,0),99999999)</f>
        <v>22312.656165</v>
      </c>
      <c r="Y9" s="77">
        <v>12</v>
      </c>
      <c r="Z9" s="13">
        <v>6</v>
      </c>
      <c r="AA9" s="13">
        <v>1</v>
      </c>
      <c r="AB9" s="13">
        <v>12</v>
      </c>
      <c r="AC9" s="13">
        <v>6.5</v>
      </c>
      <c r="AD9" s="13">
        <v>17.75</v>
      </c>
      <c r="AE9" s="12">
        <f t="shared" si="2"/>
        <v>18.083333333333332</v>
      </c>
      <c r="AF9" s="12">
        <f t="shared" si="3"/>
        <v>11.583333333333332</v>
      </c>
    </row>
    <row r="10" spans="1:33" x14ac:dyDescent="0.25">
      <c r="A10" t="s">
        <v>549</v>
      </c>
      <c r="B10" t="str">
        <f>VLOOKUP(A10,'STATUS FROTA'!$A:$D,4,0)</f>
        <v>BACKUP</v>
      </c>
      <c r="C10" t="str">
        <f ca="1">IF(VLOOKUP(A10,'STATUS FROTA'!$A:$J,10,0)=0,"XXX"&amp;RAND(),VLOOKUP(A10,'STATUS FROTA'!$A:$J,10,0)&amp;RAND())</f>
        <v>CGD0,801819845526357</v>
      </c>
      <c r="D10" t="str">
        <f t="shared" ca="1" si="0"/>
        <v>CGE</v>
      </c>
      <c r="E10" t="str">
        <f t="shared" ca="1" si="1"/>
        <v>CGD</v>
      </c>
      <c r="F10" t="str">
        <f ca="1">IFERROR(VLOOKUP(LEFT(D10,3),'STATUS FROTA'!$A:$B,2),"OUTRO")</f>
        <v>S92</v>
      </c>
      <c r="G10" t="str">
        <f ca="1">IFERROR(VLOOKUP(LEFT(D10,3),'STATUS FROTA'!$A:$T,11,0),"OUTRA")</f>
        <v>SBJR</v>
      </c>
      <c r="H10" s="74" t="str">
        <f ca="1">IFERROR(VLOOKUP(D10,'STATUS FROTA'!$A:$T,13,0),"NÃO")</f>
        <v>SIM</v>
      </c>
      <c r="I10">
        <f ca="1">IFERROR(VLOOKUP(F10,'modelos acft'!$A$1:$G$8,2,0),0)</f>
        <v>18</v>
      </c>
      <c r="J10">
        <f ca="1">IFERROR(VLOOKUP(F10,'modelos acft'!$A$1:$G$8,3,0),0)</f>
        <v>3</v>
      </c>
      <c r="K10" s="35">
        <f ca="1">IFERROR(VLOOKUP(LEFT(D10,3),PMD_PBO!$A:$C,2,0),1)</f>
        <v>12020</v>
      </c>
      <c r="L10" s="35">
        <f ca="1">IFERROR(VLOOKUP(LEFT(D10,3),PMD_PBO!$A:$C,3,0),1)</f>
        <v>8270</v>
      </c>
      <c r="M10" s="33">
        <f ca="1">IFERROR(VLOOKUP(F10,'modelos acft'!$A$1:$H$8,8,0),0)</f>
        <v>2272.7272727272725</v>
      </c>
      <c r="N10" s="36">
        <f ca="1">IFERROR(VLOOKUP(F10,'modelos acft'!$A$1:$J$8,9,0),99999999)</f>
        <v>614</v>
      </c>
      <c r="O10" s="36">
        <f ca="1">IFERROR(VLOOKUP(F10,'modelos acft'!$A$1:$J$8,10,0),9999999)</f>
        <v>307</v>
      </c>
      <c r="P10">
        <f ca="1">IFERROR(VLOOKUP(F10,'modelos acft'!$A$1:$G$8,4,0),999999)</f>
        <v>10</v>
      </c>
      <c r="Q10">
        <f ca="1">IFERROR(VLOOKUP(F10,'modelos acft'!$A$1:$G$8,5,0),999999)</f>
        <v>10</v>
      </c>
      <c r="R10">
        <f ca="1">IFERROR(VLOOKUP(F10,'modelos acft'!$A$1:$G$8,6,0),999999)</f>
        <v>5</v>
      </c>
      <c r="S10">
        <f ca="1">IFERROR(VLOOKUP(F10,'modelos acft'!$A$1:$N$8,11,0),9999999)</f>
        <v>4</v>
      </c>
      <c r="T10">
        <f ca="1">IFERROR(VLOOKUP(F10,'modelos acft'!$A$1:$N$8,12,0),9999999)</f>
        <v>3000</v>
      </c>
      <c r="U10">
        <f ca="1">IFERROR(VLOOKUP(F10,'modelos acft'!$A$1:$N$8,13,0),9999999)</f>
        <v>800</v>
      </c>
      <c r="V10">
        <f ca="1">IFERROR(VLOOKUP(F10,'modelos acft'!$A$1:$N$8,14,0),9999999)</f>
        <v>500</v>
      </c>
      <c r="W10">
        <f ca="1">IFERROR(VLOOKUP(F10,'modelos acft'!$A$1:$G$8,7,0),1)</f>
        <v>145</v>
      </c>
      <c r="X10" s="36">
        <f ca="1">IFERROR(VLOOKUP(E10,PRECO!$A:$C,3,0),99999999)</f>
        <v>22312.656165</v>
      </c>
      <c r="Y10" s="77">
        <v>12</v>
      </c>
      <c r="Z10" s="13">
        <v>6</v>
      </c>
      <c r="AA10" s="13">
        <v>1</v>
      </c>
      <c r="AB10" s="13">
        <v>12</v>
      </c>
      <c r="AC10" s="13">
        <v>6.5</v>
      </c>
      <c r="AD10" s="13">
        <v>17.75</v>
      </c>
      <c r="AE10" s="12">
        <f t="shared" si="2"/>
        <v>18.083333333333332</v>
      </c>
      <c r="AF10" s="12">
        <f t="shared" si="3"/>
        <v>11.583333333333332</v>
      </c>
    </row>
    <row r="11" spans="1:33" x14ac:dyDescent="0.25">
      <c r="A11" t="s">
        <v>537</v>
      </c>
      <c r="B11" t="str">
        <f>VLOOKUP(A11,'STATUS FROTA'!$A:$D,4,0)</f>
        <v>BACKUP</v>
      </c>
      <c r="C11" t="str">
        <f ca="1">IF(VLOOKUP(A11,'STATUS FROTA'!$A:$J,10,0)=0,"XXX"&amp;RAND(),VLOOKUP(A11,'STATUS FROTA'!$A:$J,10,0)&amp;RAND())</f>
        <v>BGM0,784548400907936</v>
      </c>
      <c r="D11" t="str">
        <f t="shared" ca="1" si="0"/>
        <v>CGF</v>
      </c>
      <c r="E11" t="str">
        <f t="shared" ca="1" si="1"/>
        <v>BGM</v>
      </c>
      <c r="F11" t="str">
        <f ca="1">IFERROR(VLOOKUP(LEFT(D11,3),'STATUS FROTA'!$A:$B,2),"OUTRO")</f>
        <v>S92</v>
      </c>
      <c r="G11" t="str">
        <f ca="1">IFERROR(VLOOKUP(LEFT(D11,3),'STATUS FROTA'!$A:$T,11,0),"OUTRA")</f>
        <v>SBJR</v>
      </c>
      <c r="H11" s="74" t="str">
        <f ca="1">IFERROR(VLOOKUP(D11,'STATUS FROTA'!$A:$T,13,0),"NÃO")</f>
        <v>SIM</v>
      </c>
      <c r="I11">
        <f ca="1">IFERROR(VLOOKUP(F11,'modelos acft'!$A$1:$G$8,2,0),0)</f>
        <v>18</v>
      </c>
      <c r="J11">
        <f ca="1">IFERROR(VLOOKUP(F11,'modelos acft'!$A$1:$G$8,3,0),0)</f>
        <v>3</v>
      </c>
      <c r="K11" s="35">
        <f ca="1">IFERROR(VLOOKUP(LEFT(D11,3),PMD_PBO!$A:$C,2,0),1)</f>
        <v>12020</v>
      </c>
      <c r="L11" s="35">
        <f ca="1">IFERROR(VLOOKUP(LEFT(D11,3),PMD_PBO!$A:$C,3,0),1)</f>
        <v>8133</v>
      </c>
      <c r="M11" s="33">
        <f ca="1">IFERROR(VLOOKUP(F11,'modelos acft'!$A$1:$H$8,8,0),0)</f>
        <v>2272.7272727272725</v>
      </c>
      <c r="N11" s="36">
        <f ca="1">IFERROR(VLOOKUP(F11,'modelos acft'!$A$1:$J$8,9,0),99999999)</f>
        <v>614</v>
      </c>
      <c r="O11" s="36">
        <f ca="1">IFERROR(VLOOKUP(F11,'modelos acft'!$A$1:$J$8,10,0),9999999)</f>
        <v>307</v>
      </c>
      <c r="P11">
        <f ca="1">IFERROR(VLOOKUP(F11,'modelos acft'!$A$1:$G$8,4,0),999999)</f>
        <v>10</v>
      </c>
      <c r="Q11">
        <f ca="1">IFERROR(VLOOKUP(F11,'modelos acft'!$A$1:$G$8,5,0),999999)</f>
        <v>10</v>
      </c>
      <c r="R11">
        <f ca="1">IFERROR(VLOOKUP(F11,'modelos acft'!$A$1:$G$8,6,0),999999)</f>
        <v>5</v>
      </c>
      <c r="S11">
        <f ca="1">IFERROR(VLOOKUP(F11,'modelos acft'!$A$1:$N$8,11,0),9999999)</f>
        <v>4</v>
      </c>
      <c r="T11">
        <f ca="1">IFERROR(VLOOKUP(F11,'modelos acft'!$A$1:$N$8,12,0),9999999)</f>
        <v>3000</v>
      </c>
      <c r="U11">
        <f ca="1">IFERROR(VLOOKUP(F11,'modelos acft'!$A$1:$N$8,13,0),9999999)</f>
        <v>800</v>
      </c>
      <c r="V11">
        <f ca="1">IFERROR(VLOOKUP(F11,'modelos acft'!$A$1:$N$8,14,0),9999999)</f>
        <v>500</v>
      </c>
      <c r="W11">
        <f ca="1">IFERROR(VLOOKUP(F11,'modelos acft'!$A$1:$G$8,7,0),1)</f>
        <v>145</v>
      </c>
      <c r="X11" s="36">
        <f ca="1">IFERROR(VLOOKUP(E11,PRECO!$A:$C,3,0),99999999)</f>
        <v>22560.765044</v>
      </c>
      <c r="Y11" s="77">
        <v>12</v>
      </c>
      <c r="Z11" s="13">
        <v>6</v>
      </c>
      <c r="AA11" s="13">
        <v>1</v>
      </c>
      <c r="AB11" s="13">
        <v>12</v>
      </c>
      <c r="AC11" s="13">
        <v>6.5</v>
      </c>
      <c r="AD11" s="13">
        <v>17.75</v>
      </c>
      <c r="AE11" s="12">
        <f t="shared" si="2"/>
        <v>18.083333333333332</v>
      </c>
      <c r="AF11" s="12">
        <f t="shared" si="3"/>
        <v>11.583333333333332</v>
      </c>
    </row>
    <row r="12" spans="1:33" x14ac:dyDescent="0.25">
      <c r="A12" t="s">
        <v>581</v>
      </c>
      <c r="B12" t="str">
        <f>VLOOKUP(A12,'STATUS FROTA'!$A:$D,4,0)</f>
        <v>TITULAR</v>
      </c>
      <c r="C12" t="str">
        <f ca="1">IF(VLOOKUP(A12,'STATUS FROTA'!$A:$J,10,0)=0,"XXX"&amp;RAND(),VLOOKUP(A12,'STATUS FROTA'!$A:$J,10,0)&amp;RAND())</f>
        <v>OHK0,427329453623172</v>
      </c>
      <c r="D12" t="str">
        <f t="shared" ca="1" si="0"/>
        <v>OHK0,427329453623172</v>
      </c>
      <c r="E12" t="str">
        <f t="shared" ca="1" si="1"/>
        <v>CHT</v>
      </c>
      <c r="F12" t="str">
        <f ca="1">IFERROR(VLOOKUP(LEFT(D12,3),'STATUS FROTA'!$A:$B,2),"OUTRO")</f>
        <v>S92</v>
      </c>
      <c r="G12" t="str">
        <f ca="1">IFERROR(VLOOKUP(LEFT(D12,3),'STATUS FROTA'!$A:$T,11,0),"OUTRA")</f>
        <v>SBCB</v>
      </c>
      <c r="H12" s="74" t="str">
        <f ca="1">IFERROR(VLOOKUP(D12,'STATUS FROTA'!$A:$T,13,0),"NÃO")</f>
        <v>NÃO</v>
      </c>
      <c r="I12">
        <f ca="1">IFERROR(VLOOKUP(F12,'modelos acft'!$A$1:$G$8,2,0),0)</f>
        <v>18</v>
      </c>
      <c r="J12">
        <f ca="1">IFERROR(VLOOKUP(F12,'modelos acft'!$A$1:$G$8,3,0),0)</f>
        <v>3</v>
      </c>
      <c r="K12" s="35">
        <f ca="1">IFERROR(VLOOKUP(LEFT(D12,3),PMD_PBO!$A:$C,2,0),1)</f>
        <v>12020</v>
      </c>
      <c r="L12" s="35">
        <f ca="1">IFERROR(VLOOKUP(LEFT(D12,3),PMD_PBO!$A:$C,3,0),1)</f>
        <v>8326</v>
      </c>
      <c r="M12" s="33">
        <f ca="1">IFERROR(VLOOKUP(F12,'modelos acft'!$A$1:$H$8,8,0),0)</f>
        <v>2272.7272727272725</v>
      </c>
      <c r="N12" s="36">
        <f ca="1">IFERROR(VLOOKUP(F12,'modelos acft'!$A$1:$J$8,9,0),99999999)</f>
        <v>614</v>
      </c>
      <c r="O12" s="36">
        <f ca="1">IFERROR(VLOOKUP(F12,'modelos acft'!$A$1:$J$8,10,0),9999999)</f>
        <v>307</v>
      </c>
      <c r="P12">
        <f ca="1">IFERROR(VLOOKUP(F12,'modelos acft'!$A$1:$G$8,4,0),999999)</f>
        <v>10</v>
      </c>
      <c r="Q12">
        <f ca="1">IFERROR(VLOOKUP(F12,'modelos acft'!$A$1:$G$8,5,0),999999)</f>
        <v>10</v>
      </c>
      <c r="R12">
        <f ca="1">IFERROR(VLOOKUP(F12,'modelos acft'!$A$1:$G$8,6,0),999999)</f>
        <v>5</v>
      </c>
      <c r="S12">
        <f ca="1">IFERROR(VLOOKUP(F12,'modelos acft'!$A$1:$N$8,11,0),9999999)</f>
        <v>4</v>
      </c>
      <c r="T12">
        <f ca="1">IFERROR(VLOOKUP(F12,'modelos acft'!$A$1:$N$8,12,0),9999999)</f>
        <v>3000</v>
      </c>
      <c r="U12">
        <f ca="1">IFERROR(VLOOKUP(F12,'modelos acft'!$A$1:$N$8,13,0),9999999)</f>
        <v>800</v>
      </c>
      <c r="V12">
        <f ca="1">IFERROR(VLOOKUP(F12,'modelos acft'!$A$1:$N$8,14,0),9999999)</f>
        <v>500</v>
      </c>
      <c r="W12">
        <f ca="1">IFERROR(VLOOKUP(F12,'modelos acft'!$A$1:$G$8,7,0),1)</f>
        <v>145</v>
      </c>
      <c r="X12" s="36">
        <f ca="1">IFERROR(VLOOKUP(E12,PRECO!$A:$C,3,0),99999999)</f>
        <v>24566.583284</v>
      </c>
      <c r="Y12" s="77">
        <v>12</v>
      </c>
      <c r="Z12" s="13">
        <v>6</v>
      </c>
      <c r="AA12" s="13">
        <v>1</v>
      </c>
      <c r="AB12" s="13">
        <v>12</v>
      </c>
      <c r="AC12" s="13">
        <v>6.5</v>
      </c>
      <c r="AD12" s="13">
        <v>17.75</v>
      </c>
      <c r="AE12" s="12">
        <f t="shared" si="2"/>
        <v>18.083333333333332</v>
      </c>
      <c r="AF12" s="12">
        <f t="shared" si="3"/>
        <v>11.583333333333332</v>
      </c>
    </row>
    <row r="13" spans="1:33" x14ac:dyDescent="0.25">
      <c r="A13" t="s">
        <v>614</v>
      </c>
      <c r="B13" t="str">
        <f>VLOOKUP(A13,'STATUS FROTA'!$A:$D,4,0)</f>
        <v>TITULAR</v>
      </c>
      <c r="C13" t="str">
        <f ca="1">IF(VLOOKUP(A13,'STATUS FROTA'!$A:$J,10,0)=0,"XXX"&amp;RAND(),VLOOKUP(A13,'STATUS FROTA'!$A:$J,10,0)&amp;RAND())</f>
        <v>XXX0,195123482881111</v>
      </c>
      <c r="D13" t="str">
        <f t="shared" ca="1" si="0"/>
        <v>EFX</v>
      </c>
      <c r="E13" t="str">
        <f t="shared" ca="1" si="1"/>
        <v>EFX</v>
      </c>
      <c r="F13" t="str">
        <f ca="1">IFERROR(VLOOKUP(LEFT(D13,3),'STATUS FROTA'!$A:$B,2),"OUTRO")</f>
        <v>AW139</v>
      </c>
      <c r="G13" t="str">
        <f ca="1">IFERROR(VLOOKUP(LEFT(D13,3),'STATUS FROTA'!$A:$T,11,0),"OUTRA")</f>
        <v>SBCB</v>
      </c>
      <c r="H13" s="74" t="str">
        <f ca="1">IFERROR(VLOOKUP(D13,'STATUS FROTA'!$A:$T,13,0),"NÃO")</f>
        <v>SIM</v>
      </c>
      <c r="I13">
        <f ca="1">IFERROR(VLOOKUP(F13,'modelos acft'!$A$1:$G$8,2,0),0)</f>
        <v>12</v>
      </c>
      <c r="J13">
        <f ca="1">IFERROR(VLOOKUP(F13,'modelos acft'!$A$1:$G$8,3,0),0)</f>
        <v>2</v>
      </c>
      <c r="K13" s="35">
        <f ca="1">IFERROR(VLOOKUP(LEFT(D13,3),PMD_PBO!$A:$C,2,0),1)</f>
        <v>6800</v>
      </c>
      <c r="L13" s="35">
        <f ca="1">IFERROR(VLOOKUP(LEFT(D13,3),PMD_PBO!$A:$C,3,0),1)</f>
        <v>4645</v>
      </c>
      <c r="M13" s="33">
        <f ca="1">IFERROR(VLOOKUP(F13,'modelos acft'!$A$1:$H$8,8,0),0)</f>
        <v>1670</v>
      </c>
      <c r="N13" s="36">
        <f ca="1">IFERROR(VLOOKUP(F13,'modelos acft'!$A$1:$J$8,9,0),99999999)</f>
        <v>400</v>
      </c>
      <c r="O13" s="36">
        <f ca="1">IFERROR(VLOOKUP(F13,'modelos acft'!$A$1:$J$8,10,0),9999999)</f>
        <v>320</v>
      </c>
      <c r="P13">
        <f ca="1">IFERROR(VLOOKUP(F13,'modelos acft'!$A$1:$G$8,4,0),999999)</f>
        <v>10</v>
      </c>
      <c r="Q13">
        <f ca="1">IFERROR(VLOOKUP(F13,'modelos acft'!$A$1:$G$8,5,0),999999)</f>
        <v>8</v>
      </c>
      <c r="R13">
        <f ca="1">IFERROR(VLOOKUP(F13,'modelos acft'!$A$1:$G$8,6,0),999999)</f>
        <v>5</v>
      </c>
      <c r="S13">
        <f ca="1">IFERROR(VLOOKUP(F13,'modelos acft'!$A$1:$N$8,11,0),9999999)</f>
        <v>4</v>
      </c>
      <c r="T13">
        <f ca="1">IFERROR(VLOOKUP(F13,'modelos acft'!$A$1:$N$8,12,0),9999999)</f>
        <v>3000</v>
      </c>
      <c r="U13">
        <f ca="1">IFERROR(VLOOKUP(F13,'modelos acft'!$A$1:$N$8,13,0),9999999)</f>
        <v>800</v>
      </c>
      <c r="V13">
        <f ca="1">IFERROR(VLOOKUP(F13,'modelos acft'!$A$1:$N$8,14,0),9999999)</f>
        <v>500</v>
      </c>
      <c r="W13">
        <f ca="1">IFERROR(VLOOKUP(F13,'modelos acft'!$A$1:$G$8,7,0),1)</f>
        <v>150</v>
      </c>
      <c r="X13" s="36">
        <f ca="1">IFERROR(VLOOKUP(E13,PRECO!$A:$C,3,0),99999999)</f>
        <v>13666.332893000001</v>
      </c>
      <c r="Y13" s="77">
        <v>12</v>
      </c>
      <c r="Z13" s="13">
        <v>6</v>
      </c>
      <c r="AA13" s="13">
        <v>1</v>
      </c>
      <c r="AB13" s="13">
        <v>12</v>
      </c>
      <c r="AC13" s="13">
        <v>6.5</v>
      </c>
      <c r="AD13" s="13">
        <v>17.75</v>
      </c>
      <c r="AE13" s="12">
        <f t="shared" si="2"/>
        <v>18.083333333333332</v>
      </c>
      <c r="AF13" s="12">
        <f t="shared" si="3"/>
        <v>11.583333333333332</v>
      </c>
    </row>
    <row r="14" spans="1:33" x14ac:dyDescent="0.25">
      <c r="A14" t="s">
        <v>615</v>
      </c>
      <c r="B14" t="str">
        <f>VLOOKUP(A14,'STATUS FROTA'!$A:$D,4,0)</f>
        <v>TITULAR</v>
      </c>
      <c r="C14" t="str">
        <f ca="1">IF(VLOOKUP(A14,'STATUS FROTA'!$A:$J,10,0)=0,"XXX"&amp;RAND(),VLOOKUP(A14,'STATUS FROTA'!$A:$J,10,0)&amp;RAND())</f>
        <v>XXX0,728785709852949</v>
      </c>
      <c r="D14" t="str">
        <f t="shared" ca="1" si="0"/>
        <v>GAD</v>
      </c>
      <c r="E14" t="str">
        <f t="shared" ca="1" si="1"/>
        <v>GAD</v>
      </c>
      <c r="F14" t="str">
        <f ca="1">IFERROR(VLOOKUP(LEFT(D14,3),'STATUS FROTA'!$A:$B,2),"OUTRO")</f>
        <v>H135</v>
      </c>
      <c r="G14" t="str">
        <f ca="1">IFERROR(VLOOKUP(LEFT(D14,3),'STATUS FROTA'!$A:$T,11,0),"OUTRA")</f>
        <v>SBFZ</v>
      </c>
      <c r="H14" s="74" t="str">
        <f ca="1">IFERROR(VLOOKUP(D14,'STATUS FROTA'!$A:$T,13,0),"NÃO")</f>
        <v>SIM</v>
      </c>
      <c r="I14">
        <f ca="1">IFERROR(VLOOKUP(F14,'modelos acft'!$A$1:$G$8,2,0),0)</f>
        <v>5</v>
      </c>
      <c r="J14">
        <f ca="1">IFERROR(VLOOKUP(F14,'modelos acft'!$A$1:$G$8,3,0),0)</f>
        <v>2</v>
      </c>
      <c r="K14" s="35">
        <f ca="1">IFERROR(VLOOKUP(LEFT(D14,3),PMD_PBO!$A:$C,2,0),1)</f>
        <v>2980</v>
      </c>
      <c r="L14" s="35">
        <f ca="1">IFERROR(VLOOKUP(LEFT(D14,3),PMD_PBO!$A:$C,3,0),1)</f>
        <v>2216</v>
      </c>
      <c r="M14" s="33">
        <f ca="1">IFERROR(VLOOKUP(F14,'modelos acft'!$A$1:$H$8,8,0),0)</f>
        <v>730</v>
      </c>
      <c r="N14" s="36">
        <f ca="1">IFERROR(VLOOKUP(F14,'modelos acft'!$A$1:$J$8,9,0),99999999)</f>
        <v>250</v>
      </c>
      <c r="O14" s="36">
        <f ca="1">IFERROR(VLOOKUP(F14,'modelos acft'!$A$1:$J$8,10,0),9999999)</f>
        <v>150</v>
      </c>
      <c r="P14">
        <f ca="1">IFERROR(VLOOKUP(F14,'modelos acft'!$A$1:$G$8,4,0),999999)</f>
        <v>10</v>
      </c>
      <c r="Q14">
        <f ca="1">IFERROR(VLOOKUP(F14,'modelos acft'!$A$1:$G$8,5,0),999999)</f>
        <v>8</v>
      </c>
      <c r="R14">
        <f ca="1">IFERROR(VLOOKUP(F14,'modelos acft'!$A$1:$G$8,6,0),999999)</f>
        <v>5</v>
      </c>
      <c r="S14">
        <f ca="1">IFERROR(VLOOKUP(F14,'modelos acft'!$A$1:$N$8,11,0),9999999)</f>
        <v>4</v>
      </c>
      <c r="T14">
        <f ca="1">IFERROR(VLOOKUP(F14,'modelos acft'!$A$1:$N$8,12,0),9999999)</f>
        <v>3000</v>
      </c>
      <c r="U14">
        <f ca="1">IFERROR(VLOOKUP(F14,'modelos acft'!$A$1:$N$8,13,0),9999999)</f>
        <v>800</v>
      </c>
      <c r="V14">
        <f ca="1">IFERROR(VLOOKUP(F14,'modelos acft'!$A$1:$N$8,14,0),9999999)</f>
        <v>500</v>
      </c>
      <c r="W14">
        <f ca="1">IFERROR(VLOOKUP(F14,'modelos acft'!$A$1:$G$8,7,0),1)</f>
        <v>136</v>
      </c>
      <c r="X14" s="36">
        <f ca="1">IFERROR(VLOOKUP(E14,PRECO!$A:$C,3,0),99999999)</f>
        <v>6321.9613369999997</v>
      </c>
      <c r="Y14" s="77">
        <v>12</v>
      </c>
      <c r="Z14" s="13">
        <v>6</v>
      </c>
      <c r="AA14" s="13">
        <v>1</v>
      </c>
      <c r="AB14" s="13">
        <v>12</v>
      </c>
      <c r="AC14" s="13">
        <v>6.5</v>
      </c>
      <c r="AD14" s="13">
        <v>17.75</v>
      </c>
      <c r="AE14" s="12">
        <f t="shared" si="2"/>
        <v>18.083333333333332</v>
      </c>
      <c r="AF14" s="12">
        <f t="shared" si="3"/>
        <v>11.583333333333332</v>
      </c>
    </row>
    <row r="15" spans="1:33" x14ac:dyDescent="0.25">
      <c r="A15" t="s">
        <v>616</v>
      </c>
      <c r="B15" t="str">
        <f>VLOOKUP(A15,'STATUS FROTA'!$A:$D,4,0)</f>
        <v>TITULAR</v>
      </c>
      <c r="C15" t="str">
        <f ca="1">IF(VLOOKUP(A15,'STATUS FROTA'!$A:$J,10,0)=0,"XXX"&amp;RAND(),VLOOKUP(A15,'STATUS FROTA'!$A:$J,10,0)&amp;RAND())</f>
        <v>XXX0,581376888246395</v>
      </c>
      <c r="D15" t="str">
        <f t="shared" ca="1" si="0"/>
        <v>GAX</v>
      </c>
      <c r="E15" t="str">
        <f t="shared" ca="1" si="1"/>
        <v>GAX</v>
      </c>
      <c r="F15" t="str">
        <f ca="1">IFERROR(VLOOKUP(LEFT(D15,3),'STATUS FROTA'!$A:$B,2),"OUTRO")</f>
        <v>H135</v>
      </c>
      <c r="G15" t="str">
        <f ca="1">IFERROR(VLOOKUP(LEFT(D15,3),'STATUS FROTA'!$A:$T,11,0),"OUTRA")</f>
        <v>SBFZ</v>
      </c>
      <c r="H15" s="74" t="str">
        <f ca="1">IFERROR(VLOOKUP(D15,'STATUS FROTA'!$A:$T,13,0),"NÃO")</f>
        <v>NÃO</v>
      </c>
      <c r="I15">
        <f ca="1">IFERROR(VLOOKUP(F15,'modelos acft'!$A$1:$G$8,2,0),0)</f>
        <v>5</v>
      </c>
      <c r="J15">
        <f ca="1">IFERROR(VLOOKUP(F15,'modelos acft'!$A$1:$G$8,3,0),0)</f>
        <v>2</v>
      </c>
      <c r="K15" s="35">
        <f ca="1">IFERROR(VLOOKUP(LEFT(D15,3),PMD_PBO!$A:$C,2,0),1)</f>
        <v>2980</v>
      </c>
      <c r="L15" s="35">
        <f ca="1">IFERROR(VLOOKUP(LEFT(D15,3),PMD_PBO!$A:$C,3,0),1)</f>
        <v>2219</v>
      </c>
      <c r="M15" s="33">
        <f ca="1">IFERROR(VLOOKUP(F15,'modelos acft'!$A$1:$H$8,8,0),0)</f>
        <v>730</v>
      </c>
      <c r="N15" s="36">
        <f ca="1">IFERROR(VLOOKUP(F15,'modelos acft'!$A$1:$J$8,9,0),99999999)</f>
        <v>250</v>
      </c>
      <c r="O15" s="36">
        <f ca="1">IFERROR(VLOOKUP(F15,'modelos acft'!$A$1:$J$8,10,0),9999999)</f>
        <v>150</v>
      </c>
      <c r="P15">
        <f ca="1">IFERROR(VLOOKUP(F15,'modelos acft'!$A$1:$G$8,4,0),999999)</f>
        <v>10</v>
      </c>
      <c r="Q15">
        <f ca="1">IFERROR(VLOOKUP(F15,'modelos acft'!$A$1:$G$8,5,0),999999)</f>
        <v>8</v>
      </c>
      <c r="R15">
        <f ca="1">IFERROR(VLOOKUP(F15,'modelos acft'!$A$1:$G$8,6,0),999999)</f>
        <v>5</v>
      </c>
      <c r="S15">
        <f ca="1">IFERROR(VLOOKUP(F15,'modelos acft'!$A$1:$N$8,11,0),9999999)</f>
        <v>4</v>
      </c>
      <c r="T15">
        <f ca="1">IFERROR(VLOOKUP(F15,'modelos acft'!$A$1:$N$8,12,0),9999999)</f>
        <v>3000</v>
      </c>
      <c r="U15">
        <f ca="1">IFERROR(VLOOKUP(F15,'modelos acft'!$A$1:$N$8,13,0),9999999)</f>
        <v>800</v>
      </c>
      <c r="V15">
        <f ca="1">IFERROR(VLOOKUP(F15,'modelos acft'!$A$1:$N$8,14,0),9999999)</f>
        <v>500</v>
      </c>
      <c r="W15">
        <f ca="1">IFERROR(VLOOKUP(F15,'modelos acft'!$A$1:$G$8,7,0),1)</f>
        <v>136</v>
      </c>
      <c r="X15" s="36">
        <f ca="1">IFERROR(VLOOKUP(E15,PRECO!$A:$C,3,0),99999999)</f>
        <v>6321.9613369999997</v>
      </c>
      <c r="Y15" s="77">
        <v>12</v>
      </c>
      <c r="Z15" s="13">
        <v>6</v>
      </c>
      <c r="AA15" s="13">
        <v>1</v>
      </c>
      <c r="AB15" s="13">
        <v>12</v>
      </c>
      <c r="AC15" s="13">
        <v>6.5</v>
      </c>
      <c r="AD15" s="13">
        <v>17.75</v>
      </c>
      <c r="AE15" s="12">
        <f t="shared" si="2"/>
        <v>18.083333333333332</v>
      </c>
      <c r="AF15" s="12">
        <f t="shared" si="3"/>
        <v>11.583333333333332</v>
      </c>
    </row>
    <row r="16" spans="1:33" x14ac:dyDescent="0.25">
      <c r="A16" t="s">
        <v>617</v>
      </c>
      <c r="B16" t="str">
        <f>VLOOKUP(A16,'STATUS FROTA'!$A:$D,4,0)</f>
        <v>TITULAR</v>
      </c>
      <c r="C16" t="str">
        <f ca="1">IF(VLOOKUP(A16,'STATUS FROTA'!$A:$J,10,0)=0,"XXX"&amp;RAND(),VLOOKUP(A16,'STATUS FROTA'!$A:$J,10,0)&amp;RAND())</f>
        <v>JBO0,315025535080461</v>
      </c>
      <c r="D16" t="str">
        <f t="shared" ca="1" si="0"/>
        <v>JBO0,315025535080461</v>
      </c>
      <c r="E16" t="str">
        <f t="shared" ca="1" si="1"/>
        <v>JAA</v>
      </c>
      <c r="F16" t="str">
        <f ca="1">IFERROR(VLOOKUP(LEFT(D16,3),'STATUS FROTA'!$A:$B,2),"OUTRO")</f>
        <v>S92</v>
      </c>
      <c r="G16" t="str">
        <f ca="1">IFERROR(VLOOKUP(LEFT(D16,3),'STATUS FROTA'!$A:$T,11,0),"OUTRA")</f>
        <v>SBJR</v>
      </c>
      <c r="H16" s="74" t="str">
        <f ca="1">IFERROR(VLOOKUP(D16,'STATUS FROTA'!$A:$T,13,0),"NÃO")</f>
        <v>NÃO</v>
      </c>
      <c r="I16">
        <f ca="1">IFERROR(VLOOKUP(F16,'modelos acft'!$A$1:$G$8,2,0),0)</f>
        <v>18</v>
      </c>
      <c r="J16">
        <f ca="1">IFERROR(VLOOKUP(F16,'modelos acft'!$A$1:$G$8,3,0),0)</f>
        <v>3</v>
      </c>
      <c r="K16" s="35">
        <f ca="1">IFERROR(VLOOKUP(LEFT(D16,3),PMD_PBO!$A:$C,2,0),1)</f>
        <v>12020</v>
      </c>
      <c r="L16" s="35">
        <f ca="1">IFERROR(VLOOKUP(LEFT(D16,3),PMD_PBO!$A:$C,3,0),1)</f>
        <v>8297</v>
      </c>
      <c r="M16" s="33">
        <f ca="1">IFERROR(VLOOKUP(F16,'modelos acft'!$A$1:$H$8,8,0),0)</f>
        <v>2272.7272727272725</v>
      </c>
      <c r="N16" s="36">
        <f ca="1">IFERROR(VLOOKUP(F16,'modelos acft'!$A$1:$J$8,9,0),99999999)</f>
        <v>614</v>
      </c>
      <c r="O16" s="36">
        <f ca="1">IFERROR(VLOOKUP(F16,'modelos acft'!$A$1:$J$8,10,0),9999999)</f>
        <v>307</v>
      </c>
      <c r="P16">
        <f ca="1">IFERROR(VLOOKUP(F16,'modelos acft'!$A$1:$G$8,4,0),999999)</f>
        <v>10</v>
      </c>
      <c r="Q16">
        <f ca="1">IFERROR(VLOOKUP(F16,'modelos acft'!$A$1:$G$8,5,0),999999)</f>
        <v>10</v>
      </c>
      <c r="R16">
        <f ca="1">IFERROR(VLOOKUP(F16,'modelos acft'!$A$1:$G$8,6,0),999999)</f>
        <v>5</v>
      </c>
      <c r="S16">
        <f ca="1">IFERROR(VLOOKUP(F16,'modelos acft'!$A$1:$N$8,11,0),9999999)</f>
        <v>4</v>
      </c>
      <c r="T16">
        <f ca="1">IFERROR(VLOOKUP(F16,'modelos acft'!$A$1:$N$8,12,0),9999999)</f>
        <v>3000</v>
      </c>
      <c r="U16">
        <f ca="1">IFERROR(VLOOKUP(F16,'modelos acft'!$A$1:$N$8,13,0),9999999)</f>
        <v>800</v>
      </c>
      <c r="V16">
        <f ca="1">IFERROR(VLOOKUP(F16,'modelos acft'!$A$1:$N$8,14,0),9999999)</f>
        <v>500</v>
      </c>
      <c r="W16">
        <f ca="1">IFERROR(VLOOKUP(F16,'modelos acft'!$A$1:$G$8,7,0),1)</f>
        <v>145</v>
      </c>
      <c r="X16" s="36">
        <f ca="1">IFERROR(VLOOKUP(E16,PRECO!$A:$C,3,0),99999999)</f>
        <v>24246.983575999999</v>
      </c>
      <c r="Y16" s="77">
        <v>12</v>
      </c>
      <c r="Z16" s="13">
        <v>6</v>
      </c>
      <c r="AA16" s="13">
        <v>1</v>
      </c>
      <c r="AB16" s="13">
        <v>12</v>
      </c>
      <c r="AC16" s="13">
        <v>6.5</v>
      </c>
      <c r="AD16" s="13">
        <v>17.75</v>
      </c>
      <c r="AE16" s="12">
        <f t="shared" si="2"/>
        <v>18.083333333333332</v>
      </c>
      <c r="AF16" s="12">
        <f t="shared" si="3"/>
        <v>11.583333333333332</v>
      </c>
    </row>
    <row r="17" spans="1:32" x14ac:dyDescent="0.25">
      <c r="A17" t="s">
        <v>618</v>
      </c>
      <c r="B17" t="str">
        <f>VLOOKUP(A17,'STATUS FROTA'!$A:$D,4,0)</f>
        <v>TITULAR</v>
      </c>
      <c r="C17" t="str">
        <f ca="1">IF(VLOOKUP(A17,'STATUS FROTA'!$A:$J,10,0)=0,"XXX"&amp;RAND(),VLOOKUP(A17,'STATUS FROTA'!$A:$J,10,0)&amp;RAND())</f>
        <v>XXX0,850150575156722</v>
      </c>
      <c r="D17" t="str">
        <f t="shared" ca="1" si="0"/>
        <v>JAR</v>
      </c>
      <c r="E17" t="str">
        <f t="shared" ca="1" si="1"/>
        <v>JAR</v>
      </c>
      <c r="F17" t="str">
        <f ca="1">IFERROR(VLOOKUP(LEFT(D17,3),'STATUS FROTA'!$A:$B,2),"OUTRO")</f>
        <v>S92</v>
      </c>
      <c r="G17" t="str">
        <f ca="1">IFERROR(VLOOKUP(LEFT(D17,3),'STATUS FROTA'!$A:$T,11,0),"OUTRA")</f>
        <v>SBJR</v>
      </c>
      <c r="H17" s="74" t="str">
        <f ca="1">IFERROR(VLOOKUP(D17,'STATUS FROTA'!$A:$T,13,0),"NÃO")</f>
        <v>SIM</v>
      </c>
      <c r="I17">
        <f ca="1">IFERROR(VLOOKUP(F17,'modelos acft'!$A$1:$G$8,2,0),0)</f>
        <v>18</v>
      </c>
      <c r="J17">
        <f ca="1">IFERROR(VLOOKUP(F17,'modelos acft'!$A$1:$G$8,3,0),0)</f>
        <v>3</v>
      </c>
      <c r="K17" s="35">
        <f ca="1">IFERROR(VLOOKUP(LEFT(D17,3),PMD_PBO!$A:$C,2,0),1)</f>
        <v>12020</v>
      </c>
      <c r="L17" s="35">
        <f ca="1">IFERROR(VLOOKUP(LEFT(D17,3),PMD_PBO!$A:$C,3,0),1)</f>
        <v>8246</v>
      </c>
      <c r="M17" s="33">
        <f ca="1">IFERROR(VLOOKUP(F17,'modelos acft'!$A$1:$H$8,8,0),0)</f>
        <v>2272.7272727272725</v>
      </c>
      <c r="N17" s="36">
        <f ca="1">IFERROR(VLOOKUP(F17,'modelos acft'!$A$1:$J$8,9,0),99999999)</f>
        <v>614</v>
      </c>
      <c r="O17" s="36">
        <f ca="1">IFERROR(VLOOKUP(F17,'modelos acft'!$A$1:$J$8,10,0),9999999)</f>
        <v>307</v>
      </c>
      <c r="P17">
        <f ca="1">IFERROR(VLOOKUP(F17,'modelos acft'!$A$1:$G$8,4,0),999999)</f>
        <v>10</v>
      </c>
      <c r="Q17">
        <f ca="1">IFERROR(VLOOKUP(F17,'modelos acft'!$A$1:$G$8,5,0),999999)</f>
        <v>10</v>
      </c>
      <c r="R17">
        <f ca="1">IFERROR(VLOOKUP(F17,'modelos acft'!$A$1:$G$8,6,0),999999)</f>
        <v>5</v>
      </c>
      <c r="S17">
        <f ca="1">IFERROR(VLOOKUP(F17,'modelos acft'!$A$1:$N$8,11,0),9999999)</f>
        <v>4</v>
      </c>
      <c r="T17">
        <f ca="1">IFERROR(VLOOKUP(F17,'modelos acft'!$A$1:$N$8,12,0),9999999)</f>
        <v>3000</v>
      </c>
      <c r="U17">
        <f ca="1">IFERROR(VLOOKUP(F17,'modelos acft'!$A$1:$N$8,13,0),9999999)</f>
        <v>800</v>
      </c>
      <c r="V17">
        <f ca="1">IFERROR(VLOOKUP(F17,'modelos acft'!$A$1:$N$8,14,0),9999999)</f>
        <v>500</v>
      </c>
      <c r="W17">
        <f ca="1">IFERROR(VLOOKUP(F17,'modelos acft'!$A$1:$G$8,7,0),1)</f>
        <v>145</v>
      </c>
      <c r="X17" s="36">
        <f ca="1">IFERROR(VLOOKUP(E17,PRECO!$A:$C,3,0),99999999)</f>
        <v>28751.111897999999</v>
      </c>
      <c r="Y17" s="77">
        <v>12</v>
      </c>
      <c r="Z17" s="13">
        <v>6</v>
      </c>
      <c r="AA17" s="13">
        <v>1</v>
      </c>
      <c r="AB17" s="13">
        <v>12</v>
      </c>
      <c r="AC17" s="13">
        <v>6.5</v>
      </c>
      <c r="AD17" s="13">
        <v>17.75</v>
      </c>
      <c r="AE17" s="12">
        <f t="shared" si="2"/>
        <v>18.083333333333332</v>
      </c>
      <c r="AF17" s="12">
        <f t="shared" si="3"/>
        <v>11.583333333333332</v>
      </c>
    </row>
    <row r="18" spans="1:32" x14ac:dyDescent="0.25">
      <c r="A18" t="s">
        <v>619</v>
      </c>
      <c r="B18" t="str">
        <f>VLOOKUP(A18,'STATUS FROTA'!$A:$D,4,0)</f>
        <v>TITULAR</v>
      </c>
      <c r="C18" t="str">
        <f ca="1">IF(VLOOKUP(A18,'STATUS FROTA'!$A:$J,10,0)=0,"XXX"&amp;RAND(),VLOOKUP(A18,'STATUS FROTA'!$A:$J,10,0)&amp;RAND())</f>
        <v>XXX0,997770907805027</v>
      </c>
      <c r="D18" t="str">
        <f t="shared" ca="1" si="0"/>
        <v>JAW</v>
      </c>
      <c r="E18" t="str">
        <f t="shared" ca="1" si="1"/>
        <v>JAW</v>
      </c>
      <c r="F18" t="str">
        <f ca="1">IFERROR(VLOOKUP(LEFT(D18,3),'STATUS FROTA'!$A:$B,2),"OUTRO")</f>
        <v>S92</v>
      </c>
      <c r="G18" t="str">
        <f ca="1">IFERROR(VLOOKUP(LEFT(D18,3),'STATUS FROTA'!$A:$T,11,0),"OUTRA")</f>
        <v>SBJR</v>
      </c>
      <c r="H18" s="74" t="str">
        <f ca="1">IFERROR(VLOOKUP(D18,'STATUS FROTA'!$A:$T,13,0),"NÃO")</f>
        <v>SIM</v>
      </c>
      <c r="I18">
        <f ca="1">IFERROR(VLOOKUP(F18,'modelos acft'!$A$1:$G$8,2,0),0)</f>
        <v>18</v>
      </c>
      <c r="J18">
        <f ca="1">IFERROR(VLOOKUP(F18,'modelos acft'!$A$1:$G$8,3,0),0)</f>
        <v>3</v>
      </c>
      <c r="K18" s="35">
        <f ca="1">IFERROR(VLOOKUP(LEFT(D18,3),PMD_PBO!$A:$C,2,0),1)</f>
        <v>12020</v>
      </c>
      <c r="L18" s="35">
        <f ca="1">IFERROR(VLOOKUP(LEFT(D18,3),PMD_PBO!$A:$C,3,0),1)</f>
        <v>8244</v>
      </c>
      <c r="M18" s="33">
        <f ca="1">IFERROR(VLOOKUP(F18,'modelos acft'!$A$1:$H$8,8,0),0)</f>
        <v>2272.7272727272725</v>
      </c>
      <c r="N18" s="36">
        <f ca="1">IFERROR(VLOOKUP(F18,'modelos acft'!$A$1:$J$8,9,0),99999999)</f>
        <v>614</v>
      </c>
      <c r="O18" s="36">
        <f ca="1">IFERROR(VLOOKUP(F18,'modelos acft'!$A$1:$J$8,10,0),9999999)</f>
        <v>307</v>
      </c>
      <c r="P18">
        <f ca="1">IFERROR(VLOOKUP(F18,'modelos acft'!$A$1:$G$8,4,0),999999)</f>
        <v>10</v>
      </c>
      <c r="Q18">
        <f ca="1">IFERROR(VLOOKUP(F18,'modelos acft'!$A$1:$G$8,5,0),999999)</f>
        <v>10</v>
      </c>
      <c r="R18">
        <f ca="1">IFERROR(VLOOKUP(F18,'modelos acft'!$A$1:$G$8,6,0),999999)</f>
        <v>5</v>
      </c>
      <c r="S18">
        <f ca="1">IFERROR(VLOOKUP(F18,'modelos acft'!$A$1:$N$8,11,0),9999999)</f>
        <v>4</v>
      </c>
      <c r="T18">
        <f ca="1">IFERROR(VLOOKUP(F18,'modelos acft'!$A$1:$N$8,12,0),9999999)</f>
        <v>3000</v>
      </c>
      <c r="U18">
        <f ca="1">IFERROR(VLOOKUP(F18,'modelos acft'!$A$1:$N$8,13,0),9999999)</f>
        <v>800</v>
      </c>
      <c r="V18">
        <f ca="1">IFERROR(VLOOKUP(F18,'modelos acft'!$A$1:$N$8,14,0),9999999)</f>
        <v>500</v>
      </c>
      <c r="W18">
        <f ca="1">IFERROR(VLOOKUP(F18,'modelos acft'!$A$1:$G$8,7,0),1)</f>
        <v>145</v>
      </c>
      <c r="X18" s="36">
        <f ca="1">IFERROR(VLOOKUP(E18,PRECO!$A:$C,3,0),99999999)</f>
        <v>35959.810373</v>
      </c>
      <c r="Y18" s="77">
        <v>12</v>
      </c>
      <c r="Z18" s="13">
        <v>6</v>
      </c>
      <c r="AA18" s="13">
        <v>1</v>
      </c>
      <c r="AB18" s="13">
        <v>12</v>
      </c>
      <c r="AC18" s="13">
        <v>6.5</v>
      </c>
      <c r="AD18" s="13">
        <v>17.75</v>
      </c>
      <c r="AE18" s="12">
        <f t="shared" si="2"/>
        <v>18.083333333333332</v>
      </c>
      <c r="AF18" s="12">
        <f t="shared" si="3"/>
        <v>11.583333333333332</v>
      </c>
    </row>
    <row r="19" spans="1:32" x14ac:dyDescent="0.25">
      <c r="A19" t="s">
        <v>620</v>
      </c>
      <c r="B19" t="str">
        <f>VLOOKUP(A19,'STATUS FROTA'!$A:$D,4,0)</f>
        <v>TITULAR</v>
      </c>
      <c r="C19" t="str">
        <f ca="1">IF(VLOOKUP(A19,'STATUS FROTA'!$A:$J,10,0)=0,"XXX"&amp;RAND(),VLOOKUP(A19,'STATUS FROTA'!$A:$J,10,0)&amp;RAND())</f>
        <v>XXX0,835879734333</v>
      </c>
      <c r="D19" t="str">
        <f t="shared" ca="1" si="0"/>
        <v>JBE</v>
      </c>
      <c r="E19" t="str">
        <f t="shared" ca="1" si="1"/>
        <v>JBE</v>
      </c>
      <c r="F19" t="str">
        <f ca="1">IFERROR(VLOOKUP(LEFT(D19,3),'STATUS FROTA'!$A:$B,2),"OUTRO")</f>
        <v>S92</v>
      </c>
      <c r="G19" t="str">
        <f ca="1">IFERROR(VLOOKUP(LEFT(D19,3),'STATUS FROTA'!$A:$T,11,0),"OUTRA")</f>
        <v>SBME</v>
      </c>
      <c r="H19" s="74" t="str">
        <f ca="1">IFERROR(VLOOKUP(D19,'STATUS FROTA'!$A:$T,13,0),"NÃO")</f>
        <v>SIM</v>
      </c>
      <c r="I19">
        <f ca="1">IFERROR(VLOOKUP(F19,'modelos acft'!$A$1:$G$8,2,0),0)</f>
        <v>18</v>
      </c>
      <c r="J19">
        <f ca="1">IFERROR(VLOOKUP(F19,'modelos acft'!$A$1:$G$8,3,0),0)</f>
        <v>3</v>
      </c>
      <c r="K19" s="35">
        <f ca="1">IFERROR(VLOOKUP(LEFT(D19,3),PMD_PBO!$A:$C,2,0),1)</f>
        <v>12020</v>
      </c>
      <c r="L19" s="35">
        <f ca="1">IFERROR(VLOOKUP(LEFT(D19,3),PMD_PBO!$A:$C,3,0),1)</f>
        <v>8165</v>
      </c>
      <c r="M19" s="33">
        <f ca="1">IFERROR(VLOOKUP(F19,'modelos acft'!$A$1:$H$8,8,0),0)</f>
        <v>2272.7272727272725</v>
      </c>
      <c r="N19" s="36">
        <f ca="1">IFERROR(VLOOKUP(F19,'modelos acft'!$A$1:$J$8,9,0),99999999)</f>
        <v>614</v>
      </c>
      <c r="O19" s="36">
        <f ca="1">IFERROR(VLOOKUP(F19,'modelos acft'!$A$1:$J$8,10,0),9999999)</f>
        <v>307</v>
      </c>
      <c r="P19">
        <f ca="1">IFERROR(VLOOKUP(F19,'modelos acft'!$A$1:$G$8,4,0),999999)</f>
        <v>10</v>
      </c>
      <c r="Q19">
        <f ca="1">IFERROR(VLOOKUP(F19,'modelos acft'!$A$1:$G$8,5,0),999999)</f>
        <v>10</v>
      </c>
      <c r="R19">
        <f ca="1">IFERROR(VLOOKUP(F19,'modelos acft'!$A$1:$G$8,6,0),999999)</f>
        <v>5</v>
      </c>
      <c r="S19">
        <f ca="1">IFERROR(VLOOKUP(F19,'modelos acft'!$A$1:$N$8,11,0),9999999)</f>
        <v>4</v>
      </c>
      <c r="T19">
        <f ca="1">IFERROR(VLOOKUP(F19,'modelos acft'!$A$1:$N$8,12,0),9999999)</f>
        <v>3000</v>
      </c>
      <c r="U19">
        <f ca="1">IFERROR(VLOOKUP(F19,'modelos acft'!$A$1:$N$8,13,0),9999999)</f>
        <v>800</v>
      </c>
      <c r="V19">
        <f ca="1">IFERROR(VLOOKUP(F19,'modelos acft'!$A$1:$N$8,14,0),9999999)</f>
        <v>500</v>
      </c>
      <c r="W19">
        <f ca="1">IFERROR(VLOOKUP(F19,'modelos acft'!$A$1:$G$8,7,0),1)</f>
        <v>145</v>
      </c>
      <c r="X19" s="36">
        <f ca="1">IFERROR(VLOOKUP(E19,PRECO!$A:$C,3,0),99999999)</f>
        <v>28751.111897999999</v>
      </c>
      <c r="Y19" s="77">
        <v>12</v>
      </c>
      <c r="Z19" s="13">
        <v>6</v>
      </c>
      <c r="AA19" s="13">
        <v>1</v>
      </c>
      <c r="AB19" s="13">
        <v>12</v>
      </c>
      <c r="AC19" s="13">
        <v>6.5</v>
      </c>
      <c r="AD19" s="13">
        <v>17.75</v>
      </c>
      <c r="AE19" s="12">
        <f t="shared" si="2"/>
        <v>18.083333333333332</v>
      </c>
      <c r="AF19" s="12">
        <f t="shared" si="3"/>
        <v>11.583333333333332</v>
      </c>
    </row>
    <row r="20" spans="1:32" x14ac:dyDescent="0.25">
      <c r="A20" t="s">
        <v>621</v>
      </c>
      <c r="B20" t="str">
        <f>VLOOKUP(A20,'STATUS FROTA'!$A:$D,4,0)</f>
        <v>TITULAR</v>
      </c>
      <c r="C20" t="str">
        <f ca="1">IF(VLOOKUP(A20,'STATUS FROTA'!$A:$J,10,0)=0,"XXX"&amp;RAND(),VLOOKUP(A20,'STATUS FROTA'!$A:$J,10,0)&amp;RAND())</f>
        <v>XXX0,849401875680279</v>
      </c>
      <c r="D20" t="str">
        <f t="shared" ca="1" si="0"/>
        <v>JBI</v>
      </c>
      <c r="E20" t="str">
        <f t="shared" ca="1" si="1"/>
        <v>JBI</v>
      </c>
      <c r="F20" t="str">
        <f ca="1">IFERROR(VLOOKUP(LEFT(D20,3),'STATUS FROTA'!$A:$B,2),"OUTRO")</f>
        <v>S92</v>
      </c>
      <c r="G20" t="str">
        <f ca="1">IFERROR(VLOOKUP(LEFT(D20,3),'STATUS FROTA'!$A:$T,11,0),"OUTRA")</f>
        <v>SBJR</v>
      </c>
      <c r="H20" s="74" t="str">
        <f ca="1">IFERROR(VLOOKUP(D20,'STATUS FROTA'!$A:$T,13,0),"NÃO")</f>
        <v>SIM</v>
      </c>
      <c r="I20">
        <f ca="1">IFERROR(VLOOKUP(F20,'modelos acft'!$A$1:$G$8,2,0),0)</f>
        <v>18</v>
      </c>
      <c r="J20">
        <f ca="1">IFERROR(VLOOKUP(F20,'modelos acft'!$A$1:$G$8,3,0),0)</f>
        <v>3</v>
      </c>
      <c r="K20" s="35">
        <f ca="1">IFERROR(VLOOKUP(LEFT(D20,3),PMD_PBO!$A:$C,2,0),1)</f>
        <v>12020</v>
      </c>
      <c r="L20" s="35">
        <f ca="1">IFERROR(VLOOKUP(LEFT(D20,3),PMD_PBO!$A:$C,3,0),1)</f>
        <v>8258</v>
      </c>
      <c r="M20" s="33">
        <f ca="1">IFERROR(VLOOKUP(F20,'modelos acft'!$A$1:$H$8,8,0),0)</f>
        <v>2272.7272727272725</v>
      </c>
      <c r="N20" s="36">
        <f ca="1">IFERROR(VLOOKUP(F20,'modelos acft'!$A$1:$J$8,9,0),99999999)</f>
        <v>614</v>
      </c>
      <c r="O20" s="36">
        <f ca="1">IFERROR(VLOOKUP(F20,'modelos acft'!$A$1:$J$8,10,0),9999999)</f>
        <v>307</v>
      </c>
      <c r="P20">
        <f ca="1">IFERROR(VLOOKUP(F20,'modelos acft'!$A$1:$G$8,4,0),999999)</f>
        <v>10</v>
      </c>
      <c r="Q20">
        <f ca="1">IFERROR(VLOOKUP(F20,'modelos acft'!$A$1:$G$8,5,0),999999)</f>
        <v>10</v>
      </c>
      <c r="R20">
        <f ca="1">IFERROR(VLOOKUP(F20,'modelos acft'!$A$1:$G$8,6,0),999999)</f>
        <v>5</v>
      </c>
      <c r="S20">
        <f ca="1">IFERROR(VLOOKUP(F20,'modelos acft'!$A$1:$N$8,11,0),9999999)</f>
        <v>4</v>
      </c>
      <c r="T20">
        <f ca="1">IFERROR(VLOOKUP(F20,'modelos acft'!$A$1:$N$8,12,0),9999999)</f>
        <v>3000</v>
      </c>
      <c r="U20">
        <f ca="1">IFERROR(VLOOKUP(F20,'modelos acft'!$A$1:$N$8,13,0),9999999)</f>
        <v>800</v>
      </c>
      <c r="V20">
        <f ca="1">IFERROR(VLOOKUP(F20,'modelos acft'!$A$1:$N$8,14,0),9999999)</f>
        <v>500</v>
      </c>
      <c r="W20">
        <f ca="1">IFERROR(VLOOKUP(F20,'modelos acft'!$A$1:$G$8,7,0),1)</f>
        <v>145</v>
      </c>
      <c r="X20" s="36">
        <f ca="1">IFERROR(VLOOKUP(E20,PRECO!$A:$C,3,0),99999999)</f>
        <v>24246.983575999999</v>
      </c>
      <c r="Y20" s="77">
        <v>12</v>
      </c>
      <c r="Z20" s="13">
        <v>6</v>
      </c>
      <c r="AA20" s="13">
        <v>1</v>
      </c>
      <c r="AB20" s="13">
        <v>12</v>
      </c>
      <c r="AC20" s="13">
        <v>6.5</v>
      </c>
      <c r="AD20" s="13">
        <v>17.75</v>
      </c>
      <c r="AE20" s="12">
        <f t="shared" si="2"/>
        <v>18.083333333333332</v>
      </c>
      <c r="AF20" s="12">
        <f t="shared" si="3"/>
        <v>11.583333333333332</v>
      </c>
    </row>
    <row r="21" spans="1:32" x14ac:dyDescent="0.25">
      <c r="A21" t="s">
        <v>584</v>
      </c>
      <c r="B21" t="str">
        <f>VLOOKUP(A21,'STATUS FROTA'!$A:$D,4,0)</f>
        <v>TITULAR</v>
      </c>
      <c r="C21" t="str">
        <f ca="1">IF(VLOOKUP(A21,'STATUS FROTA'!$A:$J,10,0)=0,"XXX"&amp;RAND(),VLOOKUP(A21,'STATUS FROTA'!$A:$J,10,0)&amp;RAND())</f>
        <v>OTR0,788508589831195</v>
      </c>
      <c r="D21" t="str">
        <f t="shared" ca="1" si="0"/>
        <v>OTR0,788508589831195</v>
      </c>
      <c r="E21" t="str">
        <f t="shared" ca="1" si="1"/>
        <v>JBK</v>
      </c>
      <c r="F21" t="str">
        <f ca="1">IFERROR(VLOOKUP(LEFT(D21,3),'STATUS FROTA'!$A:$B,2),"OUTRO")</f>
        <v>S92</v>
      </c>
      <c r="G21" t="str">
        <f ca="1">IFERROR(VLOOKUP(LEFT(D21,3),'STATUS FROTA'!$A:$T,11,0),"OUTRA")</f>
        <v>SBFS</v>
      </c>
      <c r="H21" s="74" t="str">
        <f ca="1">IFERROR(VLOOKUP(D21,'STATUS FROTA'!$A:$T,13,0),"NÃO")</f>
        <v>NÃO</v>
      </c>
      <c r="I21">
        <f ca="1">IFERROR(VLOOKUP(F21,'modelos acft'!$A$1:$G$8,2,0),0)</f>
        <v>18</v>
      </c>
      <c r="J21">
        <f ca="1">IFERROR(VLOOKUP(F21,'modelos acft'!$A$1:$G$8,3,0),0)</f>
        <v>3</v>
      </c>
      <c r="K21" s="35">
        <f ca="1">IFERROR(VLOOKUP(LEFT(D21,3),PMD_PBO!$A:$C,2,0),1)</f>
        <v>12020</v>
      </c>
      <c r="L21" s="35">
        <f ca="1">IFERROR(VLOOKUP(LEFT(D21,3),PMD_PBO!$A:$C,3,0),1)</f>
        <v>8269</v>
      </c>
      <c r="M21" s="33">
        <f ca="1">IFERROR(VLOOKUP(F21,'modelos acft'!$A$1:$H$8,8,0),0)</f>
        <v>2272.7272727272725</v>
      </c>
      <c r="N21" s="36">
        <f ca="1">IFERROR(VLOOKUP(F21,'modelos acft'!$A$1:$J$8,9,0),99999999)</f>
        <v>614</v>
      </c>
      <c r="O21" s="36">
        <f ca="1">IFERROR(VLOOKUP(F21,'modelos acft'!$A$1:$J$8,10,0),9999999)</f>
        <v>307</v>
      </c>
      <c r="P21">
        <f ca="1">IFERROR(VLOOKUP(F21,'modelos acft'!$A$1:$G$8,4,0),999999)</f>
        <v>10</v>
      </c>
      <c r="Q21">
        <f ca="1">IFERROR(VLOOKUP(F21,'modelos acft'!$A$1:$G$8,5,0),999999)</f>
        <v>10</v>
      </c>
      <c r="R21">
        <f ca="1">IFERROR(VLOOKUP(F21,'modelos acft'!$A$1:$G$8,6,0),999999)</f>
        <v>5</v>
      </c>
      <c r="S21">
        <f ca="1">IFERROR(VLOOKUP(F21,'modelos acft'!$A$1:$N$8,11,0),9999999)</f>
        <v>4</v>
      </c>
      <c r="T21">
        <f ca="1">IFERROR(VLOOKUP(F21,'modelos acft'!$A$1:$N$8,12,0),9999999)</f>
        <v>3000</v>
      </c>
      <c r="U21">
        <f ca="1">IFERROR(VLOOKUP(F21,'modelos acft'!$A$1:$N$8,13,0),9999999)</f>
        <v>800</v>
      </c>
      <c r="V21">
        <f ca="1">IFERROR(VLOOKUP(F21,'modelos acft'!$A$1:$N$8,14,0),9999999)</f>
        <v>500</v>
      </c>
      <c r="W21">
        <f ca="1">IFERROR(VLOOKUP(F21,'modelos acft'!$A$1:$G$8,7,0),1)</f>
        <v>145</v>
      </c>
      <c r="X21" s="36">
        <f ca="1">IFERROR(VLOOKUP(E21,PRECO!$A:$C,3,0),99999999)</f>
        <v>16247.778484</v>
      </c>
      <c r="Y21" s="77">
        <v>12</v>
      </c>
      <c r="Z21" s="13">
        <v>6</v>
      </c>
      <c r="AA21" s="13">
        <v>1</v>
      </c>
      <c r="AB21" s="13">
        <v>12</v>
      </c>
      <c r="AC21" s="13">
        <v>6.5</v>
      </c>
      <c r="AD21" s="13">
        <v>17.75</v>
      </c>
      <c r="AE21" s="12">
        <f t="shared" si="2"/>
        <v>18.083333333333332</v>
      </c>
      <c r="AF21" s="12">
        <f t="shared" si="3"/>
        <v>11.583333333333332</v>
      </c>
    </row>
    <row r="22" spans="1:32" x14ac:dyDescent="0.25">
      <c r="A22" t="s">
        <v>567</v>
      </c>
      <c r="B22" t="str">
        <f>VLOOKUP(A22,'STATUS FROTA'!$A:$D,4,0)</f>
        <v>BACKUP</v>
      </c>
      <c r="C22" t="str">
        <f ca="1">IF(VLOOKUP(A22,'STATUS FROTA'!$A:$J,10,0)=0,"XXX"&amp;RAND(),VLOOKUP(A22,'STATUS FROTA'!$A:$J,10,0)&amp;RAND())</f>
        <v>JAA0,214985432115589</v>
      </c>
      <c r="D22" t="str">
        <f t="shared" ca="1" si="0"/>
        <v>JBO</v>
      </c>
      <c r="E22" t="str">
        <f t="shared" ca="1" si="1"/>
        <v>JAA</v>
      </c>
      <c r="F22" t="str">
        <f ca="1">IFERROR(VLOOKUP(LEFT(D22,3),'STATUS FROTA'!$A:$B,2),"OUTRO")</f>
        <v>S92</v>
      </c>
      <c r="G22" t="str">
        <f ca="1">IFERROR(VLOOKUP(LEFT(D22,3),'STATUS FROTA'!$A:$T,11,0),"OUTRA")</f>
        <v>SBJR</v>
      </c>
      <c r="H22" s="74" t="str">
        <f ca="1">IFERROR(VLOOKUP(D22,'STATUS FROTA'!$A:$T,13,0),"NÃO")</f>
        <v>SIM</v>
      </c>
      <c r="I22">
        <f ca="1">IFERROR(VLOOKUP(F22,'modelos acft'!$A$1:$G$8,2,0),0)</f>
        <v>18</v>
      </c>
      <c r="J22">
        <f ca="1">IFERROR(VLOOKUP(F22,'modelos acft'!$A$1:$G$8,3,0),0)</f>
        <v>3</v>
      </c>
      <c r="K22" s="35">
        <f ca="1">IFERROR(VLOOKUP(LEFT(D22,3),PMD_PBO!$A:$C,2,0),1)</f>
        <v>12020</v>
      </c>
      <c r="L22" s="35">
        <f ca="1">IFERROR(VLOOKUP(LEFT(D22,3),PMD_PBO!$A:$C,3,0),1)</f>
        <v>8297</v>
      </c>
      <c r="M22" s="33">
        <f ca="1">IFERROR(VLOOKUP(F22,'modelos acft'!$A$1:$H$8,8,0),0)</f>
        <v>2272.7272727272725</v>
      </c>
      <c r="N22" s="36">
        <f ca="1">IFERROR(VLOOKUP(F22,'modelos acft'!$A$1:$J$8,9,0),99999999)</f>
        <v>614</v>
      </c>
      <c r="O22" s="36">
        <f ca="1">IFERROR(VLOOKUP(F22,'modelos acft'!$A$1:$J$8,10,0),9999999)</f>
        <v>307</v>
      </c>
      <c r="P22">
        <f ca="1">IFERROR(VLOOKUP(F22,'modelos acft'!$A$1:$G$8,4,0),999999)</f>
        <v>10</v>
      </c>
      <c r="Q22">
        <f ca="1">IFERROR(VLOOKUP(F22,'modelos acft'!$A$1:$G$8,5,0),999999)</f>
        <v>10</v>
      </c>
      <c r="R22">
        <f ca="1">IFERROR(VLOOKUP(F22,'modelos acft'!$A$1:$G$8,6,0),999999)</f>
        <v>5</v>
      </c>
      <c r="S22">
        <f ca="1">IFERROR(VLOOKUP(F22,'modelos acft'!$A$1:$N$8,11,0),9999999)</f>
        <v>4</v>
      </c>
      <c r="T22">
        <f ca="1">IFERROR(VLOOKUP(F22,'modelos acft'!$A$1:$N$8,12,0),9999999)</f>
        <v>3000</v>
      </c>
      <c r="U22">
        <f ca="1">IFERROR(VLOOKUP(F22,'modelos acft'!$A$1:$N$8,13,0),9999999)</f>
        <v>800</v>
      </c>
      <c r="V22">
        <f ca="1">IFERROR(VLOOKUP(F22,'modelos acft'!$A$1:$N$8,14,0),9999999)</f>
        <v>500</v>
      </c>
      <c r="W22">
        <f ca="1">IFERROR(VLOOKUP(F22,'modelos acft'!$A$1:$G$8,7,0),1)</f>
        <v>145</v>
      </c>
      <c r="X22" s="36">
        <f ca="1">IFERROR(VLOOKUP(E22,PRECO!$A:$C,3,0),99999999)</f>
        <v>24246.983575999999</v>
      </c>
      <c r="Y22" s="77">
        <v>12</v>
      </c>
      <c r="Z22" s="13">
        <v>6</v>
      </c>
      <c r="AA22" s="13">
        <v>1</v>
      </c>
      <c r="AB22" s="13">
        <v>12</v>
      </c>
      <c r="AC22" s="13">
        <v>6.5</v>
      </c>
      <c r="AD22" s="13">
        <v>17.75</v>
      </c>
      <c r="AE22" s="12">
        <f t="shared" si="2"/>
        <v>18.083333333333332</v>
      </c>
      <c r="AF22" s="12">
        <f t="shared" si="3"/>
        <v>11.583333333333332</v>
      </c>
    </row>
    <row r="23" spans="1:32" x14ac:dyDescent="0.25">
      <c r="A23" t="s">
        <v>565</v>
      </c>
      <c r="B23" t="str">
        <f>VLOOKUP(A23,'STATUS FROTA'!$A:$D,4,0)</f>
        <v>TITULAR</v>
      </c>
      <c r="C23" t="str">
        <f ca="1">IF(VLOOKUP(A23,'STATUS FROTA'!$A:$J,10,0)=0,"XXX"&amp;RAND(),VLOOKUP(A23,'STATUS FROTA'!$A:$J,10,0)&amp;RAND())</f>
        <v>XXX0,576022936344898</v>
      </c>
      <c r="D23" t="str">
        <f t="shared" ca="1" si="0"/>
        <v>JBP</v>
      </c>
      <c r="E23" t="str">
        <f t="shared" ca="1" si="1"/>
        <v>JBP</v>
      </c>
      <c r="F23" t="str">
        <f ca="1">IFERROR(VLOOKUP(LEFT(D23,3),'STATUS FROTA'!$A:$B,2),"OUTRO")</f>
        <v>S92</v>
      </c>
      <c r="G23" t="str">
        <f ca="1">IFERROR(VLOOKUP(LEFT(D23,3),'STATUS FROTA'!$A:$T,11,0),"OUTRA")</f>
        <v>SBJR</v>
      </c>
      <c r="H23" s="74" t="str">
        <f ca="1">IFERROR(VLOOKUP(D23,'STATUS FROTA'!$A:$T,13,0),"NÃO")</f>
        <v>NÃO</v>
      </c>
      <c r="I23">
        <f ca="1">IFERROR(VLOOKUP(F23,'modelos acft'!$A$1:$G$8,2,0),0)</f>
        <v>18</v>
      </c>
      <c r="J23">
        <f ca="1">IFERROR(VLOOKUP(F23,'modelos acft'!$A$1:$G$8,3,0),0)</f>
        <v>3</v>
      </c>
      <c r="K23" s="35">
        <f ca="1">IFERROR(VLOOKUP(LEFT(D23,3),PMD_PBO!$A:$C,2,0),1)</f>
        <v>12020</v>
      </c>
      <c r="L23" s="35">
        <f ca="1">IFERROR(VLOOKUP(LEFT(D23,3),PMD_PBO!$A:$C,3,0),1)</f>
        <v>8298</v>
      </c>
      <c r="M23" s="33">
        <f ca="1">IFERROR(VLOOKUP(F23,'modelos acft'!$A$1:$H$8,8,0),0)</f>
        <v>2272.7272727272725</v>
      </c>
      <c r="N23" s="36">
        <f ca="1">IFERROR(VLOOKUP(F23,'modelos acft'!$A$1:$J$8,9,0),99999999)</f>
        <v>614</v>
      </c>
      <c r="O23" s="36">
        <f ca="1">IFERROR(VLOOKUP(F23,'modelos acft'!$A$1:$J$8,10,0),9999999)</f>
        <v>307</v>
      </c>
      <c r="P23">
        <f ca="1">IFERROR(VLOOKUP(F23,'modelos acft'!$A$1:$G$8,4,0),999999)</f>
        <v>10</v>
      </c>
      <c r="Q23">
        <f ca="1">IFERROR(VLOOKUP(F23,'modelos acft'!$A$1:$G$8,5,0),999999)</f>
        <v>10</v>
      </c>
      <c r="R23">
        <f ca="1">IFERROR(VLOOKUP(F23,'modelos acft'!$A$1:$G$8,6,0),999999)</f>
        <v>5</v>
      </c>
      <c r="S23">
        <f ca="1">IFERROR(VLOOKUP(F23,'modelos acft'!$A$1:$N$8,11,0),9999999)</f>
        <v>4</v>
      </c>
      <c r="T23">
        <f ca="1">IFERROR(VLOOKUP(F23,'modelos acft'!$A$1:$N$8,12,0),9999999)</f>
        <v>3000</v>
      </c>
      <c r="U23">
        <f ca="1">IFERROR(VLOOKUP(F23,'modelos acft'!$A$1:$N$8,13,0),9999999)</f>
        <v>800</v>
      </c>
      <c r="V23">
        <f ca="1">IFERROR(VLOOKUP(F23,'modelos acft'!$A$1:$N$8,14,0),9999999)</f>
        <v>500</v>
      </c>
      <c r="W23">
        <f ca="1">IFERROR(VLOOKUP(F23,'modelos acft'!$A$1:$G$8,7,0),1)</f>
        <v>145</v>
      </c>
      <c r="X23" s="36">
        <f ca="1">IFERROR(VLOOKUP(E23,PRECO!$A:$C,3,0),99999999)</f>
        <v>28751.111897999999</v>
      </c>
      <c r="Y23" s="77">
        <v>12</v>
      </c>
      <c r="Z23" s="13">
        <v>6</v>
      </c>
      <c r="AA23" s="13">
        <v>1</v>
      </c>
      <c r="AB23" s="13">
        <v>12</v>
      </c>
      <c r="AC23" s="13">
        <v>6.5</v>
      </c>
      <c r="AD23" s="13">
        <v>17.75</v>
      </c>
      <c r="AE23" s="12">
        <f t="shared" si="2"/>
        <v>18.083333333333332</v>
      </c>
      <c r="AF23" s="12">
        <f t="shared" si="3"/>
        <v>11.583333333333332</v>
      </c>
    </row>
    <row r="24" spans="1:32" x14ac:dyDescent="0.25">
      <c r="A24" t="s">
        <v>622</v>
      </c>
      <c r="B24" t="str">
        <f>VLOOKUP(A24,'STATUS FROTA'!$A:$D,4,0)</f>
        <v>TITULAR</v>
      </c>
      <c r="C24" t="str">
        <f ca="1">IF(VLOOKUP(A24,'STATUS FROTA'!$A:$J,10,0)=0,"XXX"&amp;RAND(),VLOOKUP(A24,'STATUS FROTA'!$A:$J,10,0)&amp;RAND())</f>
        <v>XXX0,447882157120538</v>
      </c>
      <c r="D24" t="str">
        <f t="shared" ca="1" si="0"/>
        <v>JBQ</v>
      </c>
      <c r="E24" t="str">
        <f t="shared" ca="1" si="1"/>
        <v>JBQ</v>
      </c>
      <c r="F24" t="str">
        <f ca="1">IFERROR(VLOOKUP(LEFT(D24,3),'STATUS FROTA'!$A:$B,2),"OUTRO")</f>
        <v>S92</v>
      </c>
      <c r="G24" t="str">
        <f ca="1">IFERROR(VLOOKUP(LEFT(D24,3),'STATUS FROTA'!$A:$T,11,0),"OUTRA")</f>
        <v>SBVT</v>
      </c>
      <c r="H24" s="74" t="str">
        <f ca="1">IFERROR(VLOOKUP(D24,'STATUS FROTA'!$A:$T,13,0),"NÃO")</f>
        <v>SIM</v>
      </c>
      <c r="I24">
        <f ca="1">IFERROR(VLOOKUP(F24,'modelos acft'!$A$1:$G$8,2,0),0)</f>
        <v>18</v>
      </c>
      <c r="J24">
        <f ca="1">IFERROR(VLOOKUP(F24,'modelos acft'!$A$1:$G$8,3,0),0)</f>
        <v>3</v>
      </c>
      <c r="K24" s="35">
        <f ca="1">IFERROR(VLOOKUP(LEFT(D24,3),PMD_PBO!$A:$C,2,0),1)</f>
        <v>12020</v>
      </c>
      <c r="L24" s="35">
        <f ca="1">IFERROR(VLOOKUP(LEFT(D24,3),PMD_PBO!$A:$C,3,0),1)</f>
        <v>8238</v>
      </c>
      <c r="M24" s="33">
        <f ca="1">IFERROR(VLOOKUP(F24,'modelos acft'!$A$1:$H$8,8,0),0)</f>
        <v>2272.7272727272725</v>
      </c>
      <c r="N24" s="36">
        <f ca="1">IFERROR(VLOOKUP(F24,'modelos acft'!$A$1:$J$8,9,0),99999999)</f>
        <v>614</v>
      </c>
      <c r="O24" s="36">
        <f ca="1">IFERROR(VLOOKUP(F24,'modelos acft'!$A$1:$J$8,10,0),9999999)</f>
        <v>307</v>
      </c>
      <c r="P24">
        <f ca="1">IFERROR(VLOOKUP(F24,'modelos acft'!$A$1:$G$8,4,0),999999)</f>
        <v>10</v>
      </c>
      <c r="Q24">
        <f ca="1">IFERROR(VLOOKUP(F24,'modelos acft'!$A$1:$G$8,5,0),999999)</f>
        <v>10</v>
      </c>
      <c r="R24">
        <f ca="1">IFERROR(VLOOKUP(F24,'modelos acft'!$A$1:$G$8,6,0),999999)</f>
        <v>5</v>
      </c>
      <c r="S24">
        <f ca="1">IFERROR(VLOOKUP(F24,'modelos acft'!$A$1:$N$8,11,0),9999999)</f>
        <v>4</v>
      </c>
      <c r="T24">
        <f ca="1">IFERROR(VLOOKUP(F24,'modelos acft'!$A$1:$N$8,12,0),9999999)</f>
        <v>3000</v>
      </c>
      <c r="U24">
        <f ca="1">IFERROR(VLOOKUP(F24,'modelos acft'!$A$1:$N$8,13,0),9999999)</f>
        <v>800</v>
      </c>
      <c r="V24">
        <f ca="1">IFERROR(VLOOKUP(F24,'modelos acft'!$A$1:$N$8,14,0),9999999)</f>
        <v>500</v>
      </c>
      <c r="W24">
        <f ca="1">IFERROR(VLOOKUP(F24,'modelos acft'!$A$1:$G$8,7,0),1)</f>
        <v>145</v>
      </c>
      <c r="X24" s="36">
        <f ca="1">IFERROR(VLOOKUP(E24,PRECO!$A:$C,3,0),99999999)</f>
        <v>28751.111897999999</v>
      </c>
      <c r="Y24" s="77">
        <v>12</v>
      </c>
      <c r="Z24" s="13">
        <v>6</v>
      </c>
      <c r="AA24" s="13">
        <v>1</v>
      </c>
      <c r="AB24" s="13">
        <v>12</v>
      </c>
      <c r="AC24" s="13">
        <v>6.5</v>
      </c>
      <c r="AD24" s="13">
        <v>17.75</v>
      </c>
      <c r="AE24" s="12">
        <f t="shared" si="2"/>
        <v>18.083333333333332</v>
      </c>
      <c r="AF24" s="12">
        <f t="shared" si="3"/>
        <v>11.583333333333332</v>
      </c>
    </row>
    <row r="25" spans="1:32" x14ac:dyDescent="0.25">
      <c r="A25" t="s">
        <v>623</v>
      </c>
      <c r="B25" t="str">
        <f>VLOOKUP(A25,'STATUS FROTA'!$A:$D,4,0)</f>
        <v>BACKUP</v>
      </c>
      <c r="C25" t="str">
        <f ca="1">IF(VLOOKUP(A25,'STATUS FROTA'!$A:$J,10,0)=0,"XXX"&amp;RAND(),VLOOKUP(A25,'STATUS FROTA'!$A:$J,10,0)&amp;RAND())</f>
        <v>XXX0,0197768632190845</v>
      </c>
      <c r="D25" t="str">
        <f t="shared" ca="1" si="0"/>
        <v>XXX0,0197768632190845</v>
      </c>
      <c r="E25" t="str">
        <f t="shared" ca="1" si="1"/>
        <v>XXX</v>
      </c>
      <c r="F25" t="str">
        <f ca="1">IFERROR(VLOOKUP(LEFT(D25,3),'STATUS FROTA'!$A:$B,2),"OUTRO")</f>
        <v>S76</v>
      </c>
      <c r="G25" t="str">
        <f ca="1">IFERROR(VLOOKUP(LEFT(D25,3),'STATUS FROTA'!$A:$T,11,0),"OUTRA")</f>
        <v>OUTRA</v>
      </c>
      <c r="H25" s="74" t="str">
        <f ca="1">IFERROR(VLOOKUP(D25,'STATUS FROTA'!$A:$T,13,0),"NÃO")</f>
        <v>NÃO</v>
      </c>
      <c r="I25">
        <f ca="1">IFERROR(VLOOKUP(F25,'modelos acft'!$A$1:$G$8,2,0),0)</f>
        <v>12</v>
      </c>
      <c r="J25">
        <f ca="1">IFERROR(VLOOKUP(F25,'modelos acft'!$A$1:$G$8,3,0),0)</f>
        <v>2</v>
      </c>
      <c r="K25" s="35">
        <f ca="1">IFERROR(VLOOKUP(LEFT(D25,3),PMD_PBO!$A:$C,2,0),1)</f>
        <v>1</v>
      </c>
      <c r="L25" s="35">
        <f ca="1">IFERROR(VLOOKUP(LEFT(D25,3),PMD_PBO!$A:$C,3,0),1)</f>
        <v>1</v>
      </c>
      <c r="M25" s="33">
        <f ca="1">IFERROR(VLOOKUP(F25,'modelos acft'!$A$1:$H$8,8,0),0)</f>
        <v>1000</v>
      </c>
      <c r="N25" s="36">
        <f ca="1">IFERROR(VLOOKUP(F25,'modelos acft'!$A$1:$J$8,9,0),99999999)</f>
        <v>300</v>
      </c>
      <c r="O25" s="36">
        <f ca="1">IFERROR(VLOOKUP(F25,'modelos acft'!$A$1:$J$8,10,0),9999999)</f>
        <v>200</v>
      </c>
      <c r="P25">
        <f ca="1">IFERROR(VLOOKUP(F25,'modelos acft'!$A$1:$G$8,4,0),999999)</f>
        <v>10</v>
      </c>
      <c r="Q25">
        <f ca="1">IFERROR(VLOOKUP(F25,'modelos acft'!$A$1:$G$8,5,0),999999)</f>
        <v>8</v>
      </c>
      <c r="R25">
        <f ca="1">IFERROR(VLOOKUP(F25,'modelos acft'!$A$1:$G$8,6,0),999999)</f>
        <v>5</v>
      </c>
      <c r="S25">
        <f ca="1">IFERROR(VLOOKUP(F25,'modelos acft'!$A$1:$N$8,11,0),9999999)</f>
        <v>4</v>
      </c>
      <c r="T25">
        <f ca="1">IFERROR(VLOOKUP(F25,'modelos acft'!$A$1:$N$8,12,0),9999999)</f>
        <v>3000</v>
      </c>
      <c r="U25">
        <f ca="1">IFERROR(VLOOKUP(F25,'modelos acft'!$A$1:$N$8,13,0),9999999)</f>
        <v>800</v>
      </c>
      <c r="V25">
        <f ca="1">IFERROR(VLOOKUP(F25,'modelos acft'!$A$1:$N$8,14,0),9999999)</f>
        <v>500</v>
      </c>
      <c r="W25">
        <f ca="1">IFERROR(VLOOKUP(F25,'modelos acft'!$A$1:$G$8,7,0),1)</f>
        <v>150</v>
      </c>
      <c r="X25" s="36">
        <f ca="1">IFERROR(VLOOKUP(E25,PRECO!$A:$C,3,0),99999999)</f>
        <v>99999999</v>
      </c>
      <c r="Y25" s="77">
        <v>12</v>
      </c>
      <c r="Z25" s="13">
        <v>6</v>
      </c>
      <c r="AA25" s="13">
        <v>1</v>
      </c>
      <c r="AB25" s="13">
        <v>12</v>
      </c>
      <c r="AC25" s="13">
        <v>6.5</v>
      </c>
      <c r="AD25" s="13">
        <v>17.75</v>
      </c>
      <c r="AE25" s="12">
        <f t="shared" si="2"/>
        <v>18.083333333333332</v>
      </c>
      <c r="AF25" s="12">
        <f t="shared" si="3"/>
        <v>11.583333333333332</v>
      </c>
    </row>
    <row r="26" spans="1:32" x14ac:dyDescent="0.25">
      <c r="A26" t="s">
        <v>624</v>
      </c>
      <c r="B26" t="str">
        <f>VLOOKUP(A26,'STATUS FROTA'!$A:$D,4,0)</f>
        <v>TITULAR</v>
      </c>
      <c r="C26" t="str">
        <f ca="1">IF(VLOOKUP(A26,'STATUS FROTA'!$A:$J,10,0)=0,"XXX"&amp;RAND(),VLOOKUP(A26,'STATUS FROTA'!$A:$J,10,0)&amp;RAND())</f>
        <v>XXX0,32217435482407</v>
      </c>
      <c r="D26" t="str">
        <f t="shared" ca="1" si="0"/>
        <v>LCQ</v>
      </c>
      <c r="E26" t="str">
        <f t="shared" ca="1" si="1"/>
        <v>LCQ</v>
      </c>
      <c r="F26" t="str">
        <f ca="1">IFERROR(VLOOKUP(LEFT(D26,3),'STATUS FROTA'!$A:$B,2),"OUTRO")</f>
        <v>S76</v>
      </c>
      <c r="G26" t="str">
        <f ca="1">IFERROR(VLOOKUP(LEFT(D26,3),'STATUS FROTA'!$A:$T,11,0),"OUTRA")</f>
        <v>SBVT</v>
      </c>
      <c r="H26" s="74" t="str">
        <f ca="1">IFERROR(VLOOKUP(D26,'STATUS FROTA'!$A:$T,13,0),"NÃO")</f>
        <v>SIM</v>
      </c>
      <c r="I26">
        <f ca="1">IFERROR(VLOOKUP(F26,'modelos acft'!$A$1:$G$8,2,0),0)</f>
        <v>12</v>
      </c>
      <c r="J26">
        <f ca="1">IFERROR(VLOOKUP(F26,'modelos acft'!$A$1:$G$8,3,0),0)</f>
        <v>2</v>
      </c>
      <c r="K26" s="35">
        <f ca="1">IFERROR(VLOOKUP(LEFT(D26,3),PMD_PBO!$A:$C,2,0),1)</f>
        <v>5307</v>
      </c>
      <c r="L26" s="35">
        <f ca="1">IFERROR(VLOOKUP(LEFT(D26,3),PMD_PBO!$A:$C,3,0),1)</f>
        <v>3656</v>
      </c>
      <c r="M26" s="33">
        <f ca="1">IFERROR(VLOOKUP(F26,'modelos acft'!$A$1:$H$8,8,0),0)</f>
        <v>1000</v>
      </c>
      <c r="N26" s="36">
        <f ca="1">IFERROR(VLOOKUP(F26,'modelos acft'!$A$1:$J$8,9,0),99999999)</f>
        <v>300</v>
      </c>
      <c r="O26" s="36">
        <f ca="1">IFERROR(VLOOKUP(F26,'modelos acft'!$A$1:$J$8,10,0),9999999)</f>
        <v>200</v>
      </c>
      <c r="P26">
        <f ca="1">IFERROR(VLOOKUP(F26,'modelos acft'!$A$1:$G$8,4,0),999999)</f>
        <v>10</v>
      </c>
      <c r="Q26">
        <f ca="1">IFERROR(VLOOKUP(F26,'modelos acft'!$A$1:$G$8,5,0),999999)</f>
        <v>8</v>
      </c>
      <c r="R26">
        <f ca="1">IFERROR(VLOOKUP(F26,'modelos acft'!$A$1:$G$8,6,0),999999)</f>
        <v>5</v>
      </c>
      <c r="S26">
        <f ca="1">IFERROR(VLOOKUP(F26,'modelos acft'!$A$1:$N$8,11,0),9999999)</f>
        <v>4</v>
      </c>
      <c r="T26">
        <f ca="1">IFERROR(VLOOKUP(F26,'modelos acft'!$A$1:$N$8,12,0),9999999)</f>
        <v>3000</v>
      </c>
      <c r="U26">
        <f ca="1">IFERROR(VLOOKUP(F26,'modelos acft'!$A$1:$N$8,13,0),9999999)</f>
        <v>800</v>
      </c>
      <c r="V26">
        <f ca="1">IFERROR(VLOOKUP(F26,'modelos acft'!$A$1:$N$8,14,0),9999999)</f>
        <v>500</v>
      </c>
      <c r="W26">
        <f ca="1">IFERROR(VLOOKUP(F26,'modelos acft'!$A$1:$G$8,7,0),1)</f>
        <v>150</v>
      </c>
      <c r="X26" s="36">
        <f ca="1">IFERROR(VLOOKUP(E26,PRECO!$A:$C,3,0),99999999)</f>
        <v>8699.4144909999995</v>
      </c>
      <c r="Y26" s="77">
        <v>12</v>
      </c>
      <c r="Z26" s="13">
        <v>6</v>
      </c>
      <c r="AA26" s="13">
        <v>1</v>
      </c>
      <c r="AB26" s="13">
        <v>12</v>
      </c>
      <c r="AC26" s="13">
        <v>6.5</v>
      </c>
      <c r="AD26" s="13">
        <v>17.75</v>
      </c>
      <c r="AE26" s="12">
        <f t="shared" si="2"/>
        <v>18.083333333333332</v>
      </c>
      <c r="AF26" s="12">
        <f t="shared" si="3"/>
        <v>11.583333333333332</v>
      </c>
    </row>
    <row r="27" spans="1:32" x14ac:dyDescent="0.25">
      <c r="A27" t="s">
        <v>625</v>
      </c>
      <c r="B27" t="str">
        <f>VLOOKUP(A27,'STATUS FROTA'!$A:$D,4,0)</f>
        <v>BACKUP</v>
      </c>
      <c r="C27" t="str">
        <f ca="1">IF(VLOOKUP(A27,'STATUS FROTA'!$A:$J,10,0)=0,"XXX"&amp;RAND(),VLOOKUP(A27,'STATUS FROTA'!$A:$J,10,0)&amp;RAND())</f>
        <v>XXX0,0770843552004589</v>
      </c>
      <c r="D27" t="str">
        <f t="shared" ca="1" si="0"/>
        <v>XXX0,0770843552004589</v>
      </c>
      <c r="E27" t="str">
        <f t="shared" ca="1" si="1"/>
        <v>XXX</v>
      </c>
      <c r="F27" t="str">
        <f ca="1">IFERROR(VLOOKUP(LEFT(D27,3),'STATUS FROTA'!$A:$B,2),"OUTRO")</f>
        <v>S76</v>
      </c>
      <c r="G27" t="str">
        <f ca="1">IFERROR(VLOOKUP(LEFT(D27,3),'STATUS FROTA'!$A:$T,11,0),"OUTRA")</f>
        <v>OUTRA</v>
      </c>
      <c r="H27" s="74" t="str">
        <f ca="1">IFERROR(VLOOKUP(D27,'STATUS FROTA'!$A:$T,13,0),"NÃO")</f>
        <v>NÃO</v>
      </c>
      <c r="I27">
        <f ca="1">IFERROR(VLOOKUP(F27,'modelos acft'!$A$1:$G$8,2,0),0)</f>
        <v>12</v>
      </c>
      <c r="J27">
        <f ca="1">IFERROR(VLOOKUP(F27,'modelos acft'!$A$1:$G$8,3,0),0)</f>
        <v>2</v>
      </c>
      <c r="K27" s="35">
        <f ca="1">IFERROR(VLOOKUP(LEFT(D27,3),PMD_PBO!$A:$C,2,0),1)</f>
        <v>1</v>
      </c>
      <c r="L27" s="35">
        <f ca="1">IFERROR(VLOOKUP(LEFT(D27,3),PMD_PBO!$A:$C,3,0),1)</f>
        <v>1</v>
      </c>
      <c r="M27" s="33">
        <f ca="1">IFERROR(VLOOKUP(F27,'modelos acft'!$A$1:$H$8,8,0),0)</f>
        <v>1000</v>
      </c>
      <c r="N27" s="36">
        <f ca="1">IFERROR(VLOOKUP(F27,'modelos acft'!$A$1:$J$8,9,0),99999999)</f>
        <v>300</v>
      </c>
      <c r="O27" s="36">
        <f ca="1">IFERROR(VLOOKUP(F27,'modelos acft'!$A$1:$J$8,10,0),9999999)</f>
        <v>200</v>
      </c>
      <c r="P27">
        <f ca="1">IFERROR(VLOOKUP(F27,'modelos acft'!$A$1:$G$8,4,0),999999)</f>
        <v>10</v>
      </c>
      <c r="Q27">
        <f ca="1">IFERROR(VLOOKUP(F27,'modelos acft'!$A$1:$G$8,5,0),999999)</f>
        <v>8</v>
      </c>
      <c r="R27">
        <f ca="1">IFERROR(VLOOKUP(F27,'modelos acft'!$A$1:$G$8,6,0),999999)</f>
        <v>5</v>
      </c>
      <c r="S27">
        <f ca="1">IFERROR(VLOOKUP(F27,'modelos acft'!$A$1:$N$8,11,0),9999999)</f>
        <v>4</v>
      </c>
      <c r="T27">
        <f ca="1">IFERROR(VLOOKUP(F27,'modelos acft'!$A$1:$N$8,12,0),9999999)</f>
        <v>3000</v>
      </c>
      <c r="U27">
        <f ca="1">IFERROR(VLOOKUP(F27,'modelos acft'!$A$1:$N$8,13,0),9999999)</f>
        <v>800</v>
      </c>
      <c r="V27">
        <f ca="1">IFERROR(VLOOKUP(F27,'modelos acft'!$A$1:$N$8,14,0),9999999)</f>
        <v>500</v>
      </c>
      <c r="W27">
        <f ca="1">IFERROR(VLOOKUP(F27,'modelos acft'!$A$1:$G$8,7,0),1)</f>
        <v>150</v>
      </c>
      <c r="X27" s="36">
        <f ca="1">IFERROR(VLOOKUP(E27,PRECO!$A:$C,3,0),99999999)</f>
        <v>99999999</v>
      </c>
      <c r="Y27" s="77">
        <v>12</v>
      </c>
      <c r="Z27" s="13">
        <v>6</v>
      </c>
      <c r="AA27" s="13">
        <v>1</v>
      </c>
      <c r="AB27" s="13">
        <v>12</v>
      </c>
      <c r="AC27" s="13">
        <v>6.5</v>
      </c>
      <c r="AD27" s="13">
        <v>17.75</v>
      </c>
      <c r="AE27" s="12">
        <f t="shared" si="2"/>
        <v>18.083333333333332</v>
      </c>
      <c r="AF27" s="12">
        <f t="shared" si="3"/>
        <v>11.583333333333332</v>
      </c>
    </row>
    <row r="28" spans="1:32" x14ac:dyDescent="0.25">
      <c r="A28" t="s">
        <v>626</v>
      </c>
      <c r="B28" t="str">
        <f>VLOOKUP(A28,'STATUS FROTA'!$A:$D,4,0)</f>
        <v>TITULAR</v>
      </c>
      <c r="C28" t="str">
        <f ca="1">IF(VLOOKUP(A28,'STATUS FROTA'!$A:$J,10,0)=0,"XXX"&amp;RAND(),VLOOKUP(A28,'STATUS FROTA'!$A:$J,10,0)&amp;RAND())</f>
        <v>XXX0,914012262377158</v>
      </c>
      <c r="D28" t="str">
        <f t="shared" ca="1" si="0"/>
        <v>LCV</v>
      </c>
      <c r="E28" t="str">
        <f t="shared" ca="1" si="1"/>
        <v>LCV</v>
      </c>
      <c r="F28" t="str">
        <f ca="1">IFERROR(VLOOKUP(LEFT(D28,3),'STATUS FROTA'!$A:$B,2),"OUTRO")</f>
        <v>S76</v>
      </c>
      <c r="G28" t="str">
        <f ca="1">IFERROR(VLOOKUP(LEFT(D28,3),'STATUS FROTA'!$A:$T,11,0),"OUTRA")</f>
        <v>SBAR</v>
      </c>
      <c r="H28" s="74" t="str">
        <f ca="1">IFERROR(VLOOKUP(D28,'STATUS FROTA'!$A:$T,13,0),"NÃO")</f>
        <v>SIM</v>
      </c>
      <c r="I28">
        <f ca="1">IFERROR(VLOOKUP(F28,'modelos acft'!$A$1:$G$8,2,0),0)</f>
        <v>12</v>
      </c>
      <c r="J28">
        <f ca="1">IFERROR(VLOOKUP(F28,'modelos acft'!$A$1:$G$8,3,0),0)</f>
        <v>2</v>
      </c>
      <c r="K28" s="35">
        <f ca="1">IFERROR(VLOOKUP(LEFT(D28,3),PMD_PBO!$A:$C,2,0),1)</f>
        <v>5307</v>
      </c>
      <c r="L28" s="35">
        <f ca="1">IFERROR(VLOOKUP(LEFT(D28,3),PMD_PBO!$A:$C,3,0),1)</f>
        <v>3735</v>
      </c>
      <c r="M28" s="33">
        <f ca="1">IFERROR(VLOOKUP(F28,'modelos acft'!$A$1:$H$8,8,0),0)</f>
        <v>1000</v>
      </c>
      <c r="N28" s="36">
        <f ca="1">IFERROR(VLOOKUP(F28,'modelos acft'!$A$1:$J$8,9,0),99999999)</f>
        <v>300</v>
      </c>
      <c r="O28" s="36">
        <f ca="1">IFERROR(VLOOKUP(F28,'modelos acft'!$A$1:$J$8,10,0),9999999)</f>
        <v>200</v>
      </c>
      <c r="P28">
        <f ca="1">IFERROR(VLOOKUP(F28,'modelos acft'!$A$1:$G$8,4,0),999999)</f>
        <v>10</v>
      </c>
      <c r="Q28">
        <f ca="1">IFERROR(VLOOKUP(F28,'modelos acft'!$A$1:$G$8,5,0),999999)</f>
        <v>8</v>
      </c>
      <c r="R28">
        <f ca="1">IFERROR(VLOOKUP(F28,'modelos acft'!$A$1:$G$8,6,0),999999)</f>
        <v>5</v>
      </c>
      <c r="S28">
        <f ca="1">IFERROR(VLOOKUP(F28,'modelos acft'!$A$1:$N$8,11,0),9999999)</f>
        <v>4</v>
      </c>
      <c r="T28">
        <f ca="1">IFERROR(VLOOKUP(F28,'modelos acft'!$A$1:$N$8,12,0),9999999)</f>
        <v>3000</v>
      </c>
      <c r="U28">
        <f ca="1">IFERROR(VLOOKUP(F28,'modelos acft'!$A$1:$N$8,13,0),9999999)</f>
        <v>800</v>
      </c>
      <c r="V28">
        <f ca="1">IFERROR(VLOOKUP(F28,'modelos acft'!$A$1:$N$8,14,0),9999999)</f>
        <v>500</v>
      </c>
      <c r="W28">
        <f ca="1">IFERROR(VLOOKUP(F28,'modelos acft'!$A$1:$G$8,7,0),1)</f>
        <v>150</v>
      </c>
      <c r="X28" s="36">
        <f ca="1">IFERROR(VLOOKUP(E28,PRECO!$A:$C,3,0),99999999)</f>
        <v>10872.615801</v>
      </c>
      <c r="Y28" s="77">
        <v>12</v>
      </c>
      <c r="Z28" s="13">
        <v>6</v>
      </c>
      <c r="AA28" s="13">
        <v>1</v>
      </c>
      <c r="AB28" s="13">
        <v>12</v>
      </c>
      <c r="AC28" s="13">
        <v>6.5</v>
      </c>
      <c r="AD28" s="13">
        <v>17.75</v>
      </c>
      <c r="AE28" s="12">
        <f t="shared" si="2"/>
        <v>18.083333333333332</v>
      </c>
      <c r="AF28" s="12">
        <f t="shared" si="3"/>
        <v>11.583333333333332</v>
      </c>
    </row>
    <row r="29" spans="1:32" x14ac:dyDescent="0.25">
      <c r="A29" t="s">
        <v>627</v>
      </c>
      <c r="B29" t="str">
        <f>VLOOKUP(A29,'STATUS FROTA'!$A:$D,4,0)</f>
        <v>TITULAR</v>
      </c>
      <c r="C29" t="str">
        <f ca="1">IF(VLOOKUP(A29,'STATUS FROTA'!$A:$J,10,0)=0,"XXX"&amp;RAND(),VLOOKUP(A29,'STATUS FROTA'!$A:$J,10,0)&amp;RAND())</f>
        <v>XXX0,898797986778824</v>
      </c>
      <c r="D29" t="str">
        <f t="shared" ca="1" si="0"/>
        <v>LCZ</v>
      </c>
      <c r="E29" t="str">
        <f t="shared" ca="1" si="1"/>
        <v>LCZ</v>
      </c>
      <c r="F29" t="str">
        <f ca="1">IFERROR(VLOOKUP(LEFT(D29,3),'STATUS FROTA'!$A:$B,2),"OUTRO")</f>
        <v>S76</v>
      </c>
      <c r="G29" t="str">
        <f ca="1">IFERROR(VLOOKUP(LEFT(D29,3),'STATUS FROTA'!$A:$T,11,0),"OUTRA")</f>
        <v>SBME</v>
      </c>
      <c r="H29" s="74" t="str">
        <f ca="1">IFERROR(VLOOKUP(D29,'STATUS FROTA'!$A:$T,13,0),"NÃO")</f>
        <v>SIM</v>
      </c>
      <c r="I29">
        <f ca="1">IFERROR(VLOOKUP(F29,'modelos acft'!$A$1:$G$8,2,0),0)</f>
        <v>12</v>
      </c>
      <c r="J29">
        <f ca="1">IFERROR(VLOOKUP(F29,'modelos acft'!$A$1:$G$8,3,0),0)</f>
        <v>2</v>
      </c>
      <c r="K29" s="35">
        <f ca="1">IFERROR(VLOOKUP(LEFT(D29,3),PMD_PBO!$A:$C,2,0),1)</f>
        <v>5307</v>
      </c>
      <c r="L29" s="35">
        <f ca="1">IFERROR(VLOOKUP(LEFT(D29,3),PMD_PBO!$A:$C,3,0),1)</f>
        <v>4036</v>
      </c>
      <c r="M29" s="33">
        <f ca="1">IFERROR(VLOOKUP(F29,'modelos acft'!$A$1:$H$8,8,0),0)</f>
        <v>1000</v>
      </c>
      <c r="N29" s="36">
        <f ca="1">IFERROR(VLOOKUP(F29,'modelos acft'!$A$1:$J$8,9,0),99999999)</f>
        <v>300</v>
      </c>
      <c r="O29" s="36">
        <f ca="1">IFERROR(VLOOKUP(F29,'modelos acft'!$A$1:$J$8,10,0),9999999)</f>
        <v>200</v>
      </c>
      <c r="P29">
        <f ca="1">IFERROR(VLOOKUP(F29,'modelos acft'!$A$1:$G$8,4,0),999999)</f>
        <v>10</v>
      </c>
      <c r="Q29">
        <f ca="1">IFERROR(VLOOKUP(F29,'modelos acft'!$A$1:$G$8,5,0),999999)</f>
        <v>8</v>
      </c>
      <c r="R29">
        <f ca="1">IFERROR(VLOOKUP(F29,'modelos acft'!$A$1:$G$8,6,0),999999)</f>
        <v>5</v>
      </c>
      <c r="S29">
        <f ca="1">IFERROR(VLOOKUP(F29,'modelos acft'!$A$1:$N$8,11,0),9999999)</f>
        <v>4</v>
      </c>
      <c r="T29">
        <f ca="1">IFERROR(VLOOKUP(F29,'modelos acft'!$A$1:$N$8,12,0),9999999)</f>
        <v>3000</v>
      </c>
      <c r="U29">
        <f ca="1">IFERROR(VLOOKUP(F29,'modelos acft'!$A$1:$N$8,13,0),9999999)</f>
        <v>800</v>
      </c>
      <c r="V29">
        <f ca="1">IFERROR(VLOOKUP(F29,'modelos acft'!$A$1:$N$8,14,0),9999999)</f>
        <v>500</v>
      </c>
      <c r="W29">
        <f ca="1">IFERROR(VLOOKUP(F29,'modelos acft'!$A$1:$G$8,7,0),1)</f>
        <v>150</v>
      </c>
      <c r="X29" s="36">
        <f ca="1">IFERROR(VLOOKUP(E29,PRECO!$A:$C,3,0),99999999)</f>
        <v>9374.3731090000001</v>
      </c>
      <c r="Y29" s="77">
        <v>12</v>
      </c>
      <c r="Z29" s="13">
        <v>6</v>
      </c>
      <c r="AA29" s="13">
        <v>1</v>
      </c>
      <c r="AB29" s="13">
        <v>12</v>
      </c>
      <c r="AC29" s="13">
        <v>6.5</v>
      </c>
      <c r="AD29" s="13">
        <v>17.75</v>
      </c>
      <c r="AE29" s="12">
        <f t="shared" si="2"/>
        <v>18.083333333333332</v>
      </c>
      <c r="AF29" s="12">
        <f t="shared" si="3"/>
        <v>11.583333333333332</v>
      </c>
    </row>
    <row r="30" spans="1:32" x14ac:dyDescent="0.25">
      <c r="A30" t="s">
        <v>628</v>
      </c>
      <c r="B30" t="str">
        <f>VLOOKUP(A30,'STATUS FROTA'!$A:$D,4,0)</f>
        <v>TITULAR</v>
      </c>
      <c r="C30" t="str">
        <f ca="1">IF(VLOOKUP(A30,'STATUS FROTA'!$A:$J,10,0)=0,"XXX"&amp;RAND(),VLOOKUP(A30,'STATUS FROTA'!$A:$J,10,0)&amp;RAND())</f>
        <v>XXX0,626055059381692</v>
      </c>
      <c r="D30" t="str">
        <f t="shared" ca="1" si="0"/>
        <v>LDC</v>
      </c>
      <c r="E30" t="str">
        <f t="shared" ca="1" si="1"/>
        <v>LDC</v>
      </c>
      <c r="F30" t="str">
        <f ca="1">IFERROR(VLOOKUP(LEFT(D30,3),'STATUS FROTA'!$A:$B,2),"OUTRO")</f>
        <v>S76</v>
      </c>
      <c r="G30" t="str">
        <f ca="1">IFERROR(VLOOKUP(LEFT(D30,3),'STATUS FROTA'!$A:$T,11,0),"OUTRA")</f>
        <v>SBAR</v>
      </c>
      <c r="H30" s="74" t="str">
        <f ca="1">IFERROR(VLOOKUP(D30,'STATUS FROTA'!$A:$T,13,0),"NÃO")</f>
        <v>SIM</v>
      </c>
      <c r="I30">
        <f ca="1">IFERROR(VLOOKUP(F30,'modelos acft'!$A$1:$G$8,2,0),0)</f>
        <v>12</v>
      </c>
      <c r="J30">
        <f ca="1">IFERROR(VLOOKUP(F30,'modelos acft'!$A$1:$G$8,3,0),0)</f>
        <v>2</v>
      </c>
      <c r="K30" s="35">
        <f ca="1">IFERROR(VLOOKUP(LEFT(D30,3),PMD_PBO!$A:$C,2,0),1)</f>
        <v>5307</v>
      </c>
      <c r="L30" s="35">
        <f ca="1">IFERROR(VLOOKUP(LEFT(D30,3),PMD_PBO!$A:$C,3,0),1)</f>
        <v>3643</v>
      </c>
      <c r="M30" s="33">
        <f ca="1">IFERROR(VLOOKUP(F30,'modelos acft'!$A$1:$H$8,8,0),0)</f>
        <v>1000</v>
      </c>
      <c r="N30" s="36">
        <f ca="1">IFERROR(VLOOKUP(F30,'modelos acft'!$A$1:$J$8,9,0),99999999)</f>
        <v>300</v>
      </c>
      <c r="O30" s="36">
        <f ca="1">IFERROR(VLOOKUP(F30,'modelos acft'!$A$1:$J$8,10,0),9999999)</f>
        <v>200</v>
      </c>
      <c r="P30">
        <f ca="1">IFERROR(VLOOKUP(F30,'modelos acft'!$A$1:$G$8,4,0),999999)</f>
        <v>10</v>
      </c>
      <c r="Q30">
        <f ca="1">IFERROR(VLOOKUP(F30,'modelos acft'!$A$1:$G$8,5,0),999999)</f>
        <v>8</v>
      </c>
      <c r="R30">
        <f ca="1">IFERROR(VLOOKUP(F30,'modelos acft'!$A$1:$G$8,6,0),999999)</f>
        <v>5</v>
      </c>
      <c r="S30">
        <f ca="1">IFERROR(VLOOKUP(F30,'modelos acft'!$A$1:$N$8,11,0),9999999)</f>
        <v>4</v>
      </c>
      <c r="T30">
        <f ca="1">IFERROR(VLOOKUP(F30,'modelos acft'!$A$1:$N$8,12,0),9999999)</f>
        <v>3000</v>
      </c>
      <c r="U30">
        <f ca="1">IFERROR(VLOOKUP(F30,'modelos acft'!$A$1:$N$8,13,0),9999999)</f>
        <v>800</v>
      </c>
      <c r="V30">
        <f ca="1">IFERROR(VLOOKUP(F30,'modelos acft'!$A$1:$N$8,14,0),9999999)</f>
        <v>500</v>
      </c>
      <c r="W30">
        <f ca="1">IFERROR(VLOOKUP(F30,'modelos acft'!$A$1:$G$8,7,0),1)</f>
        <v>150</v>
      </c>
      <c r="X30" s="36">
        <f ca="1">IFERROR(VLOOKUP(E30,PRECO!$A:$C,3,0),99999999)</f>
        <v>8699.4144909999995</v>
      </c>
      <c r="Y30" s="77">
        <v>12</v>
      </c>
      <c r="Z30" s="13">
        <v>6</v>
      </c>
      <c r="AA30" s="13">
        <v>1</v>
      </c>
      <c r="AB30" s="13">
        <v>12</v>
      </c>
      <c r="AC30" s="13">
        <v>6.5</v>
      </c>
      <c r="AD30" s="13">
        <v>17.75</v>
      </c>
      <c r="AE30" s="12">
        <f t="shared" si="2"/>
        <v>18.083333333333332</v>
      </c>
      <c r="AF30" s="12">
        <f t="shared" si="3"/>
        <v>11.583333333333332</v>
      </c>
    </row>
    <row r="31" spans="1:32" x14ac:dyDescent="0.25">
      <c r="A31" t="s">
        <v>629</v>
      </c>
      <c r="B31" t="str">
        <f>VLOOKUP(A31,'STATUS FROTA'!$A:$D,4,0)</f>
        <v>TITULAR</v>
      </c>
      <c r="C31" t="str">
        <f ca="1">IF(VLOOKUP(A31,'STATUS FROTA'!$A:$J,10,0)=0,"XXX"&amp;RAND(),VLOOKUP(A31,'STATUS FROTA'!$A:$J,10,0)&amp;RAND())</f>
        <v>XXX0,0802131709361412</v>
      </c>
      <c r="D31" t="str">
        <f t="shared" ca="1" si="0"/>
        <v>LDG</v>
      </c>
      <c r="E31" t="str">
        <f t="shared" ca="1" si="1"/>
        <v>LDG</v>
      </c>
      <c r="F31" t="str">
        <f ca="1">IFERROR(VLOOKUP(LEFT(D31,3),'STATUS FROTA'!$A:$B,2),"OUTRO")</f>
        <v>S76</v>
      </c>
      <c r="G31" t="str">
        <f ca="1">IFERROR(VLOOKUP(LEFT(D31,3),'STATUS FROTA'!$A:$T,11,0),"OUTRA")</f>
        <v>SBVT</v>
      </c>
      <c r="H31" s="74" t="str">
        <f ca="1">IFERROR(VLOOKUP(D31,'STATUS FROTA'!$A:$T,13,0),"NÃO")</f>
        <v>SIM</v>
      </c>
      <c r="I31">
        <f ca="1">IFERROR(VLOOKUP(F31,'modelos acft'!$A$1:$G$8,2,0),0)</f>
        <v>12</v>
      </c>
      <c r="J31">
        <f ca="1">IFERROR(VLOOKUP(F31,'modelos acft'!$A$1:$G$8,3,0),0)</f>
        <v>2</v>
      </c>
      <c r="K31" s="35">
        <f ca="1">IFERROR(VLOOKUP(LEFT(D31,3),PMD_PBO!$A:$C,2,0),1)</f>
        <v>5307</v>
      </c>
      <c r="L31" s="35">
        <f ca="1">IFERROR(VLOOKUP(LEFT(D31,3),PMD_PBO!$A:$C,3,0),1)</f>
        <v>3661</v>
      </c>
      <c r="M31" s="33">
        <f ca="1">IFERROR(VLOOKUP(F31,'modelos acft'!$A$1:$H$8,8,0),0)</f>
        <v>1000</v>
      </c>
      <c r="N31" s="36">
        <f ca="1">IFERROR(VLOOKUP(F31,'modelos acft'!$A$1:$J$8,9,0),99999999)</f>
        <v>300</v>
      </c>
      <c r="O31" s="36">
        <f ca="1">IFERROR(VLOOKUP(F31,'modelos acft'!$A$1:$J$8,10,0),9999999)</f>
        <v>200</v>
      </c>
      <c r="P31">
        <f ca="1">IFERROR(VLOOKUP(F31,'modelos acft'!$A$1:$G$8,4,0),999999)</f>
        <v>10</v>
      </c>
      <c r="Q31">
        <f ca="1">IFERROR(VLOOKUP(F31,'modelos acft'!$A$1:$G$8,5,0),999999)</f>
        <v>8</v>
      </c>
      <c r="R31">
        <f ca="1">IFERROR(VLOOKUP(F31,'modelos acft'!$A$1:$G$8,6,0),999999)</f>
        <v>5</v>
      </c>
      <c r="S31">
        <f ca="1">IFERROR(VLOOKUP(F31,'modelos acft'!$A$1:$N$8,11,0),9999999)</f>
        <v>4</v>
      </c>
      <c r="T31">
        <f ca="1">IFERROR(VLOOKUP(F31,'modelos acft'!$A$1:$N$8,12,0),9999999)</f>
        <v>3000</v>
      </c>
      <c r="U31">
        <f ca="1">IFERROR(VLOOKUP(F31,'modelos acft'!$A$1:$N$8,13,0),9999999)</f>
        <v>800</v>
      </c>
      <c r="V31">
        <f ca="1">IFERROR(VLOOKUP(F31,'modelos acft'!$A$1:$N$8,14,0),9999999)</f>
        <v>500</v>
      </c>
      <c r="W31">
        <f ca="1">IFERROR(VLOOKUP(F31,'modelos acft'!$A$1:$G$8,7,0),1)</f>
        <v>150</v>
      </c>
      <c r="X31" s="36">
        <f ca="1">IFERROR(VLOOKUP(E31,PRECO!$A:$C,3,0),99999999)</f>
        <v>8699.4144909999995</v>
      </c>
      <c r="Y31" s="77">
        <v>12</v>
      </c>
      <c r="Z31" s="13">
        <v>6</v>
      </c>
      <c r="AA31" s="13">
        <v>1</v>
      </c>
      <c r="AB31" s="13">
        <v>12</v>
      </c>
      <c r="AC31" s="13">
        <v>6.5</v>
      </c>
      <c r="AD31" s="13">
        <v>17.75</v>
      </c>
      <c r="AE31" s="12">
        <f t="shared" si="2"/>
        <v>18.083333333333332</v>
      </c>
      <c r="AF31" s="12">
        <f t="shared" si="3"/>
        <v>11.583333333333332</v>
      </c>
    </row>
    <row r="32" spans="1:32" x14ac:dyDescent="0.25">
      <c r="A32" t="s">
        <v>574</v>
      </c>
      <c r="B32" t="str">
        <f>VLOOKUP(A32,'STATUS FROTA'!$A:$D,4,0)</f>
        <v>BACKUP</v>
      </c>
      <c r="C32" t="str">
        <f ca="1">IF(VLOOKUP(A32,'STATUS FROTA'!$A:$J,10,0)=0,"XXX"&amp;RAND(),VLOOKUP(A32,'STATUS FROTA'!$A:$J,10,0)&amp;RAND())</f>
        <v>LDW0,339709750394315</v>
      </c>
      <c r="D32" t="str">
        <f t="shared" ca="1" si="0"/>
        <v>LDV</v>
      </c>
      <c r="E32" t="str">
        <f t="shared" ca="1" si="1"/>
        <v>LDW</v>
      </c>
      <c r="F32" t="str">
        <f ca="1">IFERROR(VLOOKUP(LEFT(D32,3),'STATUS FROTA'!$A:$B,2),"OUTRO")</f>
        <v>S76</v>
      </c>
      <c r="G32" t="str">
        <f ca="1">IFERROR(VLOOKUP(LEFT(D32,3),'STATUS FROTA'!$A:$T,11,0),"OUTRA")</f>
        <v>SBSV</v>
      </c>
      <c r="H32" s="74" t="str">
        <f ca="1">IFERROR(VLOOKUP(D32,'STATUS FROTA'!$A:$T,13,0),"NÃO")</f>
        <v>SIM</v>
      </c>
      <c r="I32">
        <f ca="1">IFERROR(VLOOKUP(F32,'modelos acft'!$A$1:$G$8,2,0),0)</f>
        <v>12</v>
      </c>
      <c r="J32">
        <f ca="1">IFERROR(VLOOKUP(F32,'modelos acft'!$A$1:$G$8,3,0),0)</f>
        <v>2</v>
      </c>
      <c r="K32" s="35">
        <f ca="1">IFERROR(VLOOKUP(LEFT(D32,3),PMD_PBO!$A:$C,2,0),1)</f>
        <v>5307</v>
      </c>
      <c r="L32" s="35">
        <f ca="1">IFERROR(VLOOKUP(LEFT(D32,3),PMD_PBO!$A:$C,3,0),1)</f>
        <v>3738</v>
      </c>
      <c r="M32" s="33">
        <f ca="1">IFERROR(VLOOKUP(F32,'modelos acft'!$A$1:$H$8,8,0),0)</f>
        <v>1000</v>
      </c>
      <c r="N32" s="36">
        <f ca="1">IFERROR(VLOOKUP(F32,'modelos acft'!$A$1:$J$8,9,0),99999999)</f>
        <v>300</v>
      </c>
      <c r="O32" s="36">
        <f ca="1">IFERROR(VLOOKUP(F32,'modelos acft'!$A$1:$J$8,10,0),9999999)</f>
        <v>200</v>
      </c>
      <c r="P32">
        <f ca="1">IFERROR(VLOOKUP(F32,'modelos acft'!$A$1:$G$8,4,0),999999)</f>
        <v>10</v>
      </c>
      <c r="Q32">
        <f ca="1">IFERROR(VLOOKUP(F32,'modelos acft'!$A$1:$G$8,5,0),999999)</f>
        <v>8</v>
      </c>
      <c r="R32">
        <f ca="1">IFERROR(VLOOKUP(F32,'modelos acft'!$A$1:$G$8,6,0),999999)</f>
        <v>5</v>
      </c>
      <c r="S32">
        <f ca="1">IFERROR(VLOOKUP(F32,'modelos acft'!$A$1:$N$8,11,0),9999999)</f>
        <v>4</v>
      </c>
      <c r="T32">
        <f ca="1">IFERROR(VLOOKUP(F32,'modelos acft'!$A$1:$N$8,12,0),9999999)</f>
        <v>3000</v>
      </c>
      <c r="U32">
        <f ca="1">IFERROR(VLOOKUP(F32,'modelos acft'!$A$1:$N$8,13,0),9999999)</f>
        <v>800</v>
      </c>
      <c r="V32">
        <f ca="1">IFERROR(VLOOKUP(F32,'modelos acft'!$A$1:$N$8,14,0),9999999)</f>
        <v>500</v>
      </c>
      <c r="W32">
        <f ca="1">IFERROR(VLOOKUP(F32,'modelos acft'!$A$1:$G$8,7,0),1)</f>
        <v>150</v>
      </c>
      <c r="X32" s="36">
        <f ca="1">IFERROR(VLOOKUP(E32,PRECO!$A:$C,3,0),99999999)</f>
        <v>10777.006701</v>
      </c>
      <c r="Y32" s="77">
        <v>12</v>
      </c>
      <c r="Z32" s="13">
        <v>6</v>
      </c>
      <c r="AA32" s="13">
        <v>1</v>
      </c>
      <c r="AB32" s="13">
        <v>12</v>
      </c>
      <c r="AC32" s="13">
        <v>6.5</v>
      </c>
      <c r="AD32" s="13">
        <v>17.75</v>
      </c>
      <c r="AE32" s="12">
        <f t="shared" si="2"/>
        <v>18.083333333333332</v>
      </c>
      <c r="AF32" s="12">
        <f t="shared" si="3"/>
        <v>11.583333333333332</v>
      </c>
    </row>
    <row r="33" spans="1:32" x14ac:dyDescent="0.25">
      <c r="A33" t="s">
        <v>606</v>
      </c>
      <c r="B33" t="str">
        <f>VLOOKUP(A33,'STATUS FROTA'!$A:$D,4,0)</f>
        <v>TITULAR</v>
      </c>
      <c r="C33" t="str">
        <f ca="1">IF(VLOOKUP(A33,'STATUS FROTA'!$A:$J,10,0)=0,"XXX"&amp;RAND(),VLOOKUP(A33,'STATUS FROTA'!$A:$J,10,0)&amp;RAND())</f>
        <v>LDV0,750609404257988</v>
      </c>
      <c r="D33" t="str">
        <f t="shared" ca="1" si="0"/>
        <v>LDV0,750609404257988</v>
      </c>
      <c r="E33" t="str">
        <f t="shared" ca="1" si="1"/>
        <v>LDW</v>
      </c>
      <c r="F33" t="str">
        <f ca="1">IFERROR(VLOOKUP(LEFT(D33,3),'STATUS FROTA'!$A:$B,2),"OUTRO")</f>
        <v>S76</v>
      </c>
      <c r="G33" t="str">
        <f ca="1">IFERROR(VLOOKUP(LEFT(D33,3),'STATUS FROTA'!$A:$T,11,0),"OUTRA")</f>
        <v>SBSV</v>
      </c>
      <c r="H33" s="74" t="str">
        <f ca="1">IFERROR(VLOOKUP(D33,'STATUS FROTA'!$A:$T,13,0),"NÃO")</f>
        <v>NÃO</v>
      </c>
      <c r="I33">
        <f ca="1">IFERROR(VLOOKUP(F33,'modelos acft'!$A$1:$G$8,2,0),0)</f>
        <v>12</v>
      </c>
      <c r="J33">
        <f ca="1">IFERROR(VLOOKUP(F33,'modelos acft'!$A$1:$G$8,3,0),0)</f>
        <v>2</v>
      </c>
      <c r="K33" s="35">
        <f ca="1">IFERROR(VLOOKUP(LEFT(D33,3),PMD_PBO!$A:$C,2,0),1)</f>
        <v>5307</v>
      </c>
      <c r="L33" s="35">
        <f ca="1">IFERROR(VLOOKUP(LEFT(D33,3),PMD_PBO!$A:$C,3,0),1)</f>
        <v>3738</v>
      </c>
      <c r="M33" s="33">
        <f ca="1">IFERROR(VLOOKUP(F33,'modelos acft'!$A$1:$H$8,8,0),0)</f>
        <v>1000</v>
      </c>
      <c r="N33" s="36">
        <f ca="1">IFERROR(VLOOKUP(F33,'modelos acft'!$A$1:$J$8,9,0),99999999)</f>
        <v>300</v>
      </c>
      <c r="O33" s="36">
        <f ca="1">IFERROR(VLOOKUP(F33,'modelos acft'!$A$1:$J$8,10,0),9999999)</f>
        <v>200</v>
      </c>
      <c r="P33">
        <f ca="1">IFERROR(VLOOKUP(F33,'modelos acft'!$A$1:$G$8,4,0),999999)</f>
        <v>10</v>
      </c>
      <c r="Q33">
        <f ca="1">IFERROR(VLOOKUP(F33,'modelos acft'!$A$1:$G$8,5,0),999999)</f>
        <v>8</v>
      </c>
      <c r="R33">
        <f ca="1">IFERROR(VLOOKUP(F33,'modelos acft'!$A$1:$G$8,6,0),999999)</f>
        <v>5</v>
      </c>
      <c r="S33">
        <f ca="1">IFERROR(VLOOKUP(F33,'modelos acft'!$A$1:$N$8,11,0),9999999)</f>
        <v>4</v>
      </c>
      <c r="T33">
        <f ca="1">IFERROR(VLOOKUP(F33,'modelos acft'!$A$1:$N$8,12,0),9999999)</f>
        <v>3000</v>
      </c>
      <c r="U33">
        <f ca="1">IFERROR(VLOOKUP(F33,'modelos acft'!$A$1:$N$8,13,0),9999999)</f>
        <v>800</v>
      </c>
      <c r="V33">
        <f ca="1">IFERROR(VLOOKUP(F33,'modelos acft'!$A$1:$N$8,14,0),9999999)</f>
        <v>500</v>
      </c>
      <c r="W33">
        <f ca="1">IFERROR(VLOOKUP(F33,'modelos acft'!$A$1:$G$8,7,0),1)</f>
        <v>150</v>
      </c>
      <c r="X33" s="36">
        <f ca="1">IFERROR(VLOOKUP(E33,PRECO!$A:$C,3,0),99999999)</f>
        <v>10777.006701</v>
      </c>
      <c r="Y33" s="77">
        <v>12</v>
      </c>
      <c r="Z33" s="13">
        <v>6</v>
      </c>
      <c r="AA33" s="13">
        <v>1</v>
      </c>
      <c r="AB33" s="13">
        <v>12</v>
      </c>
      <c r="AC33" s="13">
        <v>6.5</v>
      </c>
      <c r="AD33" s="13">
        <v>17.75</v>
      </c>
      <c r="AE33" s="12">
        <f t="shared" si="2"/>
        <v>18.083333333333332</v>
      </c>
      <c r="AF33" s="12">
        <f t="shared" si="3"/>
        <v>11.583333333333332</v>
      </c>
    </row>
    <row r="34" spans="1:32" x14ac:dyDescent="0.25">
      <c r="A34" t="s">
        <v>630</v>
      </c>
      <c r="B34" t="str">
        <f>VLOOKUP(A34,'STATUS FROTA'!$A:$D,4,0)</f>
        <v>BACKUP</v>
      </c>
      <c r="C34" t="str">
        <f ca="1">IF(VLOOKUP(A34,'STATUS FROTA'!$A:$J,10,0)=0,"XXX"&amp;RAND(),VLOOKUP(A34,'STATUS FROTA'!$A:$J,10,0)&amp;RAND())</f>
        <v>XXX0,697673653140699</v>
      </c>
      <c r="D34" t="str">
        <f t="shared" ca="1" si="0"/>
        <v>XXX0,697673653140699</v>
      </c>
      <c r="E34" t="str">
        <f t="shared" ca="1" si="1"/>
        <v>XXX</v>
      </c>
      <c r="F34" t="str">
        <f ca="1">IFERROR(VLOOKUP(LEFT(D34,3),'STATUS FROTA'!$A:$B,2),"OUTRO")</f>
        <v>S76</v>
      </c>
      <c r="G34" t="str">
        <f ca="1">IFERROR(VLOOKUP(LEFT(D34,3),'STATUS FROTA'!$A:$T,11,0),"OUTRA")</f>
        <v>OUTRA</v>
      </c>
      <c r="H34" s="74" t="str">
        <f ca="1">IFERROR(VLOOKUP(D34,'STATUS FROTA'!$A:$T,13,0),"NÃO")</f>
        <v>NÃO</v>
      </c>
      <c r="I34">
        <f ca="1">IFERROR(VLOOKUP(F34,'modelos acft'!$A$1:$G$8,2,0),0)</f>
        <v>12</v>
      </c>
      <c r="J34">
        <f ca="1">IFERROR(VLOOKUP(F34,'modelos acft'!$A$1:$G$8,3,0),0)</f>
        <v>2</v>
      </c>
      <c r="K34" s="35">
        <f ca="1">IFERROR(VLOOKUP(LEFT(D34,3),PMD_PBO!$A:$C,2,0),1)</f>
        <v>1</v>
      </c>
      <c r="L34" s="35">
        <f ca="1">IFERROR(VLOOKUP(LEFT(D34,3),PMD_PBO!$A:$C,3,0),1)</f>
        <v>1</v>
      </c>
      <c r="M34" s="33">
        <f ca="1">IFERROR(VLOOKUP(F34,'modelos acft'!$A$1:$H$8,8,0),0)</f>
        <v>1000</v>
      </c>
      <c r="N34" s="36">
        <f ca="1">IFERROR(VLOOKUP(F34,'modelos acft'!$A$1:$J$8,9,0),99999999)</f>
        <v>300</v>
      </c>
      <c r="O34" s="36">
        <f ca="1">IFERROR(VLOOKUP(F34,'modelos acft'!$A$1:$J$8,10,0),9999999)</f>
        <v>200</v>
      </c>
      <c r="P34">
        <f ca="1">IFERROR(VLOOKUP(F34,'modelos acft'!$A$1:$G$8,4,0),999999)</f>
        <v>10</v>
      </c>
      <c r="Q34">
        <f ca="1">IFERROR(VLOOKUP(F34,'modelos acft'!$A$1:$G$8,5,0),999999)</f>
        <v>8</v>
      </c>
      <c r="R34">
        <f ca="1">IFERROR(VLOOKUP(F34,'modelos acft'!$A$1:$G$8,6,0),999999)</f>
        <v>5</v>
      </c>
      <c r="S34">
        <f ca="1">IFERROR(VLOOKUP(F34,'modelos acft'!$A$1:$N$8,11,0),9999999)</f>
        <v>4</v>
      </c>
      <c r="T34">
        <f ca="1">IFERROR(VLOOKUP(F34,'modelos acft'!$A$1:$N$8,12,0),9999999)</f>
        <v>3000</v>
      </c>
      <c r="U34">
        <f ca="1">IFERROR(VLOOKUP(F34,'modelos acft'!$A$1:$N$8,13,0),9999999)</f>
        <v>800</v>
      </c>
      <c r="V34">
        <f ca="1">IFERROR(VLOOKUP(F34,'modelos acft'!$A$1:$N$8,14,0),9999999)</f>
        <v>500</v>
      </c>
      <c r="W34">
        <f ca="1">IFERROR(VLOOKUP(F34,'modelos acft'!$A$1:$G$8,7,0),1)</f>
        <v>150</v>
      </c>
      <c r="X34" s="36">
        <f ca="1">IFERROR(VLOOKUP(E34,PRECO!$A:$C,3,0),99999999)</f>
        <v>99999999</v>
      </c>
      <c r="Y34" s="77">
        <v>12</v>
      </c>
      <c r="Z34" s="13">
        <v>6</v>
      </c>
      <c r="AA34" s="13">
        <v>1</v>
      </c>
      <c r="AB34" s="13">
        <v>12</v>
      </c>
      <c r="AC34" s="13">
        <v>6.5</v>
      </c>
      <c r="AD34" s="13">
        <v>17.75</v>
      </c>
      <c r="AE34" s="12">
        <f t="shared" si="2"/>
        <v>18.083333333333332</v>
      </c>
      <c r="AF34" s="12">
        <f t="shared" si="3"/>
        <v>11.583333333333332</v>
      </c>
    </row>
    <row r="35" spans="1:32" x14ac:dyDescent="0.25">
      <c r="A35" t="s">
        <v>631</v>
      </c>
      <c r="B35" t="str">
        <f>VLOOKUP(A35,'STATUS FROTA'!$A:$D,4,0)</f>
        <v>TITULAR</v>
      </c>
      <c r="C35" t="str">
        <f ca="1">IF(VLOOKUP(A35,'STATUS FROTA'!$A:$J,10,0)=0,"XXX"&amp;RAND(),VLOOKUP(A35,'STATUS FROTA'!$A:$J,10,0)&amp;RAND())</f>
        <v>XXX0,233394141912158</v>
      </c>
      <c r="D35" t="str">
        <f t="shared" ca="1" si="0"/>
        <v>MLL</v>
      </c>
      <c r="E35" t="str">
        <f t="shared" ca="1" si="1"/>
        <v>MLL</v>
      </c>
      <c r="F35" t="str">
        <f ca="1">IFERROR(VLOOKUP(LEFT(D35,3),'STATUS FROTA'!$A:$B,2),"OUTRO")</f>
        <v>AW139</v>
      </c>
      <c r="G35" t="str">
        <f ca="1">IFERROR(VLOOKUP(LEFT(D35,3),'STATUS FROTA'!$A:$T,11,0),"OUTRA")</f>
        <v>SBCB</v>
      </c>
      <c r="H35" s="74" t="str">
        <f ca="1">IFERROR(VLOOKUP(D35,'STATUS FROTA'!$A:$T,13,0),"NÃO")</f>
        <v>SIM</v>
      </c>
      <c r="I35">
        <f ca="1">IFERROR(VLOOKUP(F35,'modelos acft'!$A$1:$G$8,2,0),0)</f>
        <v>12</v>
      </c>
      <c r="J35">
        <f ca="1">IFERROR(VLOOKUP(F35,'modelos acft'!$A$1:$G$8,3,0),0)</f>
        <v>2</v>
      </c>
      <c r="K35" s="35">
        <f ca="1">IFERROR(VLOOKUP(LEFT(D35,3),PMD_PBO!$A:$C,2,0),1)</f>
        <v>6800</v>
      </c>
      <c r="L35" s="35">
        <f ca="1">IFERROR(VLOOKUP(LEFT(D35,3),PMD_PBO!$A:$C,3,0),1)</f>
        <v>4660</v>
      </c>
      <c r="M35" s="33">
        <f ca="1">IFERROR(VLOOKUP(F35,'modelos acft'!$A$1:$H$8,8,0),0)</f>
        <v>1670</v>
      </c>
      <c r="N35" s="36">
        <f ca="1">IFERROR(VLOOKUP(F35,'modelos acft'!$A$1:$J$8,9,0),99999999)</f>
        <v>400</v>
      </c>
      <c r="O35" s="36">
        <f ca="1">IFERROR(VLOOKUP(F35,'modelos acft'!$A$1:$J$8,10,0),9999999)</f>
        <v>320</v>
      </c>
      <c r="P35">
        <f ca="1">IFERROR(VLOOKUP(F35,'modelos acft'!$A$1:$G$8,4,0),999999)</f>
        <v>10</v>
      </c>
      <c r="Q35">
        <f ca="1">IFERROR(VLOOKUP(F35,'modelos acft'!$A$1:$G$8,5,0),999999)</f>
        <v>8</v>
      </c>
      <c r="R35">
        <f ca="1">IFERROR(VLOOKUP(F35,'modelos acft'!$A$1:$G$8,6,0),999999)</f>
        <v>5</v>
      </c>
      <c r="S35">
        <f ca="1">IFERROR(VLOOKUP(F35,'modelos acft'!$A$1:$N$8,11,0),9999999)</f>
        <v>4</v>
      </c>
      <c r="T35">
        <f ca="1">IFERROR(VLOOKUP(F35,'modelos acft'!$A$1:$N$8,12,0),9999999)</f>
        <v>3000</v>
      </c>
      <c r="U35">
        <f ca="1">IFERROR(VLOOKUP(F35,'modelos acft'!$A$1:$N$8,13,0),9999999)</f>
        <v>800</v>
      </c>
      <c r="V35">
        <f ca="1">IFERROR(VLOOKUP(F35,'modelos acft'!$A$1:$N$8,14,0),9999999)</f>
        <v>500</v>
      </c>
      <c r="W35">
        <f ca="1">IFERROR(VLOOKUP(F35,'modelos acft'!$A$1:$G$8,7,0),1)</f>
        <v>150</v>
      </c>
      <c r="X35" s="36">
        <f ca="1">IFERROR(VLOOKUP(E35,PRECO!$A:$C,3,0),99999999)</f>
        <v>13624.248575</v>
      </c>
      <c r="Y35" s="77">
        <v>12</v>
      </c>
      <c r="Z35" s="13">
        <v>6</v>
      </c>
      <c r="AA35" s="13">
        <v>1</v>
      </c>
      <c r="AB35" s="13">
        <v>12</v>
      </c>
      <c r="AC35" s="13">
        <v>6.5</v>
      </c>
      <c r="AD35" s="13">
        <v>17.75</v>
      </c>
      <c r="AE35" s="12">
        <f t="shared" si="2"/>
        <v>18.083333333333332</v>
      </c>
      <c r="AF35" s="12">
        <f t="shared" si="3"/>
        <v>11.583333333333332</v>
      </c>
    </row>
    <row r="36" spans="1:32" x14ac:dyDescent="0.25">
      <c r="A36" t="s">
        <v>578</v>
      </c>
      <c r="B36" t="str">
        <f>VLOOKUP(A36,'STATUS FROTA'!$A:$D,4,0)</f>
        <v>BACKUP</v>
      </c>
      <c r="C36" t="str">
        <f ca="1">IF(VLOOKUP(A36,'STATUS FROTA'!$A:$J,10,0)=0,"XXX"&amp;RAND(),VLOOKUP(A36,'STATUS FROTA'!$A:$J,10,0)&amp;RAND())</f>
        <v>NLN0,371565539724823</v>
      </c>
      <c r="D36" t="str">
        <f t="shared" ca="1" si="0"/>
        <v>MRT</v>
      </c>
      <c r="E36" t="str">
        <f t="shared" ca="1" si="1"/>
        <v>NLN</v>
      </c>
      <c r="F36" t="str">
        <f ca="1">IFERROR(VLOOKUP(LEFT(D36,3),'STATUS FROTA'!$A:$B,2),"OUTRO")</f>
        <v>AW139</v>
      </c>
      <c r="G36" t="str">
        <f ca="1">IFERROR(VLOOKUP(LEFT(D36,3),'STATUS FROTA'!$A:$T,11,0),"OUTRA")</f>
        <v>SBCB</v>
      </c>
      <c r="H36" s="74" t="str">
        <f ca="1">IFERROR(VLOOKUP(D36,'STATUS FROTA'!$A:$T,13,0),"NÃO")</f>
        <v>SIM</v>
      </c>
      <c r="I36">
        <f ca="1">IFERROR(VLOOKUP(F36,'modelos acft'!$A$1:$G$8,2,0),0)</f>
        <v>12</v>
      </c>
      <c r="J36">
        <f ca="1">IFERROR(VLOOKUP(F36,'modelos acft'!$A$1:$G$8,3,0),0)</f>
        <v>2</v>
      </c>
      <c r="K36" s="35">
        <f ca="1">IFERROR(VLOOKUP(LEFT(D36,3),PMD_PBO!$A:$C,2,0),1)</f>
        <v>6800</v>
      </c>
      <c r="L36" s="35">
        <f ca="1">IFERROR(VLOOKUP(LEFT(D36,3),PMD_PBO!$A:$C,3,0),1)</f>
        <v>4632</v>
      </c>
      <c r="M36" s="33">
        <f ca="1">IFERROR(VLOOKUP(F36,'modelos acft'!$A$1:$H$8,8,0),0)</f>
        <v>1670</v>
      </c>
      <c r="N36" s="36">
        <f ca="1">IFERROR(VLOOKUP(F36,'modelos acft'!$A$1:$J$8,9,0),99999999)</f>
        <v>400</v>
      </c>
      <c r="O36" s="36">
        <f ca="1">IFERROR(VLOOKUP(F36,'modelos acft'!$A$1:$J$8,10,0),9999999)</f>
        <v>320</v>
      </c>
      <c r="P36">
        <f ca="1">IFERROR(VLOOKUP(F36,'modelos acft'!$A$1:$G$8,4,0),999999)</f>
        <v>10</v>
      </c>
      <c r="Q36">
        <f ca="1">IFERROR(VLOOKUP(F36,'modelos acft'!$A$1:$G$8,5,0),999999)</f>
        <v>8</v>
      </c>
      <c r="R36">
        <f ca="1">IFERROR(VLOOKUP(F36,'modelos acft'!$A$1:$G$8,6,0),999999)</f>
        <v>5</v>
      </c>
      <c r="S36">
        <f ca="1">IFERROR(VLOOKUP(F36,'modelos acft'!$A$1:$N$8,11,0),9999999)</f>
        <v>4</v>
      </c>
      <c r="T36">
        <f ca="1">IFERROR(VLOOKUP(F36,'modelos acft'!$A$1:$N$8,12,0),9999999)</f>
        <v>3000</v>
      </c>
      <c r="U36">
        <f ca="1">IFERROR(VLOOKUP(F36,'modelos acft'!$A$1:$N$8,13,0),9999999)</f>
        <v>800</v>
      </c>
      <c r="V36">
        <f ca="1">IFERROR(VLOOKUP(F36,'modelos acft'!$A$1:$N$8,14,0),9999999)</f>
        <v>500</v>
      </c>
      <c r="W36">
        <f ca="1">IFERROR(VLOOKUP(F36,'modelos acft'!$A$1:$G$8,7,0),1)</f>
        <v>150</v>
      </c>
      <c r="X36" s="36">
        <f ca="1">IFERROR(VLOOKUP(E36,PRECO!$A:$C,3,0),99999999)</f>
        <v>13666.332893000001</v>
      </c>
      <c r="Y36" s="77">
        <v>12</v>
      </c>
      <c r="Z36" s="13">
        <v>6</v>
      </c>
      <c r="AA36" s="13">
        <v>1</v>
      </c>
      <c r="AB36" s="13">
        <v>12</v>
      </c>
      <c r="AC36" s="13">
        <v>6.5</v>
      </c>
      <c r="AD36" s="13">
        <v>17.75</v>
      </c>
      <c r="AE36" s="12">
        <f t="shared" si="2"/>
        <v>18.083333333333332</v>
      </c>
      <c r="AF36" s="12">
        <f t="shared" si="3"/>
        <v>11.583333333333332</v>
      </c>
    </row>
    <row r="37" spans="1:32" x14ac:dyDescent="0.25">
      <c r="A37" t="s">
        <v>577</v>
      </c>
      <c r="B37" t="str">
        <f>VLOOKUP(A37,'STATUS FROTA'!$A:$D,4,0)</f>
        <v>TITULAR</v>
      </c>
      <c r="C37" t="str">
        <f ca="1">IF(VLOOKUP(A37,'STATUS FROTA'!$A:$J,10,0)=0,"XXX"&amp;RAND(),VLOOKUP(A37,'STATUS FROTA'!$A:$J,10,0)&amp;RAND())</f>
        <v>MRT0,599004700999587</v>
      </c>
      <c r="D37" t="str">
        <f t="shared" ca="1" si="0"/>
        <v>MRT0,599004700999587</v>
      </c>
      <c r="E37" t="str">
        <f t="shared" ca="1" si="1"/>
        <v>NLN</v>
      </c>
      <c r="F37" t="str">
        <f ca="1">IFERROR(VLOOKUP(LEFT(D37,3),'STATUS FROTA'!$A:$B,2),"OUTRO")</f>
        <v>AW139</v>
      </c>
      <c r="G37" t="str">
        <f ca="1">IFERROR(VLOOKUP(LEFT(D37,3),'STATUS FROTA'!$A:$T,11,0),"OUTRA")</f>
        <v>SBCB</v>
      </c>
      <c r="H37" s="74" t="str">
        <f ca="1">IFERROR(VLOOKUP(D37,'STATUS FROTA'!$A:$T,13,0),"NÃO")</f>
        <v>NÃO</v>
      </c>
      <c r="I37">
        <f ca="1">IFERROR(VLOOKUP(F37,'modelos acft'!$A$1:$G$8,2,0),0)</f>
        <v>12</v>
      </c>
      <c r="J37">
        <f ca="1">IFERROR(VLOOKUP(F37,'modelos acft'!$A$1:$G$8,3,0),0)</f>
        <v>2</v>
      </c>
      <c r="K37" s="35">
        <f ca="1">IFERROR(VLOOKUP(LEFT(D37,3),PMD_PBO!$A:$C,2,0),1)</f>
        <v>6800</v>
      </c>
      <c r="L37" s="35">
        <f ca="1">IFERROR(VLOOKUP(LEFT(D37,3),PMD_PBO!$A:$C,3,0),1)</f>
        <v>4632</v>
      </c>
      <c r="M37" s="33">
        <f ca="1">IFERROR(VLOOKUP(F37,'modelos acft'!$A$1:$H$8,8,0),0)</f>
        <v>1670</v>
      </c>
      <c r="N37" s="36">
        <f ca="1">IFERROR(VLOOKUP(F37,'modelos acft'!$A$1:$J$8,9,0),99999999)</f>
        <v>400</v>
      </c>
      <c r="O37" s="36">
        <f ca="1">IFERROR(VLOOKUP(F37,'modelos acft'!$A$1:$J$8,10,0),9999999)</f>
        <v>320</v>
      </c>
      <c r="P37">
        <f ca="1">IFERROR(VLOOKUP(F37,'modelos acft'!$A$1:$G$8,4,0),999999)</f>
        <v>10</v>
      </c>
      <c r="Q37">
        <f ca="1">IFERROR(VLOOKUP(F37,'modelos acft'!$A$1:$G$8,5,0),999999)</f>
        <v>8</v>
      </c>
      <c r="R37">
        <f ca="1">IFERROR(VLOOKUP(F37,'modelos acft'!$A$1:$G$8,6,0),999999)</f>
        <v>5</v>
      </c>
      <c r="S37">
        <f ca="1">IFERROR(VLOOKUP(F37,'modelos acft'!$A$1:$N$8,11,0),9999999)</f>
        <v>4</v>
      </c>
      <c r="T37">
        <f ca="1">IFERROR(VLOOKUP(F37,'modelos acft'!$A$1:$N$8,12,0),9999999)</f>
        <v>3000</v>
      </c>
      <c r="U37">
        <f ca="1">IFERROR(VLOOKUP(F37,'modelos acft'!$A$1:$N$8,13,0),9999999)</f>
        <v>800</v>
      </c>
      <c r="V37">
        <f ca="1">IFERROR(VLOOKUP(F37,'modelos acft'!$A$1:$N$8,14,0),9999999)</f>
        <v>500</v>
      </c>
      <c r="W37">
        <f ca="1">IFERROR(VLOOKUP(F37,'modelos acft'!$A$1:$G$8,7,0),1)</f>
        <v>150</v>
      </c>
      <c r="X37" s="36">
        <f ca="1">IFERROR(VLOOKUP(E37,PRECO!$A:$C,3,0),99999999)</f>
        <v>13666.332893000001</v>
      </c>
      <c r="Y37" s="77">
        <v>12</v>
      </c>
      <c r="Z37" s="13">
        <v>6</v>
      </c>
      <c r="AA37" s="13">
        <v>1</v>
      </c>
      <c r="AB37" s="13">
        <v>12</v>
      </c>
      <c r="AC37" s="13">
        <v>6.5</v>
      </c>
      <c r="AD37" s="13">
        <v>17.75</v>
      </c>
      <c r="AE37" s="12">
        <f t="shared" si="2"/>
        <v>18.083333333333332</v>
      </c>
      <c r="AF37" s="12">
        <f t="shared" si="3"/>
        <v>11.583333333333332</v>
      </c>
    </row>
    <row r="38" spans="1:32" x14ac:dyDescent="0.25">
      <c r="A38" t="s">
        <v>632</v>
      </c>
      <c r="B38" t="str">
        <f>VLOOKUP(A38,'STATUS FROTA'!$A:$D,4,0)</f>
        <v>TITULAR</v>
      </c>
      <c r="C38" t="str">
        <f ca="1">IF(VLOOKUP(A38,'STATUS FROTA'!$A:$J,10,0)=0,"XXX"&amp;RAND(),VLOOKUP(A38,'STATUS FROTA'!$A:$J,10,0)&amp;RAND())</f>
        <v>XXX0,462422395247427</v>
      </c>
      <c r="D38" t="str">
        <f t="shared" ca="1" si="0"/>
        <v>NLX</v>
      </c>
      <c r="E38" t="str">
        <f t="shared" ca="1" si="1"/>
        <v>NLX</v>
      </c>
      <c r="F38" t="str">
        <f ca="1">IFERROR(VLOOKUP(LEFT(D38,3),'STATUS FROTA'!$A:$B,2),"OUTRO")</f>
        <v>AW139</v>
      </c>
      <c r="G38" t="str">
        <f ca="1">IFERROR(VLOOKUP(LEFT(D38,3),'STATUS FROTA'!$A:$T,11,0),"OUTRA")</f>
        <v>SBCB</v>
      </c>
      <c r="H38" s="74" t="str">
        <f ca="1">IFERROR(VLOOKUP(D38,'STATUS FROTA'!$A:$T,13,0),"NÃO")</f>
        <v>SIM</v>
      </c>
      <c r="I38">
        <f ca="1">IFERROR(VLOOKUP(F38,'modelos acft'!$A$1:$G$8,2,0),0)</f>
        <v>12</v>
      </c>
      <c r="J38">
        <f ca="1">IFERROR(VLOOKUP(F38,'modelos acft'!$A$1:$G$8,3,0),0)</f>
        <v>2</v>
      </c>
      <c r="K38" s="35">
        <f ca="1">IFERROR(VLOOKUP(LEFT(D38,3),PMD_PBO!$A:$C,2,0),1)</f>
        <v>6800</v>
      </c>
      <c r="L38" s="35">
        <f ca="1">IFERROR(VLOOKUP(LEFT(D38,3),PMD_PBO!$A:$C,3,0),1)</f>
        <v>4655</v>
      </c>
      <c r="M38" s="33">
        <f ca="1">IFERROR(VLOOKUP(F38,'modelos acft'!$A$1:$H$8,8,0),0)</f>
        <v>1670</v>
      </c>
      <c r="N38" s="36">
        <f ca="1">IFERROR(VLOOKUP(F38,'modelos acft'!$A$1:$J$8,9,0),99999999)</f>
        <v>400</v>
      </c>
      <c r="O38" s="36">
        <f ca="1">IFERROR(VLOOKUP(F38,'modelos acft'!$A$1:$J$8,10,0),9999999)</f>
        <v>320</v>
      </c>
      <c r="P38">
        <f ca="1">IFERROR(VLOOKUP(F38,'modelos acft'!$A$1:$G$8,4,0),999999)</f>
        <v>10</v>
      </c>
      <c r="Q38">
        <f ca="1">IFERROR(VLOOKUP(F38,'modelos acft'!$A$1:$G$8,5,0),999999)</f>
        <v>8</v>
      </c>
      <c r="R38">
        <f ca="1">IFERROR(VLOOKUP(F38,'modelos acft'!$A$1:$G$8,6,0),999999)</f>
        <v>5</v>
      </c>
      <c r="S38">
        <f ca="1">IFERROR(VLOOKUP(F38,'modelos acft'!$A$1:$N$8,11,0),9999999)</f>
        <v>4</v>
      </c>
      <c r="T38">
        <f ca="1">IFERROR(VLOOKUP(F38,'modelos acft'!$A$1:$N$8,12,0),9999999)</f>
        <v>3000</v>
      </c>
      <c r="U38">
        <f ca="1">IFERROR(VLOOKUP(F38,'modelos acft'!$A$1:$N$8,13,0),9999999)</f>
        <v>800</v>
      </c>
      <c r="V38">
        <f ca="1">IFERROR(VLOOKUP(F38,'modelos acft'!$A$1:$N$8,14,0),9999999)</f>
        <v>500</v>
      </c>
      <c r="W38">
        <f ca="1">IFERROR(VLOOKUP(F38,'modelos acft'!$A$1:$G$8,7,0),1)</f>
        <v>150</v>
      </c>
      <c r="X38" s="36">
        <f ca="1">IFERROR(VLOOKUP(E38,PRECO!$A:$C,3,0),99999999)</f>
        <v>13624.248575</v>
      </c>
      <c r="Y38" s="77">
        <v>12</v>
      </c>
      <c r="Z38" s="13">
        <v>6</v>
      </c>
      <c r="AA38" s="13">
        <v>1</v>
      </c>
      <c r="AB38" s="13">
        <v>12</v>
      </c>
      <c r="AC38" s="13">
        <v>6.5</v>
      </c>
      <c r="AD38" s="13">
        <v>17.75</v>
      </c>
      <c r="AE38" s="12">
        <f t="shared" si="2"/>
        <v>18.083333333333332</v>
      </c>
      <c r="AF38" s="12">
        <f t="shared" si="3"/>
        <v>11.583333333333332</v>
      </c>
    </row>
    <row r="39" spans="1:32" x14ac:dyDescent="0.25">
      <c r="A39" t="s">
        <v>633</v>
      </c>
      <c r="B39" t="str">
        <f>VLOOKUP(A39,'STATUS FROTA'!$A:$D,4,0)</f>
        <v>TITULAR</v>
      </c>
      <c r="C39" t="str">
        <f ca="1">IF(VLOOKUP(A39,'STATUS FROTA'!$A:$J,10,0)=0,"XXX"&amp;RAND(),VLOOKUP(A39,'STATUS FROTA'!$A:$J,10,0)&amp;RAND())</f>
        <v>XXX0,679310999287412</v>
      </c>
      <c r="D39" t="str">
        <f t="shared" ca="1" si="0"/>
        <v>OHA</v>
      </c>
      <c r="E39" t="str">
        <f t="shared" ca="1" si="1"/>
        <v>OHA</v>
      </c>
      <c r="F39" t="str">
        <f ca="1">IFERROR(VLOOKUP(LEFT(D39,3),'STATUS FROTA'!$A:$B,2),"OUTRO")</f>
        <v>AW139</v>
      </c>
      <c r="G39" t="str">
        <f ca="1">IFERROR(VLOOKUP(LEFT(D39,3),'STATUS FROTA'!$A:$T,11,0),"OUTRA")</f>
        <v>SBJR</v>
      </c>
      <c r="H39" s="74" t="str">
        <f ca="1">IFERROR(VLOOKUP(D39,'STATUS FROTA'!$A:$T,13,0),"NÃO")</f>
        <v>SIM</v>
      </c>
      <c r="I39">
        <f ca="1">IFERROR(VLOOKUP(F39,'modelos acft'!$A$1:$G$8,2,0),0)</f>
        <v>12</v>
      </c>
      <c r="J39">
        <f ca="1">IFERROR(VLOOKUP(F39,'modelos acft'!$A$1:$G$8,3,0),0)</f>
        <v>2</v>
      </c>
      <c r="K39" s="35">
        <f ca="1">IFERROR(VLOOKUP(LEFT(D39,3),PMD_PBO!$A:$C,2,0),1)</f>
        <v>7000</v>
      </c>
      <c r="L39" s="35">
        <f ca="1">IFERROR(VLOOKUP(LEFT(D39,3),PMD_PBO!$A:$C,3,0),1)</f>
        <v>4592</v>
      </c>
      <c r="M39" s="33">
        <f ca="1">IFERROR(VLOOKUP(F39,'modelos acft'!$A$1:$H$8,8,0),0)</f>
        <v>1670</v>
      </c>
      <c r="N39" s="36">
        <f ca="1">IFERROR(VLOOKUP(F39,'modelos acft'!$A$1:$J$8,9,0),99999999)</f>
        <v>400</v>
      </c>
      <c r="O39" s="36">
        <f ca="1">IFERROR(VLOOKUP(F39,'modelos acft'!$A$1:$J$8,10,0),9999999)</f>
        <v>320</v>
      </c>
      <c r="P39">
        <f ca="1">IFERROR(VLOOKUP(F39,'modelos acft'!$A$1:$G$8,4,0),999999)</f>
        <v>10</v>
      </c>
      <c r="Q39">
        <f ca="1">IFERROR(VLOOKUP(F39,'modelos acft'!$A$1:$G$8,5,0),999999)</f>
        <v>8</v>
      </c>
      <c r="R39">
        <f ca="1">IFERROR(VLOOKUP(F39,'modelos acft'!$A$1:$G$8,6,0),999999)</f>
        <v>5</v>
      </c>
      <c r="S39">
        <f ca="1">IFERROR(VLOOKUP(F39,'modelos acft'!$A$1:$N$8,11,0),9999999)</f>
        <v>4</v>
      </c>
      <c r="T39">
        <f ca="1">IFERROR(VLOOKUP(F39,'modelos acft'!$A$1:$N$8,12,0),9999999)</f>
        <v>3000</v>
      </c>
      <c r="U39">
        <f ca="1">IFERROR(VLOOKUP(F39,'modelos acft'!$A$1:$N$8,13,0),9999999)</f>
        <v>800</v>
      </c>
      <c r="V39">
        <f ca="1">IFERROR(VLOOKUP(F39,'modelos acft'!$A$1:$N$8,14,0),9999999)</f>
        <v>500</v>
      </c>
      <c r="W39">
        <f ca="1">IFERROR(VLOOKUP(F39,'modelos acft'!$A$1:$G$8,7,0),1)</f>
        <v>150</v>
      </c>
      <c r="X39" s="36">
        <f ca="1">IFERROR(VLOOKUP(E39,PRECO!$A:$C,3,0),99999999)</f>
        <v>14719.150041000001</v>
      </c>
      <c r="Y39" s="77">
        <v>12</v>
      </c>
      <c r="Z39" s="13">
        <v>6</v>
      </c>
      <c r="AA39" s="13">
        <v>1</v>
      </c>
      <c r="AB39" s="13">
        <v>12</v>
      </c>
      <c r="AC39" s="13">
        <v>6.5</v>
      </c>
      <c r="AD39" s="13">
        <v>17.75</v>
      </c>
      <c r="AE39" s="12">
        <f t="shared" si="2"/>
        <v>18.083333333333332</v>
      </c>
      <c r="AF39" s="12">
        <f t="shared" si="3"/>
        <v>11.583333333333332</v>
      </c>
    </row>
    <row r="40" spans="1:32" x14ac:dyDescent="0.25">
      <c r="A40" t="s">
        <v>634</v>
      </c>
      <c r="B40" t="str">
        <f>VLOOKUP(A40,'STATUS FROTA'!$A:$D,4,0)</f>
        <v>TITULAR</v>
      </c>
      <c r="C40" t="str">
        <f ca="1">IF(VLOOKUP(A40,'STATUS FROTA'!$A:$J,10,0)=0,"XXX"&amp;RAND(),VLOOKUP(A40,'STATUS FROTA'!$A:$J,10,0)&amp;RAND())</f>
        <v>XXX0,0244112235084583</v>
      </c>
      <c r="D40" t="str">
        <f t="shared" ca="1" si="0"/>
        <v>OHB</v>
      </c>
      <c r="E40" t="str">
        <f t="shared" ca="1" si="1"/>
        <v>OHB</v>
      </c>
      <c r="F40" t="str">
        <f ca="1">IFERROR(VLOOKUP(LEFT(D40,3),'STATUS FROTA'!$A:$B,2),"OUTRO")</f>
        <v>AW139</v>
      </c>
      <c r="G40" t="str">
        <f ca="1">IFERROR(VLOOKUP(LEFT(D40,3),'STATUS FROTA'!$A:$T,11,0),"OUTRA")</f>
        <v>SBFS</v>
      </c>
      <c r="H40" s="74" t="str">
        <f ca="1">IFERROR(VLOOKUP(D40,'STATUS FROTA'!$A:$T,13,0),"NÃO")</f>
        <v>SIM</v>
      </c>
      <c r="I40">
        <f ca="1">IFERROR(VLOOKUP(F40,'modelos acft'!$A$1:$G$8,2,0),0)</f>
        <v>12</v>
      </c>
      <c r="J40">
        <f ca="1">IFERROR(VLOOKUP(F40,'modelos acft'!$A$1:$G$8,3,0),0)</f>
        <v>2</v>
      </c>
      <c r="K40" s="35">
        <f ca="1">IFERROR(VLOOKUP(LEFT(D40,3),PMD_PBO!$A:$C,2,0),1)</f>
        <v>6800</v>
      </c>
      <c r="L40" s="35">
        <f ca="1">IFERROR(VLOOKUP(LEFT(D40,3),PMD_PBO!$A:$C,3,0),1)</f>
        <v>4711</v>
      </c>
      <c r="M40" s="33">
        <f ca="1">IFERROR(VLOOKUP(F40,'modelos acft'!$A$1:$H$8,8,0),0)</f>
        <v>1670</v>
      </c>
      <c r="N40" s="36">
        <f ca="1">IFERROR(VLOOKUP(F40,'modelos acft'!$A$1:$J$8,9,0),99999999)</f>
        <v>400</v>
      </c>
      <c r="O40" s="36">
        <f ca="1">IFERROR(VLOOKUP(F40,'modelos acft'!$A$1:$J$8,10,0),9999999)</f>
        <v>320</v>
      </c>
      <c r="P40">
        <f ca="1">IFERROR(VLOOKUP(F40,'modelos acft'!$A$1:$G$8,4,0),999999)</f>
        <v>10</v>
      </c>
      <c r="Q40">
        <f ca="1">IFERROR(VLOOKUP(F40,'modelos acft'!$A$1:$G$8,5,0),999999)</f>
        <v>8</v>
      </c>
      <c r="R40">
        <f ca="1">IFERROR(VLOOKUP(F40,'modelos acft'!$A$1:$G$8,6,0),999999)</f>
        <v>5</v>
      </c>
      <c r="S40">
        <f ca="1">IFERROR(VLOOKUP(F40,'modelos acft'!$A$1:$N$8,11,0),9999999)</f>
        <v>4</v>
      </c>
      <c r="T40">
        <f ca="1">IFERROR(VLOOKUP(F40,'modelos acft'!$A$1:$N$8,12,0),9999999)</f>
        <v>3000</v>
      </c>
      <c r="U40">
        <f ca="1">IFERROR(VLOOKUP(F40,'modelos acft'!$A$1:$N$8,13,0),9999999)</f>
        <v>800</v>
      </c>
      <c r="V40">
        <f ca="1">IFERROR(VLOOKUP(F40,'modelos acft'!$A$1:$N$8,14,0),9999999)</f>
        <v>500</v>
      </c>
      <c r="W40">
        <f ca="1">IFERROR(VLOOKUP(F40,'modelos acft'!$A$1:$G$8,7,0),1)</f>
        <v>150</v>
      </c>
      <c r="X40" s="36">
        <f ca="1">IFERROR(VLOOKUP(E40,PRECO!$A:$C,3,0),99999999)</f>
        <v>7108.9034730000003</v>
      </c>
      <c r="Y40" s="77">
        <v>12</v>
      </c>
      <c r="Z40" s="13">
        <v>6</v>
      </c>
      <c r="AA40" s="13">
        <v>1</v>
      </c>
      <c r="AB40" s="13">
        <v>12</v>
      </c>
      <c r="AC40" s="13">
        <v>6.5</v>
      </c>
      <c r="AD40" s="13">
        <v>17.75</v>
      </c>
      <c r="AE40" s="12">
        <f t="shared" si="2"/>
        <v>18.083333333333332</v>
      </c>
      <c r="AF40" s="12">
        <f t="shared" si="3"/>
        <v>11.583333333333332</v>
      </c>
    </row>
    <row r="41" spans="1:32" x14ac:dyDescent="0.25">
      <c r="A41" t="s">
        <v>635</v>
      </c>
      <c r="B41" t="str">
        <f>VLOOKUP(A41,'STATUS FROTA'!$A:$D,4,0)</f>
        <v>TITULAR</v>
      </c>
      <c r="C41" t="str">
        <f ca="1">IF(VLOOKUP(A41,'STATUS FROTA'!$A:$J,10,0)=0,"XXX"&amp;RAND(),VLOOKUP(A41,'STATUS FROTA'!$A:$J,10,0)&amp;RAND())</f>
        <v>XXX0,596631514013134</v>
      </c>
      <c r="D41" t="str">
        <f t="shared" ca="1" si="0"/>
        <v>OHC</v>
      </c>
      <c r="E41" t="str">
        <f t="shared" ca="1" si="1"/>
        <v>OHC</v>
      </c>
      <c r="F41" t="str">
        <f ca="1">IFERROR(VLOOKUP(LEFT(D41,3),'STATUS FROTA'!$A:$B,2),"OUTRO")</f>
        <v>AW139</v>
      </c>
      <c r="G41" t="str">
        <f ca="1">IFERROR(VLOOKUP(LEFT(D41,3),'STATUS FROTA'!$A:$T,11,0),"OUTRA")</f>
        <v>SBFS</v>
      </c>
      <c r="H41" s="74" t="str">
        <f ca="1">IFERROR(VLOOKUP(D41,'STATUS FROTA'!$A:$T,13,0),"NÃO")</f>
        <v>SIM</v>
      </c>
      <c r="I41">
        <f ca="1">IFERROR(VLOOKUP(F41,'modelos acft'!$A$1:$G$8,2,0),0)</f>
        <v>12</v>
      </c>
      <c r="J41">
        <f ca="1">IFERROR(VLOOKUP(F41,'modelos acft'!$A$1:$G$8,3,0),0)</f>
        <v>2</v>
      </c>
      <c r="K41" s="35">
        <f ca="1">IFERROR(VLOOKUP(LEFT(D41,3),PMD_PBO!$A:$C,2,0),1)</f>
        <v>6800</v>
      </c>
      <c r="L41" s="35">
        <f ca="1">IFERROR(VLOOKUP(LEFT(D41,3),PMD_PBO!$A:$C,3,0),1)</f>
        <v>4681</v>
      </c>
      <c r="M41" s="33">
        <f ca="1">IFERROR(VLOOKUP(F41,'modelos acft'!$A$1:$H$8,8,0),0)</f>
        <v>1670</v>
      </c>
      <c r="N41" s="36">
        <f ca="1">IFERROR(VLOOKUP(F41,'modelos acft'!$A$1:$J$8,9,0),99999999)</f>
        <v>400</v>
      </c>
      <c r="O41" s="36">
        <f ca="1">IFERROR(VLOOKUP(F41,'modelos acft'!$A$1:$J$8,10,0),9999999)</f>
        <v>320</v>
      </c>
      <c r="P41">
        <f ca="1">IFERROR(VLOOKUP(F41,'modelos acft'!$A$1:$G$8,4,0),999999)</f>
        <v>10</v>
      </c>
      <c r="Q41">
        <f ca="1">IFERROR(VLOOKUP(F41,'modelos acft'!$A$1:$G$8,5,0),999999)</f>
        <v>8</v>
      </c>
      <c r="R41">
        <f ca="1">IFERROR(VLOOKUP(F41,'modelos acft'!$A$1:$G$8,6,0),999999)</f>
        <v>5</v>
      </c>
      <c r="S41">
        <f ca="1">IFERROR(VLOOKUP(F41,'modelos acft'!$A$1:$N$8,11,0),9999999)</f>
        <v>4</v>
      </c>
      <c r="T41">
        <f ca="1">IFERROR(VLOOKUP(F41,'modelos acft'!$A$1:$N$8,12,0),9999999)</f>
        <v>3000</v>
      </c>
      <c r="U41">
        <f ca="1">IFERROR(VLOOKUP(F41,'modelos acft'!$A$1:$N$8,13,0),9999999)</f>
        <v>800</v>
      </c>
      <c r="V41">
        <f ca="1">IFERROR(VLOOKUP(F41,'modelos acft'!$A$1:$N$8,14,0),9999999)</f>
        <v>500</v>
      </c>
      <c r="W41">
        <f ca="1">IFERROR(VLOOKUP(F41,'modelos acft'!$A$1:$G$8,7,0),1)</f>
        <v>150</v>
      </c>
      <c r="X41" s="36">
        <f ca="1">IFERROR(VLOOKUP(E41,PRECO!$A:$C,3,0),99999999)</f>
        <v>7108.9034730000003</v>
      </c>
      <c r="Y41" s="77">
        <v>12</v>
      </c>
      <c r="Z41" s="13">
        <v>6</v>
      </c>
      <c r="AA41" s="13">
        <v>1</v>
      </c>
      <c r="AB41" s="13">
        <v>12</v>
      </c>
      <c r="AC41" s="13">
        <v>6.5</v>
      </c>
      <c r="AD41" s="13">
        <v>17.75</v>
      </c>
      <c r="AE41" s="12">
        <f t="shared" si="2"/>
        <v>18.083333333333332</v>
      </c>
      <c r="AF41" s="12">
        <f t="shared" si="3"/>
        <v>11.583333333333332</v>
      </c>
    </row>
    <row r="42" spans="1:32" x14ac:dyDescent="0.25">
      <c r="A42" t="s">
        <v>636</v>
      </c>
      <c r="B42" t="str">
        <f>VLOOKUP(A42,'STATUS FROTA'!$A:$D,4,0)</f>
        <v>TITULAR</v>
      </c>
      <c r="C42" t="str">
        <f ca="1">IF(VLOOKUP(A42,'STATUS FROTA'!$A:$J,10,0)=0,"XXX"&amp;RAND(),VLOOKUP(A42,'STATUS FROTA'!$A:$J,10,0)&amp;RAND())</f>
        <v>XXX0,827915761858967</v>
      </c>
      <c r="D42" t="str">
        <f t="shared" ca="1" si="0"/>
        <v>OHE</v>
      </c>
      <c r="E42" t="str">
        <f t="shared" ca="1" si="1"/>
        <v>OHE</v>
      </c>
      <c r="F42" t="str">
        <f ca="1">IFERROR(VLOOKUP(LEFT(D42,3),'STATUS FROTA'!$A:$B,2),"OUTRO")</f>
        <v>S92</v>
      </c>
      <c r="G42" t="str">
        <f ca="1">IFERROR(VLOOKUP(LEFT(D42,3),'STATUS FROTA'!$A:$T,11,0),"OUTRA")</f>
        <v>SBFS</v>
      </c>
      <c r="H42" s="74" t="str">
        <f ca="1">IFERROR(VLOOKUP(D42,'STATUS FROTA'!$A:$T,13,0),"NÃO")</f>
        <v>SIM</v>
      </c>
      <c r="I42">
        <f ca="1">IFERROR(VLOOKUP(F42,'modelos acft'!$A$1:$G$8,2,0),0)</f>
        <v>18</v>
      </c>
      <c r="J42">
        <f ca="1">IFERROR(VLOOKUP(F42,'modelos acft'!$A$1:$G$8,3,0),0)</f>
        <v>3</v>
      </c>
      <c r="K42" s="35">
        <f ca="1">IFERROR(VLOOKUP(LEFT(D42,3),PMD_PBO!$A:$C,2,0),1)</f>
        <v>12020</v>
      </c>
      <c r="L42" s="35">
        <f ca="1">IFERROR(VLOOKUP(LEFT(D42,3),PMD_PBO!$A:$C,3,0),1)</f>
        <v>8238</v>
      </c>
      <c r="M42" s="33">
        <f ca="1">IFERROR(VLOOKUP(F42,'modelos acft'!$A$1:$H$8,8,0),0)</f>
        <v>2272.7272727272725</v>
      </c>
      <c r="N42" s="36">
        <f ca="1">IFERROR(VLOOKUP(F42,'modelos acft'!$A$1:$J$8,9,0),99999999)</f>
        <v>614</v>
      </c>
      <c r="O42" s="36">
        <f ca="1">IFERROR(VLOOKUP(F42,'modelos acft'!$A$1:$J$8,10,0),9999999)</f>
        <v>307</v>
      </c>
      <c r="P42">
        <f ca="1">IFERROR(VLOOKUP(F42,'modelos acft'!$A$1:$G$8,4,0),999999)</f>
        <v>10</v>
      </c>
      <c r="Q42">
        <f ca="1">IFERROR(VLOOKUP(F42,'modelos acft'!$A$1:$G$8,5,0),999999)</f>
        <v>10</v>
      </c>
      <c r="R42">
        <f ca="1">IFERROR(VLOOKUP(F42,'modelos acft'!$A$1:$G$8,6,0),999999)</f>
        <v>5</v>
      </c>
      <c r="S42">
        <f ca="1">IFERROR(VLOOKUP(F42,'modelos acft'!$A$1:$N$8,11,0),9999999)</f>
        <v>4</v>
      </c>
      <c r="T42">
        <f ca="1">IFERROR(VLOOKUP(F42,'modelos acft'!$A$1:$N$8,12,0),9999999)</f>
        <v>3000</v>
      </c>
      <c r="U42">
        <f ca="1">IFERROR(VLOOKUP(F42,'modelos acft'!$A$1:$N$8,13,0),9999999)</f>
        <v>800</v>
      </c>
      <c r="V42">
        <f ca="1">IFERROR(VLOOKUP(F42,'modelos acft'!$A$1:$N$8,14,0),9999999)</f>
        <v>500</v>
      </c>
      <c r="W42">
        <f ca="1">IFERROR(VLOOKUP(F42,'modelos acft'!$A$1:$G$8,7,0),1)</f>
        <v>145</v>
      </c>
      <c r="X42" s="36">
        <f ca="1">IFERROR(VLOOKUP(E42,PRECO!$A:$C,3,0),99999999)</f>
        <v>16247.778484</v>
      </c>
      <c r="Y42" s="77">
        <v>12</v>
      </c>
      <c r="Z42" s="13">
        <v>6</v>
      </c>
      <c r="AA42" s="13">
        <v>1</v>
      </c>
      <c r="AB42" s="13">
        <v>12</v>
      </c>
      <c r="AC42" s="13">
        <v>6.5</v>
      </c>
      <c r="AD42" s="13">
        <v>17.75</v>
      </c>
      <c r="AE42" s="12">
        <f t="shared" si="2"/>
        <v>18.083333333333332</v>
      </c>
      <c r="AF42" s="12">
        <f t="shared" si="3"/>
        <v>11.583333333333332</v>
      </c>
    </row>
    <row r="43" spans="1:32" x14ac:dyDescent="0.25">
      <c r="A43" t="s">
        <v>637</v>
      </c>
      <c r="B43" t="str">
        <f>VLOOKUP(A43,'STATUS FROTA'!$A:$D,4,0)</f>
        <v>TITULAR</v>
      </c>
      <c r="C43" t="str">
        <f ca="1">IF(VLOOKUP(A43,'STATUS FROTA'!$A:$J,10,0)=0,"XXX"&amp;RAND(),VLOOKUP(A43,'STATUS FROTA'!$A:$J,10,0)&amp;RAND())</f>
        <v>XXX0,161982474582106</v>
      </c>
      <c r="D43" t="str">
        <f t="shared" ca="1" si="0"/>
        <v>OHF</v>
      </c>
      <c r="E43" t="str">
        <f t="shared" ca="1" si="1"/>
        <v>OHF</v>
      </c>
      <c r="F43" t="str">
        <f ca="1">IFERROR(VLOOKUP(LEFT(D43,3),'STATUS FROTA'!$A:$B,2),"OUTRO")</f>
        <v>S92</v>
      </c>
      <c r="G43" t="str">
        <f ca="1">IFERROR(VLOOKUP(LEFT(D43,3),'STATUS FROTA'!$A:$T,11,0),"OUTRA")</f>
        <v>SBFS</v>
      </c>
      <c r="H43" s="74" t="str">
        <f ca="1">IFERROR(VLOOKUP(D43,'STATUS FROTA'!$A:$T,13,0),"NÃO")</f>
        <v>SIM</v>
      </c>
      <c r="I43">
        <f ca="1">IFERROR(VLOOKUP(F43,'modelos acft'!$A$1:$G$8,2,0),0)</f>
        <v>18</v>
      </c>
      <c r="J43">
        <f ca="1">IFERROR(VLOOKUP(F43,'modelos acft'!$A$1:$G$8,3,0),0)</f>
        <v>3</v>
      </c>
      <c r="K43" s="35">
        <f ca="1">IFERROR(VLOOKUP(LEFT(D43,3),PMD_PBO!$A:$C,2,0),1)</f>
        <v>12020</v>
      </c>
      <c r="L43" s="35">
        <f ca="1">IFERROR(VLOOKUP(LEFT(D43,3),PMD_PBO!$A:$C,3,0),1)</f>
        <v>8257</v>
      </c>
      <c r="M43" s="33">
        <f ca="1">IFERROR(VLOOKUP(F43,'modelos acft'!$A$1:$H$8,8,0),0)</f>
        <v>2272.7272727272725</v>
      </c>
      <c r="N43" s="36">
        <f ca="1">IFERROR(VLOOKUP(F43,'modelos acft'!$A$1:$J$8,9,0),99999999)</f>
        <v>614</v>
      </c>
      <c r="O43" s="36">
        <f ca="1">IFERROR(VLOOKUP(F43,'modelos acft'!$A$1:$J$8,10,0),9999999)</f>
        <v>307</v>
      </c>
      <c r="P43">
        <f ca="1">IFERROR(VLOOKUP(F43,'modelos acft'!$A$1:$G$8,4,0),999999)</f>
        <v>10</v>
      </c>
      <c r="Q43">
        <f ca="1">IFERROR(VLOOKUP(F43,'modelos acft'!$A$1:$G$8,5,0),999999)</f>
        <v>10</v>
      </c>
      <c r="R43">
        <f ca="1">IFERROR(VLOOKUP(F43,'modelos acft'!$A$1:$G$8,6,0),999999)</f>
        <v>5</v>
      </c>
      <c r="S43">
        <f ca="1">IFERROR(VLOOKUP(F43,'modelos acft'!$A$1:$N$8,11,0),9999999)</f>
        <v>4</v>
      </c>
      <c r="T43">
        <f ca="1">IFERROR(VLOOKUP(F43,'modelos acft'!$A$1:$N$8,12,0),9999999)</f>
        <v>3000</v>
      </c>
      <c r="U43">
        <f ca="1">IFERROR(VLOOKUP(F43,'modelos acft'!$A$1:$N$8,13,0),9999999)</f>
        <v>800</v>
      </c>
      <c r="V43">
        <f ca="1">IFERROR(VLOOKUP(F43,'modelos acft'!$A$1:$N$8,14,0),9999999)</f>
        <v>500</v>
      </c>
      <c r="W43">
        <f ca="1">IFERROR(VLOOKUP(F43,'modelos acft'!$A$1:$G$8,7,0),1)</f>
        <v>145</v>
      </c>
      <c r="X43" s="36">
        <f ca="1">IFERROR(VLOOKUP(E43,PRECO!$A:$C,3,0),99999999)</f>
        <v>16247.778484</v>
      </c>
      <c r="Y43" s="77">
        <v>12</v>
      </c>
      <c r="Z43" s="13">
        <v>6</v>
      </c>
      <c r="AA43" s="13">
        <v>1</v>
      </c>
      <c r="AB43" s="13">
        <v>12</v>
      </c>
      <c r="AC43" s="13">
        <v>6.5</v>
      </c>
      <c r="AD43" s="13">
        <v>17.75</v>
      </c>
      <c r="AE43" s="12">
        <f t="shared" si="2"/>
        <v>18.083333333333332</v>
      </c>
      <c r="AF43" s="12">
        <f t="shared" si="3"/>
        <v>11.583333333333332</v>
      </c>
    </row>
    <row r="44" spans="1:32" x14ac:dyDescent="0.25">
      <c r="A44" t="s">
        <v>638</v>
      </c>
      <c r="B44" t="str">
        <f>VLOOKUP(A44,'STATUS FROTA'!$A:$D,4,0)</f>
        <v>TITULAR</v>
      </c>
      <c r="C44" t="str">
        <f ca="1">IF(VLOOKUP(A44,'STATUS FROTA'!$A:$J,10,0)=0,"XXX"&amp;RAND(),VLOOKUP(A44,'STATUS FROTA'!$A:$J,10,0)&amp;RAND())</f>
        <v>XXX0,162106357110992</v>
      </c>
      <c r="D44" t="str">
        <f t="shared" ca="1" si="0"/>
        <v>OHG</v>
      </c>
      <c r="E44" t="str">
        <f t="shared" ca="1" si="1"/>
        <v>OHG</v>
      </c>
      <c r="F44" t="str">
        <f ca="1">IFERROR(VLOOKUP(LEFT(D44,3),'STATUS FROTA'!$A:$B,2),"OUTRO")</f>
        <v>S92</v>
      </c>
      <c r="G44" t="str">
        <f ca="1">IFERROR(VLOOKUP(LEFT(D44,3),'STATUS FROTA'!$A:$T,11,0),"OUTRA")</f>
        <v>SBFS</v>
      </c>
      <c r="H44" s="74" t="str">
        <f ca="1">IFERROR(VLOOKUP(D44,'STATUS FROTA'!$A:$T,13,0),"NÃO")</f>
        <v>SIM</v>
      </c>
      <c r="I44">
        <f ca="1">IFERROR(VLOOKUP(F44,'modelos acft'!$A$1:$G$8,2,0),0)</f>
        <v>18</v>
      </c>
      <c r="J44">
        <f ca="1">IFERROR(VLOOKUP(F44,'modelos acft'!$A$1:$G$8,3,0),0)</f>
        <v>3</v>
      </c>
      <c r="K44" s="35">
        <f ca="1">IFERROR(VLOOKUP(LEFT(D44,3),PMD_PBO!$A:$C,2,0),1)</f>
        <v>12020</v>
      </c>
      <c r="L44" s="35">
        <f ca="1">IFERROR(VLOOKUP(LEFT(D44,3),PMD_PBO!$A:$C,3,0),1)</f>
        <v>8226</v>
      </c>
      <c r="M44" s="33">
        <f ca="1">IFERROR(VLOOKUP(F44,'modelos acft'!$A$1:$H$8,8,0),0)</f>
        <v>2272.7272727272725</v>
      </c>
      <c r="N44" s="36">
        <f ca="1">IFERROR(VLOOKUP(F44,'modelos acft'!$A$1:$J$8,9,0),99999999)</f>
        <v>614</v>
      </c>
      <c r="O44" s="36">
        <f ca="1">IFERROR(VLOOKUP(F44,'modelos acft'!$A$1:$J$8,10,0),9999999)</f>
        <v>307</v>
      </c>
      <c r="P44">
        <f ca="1">IFERROR(VLOOKUP(F44,'modelos acft'!$A$1:$G$8,4,0),999999)</f>
        <v>10</v>
      </c>
      <c r="Q44">
        <f ca="1">IFERROR(VLOOKUP(F44,'modelos acft'!$A$1:$G$8,5,0),999999)</f>
        <v>10</v>
      </c>
      <c r="R44">
        <f ca="1">IFERROR(VLOOKUP(F44,'modelos acft'!$A$1:$G$8,6,0),999999)</f>
        <v>5</v>
      </c>
      <c r="S44">
        <f ca="1">IFERROR(VLOOKUP(F44,'modelos acft'!$A$1:$N$8,11,0),9999999)</f>
        <v>4</v>
      </c>
      <c r="T44">
        <f ca="1">IFERROR(VLOOKUP(F44,'modelos acft'!$A$1:$N$8,12,0),9999999)</f>
        <v>3000</v>
      </c>
      <c r="U44">
        <f ca="1">IFERROR(VLOOKUP(F44,'modelos acft'!$A$1:$N$8,13,0),9999999)</f>
        <v>800</v>
      </c>
      <c r="V44">
        <f ca="1">IFERROR(VLOOKUP(F44,'modelos acft'!$A$1:$N$8,14,0),9999999)</f>
        <v>500</v>
      </c>
      <c r="W44">
        <f ca="1">IFERROR(VLOOKUP(F44,'modelos acft'!$A$1:$G$8,7,0),1)</f>
        <v>145</v>
      </c>
      <c r="X44" s="36">
        <f ca="1">IFERROR(VLOOKUP(E44,PRECO!$A:$C,3,0),99999999)</f>
        <v>16247.778484</v>
      </c>
      <c r="Y44" s="77">
        <v>12</v>
      </c>
      <c r="Z44" s="13">
        <v>6</v>
      </c>
      <c r="AA44" s="13">
        <v>1</v>
      </c>
      <c r="AB44" s="13">
        <v>12</v>
      </c>
      <c r="AC44" s="13">
        <v>6.5</v>
      </c>
      <c r="AD44" s="13">
        <v>17.75</v>
      </c>
      <c r="AE44" s="12">
        <f t="shared" si="2"/>
        <v>18.083333333333332</v>
      </c>
      <c r="AF44" s="12">
        <f t="shared" si="3"/>
        <v>11.583333333333332</v>
      </c>
    </row>
    <row r="45" spans="1:32" x14ac:dyDescent="0.25">
      <c r="A45" t="s">
        <v>639</v>
      </c>
      <c r="B45" t="str">
        <f>VLOOKUP(A45,'STATUS FROTA'!$A:$D,4,0)</f>
        <v>TITULAR</v>
      </c>
      <c r="C45" t="str">
        <f ca="1">IF(VLOOKUP(A45,'STATUS FROTA'!$A:$J,10,0)=0,"XXX"&amp;RAND(),VLOOKUP(A45,'STATUS FROTA'!$A:$J,10,0)&amp;RAND())</f>
        <v>XXX0,310028453833041</v>
      </c>
      <c r="D45" t="str">
        <f t="shared" ca="1" si="0"/>
        <v>OHI</v>
      </c>
      <c r="E45" t="str">
        <f t="shared" ca="1" si="1"/>
        <v>OHI</v>
      </c>
      <c r="F45" t="str">
        <f ca="1">IFERROR(VLOOKUP(LEFT(D45,3),'STATUS FROTA'!$A:$B,2),"OUTRO")</f>
        <v>S92</v>
      </c>
      <c r="G45" t="str">
        <f ca="1">IFERROR(VLOOKUP(LEFT(D45,3),'STATUS FROTA'!$A:$T,11,0),"OUTRA")</f>
        <v>SBFS</v>
      </c>
      <c r="H45" s="74" t="str">
        <f ca="1">IFERROR(VLOOKUP(D45,'STATUS FROTA'!$A:$T,13,0),"NÃO")</f>
        <v>SIM</v>
      </c>
      <c r="I45">
        <f ca="1">IFERROR(VLOOKUP(F45,'modelos acft'!$A$1:$G$8,2,0),0)</f>
        <v>18</v>
      </c>
      <c r="J45">
        <f ca="1">IFERROR(VLOOKUP(F45,'modelos acft'!$A$1:$G$8,3,0),0)</f>
        <v>3</v>
      </c>
      <c r="K45" s="35">
        <f ca="1">IFERROR(VLOOKUP(LEFT(D45,3),PMD_PBO!$A:$C,2,0),1)</f>
        <v>12020</v>
      </c>
      <c r="L45" s="35">
        <f ca="1">IFERROR(VLOOKUP(LEFT(D45,3),PMD_PBO!$A:$C,3,0),1)</f>
        <v>8267</v>
      </c>
      <c r="M45" s="33">
        <f ca="1">IFERROR(VLOOKUP(F45,'modelos acft'!$A$1:$H$8,8,0),0)</f>
        <v>2272.7272727272725</v>
      </c>
      <c r="N45" s="36">
        <f ca="1">IFERROR(VLOOKUP(F45,'modelos acft'!$A$1:$J$8,9,0),99999999)</f>
        <v>614</v>
      </c>
      <c r="O45" s="36">
        <f ca="1">IFERROR(VLOOKUP(F45,'modelos acft'!$A$1:$J$8,10,0),9999999)</f>
        <v>307</v>
      </c>
      <c r="P45">
        <f ca="1">IFERROR(VLOOKUP(F45,'modelos acft'!$A$1:$G$8,4,0),999999)</f>
        <v>10</v>
      </c>
      <c r="Q45">
        <f ca="1">IFERROR(VLOOKUP(F45,'modelos acft'!$A$1:$G$8,5,0),999999)</f>
        <v>10</v>
      </c>
      <c r="R45">
        <f ca="1">IFERROR(VLOOKUP(F45,'modelos acft'!$A$1:$G$8,6,0),999999)</f>
        <v>5</v>
      </c>
      <c r="S45">
        <f ca="1">IFERROR(VLOOKUP(F45,'modelos acft'!$A$1:$N$8,11,0),9999999)</f>
        <v>4</v>
      </c>
      <c r="T45">
        <f ca="1">IFERROR(VLOOKUP(F45,'modelos acft'!$A$1:$N$8,12,0),9999999)</f>
        <v>3000</v>
      </c>
      <c r="U45">
        <f ca="1">IFERROR(VLOOKUP(F45,'modelos acft'!$A$1:$N$8,13,0),9999999)</f>
        <v>800</v>
      </c>
      <c r="V45">
        <f ca="1">IFERROR(VLOOKUP(F45,'modelos acft'!$A$1:$N$8,14,0),9999999)</f>
        <v>500</v>
      </c>
      <c r="W45">
        <f ca="1">IFERROR(VLOOKUP(F45,'modelos acft'!$A$1:$G$8,7,0),1)</f>
        <v>145</v>
      </c>
      <c r="X45" s="36">
        <f ca="1">IFERROR(VLOOKUP(E45,PRECO!$A:$C,3,0),99999999)</f>
        <v>16247.778484</v>
      </c>
      <c r="Y45" s="77">
        <v>12</v>
      </c>
      <c r="Z45" s="13">
        <v>6</v>
      </c>
      <c r="AA45" s="13">
        <v>1</v>
      </c>
      <c r="AB45" s="13">
        <v>12</v>
      </c>
      <c r="AC45" s="13">
        <v>6.5</v>
      </c>
      <c r="AD45" s="13">
        <v>17.75</v>
      </c>
      <c r="AE45" s="12">
        <f t="shared" si="2"/>
        <v>18.083333333333332</v>
      </c>
      <c r="AF45" s="12">
        <f t="shared" si="3"/>
        <v>11.583333333333332</v>
      </c>
    </row>
    <row r="46" spans="1:32" x14ac:dyDescent="0.25">
      <c r="A46" t="s">
        <v>640</v>
      </c>
      <c r="B46" t="str">
        <f>VLOOKUP(A46,'STATUS FROTA'!$A:$D,4,0)</f>
        <v>TITULAR</v>
      </c>
      <c r="C46" t="str">
        <f ca="1">IF(VLOOKUP(A46,'STATUS FROTA'!$A:$J,10,0)=0,"XXX"&amp;RAND(),VLOOKUP(A46,'STATUS FROTA'!$A:$J,10,0)&amp;RAND())</f>
        <v>XXX0,963337833638899</v>
      </c>
      <c r="D46" t="str">
        <f t="shared" ca="1" si="0"/>
        <v>OHJ</v>
      </c>
      <c r="E46" t="str">
        <f t="shared" ca="1" si="1"/>
        <v>OHJ</v>
      </c>
      <c r="F46" t="str">
        <f ca="1">IFERROR(VLOOKUP(LEFT(D46,3),'STATUS FROTA'!$A:$B,2),"OUTRO")</f>
        <v>AW139</v>
      </c>
      <c r="G46" t="str">
        <f ca="1">IFERROR(VLOOKUP(LEFT(D46,3),'STATUS FROTA'!$A:$T,11,0),"OUTRA")</f>
        <v>SBFS</v>
      </c>
      <c r="H46" s="74" t="str">
        <f ca="1">IFERROR(VLOOKUP(D46,'STATUS FROTA'!$A:$T,13,0),"NÃO")</f>
        <v>SIM</v>
      </c>
      <c r="I46">
        <f ca="1">IFERROR(VLOOKUP(F46,'modelos acft'!$A$1:$G$8,2,0),0)</f>
        <v>12</v>
      </c>
      <c r="J46">
        <f ca="1">IFERROR(VLOOKUP(F46,'modelos acft'!$A$1:$G$8,3,0),0)</f>
        <v>2</v>
      </c>
      <c r="K46" s="35">
        <f ca="1">IFERROR(VLOOKUP(LEFT(D46,3),PMD_PBO!$A:$C,2,0),1)</f>
        <v>6800</v>
      </c>
      <c r="L46" s="35">
        <f ca="1">IFERROR(VLOOKUP(LEFT(D46,3),PMD_PBO!$A:$C,3,0),1)</f>
        <v>4722</v>
      </c>
      <c r="M46" s="33">
        <f ca="1">IFERROR(VLOOKUP(F46,'modelos acft'!$A$1:$H$8,8,0),0)</f>
        <v>1670</v>
      </c>
      <c r="N46" s="36">
        <f ca="1">IFERROR(VLOOKUP(F46,'modelos acft'!$A$1:$J$8,9,0),99999999)</f>
        <v>400</v>
      </c>
      <c r="O46" s="36">
        <f ca="1">IFERROR(VLOOKUP(F46,'modelos acft'!$A$1:$J$8,10,0),9999999)</f>
        <v>320</v>
      </c>
      <c r="P46">
        <f ca="1">IFERROR(VLOOKUP(F46,'modelos acft'!$A$1:$G$8,4,0),999999)</f>
        <v>10</v>
      </c>
      <c r="Q46">
        <f ca="1">IFERROR(VLOOKUP(F46,'modelos acft'!$A$1:$G$8,5,0),999999)</f>
        <v>8</v>
      </c>
      <c r="R46">
        <f ca="1">IFERROR(VLOOKUP(F46,'modelos acft'!$A$1:$G$8,6,0),999999)</f>
        <v>5</v>
      </c>
      <c r="S46">
        <f ca="1">IFERROR(VLOOKUP(F46,'modelos acft'!$A$1:$N$8,11,0),9999999)</f>
        <v>4</v>
      </c>
      <c r="T46">
        <f ca="1">IFERROR(VLOOKUP(F46,'modelos acft'!$A$1:$N$8,12,0),9999999)</f>
        <v>3000</v>
      </c>
      <c r="U46">
        <f ca="1">IFERROR(VLOOKUP(F46,'modelos acft'!$A$1:$N$8,13,0),9999999)</f>
        <v>800</v>
      </c>
      <c r="V46">
        <f ca="1">IFERROR(VLOOKUP(F46,'modelos acft'!$A$1:$N$8,14,0),9999999)</f>
        <v>500</v>
      </c>
      <c r="W46">
        <f ca="1">IFERROR(VLOOKUP(F46,'modelos acft'!$A$1:$G$8,7,0),1)</f>
        <v>150</v>
      </c>
      <c r="X46" s="36">
        <f ca="1">IFERROR(VLOOKUP(E46,PRECO!$A:$C,3,0),99999999)</f>
        <v>7108.9034730000003</v>
      </c>
      <c r="Y46" s="77">
        <v>12</v>
      </c>
      <c r="Z46" s="13">
        <v>6</v>
      </c>
      <c r="AA46" s="13">
        <v>1</v>
      </c>
      <c r="AB46" s="13">
        <v>12</v>
      </c>
      <c r="AC46" s="13">
        <v>6.5</v>
      </c>
      <c r="AD46" s="13">
        <v>17.75</v>
      </c>
      <c r="AE46" s="12">
        <f t="shared" si="2"/>
        <v>18.083333333333332</v>
      </c>
      <c r="AF46" s="12">
        <f t="shared" si="3"/>
        <v>11.583333333333332</v>
      </c>
    </row>
    <row r="47" spans="1:32" x14ac:dyDescent="0.25">
      <c r="A47" t="s">
        <v>554</v>
      </c>
      <c r="B47" t="str">
        <f>VLOOKUP(A47,'STATUS FROTA'!$A:$D,4,0)</f>
        <v>BACKUP</v>
      </c>
      <c r="C47" t="str">
        <f ca="1">IF(VLOOKUP(A47,'STATUS FROTA'!$A:$J,10,0)=0,"XXX"&amp;RAND(),VLOOKUP(A47,'STATUS FROTA'!$A:$J,10,0)&amp;RAND())</f>
        <v>CHT0,0240666305356487</v>
      </c>
      <c r="D47" t="str">
        <f t="shared" ca="1" si="0"/>
        <v>OHK</v>
      </c>
      <c r="E47" t="str">
        <f t="shared" ca="1" si="1"/>
        <v>CHT</v>
      </c>
      <c r="F47" t="str">
        <f ca="1">IFERROR(VLOOKUP(LEFT(D47,3),'STATUS FROTA'!$A:$B,2),"OUTRO")</f>
        <v>S92</v>
      </c>
      <c r="G47" t="str">
        <f ca="1">IFERROR(VLOOKUP(LEFT(D47,3),'STATUS FROTA'!$A:$T,11,0),"OUTRA")</f>
        <v>SBCB</v>
      </c>
      <c r="H47" s="74" t="str">
        <f ca="1">IFERROR(VLOOKUP(D47,'STATUS FROTA'!$A:$T,13,0),"NÃO")</f>
        <v>SIM</v>
      </c>
      <c r="I47">
        <f ca="1">IFERROR(VLOOKUP(F47,'modelos acft'!$A$1:$G$8,2,0),0)</f>
        <v>18</v>
      </c>
      <c r="J47">
        <f ca="1">IFERROR(VLOOKUP(F47,'modelos acft'!$A$1:$G$8,3,0),0)</f>
        <v>3</v>
      </c>
      <c r="K47" s="35">
        <f ca="1">IFERROR(VLOOKUP(LEFT(D47,3),PMD_PBO!$A:$C,2,0),1)</f>
        <v>12020</v>
      </c>
      <c r="L47" s="35">
        <f ca="1">IFERROR(VLOOKUP(LEFT(D47,3),PMD_PBO!$A:$C,3,0),1)</f>
        <v>8326</v>
      </c>
      <c r="M47" s="33">
        <f ca="1">IFERROR(VLOOKUP(F47,'modelos acft'!$A$1:$H$8,8,0),0)</f>
        <v>2272.7272727272725</v>
      </c>
      <c r="N47" s="36">
        <f ca="1">IFERROR(VLOOKUP(F47,'modelos acft'!$A$1:$J$8,9,0),99999999)</f>
        <v>614</v>
      </c>
      <c r="O47" s="36">
        <f ca="1">IFERROR(VLOOKUP(F47,'modelos acft'!$A$1:$J$8,10,0),9999999)</f>
        <v>307</v>
      </c>
      <c r="P47">
        <f ca="1">IFERROR(VLOOKUP(F47,'modelos acft'!$A$1:$G$8,4,0),999999)</f>
        <v>10</v>
      </c>
      <c r="Q47">
        <f ca="1">IFERROR(VLOOKUP(F47,'modelos acft'!$A$1:$G$8,5,0),999999)</f>
        <v>10</v>
      </c>
      <c r="R47">
        <f ca="1">IFERROR(VLOOKUP(F47,'modelos acft'!$A$1:$G$8,6,0),999999)</f>
        <v>5</v>
      </c>
      <c r="S47">
        <f ca="1">IFERROR(VLOOKUP(F47,'modelos acft'!$A$1:$N$8,11,0),9999999)</f>
        <v>4</v>
      </c>
      <c r="T47">
        <f ca="1">IFERROR(VLOOKUP(F47,'modelos acft'!$A$1:$N$8,12,0),9999999)</f>
        <v>3000</v>
      </c>
      <c r="U47">
        <f ca="1">IFERROR(VLOOKUP(F47,'modelos acft'!$A$1:$N$8,13,0),9999999)</f>
        <v>800</v>
      </c>
      <c r="V47">
        <f ca="1">IFERROR(VLOOKUP(F47,'modelos acft'!$A$1:$N$8,14,0),9999999)</f>
        <v>500</v>
      </c>
      <c r="W47">
        <f ca="1">IFERROR(VLOOKUP(F47,'modelos acft'!$A$1:$G$8,7,0),1)</f>
        <v>145</v>
      </c>
      <c r="X47" s="36">
        <f ca="1">IFERROR(VLOOKUP(E47,PRECO!$A:$C,3,0),99999999)</f>
        <v>24566.583284</v>
      </c>
      <c r="Y47" s="77">
        <v>12</v>
      </c>
      <c r="Z47" s="13">
        <v>6</v>
      </c>
      <c r="AA47" s="13">
        <v>1</v>
      </c>
      <c r="AB47" s="13">
        <v>12</v>
      </c>
      <c r="AC47" s="13">
        <v>6.5</v>
      </c>
      <c r="AD47" s="13">
        <v>17.75</v>
      </c>
      <c r="AE47" s="12">
        <f t="shared" si="2"/>
        <v>18.083333333333332</v>
      </c>
      <c r="AF47" s="12">
        <f t="shared" si="3"/>
        <v>11.583333333333332</v>
      </c>
    </row>
    <row r="48" spans="1:32" x14ac:dyDescent="0.25">
      <c r="A48" t="s">
        <v>641</v>
      </c>
      <c r="B48" t="str">
        <f>VLOOKUP(A48,'STATUS FROTA'!$A:$D,4,0)</f>
        <v>TITULAR</v>
      </c>
      <c r="C48" t="str">
        <f ca="1">IF(VLOOKUP(A48,'STATUS FROTA'!$A:$J,10,0)=0,"XXX"&amp;RAND(),VLOOKUP(A48,'STATUS FROTA'!$A:$J,10,0)&amp;RAND())</f>
        <v>XXX0,516349018178778</v>
      </c>
      <c r="D48" t="str">
        <f t="shared" ca="1" si="0"/>
        <v>OHL</v>
      </c>
      <c r="E48" t="str">
        <f t="shared" ca="1" si="1"/>
        <v>OHL</v>
      </c>
      <c r="F48" t="str">
        <f ca="1">IFERROR(VLOOKUP(LEFT(D48,3),'STATUS FROTA'!$A:$B,2),"OUTRO")</f>
        <v>AW139</v>
      </c>
      <c r="G48" t="str">
        <f ca="1">IFERROR(VLOOKUP(LEFT(D48,3),'STATUS FROTA'!$A:$T,11,0),"OUTRA")</f>
        <v>SBME</v>
      </c>
      <c r="H48" s="74" t="str">
        <f ca="1">IFERROR(VLOOKUP(D48,'STATUS FROTA'!$A:$T,13,0),"NÃO")</f>
        <v>SIM</v>
      </c>
      <c r="I48">
        <f ca="1">IFERROR(VLOOKUP(F48,'modelos acft'!$A$1:$G$8,2,0),0)</f>
        <v>12</v>
      </c>
      <c r="J48">
        <f ca="1">IFERROR(VLOOKUP(F48,'modelos acft'!$A$1:$G$8,3,0),0)</f>
        <v>2</v>
      </c>
      <c r="K48" s="35">
        <f ca="1">IFERROR(VLOOKUP(LEFT(D48,3),PMD_PBO!$A:$C,2,0),1)</f>
        <v>7000</v>
      </c>
      <c r="L48" s="35">
        <f ca="1">IFERROR(VLOOKUP(LEFT(D48,3),PMD_PBO!$A:$C,3,0),1)</f>
        <v>4630</v>
      </c>
      <c r="M48" s="33">
        <f ca="1">IFERROR(VLOOKUP(F48,'modelos acft'!$A$1:$H$8,8,0),0)</f>
        <v>1670</v>
      </c>
      <c r="N48" s="36">
        <f ca="1">IFERROR(VLOOKUP(F48,'modelos acft'!$A$1:$J$8,9,0),99999999)</f>
        <v>400</v>
      </c>
      <c r="O48" s="36">
        <f ca="1">IFERROR(VLOOKUP(F48,'modelos acft'!$A$1:$J$8,10,0),9999999)</f>
        <v>320</v>
      </c>
      <c r="P48">
        <f ca="1">IFERROR(VLOOKUP(F48,'modelos acft'!$A$1:$G$8,4,0),999999)</f>
        <v>10</v>
      </c>
      <c r="Q48">
        <f ca="1">IFERROR(VLOOKUP(F48,'modelos acft'!$A$1:$G$8,5,0),999999)</f>
        <v>8</v>
      </c>
      <c r="R48">
        <f ca="1">IFERROR(VLOOKUP(F48,'modelos acft'!$A$1:$G$8,6,0),999999)</f>
        <v>5</v>
      </c>
      <c r="S48">
        <f ca="1">IFERROR(VLOOKUP(F48,'modelos acft'!$A$1:$N$8,11,0),9999999)</f>
        <v>4</v>
      </c>
      <c r="T48">
        <f ca="1">IFERROR(VLOOKUP(F48,'modelos acft'!$A$1:$N$8,12,0),9999999)</f>
        <v>3000</v>
      </c>
      <c r="U48">
        <f ca="1">IFERROR(VLOOKUP(F48,'modelos acft'!$A$1:$N$8,13,0),9999999)</f>
        <v>800</v>
      </c>
      <c r="V48">
        <f ca="1">IFERROR(VLOOKUP(F48,'modelos acft'!$A$1:$N$8,14,0),9999999)</f>
        <v>500</v>
      </c>
      <c r="W48">
        <f ca="1">IFERROR(VLOOKUP(F48,'modelos acft'!$A$1:$G$8,7,0),1)</f>
        <v>150</v>
      </c>
      <c r="X48" s="36">
        <f ca="1">IFERROR(VLOOKUP(E48,PRECO!$A:$C,3,0),99999999)</f>
        <v>8795.9942190000002</v>
      </c>
      <c r="Y48" s="77">
        <v>12</v>
      </c>
      <c r="Z48" s="13">
        <v>6</v>
      </c>
      <c r="AA48" s="13">
        <v>1</v>
      </c>
      <c r="AB48" s="13">
        <v>12</v>
      </c>
      <c r="AC48" s="13">
        <v>6.5</v>
      </c>
      <c r="AD48" s="13">
        <v>17.75</v>
      </c>
      <c r="AE48" s="12">
        <f t="shared" si="2"/>
        <v>18.083333333333332</v>
      </c>
      <c r="AF48" s="12">
        <f t="shared" si="3"/>
        <v>11.583333333333332</v>
      </c>
    </row>
    <row r="49" spans="1:32" x14ac:dyDescent="0.25">
      <c r="A49" t="s">
        <v>642</v>
      </c>
      <c r="B49" t="str">
        <f>VLOOKUP(A49,'STATUS FROTA'!$A:$D,4,0)</f>
        <v>TITULAR</v>
      </c>
      <c r="C49" t="str">
        <f ca="1">IF(VLOOKUP(A49,'STATUS FROTA'!$A:$J,10,0)=0,"XXX"&amp;RAND(),VLOOKUP(A49,'STATUS FROTA'!$A:$J,10,0)&amp;RAND())</f>
        <v>XXX0,369943562611465</v>
      </c>
      <c r="D49" t="str">
        <f t="shared" ca="1" si="0"/>
        <v>OHN</v>
      </c>
      <c r="E49" t="str">
        <f t="shared" ca="1" si="1"/>
        <v>OHN</v>
      </c>
      <c r="F49" t="str">
        <f ca="1">IFERROR(VLOOKUP(LEFT(D49,3),'STATUS FROTA'!$A:$B,2),"OUTRO")</f>
        <v>AW139</v>
      </c>
      <c r="G49" t="str">
        <f ca="1">IFERROR(VLOOKUP(LEFT(D49,3),'STATUS FROTA'!$A:$T,11,0),"OUTRA")</f>
        <v>SBJR</v>
      </c>
      <c r="H49" s="74" t="str">
        <f ca="1">IFERROR(VLOOKUP(D49,'STATUS FROTA'!$A:$T,13,0),"NÃO")</f>
        <v>SIM</v>
      </c>
      <c r="I49">
        <f ca="1">IFERROR(VLOOKUP(F49,'modelos acft'!$A$1:$G$8,2,0),0)</f>
        <v>12</v>
      </c>
      <c r="J49">
        <f ca="1">IFERROR(VLOOKUP(F49,'modelos acft'!$A$1:$G$8,3,0),0)</f>
        <v>2</v>
      </c>
      <c r="K49" s="35">
        <f ca="1">IFERROR(VLOOKUP(LEFT(D49,3),PMD_PBO!$A:$C,2,0),1)</f>
        <v>7000</v>
      </c>
      <c r="L49" s="35">
        <f ca="1">IFERROR(VLOOKUP(LEFT(D49,3),PMD_PBO!$A:$C,3,0),1)</f>
        <v>4681</v>
      </c>
      <c r="M49" s="33">
        <f ca="1">IFERROR(VLOOKUP(F49,'modelos acft'!$A$1:$H$8,8,0),0)</f>
        <v>1670</v>
      </c>
      <c r="N49" s="36">
        <f ca="1">IFERROR(VLOOKUP(F49,'modelos acft'!$A$1:$J$8,9,0),99999999)</f>
        <v>400</v>
      </c>
      <c r="O49" s="36">
        <f ca="1">IFERROR(VLOOKUP(F49,'modelos acft'!$A$1:$J$8,10,0),9999999)</f>
        <v>320</v>
      </c>
      <c r="P49">
        <f ca="1">IFERROR(VLOOKUP(F49,'modelos acft'!$A$1:$G$8,4,0),999999)</f>
        <v>10</v>
      </c>
      <c r="Q49">
        <f ca="1">IFERROR(VLOOKUP(F49,'modelos acft'!$A$1:$G$8,5,0),999999)</f>
        <v>8</v>
      </c>
      <c r="R49">
        <f ca="1">IFERROR(VLOOKUP(F49,'modelos acft'!$A$1:$G$8,6,0),999999)</f>
        <v>5</v>
      </c>
      <c r="S49">
        <f ca="1">IFERROR(VLOOKUP(F49,'modelos acft'!$A$1:$N$8,11,0),9999999)</f>
        <v>4</v>
      </c>
      <c r="T49">
        <f ca="1">IFERROR(VLOOKUP(F49,'modelos acft'!$A$1:$N$8,12,0),9999999)</f>
        <v>3000</v>
      </c>
      <c r="U49">
        <f ca="1">IFERROR(VLOOKUP(F49,'modelos acft'!$A$1:$N$8,13,0),9999999)</f>
        <v>800</v>
      </c>
      <c r="V49">
        <f ca="1">IFERROR(VLOOKUP(F49,'modelos acft'!$A$1:$N$8,14,0),9999999)</f>
        <v>500</v>
      </c>
      <c r="W49">
        <f ca="1">IFERROR(VLOOKUP(F49,'modelos acft'!$A$1:$G$8,7,0),1)</f>
        <v>150</v>
      </c>
      <c r="X49" s="36">
        <f ca="1">IFERROR(VLOOKUP(E49,PRECO!$A:$C,3,0),99999999)</f>
        <v>8895.0078689999991</v>
      </c>
      <c r="Y49" s="77">
        <v>12</v>
      </c>
      <c r="Z49" s="13">
        <v>6</v>
      </c>
      <c r="AA49" s="13">
        <v>1</v>
      </c>
      <c r="AB49" s="13">
        <v>12</v>
      </c>
      <c r="AC49" s="13">
        <v>6.5</v>
      </c>
      <c r="AD49" s="13">
        <v>17.75</v>
      </c>
      <c r="AE49" s="12">
        <f t="shared" si="2"/>
        <v>18.083333333333332</v>
      </c>
      <c r="AF49" s="12">
        <f t="shared" si="3"/>
        <v>11.583333333333332</v>
      </c>
    </row>
    <row r="50" spans="1:32" x14ac:dyDescent="0.25">
      <c r="A50" t="s">
        <v>643</v>
      </c>
      <c r="B50" t="str">
        <f>VLOOKUP(A50,'STATUS FROTA'!$A:$D,4,0)</f>
        <v>TITULAR</v>
      </c>
      <c r="C50" t="str">
        <f ca="1">IF(VLOOKUP(A50,'STATUS FROTA'!$A:$J,10,0)=0,"XXX"&amp;RAND(),VLOOKUP(A50,'STATUS FROTA'!$A:$J,10,0)&amp;RAND())</f>
        <v>XXX0,124706340172895</v>
      </c>
      <c r="D50" t="str">
        <f t="shared" ca="1" si="0"/>
        <v>OHO</v>
      </c>
      <c r="E50" t="str">
        <f t="shared" ca="1" si="1"/>
        <v>OHO</v>
      </c>
      <c r="F50" t="str">
        <f ca="1">IFERROR(VLOOKUP(LEFT(D50,3),'STATUS FROTA'!$A:$B,2),"OUTRO")</f>
        <v>S92</v>
      </c>
      <c r="G50" t="str">
        <f ca="1">IFERROR(VLOOKUP(LEFT(D50,3),'STATUS FROTA'!$A:$T,11,0),"OUTRA")</f>
        <v>SBFS</v>
      </c>
      <c r="H50" s="74" t="str">
        <f ca="1">IFERROR(VLOOKUP(D50,'STATUS FROTA'!$A:$T,13,0),"NÃO")</f>
        <v>SIM</v>
      </c>
      <c r="I50">
        <f ca="1">IFERROR(VLOOKUP(F50,'modelos acft'!$A$1:$G$8,2,0),0)</f>
        <v>18</v>
      </c>
      <c r="J50">
        <f ca="1">IFERROR(VLOOKUP(F50,'modelos acft'!$A$1:$G$8,3,0),0)</f>
        <v>3</v>
      </c>
      <c r="K50" s="35">
        <f ca="1">IFERROR(VLOOKUP(LEFT(D50,3),PMD_PBO!$A:$C,2,0),1)</f>
        <v>12020</v>
      </c>
      <c r="L50" s="35">
        <f ca="1">IFERROR(VLOOKUP(LEFT(D50,3),PMD_PBO!$A:$C,3,0),1)</f>
        <v>8266</v>
      </c>
      <c r="M50" s="33">
        <f ca="1">IFERROR(VLOOKUP(F50,'modelos acft'!$A$1:$H$8,8,0),0)</f>
        <v>2272.7272727272725</v>
      </c>
      <c r="N50" s="36">
        <f ca="1">IFERROR(VLOOKUP(F50,'modelos acft'!$A$1:$J$8,9,0),99999999)</f>
        <v>614</v>
      </c>
      <c r="O50" s="36">
        <f ca="1">IFERROR(VLOOKUP(F50,'modelos acft'!$A$1:$J$8,10,0),9999999)</f>
        <v>307</v>
      </c>
      <c r="P50">
        <f ca="1">IFERROR(VLOOKUP(F50,'modelos acft'!$A$1:$G$8,4,0),999999)</f>
        <v>10</v>
      </c>
      <c r="Q50">
        <f ca="1">IFERROR(VLOOKUP(F50,'modelos acft'!$A$1:$G$8,5,0),999999)</f>
        <v>10</v>
      </c>
      <c r="R50">
        <f ca="1">IFERROR(VLOOKUP(F50,'modelos acft'!$A$1:$G$8,6,0),999999)</f>
        <v>5</v>
      </c>
      <c r="S50">
        <f ca="1">IFERROR(VLOOKUP(F50,'modelos acft'!$A$1:$N$8,11,0),9999999)</f>
        <v>4</v>
      </c>
      <c r="T50">
        <f ca="1">IFERROR(VLOOKUP(F50,'modelos acft'!$A$1:$N$8,12,0),9999999)</f>
        <v>3000</v>
      </c>
      <c r="U50">
        <f ca="1">IFERROR(VLOOKUP(F50,'modelos acft'!$A$1:$N$8,13,0),9999999)</f>
        <v>800</v>
      </c>
      <c r="V50">
        <f ca="1">IFERROR(VLOOKUP(F50,'modelos acft'!$A$1:$N$8,14,0),9999999)</f>
        <v>500</v>
      </c>
      <c r="W50">
        <f ca="1">IFERROR(VLOOKUP(F50,'modelos acft'!$A$1:$G$8,7,0),1)</f>
        <v>145</v>
      </c>
      <c r="X50" s="36">
        <f ca="1">IFERROR(VLOOKUP(E50,PRECO!$A:$C,3,0),99999999)</f>
        <v>16247.778484</v>
      </c>
      <c r="Y50" s="77">
        <v>12</v>
      </c>
      <c r="Z50" s="13">
        <v>6</v>
      </c>
      <c r="AA50" s="13">
        <v>1</v>
      </c>
      <c r="AB50" s="13">
        <v>12</v>
      </c>
      <c r="AC50" s="13">
        <v>6.5</v>
      </c>
      <c r="AD50" s="13">
        <v>17.75</v>
      </c>
      <c r="AE50" s="12">
        <f t="shared" si="2"/>
        <v>18.083333333333332</v>
      </c>
      <c r="AF50" s="12">
        <f t="shared" si="3"/>
        <v>11.583333333333332</v>
      </c>
    </row>
    <row r="51" spans="1:32" x14ac:dyDescent="0.25">
      <c r="A51" t="s">
        <v>644</v>
      </c>
      <c r="B51" t="str">
        <f>VLOOKUP(A51,'STATUS FROTA'!$A:$D,4,0)</f>
        <v>TITULAR</v>
      </c>
      <c r="C51" t="str">
        <f ca="1">IF(VLOOKUP(A51,'STATUS FROTA'!$A:$J,10,0)=0,"XXX"&amp;RAND(),VLOOKUP(A51,'STATUS FROTA'!$A:$J,10,0)&amp;RAND())</f>
        <v>XXX0,729794398287156</v>
      </c>
      <c r="D51" t="str">
        <f t="shared" ca="1" si="0"/>
        <v>OHP</v>
      </c>
      <c r="E51" t="str">
        <f t="shared" ca="1" si="1"/>
        <v>OHP</v>
      </c>
      <c r="F51" t="str">
        <f ca="1">IFERROR(VLOOKUP(LEFT(D51,3),'STATUS FROTA'!$A:$B,2),"OUTRO")</f>
        <v>AW189</v>
      </c>
      <c r="G51" t="str">
        <f ca="1">IFERROR(VLOOKUP(LEFT(D51,3),'STATUS FROTA'!$A:$T,11,0),"OUTRA")</f>
        <v>SBME</v>
      </c>
      <c r="H51" s="74" t="str">
        <f ca="1">IFERROR(VLOOKUP(D51,'STATUS FROTA'!$A:$T,13,0),"NÃO")</f>
        <v>SIM</v>
      </c>
      <c r="I51">
        <f ca="1">IFERROR(VLOOKUP(F51,'modelos acft'!$A$1:$G$8,2,0),0)</f>
        <v>16</v>
      </c>
      <c r="J51">
        <f ca="1">IFERROR(VLOOKUP(F51,'modelos acft'!$A$1:$G$8,3,0),0)</f>
        <v>2</v>
      </c>
      <c r="K51" s="35">
        <f ca="1">IFERROR(VLOOKUP(LEFT(D51,3),PMD_PBO!$A:$C,2,0),1)</f>
        <v>8600</v>
      </c>
      <c r="L51" s="35">
        <f ca="1">IFERROR(VLOOKUP(LEFT(D51,3),PMD_PBO!$A:$C,3,0),1)</f>
        <v>5792</v>
      </c>
      <c r="M51" s="33">
        <f ca="1">IFERROR(VLOOKUP(F51,'modelos acft'!$A$1:$H$8,8,0),0)</f>
        <v>2050</v>
      </c>
      <c r="N51" s="36">
        <f ca="1">IFERROR(VLOOKUP(F51,'modelos acft'!$A$1:$J$8,9,0),99999999)</f>
        <v>442</v>
      </c>
      <c r="O51" s="36">
        <f ca="1">IFERROR(VLOOKUP(F51,'modelos acft'!$A$1:$J$8,10,0),9999999)</f>
        <v>320</v>
      </c>
      <c r="P51">
        <f ca="1">IFERROR(VLOOKUP(F51,'modelos acft'!$A$1:$G$8,4,0),999999)</f>
        <v>10</v>
      </c>
      <c r="Q51">
        <f ca="1">IFERROR(VLOOKUP(F51,'modelos acft'!$A$1:$G$8,5,0),999999)</f>
        <v>10</v>
      </c>
      <c r="R51">
        <f ca="1">IFERROR(VLOOKUP(F51,'modelos acft'!$A$1:$G$8,6,0),999999)</f>
        <v>5</v>
      </c>
      <c r="S51">
        <f ca="1">IFERROR(VLOOKUP(F51,'modelos acft'!$A$1:$N$8,11,0),9999999)</f>
        <v>4</v>
      </c>
      <c r="T51">
        <f ca="1">IFERROR(VLOOKUP(F51,'modelos acft'!$A$1:$N$8,12,0),9999999)</f>
        <v>3000</v>
      </c>
      <c r="U51">
        <f ca="1">IFERROR(VLOOKUP(F51,'modelos acft'!$A$1:$N$8,13,0),9999999)</f>
        <v>800</v>
      </c>
      <c r="V51">
        <f ca="1">IFERROR(VLOOKUP(F51,'modelos acft'!$A$1:$N$8,14,0),9999999)</f>
        <v>500</v>
      </c>
      <c r="W51">
        <f ca="1">IFERROR(VLOOKUP(F51,'modelos acft'!$A$1:$G$8,7,0),1)</f>
        <v>145</v>
      </c>
      <c r="X51" s="36">
        <f ca="1">IFERROR(VLOOKUP(E51,PRECO!$A:$C,3,0),99999999)</f>
        <v>15400.161756</v>
      </c>
      <c r="Y51" s="77">
        <v>12</v>
      </c>
      <c r="Z51" s="13">
        <v>6</v>
      </c>
      <c r="AA51" s="13">
        <v>1</v>
      </c>
      <c r="AB51" s="13">
        <v>12</v>
      </c>
      <c r="AC51" s="13">
        <v>6.5</v>
      </c>
      <c r="AD51" s="13">
        <v>17.75</v>
      </c>
      <c r="AE51" s="12">
        <f t="shared" si="2"/>
        <v>18.083333333333332</v>
      </c>
      <c r="AF51" s="12">
        <f t="shared" si="3"/>
        <v>11.583333333333332</v>
      </c>
    </row>
    <row r="52" spans="1:32" x14ac:dyDescent="0.25">
      <c r="A52" t="s">
        <v>645</v>
      </c>
      <c r="B52" t="str">
        <f>VLOOKUP(A52,'STATUS FROTA'!$A:$D,4,0)</f>
        <v>TITULAR</v>
      </c>
      <c r="C52" t="str">
        <f ca="1">IF(VLOOKUP(A52,'STATUS FROTA'!$A:$J,10,0)=0,"XXX"&amp;RAND(),VLOOKUP(A52,'STATUS FROTA'!$A:$J,10,0)&amp;RAND())</f>
        <v>XXX0,881728357464221</v>
      </c>
      <c r="D52" t="str">
        <f t="shared" ca="1" si="0"/>
        <v>OHQ</v>
      </c>
      <c r="E52" t="str">
        <f t="shared" ca="1" si="1"/>
        <v>OHQ</v>
      </c>
      <c r="F52" t="str">
        <f ca="1">IFERROR(VLOOKUP(LEFT(D52,3),'STATUS FROTA'!$A:$B,2),"OUTRO")</f>
        <v>AW139</v>
      </c>
      <c r="G52" t="str">
        <f ca="1">IFERROR(VLOOKUP(LEFT(D52,3),'STATUS FROTA'!$A:$T,11,0),"OUTRA")</f>
        <v>SBFS</v>
      </c>
      <c r="H52" s="74" t="str">
        <f ca="1">IFERROR(VLOOKUP(D52,'STATUS FROTA'!$A:$T,13,0),"NÃO")</f>
        <v>SIM</v>
      </c>
      <c r="I52">
        <f ca="1">IFERROR(VLOOKUP(F52,'modelos acft'!$A$1:$G$8,2,0),0)</f>
        <v>12</v>
      </c>
      <c r="J52">
        <f ca="1">IFERROR(VLOOKUP(F52,'modelos acft'!$A$1:$G$8,3,0),0)</f>
        <v>2</v>
      </c>
      <c r="K52" s="35">
        <f ca="1">IFERROR(VLOOKUP(LEFT(D52,3),PMD_PBO!$A:$C,2,0),1)</f>
        <v>7000</v>
      </c>
      <c r="L52" s="35">
        <f ca="1">IFERROR(VLOOKUP(LEFT(D52,3),PMD_PBO!$A:$C,3,0),1)</f>
        <v>4684</v>
      </c>
      <c r="M52" s="33">
        <f ca="1">IFERROR(VLOOKUP(F52,'modelos acft'!$A$1:$H$8,8,0),0)</f>
        <v>1670</v>
      </c>
      <c r="N52" s="36">
        <f ca="1">IFERROR(VLOOKUP(F52,'modelos acft'!$A$1:$J$8,9,0),99999999)</f>
        <v>400</v>
      </c>
      <c r="O52" s="36">
        <f ca="1">IFERROR(VLOOKUP(F52,'modelos acft'!$A$1:$J$8,10,0),9999999)</f>
        <v>320</v>
      </c>
      <c r="P52">
        <f ca="1">IFERROR(VLOOKUP(F52,'modelos acft'!$A$1:$G$8,4,0),999999)</f>
        <v>10</v>
      </c>
      <c r="Q52">
        <f ca="1">IFERROR(VLOOKUP(F52,'modelos acft'!$A$1:$G$8,5,0),999999)</f>
        <v>8</v>
      </c>
      <c r="R52">
        <f ca="1">IFERROR(VLOOKUP(F52,'modelos acft'!$A$1:$G$8,6,0),999999)</f>
        <v>5</v>
      </c>
      <c r="S52">
        <f ca="1">IFERROR(VLOOKUP(F52,'modelos acft'!$A$1:$N$8,11,0),9999999)</f>
        <v>4</v>
      </c>
      <c r="T52">
        <f ca="1">IFERROR(VLOOKUP(F52,'modelos acft'!$A$1:$N$8,12,0),9999999)</f>
        <v>3000</v>
      </c>
      <c r="U52">
        <f ca="1">IFERROR(VLOOKUP(F52,'modelos acft'!$A$1:$N$8,13,0),9999999)</f>
        <v>800</v>
      </c>
      <c r="V52">
        <f ca="1">IFERROR(VLOOKUP(F52,'modelos acft'!$A$1:$N$8,14,0),9999999)</f>
        <v>500</v>
      </c>
      <c r="W52">
        <f ca="1">IFERROR(VLOOKUP(F52,'modelos acft'!$A$1:$G$8,7,0),1)</f>
        <v>150</v>
      </c>
      <c r="X52" s="36">
        <f ca="1">IFERROR(VLOOKUP(E52,PRECO!$A:$C,3,0),99999999)</f>
        <v>8895.0078689999991</v>
      </c>
      <c r="Y52" s="77">
        <v>12</v>
      </c>
      <c r="Z52" s="13">
        <v>6</v>
      </c>
      <c r="AA52" s="13">
        <v>1</v>
      </c>
      <c r="AB52" s="13">
        <v>12</v>
      </c>
      <c r="AC52" s="13">
        <v>6.5</v>
      </c>
      <c r="AD52" s="13">
        <v>17.75</v>
      </c>
      <c r="AE52" s="12">
        <f t="shared" si="2"/>
        <v>18.083333333333332</v>
      </c>
      <c r="AF52" s="12">
        <f t="shared" si="3"/>
        <v>11.583333333333332</v>
      </c>
    </row>
    <row r="53" spans="1:32" x14ac:dyDescent="0.25">
      <c r="A53" t="s">
        <v>646</v>
      </c>
      <c r="B53" t="str">
        <f>VLOOKUP(A53,'STATUS FROTA'!$A:$D,4,0)</f>
        <v>TITULAR</v>
      </c>
      <c r="C53" t="str">
        <f ca="1">IF(VLOOKUP(A53,'STATUS FROTA'!$A:$J,10,0)=0,"XXX"&amp;RAND(),VLOOKUP(A53,'STATUS FROTA'!$A:$J,10,0)&amp;RAND())</f>
        <v>XXX0,985688338381073</v>
      </c>
      <c r="D53" t="str">
        <f t="shared" ca="1" si="0"/>
        <v>OHR</v>
      </c>
      <c r="E53" t="str">
        <f t="shared" ca="1" si="1"/>
        <v>OHR</v>
      </c>
      <c r="F53" t="str">
        <f ca="1">IFERROR(VLOOKUP(LEFT(D53,3),'STATUS FROTA'!$A:$B,2),"OUTRO")</f>
        <v>AW139</v>
      </c>
      <c r="G53" t="str">
        <f ca="1">IFERROR(VLOOKUP(LEFT(D53,3),'STATUS FROTA'!$A:$T,11,0),"OUTRA")</f>
        <v>SBME</v>
      </c>
      <c r="H53" s="74" t="str">
        <f ca="1">IFERROR(VLOOKUP(D53,'STATUS FROTA'!$A:$T,13,0),"NÃO")</f>
        <v>SIM</v>
      </c>
      <c r="I53">
        <f ca="1">IFERROR(VLOOKUP(F53,'modelos acft'!$A$1:$G$8,2,0),0)</f>
        <v>12</v>
      </c>
      <c r="J53">
        <f ca="1">IFERROR(VLOOKUP(F53,'modelos acft'!$A$1:$G$8,3,0),0)</f>
        <v>2</v>
      </c>
      <c r="K53" s="35">
        <f ca="1">IFERROR(VLOOKUP(LEFT(D53,3),PMD_PBO!$A:$C,2,0),1)</f>
        <v>7000</v>
      </c>
      <c r="L53" s="35">
        <f ca="1">IFERROR(VLOOKUP(LEFT(D53,3),PMD_PBO!$A:$C,3,0),1)</f>
        <v>4670</v>
      </c>
      <c r="M53" s="33">
        <f ca="1">IFERROR(VLOOKUP(F53,'modelos acft'!$A$1:$H$8,8,0),0)</f>
        <v>1670</v>
      </c>
      <c r="N53" s="36">
        <f ca="1">IFERROR(VLOOKUP(F53,'modelos acft'!$A$1:$J$8,9,0),99999999)</f>
        <v>400</v>
      </c>
      <c r="O53" s="36">
        <f ca="1">IFERROR(VLOOKUP(F53,'modelos acft'!$A$1:$J$8,10,0),9999999)</f>
        <v>320</v>
      </c>
      <c r="P53">
        <f ca="1">IFERROR(VLOOKUP(F53,'modelos acft'!$A$1:$G$8,4,0),999999)</f>
        <v>10</v>
      </c>
      <c r="Q53">
        <f ca="1">IFERROR(VLOOKUP(F53,'modelos acft'!$A$1:$G$8,5,0),999999)</f>
        <v>8</v>
      </c>
      <c r="R53">
        <f ca="1">IFERROR(VLOOKUP(F53,'modelos acft'!$A$1:$G$8,6,0),999999)</f>
        <v>5</v>
      </c>
      <c r="S53">
        <f ca="1">IFERROR(VLOOKUP(F53,'modelos acft'!$A$1:$N$8,11,0),9999999)</f>
        <v>4</v>
      </c>
      <c r="T53">
        <f ca="1">IFERROR(VLOOKUP(F53,'modelos acft'!$A$1:$N$8,12,0),9999999)</f>
        <v>3000</v>
      </c>
      <c r="U53">
        <f ca="1">IFERROR(VLOOKUP(F53,'modelos acft'!$A$1:$N$8,13,0),9999999)</f>
        <v>800</v>
      </c>
      <c r="V53">
        <f ca="1">IFERROR(VLOOKUP(F53,'modelos acft'!$A$1:$N$8,14,0),9999999)</f>
        <v>500</v>
      </c>
      <c r="W53">
        <f ca="1">IFERROR(VLOOKUP(F53,'modelos acft'!$A$1:$G$8,7,0),1)</f>
        <v>150</v>
      </c>
      <c r="X53" s="36">
        <f ca="1">IFERROR(VLOOKUP(E53,PRECO!$A:$C,3,0),99999999)</f>
        <v>8895.0078689999991</v>
      </c>
      <c r="Y53" s="77">
        <v>12</v>
      </c>
      <c r="Z53" s="13">
        <v>6</v>
      </c>
      <c r="AA53" s="13">
        <v>1</v>
      </c>
      <c r="AB53" s="13">
        <v>12</v>
      </c>
      <c r="AC53" s="13">
        <v>6.5</v>
      </c>
      <c r="AD53" s="13">
        <v>17.75</v>
      </c>
      <c r="AE53" s="12">
        <f t="shared" si="2"/>
        <v>18.083333333333332</v>
      </c>
      <c r="AF53" s="12">
        <f t="shared" si="3"/>
        <v>11.583333333333332</v>
      </c>
    </row>
    <row r="54" spans="1:32" x14ac:dyDescent="0.25">
      <c r="A54" t="s">
        <v>647</v>
      </c>
      <c r="B54" t="str">
        <f>VLOOKUP(A54,'STATUS FROTA'!$A:$D,4,0)</f>
        <v>TITULAR</v>
      </c>
      <c r="C54" t="str">
        <f ca="1">IF(VLOOKUP(A54,'STATUS FROTA'!$A:$J,10,0)=0,"XXX"&amp;RAND(),VLOOKUP(A54,'STATUS FROTA'!$A:$J,10,0)&amp;RAND())</f>
        <v>XXX0,140572429215414</v>
      </c>
      <c r="D54" t="str">
        <f t="shared" ca="1" si="0"/>
        <v>OHU</v>
      </c>
      <c r="E54" t="str">
        <f t="shared" ca="1" si="1"/>
        <v>OHU</v>
      </c>
      <c r="F54" t="str">
        <f ca="1">IFERROR(VLOOKUP(LEFT(D54,3),'STATUS FROTA'!$A:$B,2),"OUTRO")</f>
        <v>S92</v>
      </c>
      <c r="G54" t="str">
        <f ca="1">IFERROR(VLOOKUP(LEFT(D54,3),'STATUS FROTA'!$A:$T,11,0),"OUTRA")</f>
        <v>SBFS</v>
      </c>
      <c r="H54" s="74" t="str">
        <f ca="1">IFERROR(VLOOKUP(D54,'STATUS FROTA'!$A:$T,13,0),"NÃO")</f>
        <v>SIM</v>
      </c>
      <c r="I54">
        <f ca="1">IFERROR(VLOOKUP(F54,'modelos acft'!$A$1:$G$8,2,0),0)</f>
        <v>18</v>
      </c>
      <c r="J54">
        <f ca="1">IFERROR(VLOOKUP(F54,'modelos acft'!$A$1:$G$8,3,0),0)</f>
        <v>3</v>
      </c>
      <c r="K54" s="35">
        <f ca="1">IFERROR(VLOOKUP(LEFT(D54,3),PMD_PBO!$A:$C,2,0),1)</f>
        <v>12020</v>
      </c>
      <c r="L54" s="35">
        <f ca="1">IFERROR(VLOOKUP(LEFT(D54,3),PMD_PBO!$A:$C,3,0),1)</f>
        <v>8323</v>
      </c>
      <c r="M54" s="33">
        <f ca="1">IFERROR(VLOOKUP(F54,'modelos acft'!$A$1:$H$8,8,0),0)</f>
        <v>2272.7272727272725</v>
      </c>
      <c r="N54" s="36">
        <f ca="1">IFERROR(VLOOKUP(F54,'modelos acft'!$A$1:$J$8,9,0),99999999)</f>
        <v>614</v>
      </c>
      <c r="O54" s="36">
        <f ca="1">IFERROR(VLOOKUP(F54,'modelos acft'!$A$1:$J$8,10,0),9999999)</f>
        <v>307</v>
      </c>
      <c r="P54">
        <f ca="1">IFERROR(VLOOKUP(F54,'modelos acft'!$A$1:$G$8,4,0),999999)</f>
        <v>10</v>
      </c>
      <c r="Q54">
        <f ca="1">IFERROR(VLOOKUP(F54,'modelos acft'!$A$1:$G$8,5,0),999999)</f>
        <v>10</v>
      </c>
      <c r="R54">
        <f ca="1">IFERROR(VLOOKUP(F54,'modelos acft'!$A$1:$G$8,6,0),999999)</f>
        <v>5</v>
      </c>
      <c r="S54">
        <f ca="1">IFERROR(VLOOKUP(F54,'modelos acft'!$A$1:$N$8,11,0),9999999)</f>
        <v>4</v>
      </c>
      <c r="T54">
        <f ca="1">IFERROR(VLOOKUP(F54,'modelos acft'!$A$1:$N$8,12,0),9999999)</f>
        <v>3000</v>
      </c>
      <c r="U54">
        <f ca="1">IFERROR(VLOOKUP(F54,'modelos acft'!$A$1:$N$8,13,0),9999999)</f>
        <v>800</v>
      </c>
      <c r="V54">
        <f ca="1">IFERROR(VLOOKUP(F54,'modelos acft'!$A$1:$N$8,14,0),9999999)</f>
        <v>500</v>
      </c>
      <c r="W54">
        <f ca="1">IFERROR(VLOOKUP(F54,'modelos acft'!$A$1:$G$8,7,0),1)</f>
        <v>145</v>
      </c>
      <c r="X54" s="36">
        <f ca="1">IFERROR(VLOOKUP(E54,PRECO!$A:$C,3,0),99999999)</f>
        <v>16247.778484</v>
      </c>
      <c r="Y54" s="77">
        <v>12</v>
      </c>
      <c r="Z54" s="13">
        <v>6</v>
      </c>
      <c r="AA54" s="13">
        <v>1</v>
      </c>
      <c r="AB54" s="13">
        <v>12</v>
      </c>
      <c r="AC54" s="13">
        <v>6.5</v>
      </c>
      <c r="AD54" s="13">
        <v>17.75</v>
      </c>
      <c r="AE54" s="12">
        <f t="shared" si="2"/>
        <v>18.083333333333332</v>
      </c>
      <c r="AF54" s="12">
        <f t="shared" si="3"/>
        <v>11.583333333333332</v>
      </c>
    </row>
    <row r="55" spans="1:32" x14ac:dyDescent="0.25">
      <c r="A55" t="s">
        <v>648</v>
      </c>
      <c r="B55" t="str">
        <f>VLOOKUP(A55,'STATUS FROTA'!$A:$D,4,0)</f>
        <v>TITULAR</v>
      </c>
      <c r="C55" t="str">
        <f ca="1">IF(VLOOKUP(A55,'STATUS FROTA'!$A:$J,10,0)=0,"XXX"&amp;RAND(),VLOOKUP(A55,'STATUS FROTA'!$A:$J,10,0)&amp;RAND())</f>
        <v>XXX0,852480087858199</v>
      </c>
      <c r="D55" t="str">
        <f t="shared" ca="1" si="0"/>
        <v>OHV</v>
      </c>
      <c r="E55" t="str">
        <f t="shared" ca="1" si="1"/>
        <v>OHV</v>
      </c>
      <c r="F55" t="str">
        <f ca="1">IFERROR(VLOOKUP(LEFT(D55,3),'STATUS FROTA'!$A:$B,2),"OUTRO")</f>
        <v>AW139</v>
      </c>
      <c r="G55" t="str">
        <f ca="1">IFERROR(VLOOKUP(LEFT(D55,3),'STATUS FROTA'!$A:$T,11,0),"OUTRA")</f>
        <v>SBME</v>
      </c>
      <c r="H55" s="74" t="str">
        <f ca="1">IFERROR(VLOOKUP(D55,'STATUS FROTA'!$A:$T,13,0),"NÃO")</f>
        <v>SIM</v>
      </c>
      <c r="I55">
        <f ca="1">IFERROR(VLOOKUP(F55,'modelos acft'!$A$1:$G$8,2,0),0)</f>
        <v>12</v>
      </c>
      <c r="J55">
        <f ca="1">IFERROR(VLOOKUP(F55,'modelos acft'!$A$1:$G$8,3,0),0)</f>
        <v>2</v>
      </c>
      <c r="K55" s="35">
        <f ca="1">IFERROR(VLOOKUP(LEFT(D55,3),PMD_PBO!$A:$C,2,0),1)</f>
        <v>7000</v>
      </c>
      <c r="L55" s="35">
        <f ca="1">IFERROR(VLOOKUP(LEFT(D55,3),PMD_PBO!$A:$C,3,0),1)</f>
        <v>4719</v>
      </c>
      <c r="M55" s="33">
        <f ca="1">IFERROR(VLOOKUP(F55,'modelos acft'!$A$1:$H$8,8,0),0)</f>
        <v>1670</v>
      </c>
      <c r="N55" s="36">
        <f ca="1">IFERROR(VLOOKUP(F55,'modelos acft'!$A$1:$J$8,9,0),99999999)</f>
        <v>400</v>
      </c>
      <c r="O55" s="36">
        <f ca="1">IFERROR(VLOOKUP(F55,'modelos acft'!$A$1:$J$8,10,0),9999999)</f>
        <v>320</v>
      </c>
      <c r="P55">
        <f ca="1">IFERROR(VLOOKUP(F55,'modelos acft'!$A$1:$G$8,4,0),999999)</f>
        <v>10</v>
      </c>
      <c r="Q55">
        <f ca="1">IFERROR(VLOOKUP(F55,'modelos acft'!$A$1:$G$8,5,0),999999)</f>
        <v>8</v>
      </c>
      <c r="R55">
        <f ca="1">IFERROR(VLOOKUP(F55,'modelos acft'!$A$1:$G$8,6,0),999999)</f>
        <v>5</v>
      </c>
      <c r="S55">
        <f ca="1">IFERROR(VLOOKUP(F55,'modelos acft'!$A$1:$N$8,11,0),9999999)</f>
        <v>4</v>
      </c>
      <c r="T55">
        <f ca="1">IFERROR(VLOOKUP(F55,'modelos acft'!$A$1:$N$8,12,0),9999999)</f>
        <v>3000</v>
      </c>
      <c r="U55">
        <f ca="1">IFERROR(VLOOKUP(F55,'modelos acft'!$A$1:$N$8,13,0),9999999)</f>
        <v>800</v>
      </c>
      <c r="V55">
        <f ca="1">IFERROR(VLOOKUP(F55,'modelos acft'!$A$1:$N$8,14,0),9999999)</f>
        <v>500</v>
      </c>
      <c r="W55">
        <f ca="1">IFERROR(VLOOKUP(F55,'modelos acft'!$A$1:$G$8,7,0),1)</f>
        <v>150</v>
      </c>
      <c r="X55" s="36">
        <f ca="1">IFERROR(VLOOKUP(E55,PRECO!$A:$C,3,0),99999999)</f>
        <v>14745.418471999999</v>
      </c>
      <c r="Y55" s="77">
        <v>12</v>
      </c>
      <c r="Z55" s="13">
        <v>6</v>
      </c>
      <c r="AA55" s="13">
        <v>1</v>
      </c>
      <c r="AB55" s="13">
        <v>12</v>
      </c>
      <c r="AC55" s="13">
        <v>6.5</v>
      </c>
      <c r="AD55" s="13">
        <v>17.75</v>
      </c>
      <c r="AE55" s="12">
        <f t="shared" si="2"/>
        <v>18.083333333333332</v>
      </c>
      <c r="AF55" s="12">
        <f t="shared" si="3"/>
        <v>11.583333333333332</v>
      </c>
    </row>
    <row r="56" spans="1:32" x14ac:dyDescent="0.25">
      <c r="A56" t="s">
        <v>649</v>
      </c>
      <c r="B56" t="str">
        <f>VLOOKUP(A56,'STATUS FROTA'!$A:$D,4,0)</f>
        <v>TITULAR</v>
      </c>
      <c r="C56" t="str">
        <f ca="1">IF(VLOOKUP(A56,'STATUS FROTA'!$A:$J,10,0)=0,"XXX"&amp;RAND(),VLOOKUP(A56,'STATUS FROTA'!$A:$J,10,0)&amp;RAND())</f>
        <v>XXX0,991387074978733</v>
      </c>
      <c r="D56" t="str">
        <f t="shared" ca="1" si="0"/>
        <v>OHX</v>
      </c>
      <c r="E56" t="str">
        <f t="shared" ca="1" si="1"/>
        <v>OHX</v>
      </c>
      <c r="F56" t="str">
        <f ca="1">IFERROR(VLOOKUP(LEFT(D56,3),'STATUS FROTA'!$A:$B,2),"OUTRO")</f>
        <v>AW139</v>
      </c>
      <c r="G56" t="str">
        <f ca="1">IFERROR(VLOOKUP(LEFT(D56,3),'STATUS FROTA'!$A:$T,11,0),"OUTRA")</f>
        <v>SBMI</v>
      </c>
      <c r="H56" s="74" t="str">
        <f ca="1">IFERROR(VLOOKUP(D56,'STATUS FROTA'!$A:$T,13,0),"NÃO")</f>
        <v>SIM</v>
      </c>
      <c r="I56">
        <f ca="1">IFERROR(VLOOKUP(F56,'modelos acft'!$A$1:$G$8,2,0),0)</f>
        <v>12</v>
      </c>
      <c r="J56">
        <f ca="1">IFERROR(VLOOKUP(F56,'modelos acft'!$A$1:$G$8,3,0),0)</f>
        <v>2</v>
      </c>
      <c r="K56" s="35">
        <f ca="1">IFERROR(VLOOKUP(LEFT(D56,3),PMD_PBO!$A:$C,2,0),1)</f>
        <v>7000</v>
      </c>
      <c r="L56" s="35">
        <f ca="1">IFERROR(VLOOKUP(LEFT(D56,3),PMD_PBO!$A:$C,3,0),1)</f>
        <v>4595</v>
      </c>
      <c r="M56" s="33">
        <f ca="1">IFERROR(VLOOKUP(F56,'modelos acft'!$A$1:$H$8,8,0),0)</f>
        <v>1670</v>
      </c>
      <c r="N56" s="36">
        <f ca="1">IFERROR(VLOOKUP(F56,'modelos acft'!$A$1:$J$8,9,0),99999999)</f>
        <v>400</v>
      </c>
      <c r="O56" s="36">
        <f ca="1">IFERROR(VLOOKUP(F56,'modelos acft'!$A$1:$J$8,10,0),9999999)</f>
        <v>320</v>
      </c>
      <c r="P56">
        <f ca="1">IFERROR(VLOOKUP(F56,'modelos acft'!$A$1:$G$8,4,0),999999)</f>
        <v>10</v>
      </c>
      <c r="Q56">
        <f ca="1">IFERROR(VLOOKUP(F56,'modelos acft'!$A$1:$G$8,5,0),999999)</f>
        <v>8</v>
      </c>
      <c r="R56">
        <f ca="1">IFERROR(VLOOKUP(F56,'modelos acft'!$A$1:$G$8,6,0),999999)</f>
        <v>5</v>
      </c>
      <c r="S56">
        <f ca="1">IFERROR(VLOOKUP(F56,'modelos acft'!$A$1:$N$8,11,0),9999999)</f>
        <v>4</v>
      </c>
      <c r="T56">
        <f ca="1">IFERROR(VLOOKUP(F56,'modelos acft'!$A$1:$N$8,12,0),9999999)</f>
        <v>3000</v>
      </c>
      <c r="U56">
        <f ca="1">IFERROR(VLOOKUP(F56,'modelos acft'!$A$1:$N$8,13,0),9999999)</f>
        <v>800</v>
      </c>
      <c r="V56">
        <f ca="1">IFERROR(VLOOKUP(F56,'modelos acft'!$A$1:$N$8,14,0),9999999)</f>
        <v>500</v>
      </c>
      <c r="W56">
        <f ca="1">IFERROR(VLOOKUP(F56,'modelos acft'!$A$1:$G$8,7,0),1)</f>
        <v>150</v>
      </c>
      <c r="X56" s="36">
        <f ca="1">IFERROR(VLOOKUP(E56,PRECO!$A:$C,3,0),99999999)</f>
        <v>14719.150041000001</v>
      </c>
      <c r="Y56" s="77">
        <v>12</v>
      </c>
      <c r="Z56" s="13">
        <v>6</v>
      </c>
      <c r="AA56" s="13">
        <v>1</v>
      </c>
      <c r="AB56" s="13">
        <v>12</v>
      </c>
      <c r="AC56" s="13">
        <v>6.5</v>
      </c>
      <c r="AD56" s="13">
        <v>17.75</v>
      </c>
      <c r="AE56" s="12">
        <f t="shared" si="2"/>
        <v>18.083333333333332</v>
      </c>
      <c r="AF56" s="12">
        <f t="shared" si="3"/>
        <v>11.583333333333332</v>
      </c>
    </row>
    <row r="57" spans="1:32" x14ac:dyDescent="0.25">
      <c r="A57" t="s">
        <v>650</v>
      </c>
      <c r="B57" t="str">
        <f>VLOOKUP(A57,'STATUS FROTA'!$A:$D,4,0)</f>
        <v>TITULAR</v>
      </c>
      <c r="C57" t="str">
        <f ca="1">IF(VLOOKUP(A57,'STATUS FROTA'!$A:$J,10,0)=0,"XXX"&amp;RAND(),VLOOKUP(A57,'STATUS FROTA'!$A:$J,10,0)&amp;RAND())</f>
        <v>XXX0,811465033952287</v>
      </c>
      <c r="D57" t="str">
        <f t="shared" ca="1" si="0"/>
        <v>OHY</v>
      </c>
      <c r="E57" t="str">
        <f t="shared" ca="1" si="1"/>
        <v>OHY</v>
      </c>
      <c r="F57" t="str">
        <f ca="1">IFERROR(VLOOKUP(LEFT(D57,3),'STATUS FROTA'!$A:$B,2),"OUTRO")</f>
        <v>AW139</v>
      </c>
      <c r="G57" t="str">
        <f ca="1">IFERROR(VLOOKUP(LEFT(D57,3),'STATUS FROTA'!$A:$T,11,0),"OUTRA")</f>
        <v>SBMI</v>
      </c>
      <c r="H57" s="74" t="str">
        <f ca="1">IFERROR(VLOOKUP(D57,'STATUS FROTA'!$A:$T,13,0),"NÃO")</f>
        <v>SIM</v>
      </c>
      <c r="I57">
        <f ca="1">IFERROR(VLOOKUP(F57,'modelos acft'!$A$1:$G$8,2,0),0)</f>
        <v>12</v>
      </c>
      <c r="J57">
        <f ca="1">IFERROR(VLOOKUP(F57,'modelos acft'!$A$1:$G$8,3,0),0)</f>
        <v>2</v>
      </c>
      <c r="K57" s="35">
        <f ca="1">IFERROR(VLOOKUP(LEFT(D57,3),PMD_PBO!$A:$C,2,0),1)</f>
        <v>7000</v>
      </c>
      <c r="L57" s="35">
        <f ca="1">IFERROR(VLOOKUP(LEFT(D57,3),PMD_PBO!$A:$C,3,0),1)</f>
        <v>4681</v>
      </c>
      <c r="M57" s="33">
        <f ca="1">IFERROR(VLOOKUP(F57,'modelos acft'!$A$1:$H$8,8,0),0)</f>
        <v>1670</v>
      </c>
      <c r="N57" s="36">
        <f ca="1">IFERROR(VLOOKUP(F57,'modelos acft'!$A$1:$J$8,9,0),99999999)</f>
        <v>400</v>
      </c>
      <c r="O57" s="36">
        <f ca="1">IFERROR(VLOOKUP(F57,'modelos acft'!$A$1:$J$8,10,0),9999999)</f>
        <v>320</v>
      </c>
      <c r="P57">
        <f ca="1">IFERROR(VLOOKUP(F57,'modelos acft'!$A$1:$G$8,4,0),999999)</f>
        <v>10</v>
      </c>
      <c r="Q57">
        <f ca="1">IFERROR(VLOOKUP(F57,'modelos acft'!$A$1:$G$8,5,0),999999)</f>
        <v>8</v>
      </c>
      <c r="R57">
        <f ca="1">IFERROR(VLOOKUP(F57,'modelos acft'!$A$1:$G$8,6,0),999999)</f>
        <v>5</v>
      </c>
      <c r="S57">
        <f ca="1">IFERROR(VLOOKUP(F57,'modelos acft'!$A$1:$N$8,11,0),9999999)</f>
        <v>4</v>
      </c>
      <c r="T57">
        <f ca="1">IFERROR(VLOOKUP(F57,'modelos acft'!$A$1:$N$8,12,0),9999999)</f>
        <v>3000</v>
      </c>
      <c r="U57">
        <f ca="1">IFERROR(VLOOKUP(F57,'modelos acft'!$A$1:$N$8,13,0),9999999)</f>
        <v>800</v>
      </c>
      <c r="V57">
        <f ca="1">IFERROR(VLOOKUP(F57,'modelos acft'!$A$1:$N$8,14,0),9999999)</f>
        <v>500</v>
      </c>
      <c r="W57">
        <f ca="1">IFERROR(VLOOKUP(F57,'modelos acft'!$A$1:$G$8,7,0),1)</f>
        <v>150</v>
      </c>
      <c r="X57" s="36">
        <f ca="1">IFERROR(VLOOKUP(E57,PRECO!$A:$C,3,0),99999999)</f>
        <v>14719.150041000001</v>
      </c>
      <c r="Y57" s="77">
        <v>12</v>
      </c>
      <c r="Z57" s="13">
        <v>6</v>
      </c>
      <c r="AA57" s="13">
        <v>1</v>
      </c>
      <c r="AB57" s="13">
        <v>12</v>
      </c>
      <c r="AC57" s="13">
        <v>6.5</v>
      </c>
      <c r="AD57" s="13">
        <v>17.75</v>
      </c>
      <c r="AE57" s="12">
        <f t="shared" si="2"/>
        <v>18.083333333333332</v>
      </c>
      <c r="AF57" s="12">
        <f t="shared" si="3"/>
        <v>11.583333333333332</v>
      </c>
    </row>
    <row r="58" spans="1:32" x14ac:dyDescent="0.25">
      <c r="A58" t="s">
        <v>651</v>
      </c>
      <c r="B58" t="str">
        <f>VLOOKUP(A58,'STATUS FROTA'!$A:$D,4,0)</f>
        <v>TITULAR</v>
      </c>
      <c r="C58" t="str">
        <f ca="1">IF(VLOOKUP(A58,'STATUS FROTA'!$A:$J,10,0)=0,"XXX"&amp;RAND(),VLOOKUP(A58,'STATUS FROTA'!$A:$J,10,0)&amp;RAND())</f>
        <v>XXX0,804644862111141</v>
      </c>
      <c r="D58" t="str">
        <f t="shared" ca="1" si="0"/>
        <v>OHZ</v>
      </c>
      <c r="E58" t="str">
        <f t="shared" ca="1" si="1"/>
        <v>OHZ</v>
      </c>
      <c r="F58" t="str">
        <f ca="1">IFERROR(VLOOKUP(LEFT(D58,3),'STATUS FROTA'!$A:$B,2),"OUTRO")</f>
        <v>AW139</v>
      </c>
      <c r="G58" t="str">
        <f ca="1">IFERROR(VLOOKUP(LEFT(D58,3),'STATUS FROTA'!$A:$T,11,0),"OUTRA")</f>
        <v>SBJR</v>
      </c>
      <c r="H58" s="74" t="str">
        <f ca="1">IFERROR(VLOOKUP(D58,'STATUS FROTA'!$A:$T,13,0),"NÃO")</f>
        <v>NÃO</v>
      </c>
      <c r="I58">
        <f ca="1">IFERROR(VLOOKUP(F58,'modelos acft'!$A$1:$G$8,2,0),0)</f>
        <v>12</v>
      </c>
      <c r="J58">
        <f ca="1">IFERROR(VLOOKUP(F58,'modelos acft'!$A$1:$G$8,3,0),0)</f>
        <v>2</v>
      </c>
      <c r="K58" s="35">
        <f ca="1">IFERROR(VLOOKUP(LEFT(D58,3),PMD_PBO!$A:$C,2,0),1)</f>
        <v>7000</v>
      </c>
      <c r="L58" s="35">
        <f ca="1">IFERROR(VLOOKUP(LEFT(D58,3),PMD_PBO!$A:$C,3,0),1)</f>
        <v>4597</v>
      </c>
      <c r="M58" s="33">
        <f ca="1">IFERROR(VLOOKUP(F58,'modelos acft'!$A$1:$H$8,8,0),0)</f>
        <v>1670</v>
      </c>
      <c r="N58" s="36">
        <f ca="1">IFERROR(VLOOKUP(F58,'modelos acft'!$A$1:$J$8,9,0),99999999)</f>
        <v>400</v>
      </c>
      <c r="O58" s="36">
        <f ca="1">IFERROR(VLOOKUP(F58,'modelos acft'!$A$1:$J$8,10,0),9999999)</f>
        <v>320</v>
      </c>
      <c r="P58">
        <f ca="1">IFERROR(VLOOKUP(F58,'modelos acft'!$A$1:$G$8,4,0),999999)</f>
        <v>10</v>
      </c>
      <c r="Q58">
        <f ca="1">IFERROR(VLOOKUP(F58,'modelos acft'!$A$1:$G$8,5,0),999999)</f>
        <v>8</v>
      </c>
      <c r="R58">
        <f ca="1">IFERROR(VLOOKUP(F58,'modelos acft'!$A$1:$G$8,6,0),999999)</f>
        <v>5</v>
      </c>
      <c r="S58">
        <f ca="1">IFERROR(VLOOKUP(F58,'modelos acft'!$A$1:$N$8,11,0),9999999)</f>
        <v>4</v>
      </c>
      <c r="T58">
        <f ca="1">IFERROR(VLOOKUP(F58,'modelos acft'!$A$1:$N$8,12,0),9999999)</f>
        <v>3000</v>
      </c>
      <c r="U58">
        <f ca="1">IFERROR(VLOOKUP(F58,'modelos acft'!$A$1:$N$8,13,0),9999999)</f>
        <v>800</v>
      </c>
      <c r="V58">
        <f ca="1">IFERROR(VLOOKUP(F58,'modelos acft'!$A$1:$N$8,14,0),9999999)</f>
        <v>500</v>
      </c>
      <c r="W58">
        <f ca="1">IFERROR(VLOOKUP(F58,'modelos acft'!$A$1:$G$8,7,0),1)</f>
        <v>150</v>
      </c>
      <c r="X58" s="36">
        <f ca="1">IFERROR(VLOOKUP(E58,PRECO!$A:$C,3,0),99999999)</f>
        <v>14745.418471999999</v>
      </c>
      <c r="Y58" s="77">
        <v>12</v>
      </c>
      <c r="Z58" s="13">
        <v>6</v>
      </c>
      <c r="AA58" s="13">
        <v>1</v>
      </c>
      <c r="AB58" s="13">
        <v>12</v>
      </c>
      <c r="AC58" s="13">
        <v>6.5</v>
      </c>
      <c r="AD58" s="13">
        <v>17.75</v>
      </c>
      <c r="AE58" s="12">
        <f t="shared" ref="AE58:AE73" si="4">MIN(AC58+AB58,AD58+20/60)</f>
        <v>18.083333333333332</v>
      </c>
      <c r="AF58" s="12">
        <f t="shared" ref="AF58:AF73" si="5">AE58-AC58</f>
        <v>11.583333333333332</v>
      </c>
    </row>
    <row r="59" spans="1:32" x14ac:dyDescent="0.25">
      <c r="A59" t="s">
        <v>652</v>
      </c>
      <c r="B59" t="str">
        <f>VLOOKUP(A59,'STATUS FROTA'!$A:$D,4,0)</f>
        <v>BACKUP</v>
      </c>
      <c r="C59" t="str">
        <f ca="1">IF(VLOOKUP(A59,'STATUS FROTA'!$A:$J,10,0)=0,"XXX"&amp;RAND(),VLOOKUP(A59,'STATUS FROTA'!$A:$J,10,0)&amp;RAND())</f>
        <v>XXX0,148450512136392</v>
      </c>
      <c r="D59" t="str">
        <f t="shared" ca="1" si="0"/>
        <v>XXX0,148450512136392</v>
      </c>
      <c r="E59" t="str">
        <f t="shared" ca="1" si="1"/>
        <v>XXX</v>
      </c>
      <c r="F59" t="str">
        <f ca="1">IFERROR(VLOOKUP(LEFT(D59,3),'STATUS FROTA'!$A:$B,2),"OUTRO")</f>
        <v>S76</v>
      </c>
      <c r="G59" t="str">
        <f ca="1">IFERROR(VLOOKUP(LEFT(D59,3),'STATUS FROTA'!$A:$T,11,0),"OUTRA")</f>
        <v>OUTRA</v>
      </c>
      <c r="H59" s="74" t="str">
        <f ca="1">IFERROR(VLOOKUP(D59,'STATUS FROTA'!$A:$T,13,0),"NÃO")</f>
        <v>NÃO</v>
      </c>
      <c r="I59">
        <f ca="1">IFERROR(VLOOKUP(F59,'modelos acft'!$A$1:$G$8,2,0),0)</f>
        <v>12</v>
      </c>
      <c r="J59">
        <f ca="1">IFERROR(VLOOKUP(F59,'modelos acft'!$A$1:$G$8,3,0),0)</f>
        <v>2</v>
      </c>
      <c r="K59" s="35">
        <f ca="1">IFERROR(VLOOKUP(LEFT(D59,3),PMD_PBO!$A:$C,2,0),1)</f>
        <v>1</v>
      </c>
      <c r="L59" s="35">
        <f ca="1">IFERROR(VLOOKUP(LEFT(D59,3),PMD_PBO!$A:$C,3,0),1)</f>
        <v>1</v>
      </c>
      <c r="M59" s="33">
        <f ca="1">IFERROR(VLOOKUP(F59,'modelos acft'!$A$1:$H$8,8,0),0)</f>
        <v>1000</v>
      </c>
      <c r="N59" s="36">
        <f ca="1">IFERROR(VLOOKUP(F59,'modelos acft'!$A$1:$J$8,9,0),99999999)</f>
        <v>300</v>
      </c>
      <c r="O59" s="36">
        <f ca="1">IFERROR(VLOOKUP(F59,'modelos acft'!$A$1:$J$8,10,0),9999999)</f>
        <v>200</v>
      </c>
      <c r="P59">
        <f ca="1">IFERROR(VLOOKUP(F59,'modelos acft'!$A$1:$G$8,4,0),999999)</f>
        <v>10</v>
      </c>
      <c r="Q59">
        <f ca="1">IFERROR(VLOOKUP(F59,'modelos acft'!$A$1:$G$8,5,0),999999)</f>
        <v>8</v>
      </c>
      <c r="R59">
        <f ca="1">IFERROR(VLOOKUP(F59,'modelos acft'!$A$1:$G$8,6,0),999999)</f>
        <v>5</v>
      </c>
      <c r="S59">
        <f ca="1">IFERROR(VLOOKUP(F59,'modelos acft'!$A$1:$N$8,11,0),9999999)</f>
        <v>4</v>
      </c>
      <c r="T59">
        <f ca="1">IFERROR(VLOOKUP(F59,'modelos acft'!$A$1:$N$8,12,0),9999999)</f>
        <v>3000</v>
      </c>
      <c r="U59">
        <f ca="1">IFERROR(VLOOKUP(F59,'modelos acft'!$A$1:$N$8,13,0),9999999)</f>
        <v>800</v>
      </c>
      <c r="V59">
        <f ca="1">IFERROR(VLOOKUP(F59,'modelos acft'!$A$1:$N$8,14,0),9999999)</f>
        <v>500</v>
      </c>
      <c r="W59">
        <f ca="1">IFERROR(VLOOKUP(F59,'modelos acft'!$A$1:$G$8,7,0),1)</f>
        <v>150</v>
      </c>
      <c r="X59" s="36">
        <f ca="1">IFERROR(VLOOKUP(E59,PRECO!$A:$C,3,0),99999999)</f>
        <v>99999999</v>
      </c>
      <c r="Y59" s="77">
        <v>12</v>
      </c>
      <c r="Z59" s="13">
        <v>6</v>
      </c>
      <c r="AA59" s="13">
        <v>1</v>
      </c>
      <c r="AB59" s="13">
        <v>12</v>
      </c>
      <c r="AC59" s="13">
        <v>6.5</v>
      </c>
      <c r="AD59" s="13">
        <v>17.75</v>
      </c>
      <c r="AE59" s="12">
        <f t="shared" si="4"/>
        <v>18.083333333333332</v>
      </c>
      <c r="AF59" s="12">
        <f t="shared" si="5"/>
        <v>11.583333333333332</v>
      </c>
    </row>
    <row r="60" spans="1:32" x14ac:dyDescent="0.25">
      <c r="A60" t="s">
        <v>653</v>
      </c>
      <c r="B60" t="str">
        <f>VLOOKUP(A60,'STATUS FROTA'!$A:$D,4,0)</f>
        <v>BACKUP</v>
      </c>
      <c r="C60" t="str">
        <f ca="1">IF(VLOOKUP(A60,'STATUS FROTA'!$A:$J,10,0)=0,"XXX"&amp;RAND(),VLOOKUP(A60,'STATUS FROTA'!$A:$J,10,0)&amp;RAND())</f>
        <v>XXX0,77369613612549</v>
      </c>
      <c r="D60" t="str">
        <f t="shared" ca="1" si="0"/>
        <v>XXX0,77369613612549</v>
      </c>
      <c r="E60" t="str">
        <f t="shared" ca="1" si="1"/>
        <v>XXX</v>
      </c>
      <c r="F60" t="str">
        <f ca="1">IFERROR(VLOOKUP(LEFT(D60,3),'STATUS FROTA'!$A:$B,2),"OUTRO")</f>
        <v>S76</v>
      </c>
      <c r="G60" t="str">
        <f ca="1">IFERROR(VLOOKUP(LEFT(D60,3),'STATUS FROTA'!$A:$T,11,0),"OUTRA")</f>
        <v>OUTRA</v>
      </c>
      <c r="H60" s="74" t="str">
        <f ca="1">IFERROR(VLOOKUP(D60,'STATUS FROTA'!$A:$T,13,0),"NÃO")</f>
        <v>NÃO</v>
      </c>
      <c r="I60">
        <f ca="1">IFERROR(VLOOKUP(F60,'modelos acft'!$A$1:$G$8,2,0),0)</f>
        <v>12</v>
      </c>
      <c r="J60">
        <f ca="1">IFERROR(VLOOKUP(F60,'modelos acft'!$A$1:$G$8,3,0),0)</f>
        <v>2</v>
      </c>
      <c r="K60" s="35">
        <f ca="1">IFERROR(VLOOKUP(LEFT(D60,3),PMD_PBO!$A:$C,2,0),1)</f>
        <v>1</v>
      </c>
      <c r="L60" s="35">
        <f ca="1">IFERROR(VLOOKUP(LEFT(D60,3),PMD_PBO!$A:$C,3,0),1)</f>
        <v>1</v>
      </c>
      <c r="M60" s="33">
        <f ca="1">IFERROR(VLOOKUP(F60,'modelos acft'!$A$1:$H$8,8,0),0)</f>
        <v>1000</v>
      </c>
      <c r="N60" s="36">
        <f ca="1">IFERROR(VLOOKUP(F60,'modelos acft'!$A$1:$J$8,9,0),99999999)</f>
        <v>300</v>
      </c>
      <c r="O60" s="36">
        <f ca="1">IFERROR(VLOOKUP(F60,'modelos acft'!$A$1:$J$8,10,0),9999999)</f>
        <v>200</v>
      </c>
      <c r="P60">
        <f ca="1">IFERROR(VLOOKUP(F60,'modelos acft'!$A$1:$G$8,4,0),999999)</f>
        <v>10</v>
      </c>
      <c r="Q60">
        <f ca="1">IFERROR(VLOOKUP(F60,'modelos acft'!$A$1:$G$8,5,0),999999)</f>
        <v>8</v>
      </c>
      <c r="R60">
        <f ca="1">IFERROR(VLOOKUP(F60,'modelos acft'!$A$1:$G$8,6,0),999999)</f>
        <v>5</v>
      </c>
      <c r="S60">
        <f ca="1">IFERROR(VLOOKUP(F60,'modelos acft'!$A$1:$N$8,11,0),9999999)</f>
        <v>4</v>
      </c>
      <c r="T60">
        <f ca="1">IFERROR(VLOOKUP(F60,'modelos acft'!$A$1:$N$8,12,0),9999999)</f>
        <v>3000</v>
      </c>
      <c r="U60">
        <f ca="1">IFERROR(VLOOKUP(F60,'modelos acft'!$A$1:$N$8,13,0),9999999)</f>
        <v>800</v>
      </c>
      <c r="V60">
        <f ca="1">IFERROR(VLOOKUP(F60,'modelos acft'!$A$1:$N$8,14,0),9999999)</f>
        <v>500</v>
      </c>
      <c r="W60">
        <f ca="1">IFERROR(VLOOKUP(F60,'modelos acft'!$A$1:$G$8,7,0),1)</f>
        <v>150</v>
      </c>
      <c r="X60" s="36">
        <f ca="1">IFERROR(VLOOKUP(E60,PRECO!$A:$C,3,0),99999999)</f>
        <v>99999999</v>
      </c>
      <c r="Y60" s="77">
        <v>12</v>
      </c>
      <c r="Z60" s="13">
        <v>6</v>
      </c>
      <c r="AA60" s="13">
        <v>1</v>
      </c>
      <c r="AB60" s="13">
        <v>12</v>
      </c>
      <c r="AC60" s="13">
        <v>6.5</v>
      </c>
      <c r="AD60" s="13">
        <v>17.75</v>
      </c>
      <c r="AE60" s="12">
        <f t="shared" si="4"/>
        <v>18.083333333333332</v>
      </c>
      <c r="AF60" s="12">
        <f t="shared" si="5"/>
        <v>11.583333333333332</v>
      </c>
    </row>
    <row r="61" spans="1:32" x14ac:dyDescent="0.25">
      <c r="A61" t="s">
        <v>654</v>
      </c>
      <c r="B61" t="str">
        <f>VLOOKUP(A61,'STATUS FROTA'!$A:$D,4,0)</f>
        <v>TITULAR</v>
      </c>
      <c r="C61" t="str">
        <f ca="1">IF(VLOOKUP(A61,'STATUS FROTA'!$A:$J,10,0)=0,"XXX"&amp;RAND(),VLOOKUP(A61,'STATUS FROTA'!$A:$J,10,0)&amp;RAND())</f>
        <v>XXX0,163719216282917</v>
      </c>
      <c r="D61" t="str">
        <f t="shared" ca="1" si="0"/>
        <v>OTH</v>
      </c>
      <c r="E61" t="str">
        <f t="shared" ca="1" si="1"/>
        <v>OTH</v>
      </c>
      <c r="F61" t="str">
        <f ca="1">IFERROR(VLOOKUP(LEFT(D61,3),'STATUS FROTA'!$A:$B,2),"OUTRO")</f>
        <v>AW139</v>
      </c>
      <c r="G61" t="str">
        <f ca="1">IFERROR(VLOOKUP(LEFT(D61,3),'STATUS FROTA'!$A:$T,11,0),"OUTRA")</f>
        <v>SBME</v>
      </c>
      <c r="H61" s="74" t="str">
        <f ca="1">IFERROR(VLOOKUP(D61,'STATUS FROTA'!$A:$T,13,0),"NÃO")</f>
        <v>SIM</v>
      </c>
      <c r="I61">
        <f ca="1">IFERROR(VLOOKUP(F61,'modelos acft'!$A$1:$G$8,2,0),0)</f>
        <v>12</v>
      </c>
      <c r="J61">
        <f ca="1">IFERROR(VLOOKUP(F61,'modelos acft'!$A$1:$G$8,3,0),0)</f>
        <v>2</v>
      </c>
      <c r="K61" s="35">
        <f ca="1">IFERROR(VLOOKUP(LEFT(D61,3),PMD_PBO!$A:$C,2,0),1)</f>
        <v>7000</v>
      </c>
      <c r="L61" s="35">
        <f ca="1">IFERROR(VLOOKUP(LEFT(D61,3),PMD_PBO!$A:$C,3,0),1)</f>
        <v>4679</v>
      </c>
      <c r="M61" s="33">
        <f ca="1">IFERROR(VLOOKUP(F61,'modelos acft'!$A$1:$H$8,8,0),0)</f>
        <v>1670</v>
      </c>
      <c r="N61" s="36">
        <f ca="1">IFERROR(VLOOKUP(F61,'modelos acft'!$A$1:$J$8,9,0),99999999)</f>
        <v>400</v>
      </c>
      <c r="O61" s="36">
        <f ca="1">IFERROR(VLOOKUP(F61,'modelos acft'!$A$1:$J$8,10,0),9999999)</f>
        <v>320</v>
      </c>
      <c r="P61">
        <f ca="1">IFERROR(VLOOKUP(F61,'modelos acft'!$A$1:$G$8,4,0),999999)</f>
        <v>10</v>
      </c>
      <c r="Q61">
        <f ca="1">IFERROR(VLOOKUP(F61,'modelos acft'!$A$1:$G$8,5,0),999999)</f>
        <v>8</v>
      </c>
      <c r="R61">
        <f ca="1">IFERROR(VLOOKUP(F61,'modelos acft'!$A$1:$G$8,6,0),999999)</f>
        <v>5</v>
      </c>
      <c r="S61">
        <f ca="1">IFERROR(VLOOKUP(F61,'modelos acft'!$A$1:$N$8,11,0),9999999)</f>
        <v>4</v>
      </c>
      <c r="T61">
        <f ca="1">IFERROR(VLOOKUP(F61,'modelos acft'!$A$1:$N$8,12,0),9999999)</f>
        <v>3000</v>
      </c>
      <c r="U61">
        <f ca="1">IFERROR(VLOOKUP(F61,'modelos acft'!$A$1:$N$8,13,0),9999999)</f>
        <v>800</v>
      </c>
      <c r="V61">
        <f ca="1">IFERROR(VLOOKUP(F61,'modelos acft'!$A$1:$N$8,14,0),9999999)</f>
        <v>500</v>
      </c>
      <c r="W61">
        <f ca="1">IFERROR(VLOOKUP(F61,'modelos acft'!$A$1:$G$8,7,0),1)</f>
        <v>150</v>
      </c>
      <c r="X61" s="36">
        <f ca="1">IFERROR(VLOOKUP(E61,PRECO!$A:$C,3,0),99999999)</f>
        <v>17479.151924999998</v>
      </c>
      <c r="Y61" s="77">
        <v>12</v>
      </c>
      <c r="Z61" s="13">
        <v>6</v>
      </c>
      <c r="AA61" s="13">
        <v>1</v>
      </c>
      <c r="AB61" s="13">
        <v>12</v>
      </c>
      <c r="AC61" s="13">
        <v>6.5</v>
      </c>
      <c r="AD61" s="13">
        <v>17.75</v>
      </c>
      <c r="AE61" s="12">
        <f t="shared" si="4"/>
        <v>18.083333333333332</v>
      </c>
      <c r="AF61" s="12">
        <f t="shared" si="5"/>
        <v>11.583333333333332</v>
      </c>
    </row>
    <row r="62" spans="1:32" x14ac:dyDescent="0.25">
      <c r="A62" t="s">
        <v>655</v>
      </c>
      <c r="B62" t="str">
        <f>VLOOKUP(A62,'STATUS FROTA'!$A:$D,4,0)</f>
        <v>TITULAR</v>
      </c>
      <c r="C62" t="str">
        <f ca="1">IF(VLOOKUP(A62,'STATUS FROTA'!$A:$J,10,0)=0,"XXX"&amp;RAND(),VLOOKUP(A62,'STATUS FROTA'!$A:$J,10,0)&amp;RAND())</f>
        <v>XXX0,836235313581752</v>
      </c>
      <c r="D62" t="str">
        <f t="shared" ca="1" si="0"/>
        <v>OTN</v>
      </c>
      <c r="E62" t="str">
        <f t="shared" ca="1" si="1"/>
        <v>OTN</v>
      </c>
      <c r="F62" t="str">
        <f ca="1">IFERROR(VLOOKUP(LEFT(D62,3),'STATUS FROTA'!$A:$B,2),"OUTRO")</f>
        <v>H175</v>
      </c>
      <c r="G62" t="str">
        <f ca="1">IFERROR(VLOOKUP(LEFT(D62,3),'STATUS FROTA'!$A:$T,11,0),"OUTRA")</f>
        <v>SBCB</v>
      </c>
      <c r="H62" s="74" t="str">
        <f ca="1">IFERROR(VLOOKUP(D62,'STATUS FROTA'!$A:$T,13,0),"NÃO")</f>
        <v>SIM</v>
      </c>
      <c r="I62">
        <f ca="1">IFERROR(VLOOKUP(F62,'modelos acft'!$A$1:$G$8,2,0),0)</f>
        <v>16</v>
      </c>
      <c r="J62">
        <f ca="1">IFERROR(VLOOKUP(F62,'modelos acft'!$A$1:$G$8,3,0),0)</f>
        <v>2</v>
      </c>
      <c r="K62" s="35">
        <f ca="1">IFERROR(VLOOKUP(LEFT(D62,3),PMD_PBO!$A:$C,2,0),1)</f>
        <v>7800</v>
      </c>
      <c r="L62" s="35">
        <f ca="1">IFERROR(VLOOKUP(LEFT(D62,3),PMD_PBO!$A:$C,3,0),1)</f>
        <v>4932</v>
      </c>
      <c r="M62" s="33">
        <f ca="1">IFERROR(VLOOKUP(F62,'modelos acft'!$A$1:$H$8,8,0),0)</f>
        <v>2067</v>
      </c>
      <c r="N62" s="36">
        <f ca="1">IFERROR(VLOOKUP(F62,'modelos acft'!$A$1:$J$8,9,0),99999999)</f>
        <v>490</v>
      </c>
      <c r="O62" s="36">
        <f ca="1">IFERROR(VLOOKUP(F62,'modelos acft'!$A$1:$J$8,10,0),9999999)</f>
        <v>270</v>
      </c>
      <c r="P62">
        <f ca="1">IFERROR(VLOOKUP(F62,'modelos acft'!$A$1:$G$8,4,0),999999)</f>
        <v>10</v>
      </c>
      <c r="Q62">
        <f ca="1">IFERROR(VLOOKUP(F62,'modelos acft'!$A$1:$G$8,5,0),999999)</f>
        <v>10</v>
      </c>
      <c r="R62">
        <f ca="1">IFERROR(VLOOKUP(F62,'modelos acft'!$A$1:$G$8,6,0),999999)</f>
        <v>5</v>
      </c>
      <c r="S62">
        <f ca="1">IFERROR(VLOOKUP(F62,'modelos acft'!$A$1:$N$8,11,0),9999999)</f>
        <v>4</v>
      </c>
      <c r="T62">
        <f ca="1">IFERROR(VLOOKUP(F62,'modelos acft'!$A$1:$N$8,12,0),9999999)</f>
        <v>3000</v>
      </c>
      <c r="U62">
        <f ca="1">IFERROR(VLOOKUP(F62,'modelos acft'!$A$1:$N$8,13,0),9999999)</f>
        <v>800</v>
      </c>
      <c r="V62">
        <f ca="1">IFERROR(VLOOKUP(F62,'modelos acft'!$A$1:$N$8,14,0),9999999)</f>
        <v>500</v>
      </c>
      <c r="W62">
        <f ca="1">IFERROR(VLOOKUP(F62,'modelos acft'!$A$1:$G$8,7,0),1)</f>
        <v>145</v>
      </c>
      <c r="X62" s="36">
        <f ca="1">IFERROR(VLOOKUP(E62,PRECO!$A:$C,3,0),99999999)</f>
        <v>18365.855159999999</v>
      </c>
      <c r="Y62" s="77">
        <v>12</v>
      </c>
      <c r="Z62" s="13">
        <v>6</v>
      </c>
      <c r="AA62" s="13">
        <v>1</v>
      </c>
      <c r="AB62" s="13">
        <v>12</v>
      </c>
      <c r="AC62" s="13">
        <v>6.5</v>
      </c>
      <c r="AD62" s="13">
        <v>17.75</v>
      </c>
      <c r="AE62" s="12">
        <f t="shared" si="4"/>
        <v>18.083333333333332</v>
      </c>
      <c r="AF62" s="12">
        <f t="shared" si="5"/>
        <v>11.583333333333332</v>
      </c>
    </row>
    <row r="63" spans="1:32" x14ac:dyDescent="0.25">
      <c r="A63" t="s">
        <v>656</v>
      </c>
      <c r="B63" t="str">
        <f>VLOOKUP(A63,'STATUS FROTA'!$A:$D,4,0)</f>
        <v>TITULAR</v>
      </c>
      <c r="C63" t="str">
        <f ca="1">IF(VLOOKUP(A63,'STATUS FROTA'!$A:$J,10,0)=0,"XXX"&amp;RAND(),VLOOKUP(A63,'STATUS FROTA'!$A:$J,10,0)&amp;RAND())</f>
        <v>XXX0,626281648207808</v>
      </c>
      <c r="D63" t="str">
        <f t="shared" ca="1" si="0"/>
        <v>OTP</v>
      </c>
      <c r="E63" t="str">
        <f t="shared" ca="1" si="1"/>
        <v>OTP</v>
      </c>
      <c r="F63" t="str">
        <f ca="1">IFERROR(VLOOKUP(LEFT(D63,3),'STATUS FROTA'!$A:$B,2),"OUTRO")</f>
        <v>H175</v>
      </c>
      <c r="G63" t="str">
        <f ca="1">IFERROR(VLOOKUP(LEFT(D63,3),'STATUS FROTA'!$A:$T,11,0),"OUTRA")</f>
        <v>SBCB</v>
      </c>
      <c r="H63" s="74" t="str">
        <f ca="1">IFERROR(VLOOKUP(D63,'STATUS FROTA'!$A:$T,13,0),"NÃO")</f>
        <v>NÃO</v>
      </c>
      <c r="I63">
        <f ca="1">IFERROR(VLOOKUP(F63,'modelos acft'!$A$1:$G$8,2,0),0)</f>
        <v>16</v>
      </c>
      <c r="J63">
        <f ca="1">IFERROR(VLOOKUP(F63,'modelos acft'!$A$1:$G$8,3,0),0)</f>
        <v>2</v>
      </c>
      <c r="K63" s="35">
        <f ca="1">IFERROR(VLOOKUP(LEFT(D63,3),PMD_PBO!$A:$C,2,0),1)</f>
        <v>7800</v>
      </c>
      <c r="L63" s="35">
        <f ca="1">IFERROR(VLOOKUP(LEFT(D63,3),PMD_PBO!$A:$C,3,0),1)</f>
        <v>4932</v>
      </c>
      <c r="M63" s="33">
        <f ca="1">IFERROR(VLOOKUP(F63,'modelos acft'!$A$1:$H$8,8,0),0)</f>
        <v>2067</v>
      </c>
      <c r="N63" s="36">
        <f ca="1">IFERROR(VLOOKUP(F63,'modelos acft'!$A$1:$J$8,9,0),99999999)</f>
        <v>490</v>
      </c>
      <c r="O63" s="36">
        <f ca="1">IFERROR(VLOOKUP(F63,'modelos acft'!$A$1:$J$8,10,0),9999999)</f>
        <v>270</v>
      </c>
      <c r="P63">
        <f ca="1">IFERROR(VLOOKUP(F63,'modelos acft'!$A$1:$G$8,4,0),999999)</f>
        <v>10</v>
      </c>
      <c r="Q63">
        <f ca="1">IFERROR(VLOOKUP(F63,'modelos acft'!$A$1:$G$8,5,0),999999)</f>
        <v>10</v>
      </c>
      <c r="R63">
        <f ca="1">IFERROR(VLOOKUP(F63,'modelos acft'!$A$1:$G$8,6,0),999999)</f>
        <v>5</v>
      </c>
      <c r="S63">
        <f ca="1">IFERROR(VLOOKUP(F63,'modelos acft'!$A$1:$N$8,11,0),9999999)</f>
        <v>4</v>
      </c>
      <c r="T63">
        <f ca="1">IFERROR(VLOOKUP(F63,'modelos acft'!$A$1:$N$8,12,0),9999999)</f>
        <v>3000</v>
      </c>
      <c r="U63">
        <f ca="1">IFERROR(VLOOKUP(F63,'modelos acft'!$A$1:$N$8,13,0),9999999)</f>
        <v>800</v>
      </c>
      <c r="V63">
        <f ca="1">IFERROR(VLOOKUP(F63,'modelos acft'!$A$1:$N$8,14,0),9999999)</f>
        <v>500</v>
      </c>
      <c r="W63">
        <f ca="1">IFERROR(VLOOKUP(F63,'modelos acft'!$A$1:$G$8,7,0),1)</f>
        <v>145</v>
      </c>
      <c r="X63" s="36">
        <f ca="1">IFERROR(VLOOKUP(E63,PRECO!$A:$C,3,0),99999999)</f>
        <v>18365.855159999999</v>
      </c>
      <c r="Y63" s="77">
        <v>12</v>
      </c>
      <c r="Z63" s="13">
        <v>6</v>
      </c>
      <c r="AA63" s="13">
        <v>1</v>
      </c>
      <c r="AB63" s="13">
        <v>12</v>
      </c>
      <c r="AC63" s="13">
        <v>6.5</v>
      </c>
      <c r="AD63" s="13">
        <v>17.75</v>
      </c>
      <c r="AE63" s="12">
        <f t="shared" si="4"/>
        <v>18.083333333333332</v>
      </c>
      <c r="AF63" s="12">
        <f t="shared" si="5"/>
        <v>11.583333333333332</v>
      </c>
    </row>
    <row r="64" spans="1:32" x14ac:dyDescent="0.25">
      <c r="A64" t="s">
        <v>657</v>
      </c>
      <c r="B64" t="str">
        <f>VLOOKUP(A64,'STATUS FROTA'!$A:$D,4,0)</f>
        <v>TITULAR</v>
      </c>
      <c r="C64" t="str">
        <f ca="1">IF(VLOOKUP(A64,'STATUS FROTA'!$A:$J,10,0)=0,"XXX"&amp;RAND(),VLOOKUP(A64,'STATUS FROTA'!$A:$J,10,0)&amp;RAND())</f>
        <v>XXX0,704148064316618</v>
      </c>
      <c r="D64" t="str">
        <f t="shared" ca="1" si="0"/>
        <v>OTQ</v>
      </c>
      <c r="E64" t="str">
        <f t="shared" ca="1" si="1"/>
        <v>OTQ</v>
      </c>
      <c r="F64" t="str">
        <f ca="1">IFERROR(VLOOKUP(LEFT(D64,3),'STATUS FROTA'!$A:$B,2),"OUTRO")</f>
        <v>H175</v>
      </c>
      <c r="G64" t="str">
        <f ca="1">IFERROR(VLOOKUP(LEFT(D64,3),'STATUS FROTA'!$A:$T,11,0),"OUTRA")</f>
        <v>SBCB</v>
      </c>
      <c r="H64" s="74" t="str">
        <f ca="1">IFERROR(VLOOKUP(D64,'STATUS FROTA'!$A:$T,13,0),"NÃO")</f>
        <v>SIM</v>
      </c>
      <c r="I64">
        <f ca="1">IFERROR(VLOOKUP(F64,'modelos acft'!$A$1:$G$8,2,0),0)</f>
        <v>16</v>
      </c>
      <c r="J64">
        <f ca="1">IFERROR(VLOOKUP(F64,'modelos acft'!$A$1:$G$8,3,0),0)</f>
        <v>2</v>
      </c>
      <c r="K64" s="35">
        <f ca="1">IFERROR(VLOOKUP(LEFT(D64,3),PMD_PBO!$A:$C,2,0),1)</f>
        <v>7800</v>
      </c>
      <c r="L64" s="35">
        <f ca="1">IFERROR(VLOOKUP(LEFT(D64,3),PMD_PBO!$A:$C,3,0),1)</f>
        <v>4911</v>
      </c>
      <c r="M64" s="33">
        <f ca="1">IFERROR(VLOOKUP(F64,'modelos acft'!$A$1:$H$8,8,0),0)</f>
        <v>2067</v>
      </c>
      <c r="N64" s="36">
        <f ca="1">IFERROR(VLOOKUP(F64,'modelos acft'!$A$1:$J$8,9,0),99999999)</f>
        <v>490</v>
      </c>
      <c r="O64" s="36">
        <f ca="1">IFERROR(VLOOKUP(F64,'modelos acft'!$A$1:$J$8,10,0),9999999)</f>
        <v>270</v>
      </c>
      <c r="P64">
        <f ca="1">IFERROR(VLOOKUP(F64,'modelos acft'!$A$1:$G$8,4,0),999999)</f>
        <v>10</v>
      </c>
      <c r="Q64">
        <f ca="1">IFERROR(VLOOKUP(F64,'modelos acft'!$A$1:$G$8,5,0),999999)</f>
        <v>10</v>
      </c>
      <c r="R64">
        <f ca="1">IFERROR(VLOOKUP(F64,'modelos acft'!$A$1:$G$8,6,0),999999)</f>
        <v>5</v>
      </c>
      <c r="S64">
        <f ca="1">IFERROR(VLOOKUP(F64,'modelos acft'!$A$1:$N$8,11,0),9999999)</f>
        <v>4</v>
      </c>
      <c r="T64">
        <f ca="1">IFERROR(VLOOKUP(F64,'modelos acft'!$A$1:$N$8,12,0),9999999)</f>
        <v>3000</v>
      </c>
      <c r="U64">
        <f ca="1">IFERROR(VLOOKUP(F64,'modelos acft'!$A$1:$N$8,13,0),9999999)</f>
        <v>800</v>
      </c>
      <c r="V64">
        <f ca="1">IFERROR(VLOOKUP(F64,'modelos acft'!$A$1:$N$8,14,0),9999999)</f>
        <v>500</v>
      </c>
      <c r="W64">
        <f ca="1">IFERROR(VLOOKUP(F64,'modelos acft'!$A$1:$G$8,7,0),1)</f>
        <v>145</v>
      </c>
      <c r="X64" s="36">
        <f ca="1">IFERROR(VLOOKUP(E64,PRECO!$A:$C,3,0),99999999)</f>
        <v>18365.855159999999</v>
      </c>
      <c r="Y64" s="77">
        <v>12</v>
      </c>
      <c r="Z64" s="13">
        <v>6</v>
      </c>
      <c r="AA64" s="13">
        <v>1</v>
      </c>
      <c r="AB64" s="13">
        <v>12</v>
      </c>
      <c r="AC64" s="13">
        <v>6.5</v>
      </c>
      <c r="AD64" s="13">
        <v>17.75</v>
      </c>
      <c r="AE64" s="12">
        <f t="shared" si="4"/>
        <v>18.083333333333332</v>
      </c>
      <c r="AF64" s="12">
        <f t="shared" si="5"/>
        <v>11.583333333333332</v>
      </c>
    </row>
    <row r="65" spans="1:32" x14ac:dyDescent="0.25">
      <c r="A65" t="s">
        <v>562</v>
      </c>
      <c r="B65" t="str">
        <f>VLOOKUP(A65,'STATUS FROTA'!$A:$D,4,0)</f>
        <v>BACKUP</v>
      </c>
      <c r="C65" t="str">
        <f ca="1">IF(VLOOKUP(A65,'STATUS FROTA'!$A:$J,10,0)=0,"XXX"&amp;RAND(),VLOOKUP(A65,'STATUS FROTA'!$A:$J,10,0)&amp;RAND())</f>
        <v>JBK0,696771554817224</v>
      </c>
      <c r="D65" t="str">
        <f t="shared" ca="1" si="0"/>
        <v>OTR</v>
      </c>
      <c r="E65" t="str">
        <f t="shared" ca="1" si="1"/>
        <v>JBK</v>
      </c>
      <c r="F65" t="str">
        <f ca="1">IFERROR(VLOOKUP(LEFT(D65,3),'STATUS FROTA'!$A:$B,2),"OUTRO")</f>
        <v>S92</v>
      </c>
      <c r="G65" t="str">
        <f ca="1">IFERROR(VLOOKUP(LEFT(D65,3),'STATUS FROTA'!$A:$T,11,0),"OUTRA")</f>
        <v>SBFS</v>
      </c>
      <c r="H65" s="74" t="str">
        <f ca="1">IFERROR(VLOOKUP(D65,'STATUS FROTA'!$A:$T,13,0),"NÃO")</f>
        <v>SIM</v>
      </c>
      <c r="I65">
        <f ca="1">IFERROR(VLOOKUP(F65,'modelos acft'!$A$1:$G$8,2,0),0)</f>
        <v>18</v>
      </c>
      <c r="J65">
        <f ca="1">IFERROR(VLOOKUP(F65,'modelos acft'!$A$1:$G$8,3,0),0)</f>
        <v>3</v>
      </c>
      <c r="K65" s="35">
        <f ca="1">IFERROR(VLOOKUP(LEFT(D65,3),PMD_PBO!$A:$C,2,0),1)</f>
        <v>12020</v>
      </c>
      <c r="L65" s="35">
        <f ca="1">IFERROR(VLOOKUP(LEFT(D65,3),PMD_PBO!$A:$C,3,0),1)</f>
        <v>8269</v>
      </c>
      <c r="M65" s="33">
        <f ca="1">IFERROR(VLOOKUP(F65,'modelos acft'!$A$1:$H$8,8,0),0)</f>
        <v>2272.7272727272725</v>
      </c>
      <c r="N65" s="36">
        <f ca="1">IFERROR(VLOOKUP(F65,'modelos acft'!$A$1:$J$8,9,0),99999999)</f>
        <v>614</v>
      </c>
      <c r="O65" s="36">
        <f ca="1">IFERROR(VLOOKUP(F65,'modelos acft'!$A$1:$J$8,10,0),9999999)</f>
        <v>307</v>
      </c>
      <c r="P65">
        <f ca="1">IFERROR(VLOOKUP(F65,'modelos acft'!$A$1:$G$8,4,0),999999)</f>
        <v>10</v>
      </c>
      <c r="Q65">
        <f ca="1">IFERROR(VLOOKUP(F65,'modelos acft'!$A$1:$G$8,5,0),999999)</f>
        <v>10</v>
      </c>
      <c r="R65">
        <f ca="1">IFERROR(VLOOKUP(F65,'modelos acft'!$A$1:$G$8,6,0),999999)</f>
        <v>5</v>
      </c>
      <c r="S65">
        <f ca="1">IFERROR(VLOOKUP(F65,'modelos acft'!$A$1:$N$8,11,0),9999999)</f>
        <v>4</v>
      </c>
      <c r="T65">
        <f ca="1">IFERROR(VLOOKUP(F65,'modelos acft'!$A$1:$N$8,12,0),9999999)</f>
        <v>3000</v>
      </c>
      <c r="U65">
        <f ca="1">IFERROR(VLOOKUP(F65,'modelos acft'!$A$1:$N$8,13,0),9999999)</f>
        <v>800</v>
      </c>
      <c r="V65">
        <f ca="1">IFERROR(VLOOKUP(F65,'modelos acft'!$A$1:$N$8,14,0),9999999)</f>
        <v>500</v>
      </c>
      <c r="W65">
        <f ca="1">IFERROR(VLOOKUP(F65,'modelos acft'!$A$1:$G$8,7,0),1)</f>
        <v>145</v>
      </c>
      <c r="X65" s="36">
        <f ca="1">IFERROR(VLOOKUP(E65,PRECO!$A:$C,3,0),99999999)</f>
        <v>16247.778484</v>
      </c>
      <c r="Y65" s="77">
        <v>12</v>
      </c>
      <c r="Z65" s="13">
        <v>6</v>
      </c>
      <c r="AA65" s="13">
        <v>1</v>
      </c>
      <c r="AB65" s="13">
        <v>12</v>
      </c>
      <c r="AC65" s="13">
        <v>6.5</v>
      </c>
      <c r="AD65" s="13">
        <v>17.75</v>
      </c>
      <c r="AE65" s="12">
        <f t="shared" si="4"/>
        <v>18.083333333333332</v>
      </c>
      <c r="AF65" s="12">
        <f t="shared" si="5"/>
        <v>11.583333333333332</v>
      </c>
    </row>
    <row r="66" spans="1:32" x14ac:dyDescent="0.25">
      <c r="A66" t="s">
        <v>658</v>
      </c>
      <c r="B66" t="str">
        <f>VLOOKUP(A66,'STATUS FROTA'!$A:$D,4,0)</f>
        <v>TITULAR</v>
      </c>
      <c r="C66" t="str">
        <f ca="1">IF(VLOOKUP(A66,'STATUS FROTA'!$A:$J,10,0)=0,"XXX"&amp;RAND(),VLOOKUP(A66,'STATUS FROTA'!$A:$J,10,0)&amp;RAND())</f>
        <v>XXX0,474267885683142</v>
      </c>
      <c r="D66" t="str">
        <f t="shared" ca="1" si="0"/>
        <v>OTS</v>
      </c>
      <c r="E66" t="str">
        <f t="shared" ca="1" si="1"/>
        <v>OTS</v>
      </c>
      <c r="F66" t="str">
        <f ca="1">IFERROR(VLOOKUP(LEFT(D66,3),'STATUS FROTA'!$A:$B,2),"OUTRO")</f>
        <v>H175</v>
      </c>
      <c r="G66" t="str">
        <f ca="1">IFERROR(VLOOKUP(LEFT(D66,3),'STATUS FROTA'!$A:$T,11,0),"OUTRA")</f>
        <v>SBCB</v>
      </c>
      <c r="H66" s="74" t="str">
        <f ca="1">IFERROR(VLOOKUP(D66,'STATUS FROTA'!$A:$T,13,0),"NÃO")</f>
        <v>SIM</v>
      </c>
      <c r="I66">
        <f ca="1">IFERROR(VLOOKUP(F66,'modelos acft'!$A$1:$G$8,2,0),0)</f>
        <v>16</v>
      </c>
      <c r="J66">
        <f ca="1">IFERROR(VLOOKUP(F66,'modelos acft'!$A$1:$G$8,3,0),0)</f>
        <v>2</v>
      </c>
      <c r="K66" s="35">
        <f ca="1">IFERROR(VLOOKUP(LEFT(D66,3),PMD_PBO!$A:$C,2,0),1)</f>
        <v>7800</v>
      </c>
      <c r="L66" s="35">
        <f ca="1">IFERROR(VLOOKUP(LEFT(D66,3),PMD_PBO!$A:$C,3,0),1)</f>
        <v>4911</v>
      </c>
      <c r="M66" s="33">
        <f ca="1">IFERROR(VLOOKUP(F66,'modelos acft'!$A$1:$H$8,8,0),0)</f>
        <v>2067</v>
      </c>
      <c r="N66" s="36">
        <f ca="1">IFERROR(VLOOKUP(F66,'modelos acft'!$A$1:$J$8,9,0),99999999)</f>
        <v>490</v>
      </c>
      <c r="O66" s="36">
        <f ca="1">IFERROR(VLOOKUP(F66,'modelos acft'!$A$1:$J$8,10,0),9999999)</f>
        <v>270</v>
      </c>
      <c r="P66">
        <f ca="1">IFERROR(VLOOKUP(F66,'modelos acft'!$A$1:$G$8,4,0),999999)</f>
        <v>10</v>
      </c>
      <c r="Q66">
        <f ca="1">IFERROR(VLOOKUP(F66,'modelos acft'!$A$1:$G$8,5,0),999999)</f>
        <v>10</v>
      </c>
      <c r="R66">
        <f ca="1">IFERROR(VLOOKUP(F66,'modelos acft'!$A$1:$G$8,6,0),999999)</f>
        <v>5</v>
      </c>
      <c r="S66">
        <f ca="1">IFERROR(VLOOKUP(F66,'modelos acft'!$A$1:$N$8,11,0),9999999)</f>
        <v>4</v>
      </c>
      <c r="T66">
        <f ca="1">IFERROR(VLOOKUP(F66,'modelos acft'!$A$1:$N$8,12,0),9999999)</f>
        <v>3000</v>
      </c>
      <c r="U66">
        <f ca="1">IFERROR(VLOOKUP(F66,'modelos acft'!$A$1:$N$8,13,0),9999999)</f>
        <v>800</v>
      </c>
      <c r="V66">
        <f ca="1">IFERROR(VLOOKUP(F66,'modelos acft'!$A$1:$N$8,14,0),9999999)</f>
        <v>500</v>
      </c>
      <c r="W66">
        <f ca="1">IFERROR(VLOOKUP(F66,'modelos acft'!$A$1:$G$8,7,0),1)</f>
        <v>145</v>
      </c>
      <c r="X66" s="36">
        <f ca="1">IFERROR(VLOOKUP(E66,PRECO!$A:$C,3,0),99999999)</f>
        <v>18365.855159999999</v>
      </c>
      <c r="Y66" s="77">
        <v>12</v>
      </c>
      <c r="Z66" s="13">
        <v>6</v>
      </c>
      <c r="AA66" s="13">
        <v>1</v>
      </c>
      <c r="AB66" s="13">
        <v>12</v>
      </c>
      <c r="AC66" s="13">
        <v>6.5</v>
      </c>
      <c r="AD66" s="13">
        <v>17.75</v>
      </c>
      <c r="AE66" s="12">
        <f t="shared" si="4"/>
        <v>18.083333333333332</v>
      </c>
      <c r="AF66" s="12">
        <f t="shared" si="5"/>
        <v>11.583333333333332</v>
      </c>
    </row>
    <row r="67" spans="1:32" x14ac:dyDescent="0.25">
      <c r="A67" t="s">
        <v>659</v>
      </c>
      <c r="B67" t="str">
        <f>VLOOKUP(A67,'STATUS FROTA'!$A:$D,4,0)</f>
        <v>TITULAR</v>
      </c>
      <c r="C67" t="str">
        <f ca="1">IF(VLOOKUP(A67,'STATUS FROTA'!$A:$J,10,0)=0,"XXX"&amp;RAND(),VLOOKUP(A67,'STATUS FROTA'!$A:$J,10,0)&amp;RAND())</f>
        <v>XXX0,350019590946336</v>
      </c>
      <c r="D67" t="str">
        <f t="shared" ref="D67:D73" ca="1" si="6">IF(AND(B67="BACKUP",LEFT(C67,3)&lt;&gt;"XXX",A67&lt;&gt;LEFT(C67,3)),A67,IF(AND(B67="BACKUP",LEFT(C67,3)&lt;&gt;"XXX"),C67,IF(AND(B67="BACKUP",LEFT(C67,3)&lt;&gt;"XXX"),C67,IF(AND(B67="TITULAR",LEFT(C67,3)="XXX"),A67,C67))))</f>
        <v>OTU</v>
      </c>
      <c r="E67" t="str">
        <f t="shared" ref="E67:E73" ca="1" si="7">IF(B67="BACKUP",LEFT(C67,3),IF(LEFT(D67,3)="XXX","XXX",IF(LEFT(D67,3)=A67,LEFT(D67,3),A67)))</f>
        <v>OTU</v>
      </c>
      <c r="F67" t="str">
        <f ca="1">IFERROR(VLOOKUP(LEFT(D67,3),'STATUS FROTA'!$A:$B,2),"OUTRO")</f>
        <v>AW139</v>
      </c>
      <c r="G67" t="str">
        <f ca="1">IFERROR(VLOOKUP(LEFT(D67,3),'STATUS FROTA'!$A:$T,11,0),"OUTRA")</f>
        <v>SBJR</v>
      </c>
      <c r="H67" s="74" t="str">
        <f ca="1">IFERROR(VLOOKUP(D67,'STATUS FROTA'!$A:$T,13,0),"NÃO")</f>
        <v>SIM</v>
      </c>
      <c r="I67">
        <f ca="1">IFERROR(VLOOKUP(F67,'modelos acft'!$A$1:$G$8,2,0),0)</f>
        <v>12</v>
      </c>
      <c r="J67">
        <f ca="1">IFERROR(VLOOKUP(F67,'modelos acft'!$A$1:$G$8,3,0),0)</f>
        <v>2</v>
      </c>
      <c r="K67" s="35">
        <f ca="1">IFERROR(VLOOKUP(LEFT(D67,3),PMD_PBO!$A:$C,2,0),1)</f>
        <v>7000</v>
      </c>
      <c r="L67" s="35">
        <f ca="1">IFERROR(VLOOKUP(LEFT(D67,3),PMD_PBO!$A:$C,3,0),1)</f>
        <v>4615</v>
      </c>
      <c r="M67" s="33">
        <f ca="1">IFERROR(VLOOKUP(F67,'modelos acft'!$A$1:$H$8,8,0),0)</f>
        <v>1670</v>
      </c>
      <c r="N67" s="36">
        <f ca="1">IFERROR(VLOOKUP(F67,'modelos acft'!$A$1:$J$8,9,0),99999999)</f>
        <v>400</v>
      </c>
      <c r="O67" s="36">
        <f ca="1">IFERROR(VLOOKUP(F67,'modelos acft'!$A$1:$J$8,10,0),9999999)</f>
        <v>320</v>
      </c>
      <c r="P67">
        <f ca="1">IFERROR(VLOOKUP(F67,'modelos acft'!$A$1:$G$8,4,0),999999)</f>
        <v>10</v>
      </c>
      <c r="Q67">
        <f ca="1">IFERROR(VLOOKUP(F67,'modelos acft'!$A$1:$G$8,5,0),999999)</f>
        <v>8</v>
      </c>
      <c r="R67">
        <f ca="1">IFERROR(VLOOKUP(F67,'modelos acft'!$A$1:$G$8,6,0),999999)</f>
        <v>5</v>
      </c>
      <c r="S67">
        <f ca="1">IFERROR(VLOOKUP(F67,'modelos acft'!$A$1:$N$8,11,0),9999999)</f>
        <v>4</v>
      </c>
      <c r="T67">
        <f ca="1">IFERROR(VLOOKUP(F67,'modelos acft'!$A$1:$N$8,12,0),9999999)</f>
        <v>3000</v>
      </c>
      <c r="U67">
        <f ca="1">IFERROR(VLOOKUP(F67,'modelos acft'!$A$1:$N$8,13,0),9999999)</f>
        <v>800</v>
      </c>
      <c r="V67">
        <f ca="1">IFERROR(VLOOKUP(F67,'modelos acft'!$A$1:$N$8,14,0),9999999)</f>
        <v>500</v>
      </c>
      <c r="W67">
        <f ca="1">IFERROR(VLOOKUP(F67,'modelos acft'!$A$1:$G$8,7,0),1)</f>
        <v>150</v>
      </c>
      <c r="X67" s="36">
        <f ca="1">IFERROR(VLOOKUP(E67,PRECO!$A:$C,3,0),99999999)</f>
        <v>17479.151924999998</v>
      </c>
      <c r="Y67" s="77">
        <v>12</v>
      </c>
      <c r="Z67" s="13">
        <v>6</v>
      </c>
      <c r="AA67" s="13">
        <v>1</v>
      </c>
      <c r="AB67" s="13">
        <v>12</v>
      </c>
      <c r="AC67" s="13">
        <v>6.5</v>
      </c>
      <c r="AD67" s="13">
        <v>17.75</v>
      </c>
      <c r="AE67" s="12">
        <f t="shared" si="4"/>
        <v>18.083333333333332</v>
      </c>
      <c r="AF67" s="12">
        <f t="shared" si="5"/>
        <v>11.583333333333332</v>
      </c>
    </row>
    <row r="68" spans="1:32" x14ac:dyDescent="0.25">
      <c r="A68" t="s">
        <v>660</v>
      </c>
      <c r="B68" t="str">
        <f>VLOOKUP(A68,'STATUS FROTA'!$A:$D,4,0)</f>
        <v>BACKUP</v>
      </c>
      <c r="C68" t="str">
        <f ca="1">IF(VLOOKUP(A68,'STATUS FROTA'!$A:$J,10,0)=0,"XXX"&amp;RAND(),VLOOKUP(A68,'STATUS FROTA'!$A:$J,10,0)&amp;RAND())</f>
        <v>XXX0,0722906360326083</v>
      </c>
      <c r="D68" t="str">
        <f t="shared" ca="1" si="6"/>
        <v>XXX0,0722906360326083</v>
      </c>
      <c r="E68" t="str">
        <f t="shared" ca="1" si="7"/>
        <v>XXX</v>
      </c>
      <c r="F68" t="str">
        <f ca="1">IFERROR(VLOOKUP(LEFT(D68,3),'STATUS FROTA'!$A:$B,2),"OUTRO")</f>
        <v>S76</v>
      </c>
      <c r="G68" t="str">
        <f ca="1">IFERROR(VLOOKUP(LEFT(D68,3),'STATUS FROTA'!$A:$T,11,0),"OUTRA")</f>
        <v>OUTRA</v>
      </c>
      <c r="H68" s="74" t="str">
        <f ca="1">IFERROR(VLOOKUP(D68,'STATUS FROTA'!$A:$T,13,0),"NÃO")</f>
        <v>NÃO</v>
      </c>
      <c r="I68">
        <f ca="1">IFERROR(VLOOKUP(F68,'modelos acft'!$A$1:$G$8,2,0),0)</f>
        <v>12</v>
      </c>
      <c r="J68">
        <f ca="1">IFERROR(VLOOKUP(F68,'modelos acft'!$A$1:$G$8,3,0),0)</f>
        <v>2</v>
      </c>
      <c r="K68" s="35">
        <f ca="1">IFERROR(VLOOKUP(LEFT(D68,3),PMD_PBO!$A:$C,2,0),1)</f>
        <v>1</v>
      </c>
      <c r="L68" s="35">
        <f ca="1">IFERROR(VLOOKUP(LEFT(D68,3),PMD_PBO!$A:$C,3,0),1)</f>
        <v>1</v>
      </c>
      <c r="M68" s="33">
        <f ca="1">IFERROR(VLOOKUP(F68,'modelos acft'!$A$1:$H$8,8,0),0)</f>
        <v>1000</v>
      </c>
      <c r="N68" s="36">
        <f ca="1">IFERROR(VLOOKUP(F68,'modelos acft'!$A$1:$J$8,9,0),99999999)</f>
        <v>300</v>
      </c>
      <c r="O68" s="36">
        <f ca="1">IFERROR(VLOOKUP(F68,'modelos acft'!$A$1:$J$8,10,0),9999999)</f>
        <v>200</v>
      </c>
      <c r="P68">
        <f ca="1">IFERROR(VLOOKUP(F68,'modelos acft'!$A$1:$G$8,4,0),999999)</f>
        <v>10</v>
      </c>
      <c r="Q68">
        <f ca="1">IFERROR(VLOOKUP(F68,'modelos acft'!$A$1:$G$8,5,0),999999)</f>
        <v>8</v>
      </c>
      <c r="R68">
        <f ca="1">IFERROR(VLOOKUP(F68,'modelos acft'!$A$1:$G$8,6,0),999999)</f>
        <v>5</v>
      </c>
      <c r="S68">
        <f ca="1">IFERROR(VLOOKUP(F68,'modelos acft'!$A$1:$N$8,11,0),9999999)</f>
        <v>4</v>
      </c>
      <c r="T68">
        <f ca="1">IFERROR(VLOOKUP(F68,'modelos acft'!$A$1:$N$8,12,0),9999999)</f>
        <v>3000</v>
      </c>
      <c r="U68">
        <f ca="1">IFERROR(VLOOKUP(F68,'modelos acft'!$A$1:$N$8,13,0),9999999)</f>
        <v>800</v>
      </c>
      <c r="V68">
        <f ca="1">IFERROR(VLOOKUP(F68,'modelos acft'!$A$1:$N$8,14,0),9999999)</f>
        <v>500</v>
      </c>
      <c r="W68">
        <f ca="1">IFERROR(VLOOKUP(F68,'modelos acft'!$A$1:$G$8,7,0),1)</f>
        <v>150</v>
      </c>
      <c r="X68" s="36">
        <f ca="1">IFERROR(VLOOKUP(E68,PRECO!$A:$C,3,0),99999999)</f>
        <v>99999999</v>
      </c>
      <c r="Y68" s="77">
        <v>12</v>
      </c>
      <c r="Z68" s="13">
        <v>6</v>
      </c>
      <c r="AA68" s="13">
        <v>1</v>
      </c>
      <c r="AB68" s="13">
        <v>12</v>
      </c>
      <c r="AC68" s="13">
        <v>6.5</v>
      </c>
      <c r="AD68" s="13">
        <v>17.75</v>
      </c>
      <c r="AE68" s="12">
        <f t="shared" si="4"/>
        <v>18.083333333333332</v>
      </c>
      <c r="AF68" s="12">
        <f t="shared" si="5"/>
        <v>11.583333333333332</v>
      </c>
    </row>
    <row r="69" spans="1:32" x14ac:dyDescent="0.25">
      <c r="A69" t="s">
        <v>661</v>
      </c>
      <c r="B69" t="str">
        <f>VLOOKUP(A69,'STATUS FROTA'!$A:$D,4,0)</f>
        <v>BACKUP</v>
      </c>
      <c r="C69" t="str">
        <f ca="1">IF(VLOOKUP(A69,'STATUS FROTA'!$A:$J,10,0)=0,"XXX"&amp;RAND(),VLOOKUP(A69,'STATUS FROTA'!$A:$J,10,0)&amp;RAND())</f>
        <v>XXX0,162379605771297</v>
      </c>
      <c r="D69" t="str">
        <f t="shared" ca="1" si="6"/>
        <v>XXX0,162379605771297</v>
      </c>
      <c r="E69" t="str">
        <f t="shared" ca="1" si="7"/>
        <v>XXX</v>
      </c>
      <c r="F69" t="str">
        <f ca="1">IFERROR(VLOOKUP(LEFT(D69,3),'STATUS FROTA'!$A:$B,2),"OUTRO")</f>
        <v>S76</v>
      </c>
      <c r="G69" t="str">
        <f ca="1">IFERROR(VLOOKUP(LEFT(D69,3),'STATUS FROTA'!$A:$T,11,0),"OUTRA")</f>
        <v>OUTRA</v>
      </c>
      <c r="H69" s="74" t="str">
        <f ca="1">IFERROR(VLOOKUP(D69,'STATUS FROTA'!$A:$T,13,0),"NÃO")</f>
        <v>NÃO</v>
      </c>
      <c r="I69">
        <f ca="1">IFERROR(VLOOKUP(F69,'modelos acft'!$A$1:$G$8,2,0),0)</f>
        <v>12</v>
      </c>
      <c r="J69">
        <f ca="1">IFERROR(VLOOKUP(F69,'modelos acft'!$A$1:$G$8,3,0),0)</f>
        <v>2</v>
      </c>
      <c r="K69" s="35">
        <f ca="1">IFERROR(VLOOKUP(LEFT(D69,3),PMD_PBO!$A:$C,2,0),1)</f>
        <v>1</v>
      </c>
      <c r="L69" s="35">
        <f ca="1">IFERROR(VLOOKUP(LEFT(D69,3),PMD_PBO!$A:$C,3,0),1)</f>
        <v>1</v>
      </c>
      <c r="M69" s="33">
        <f ca="1">IFERROR(VLOOKUP(F69,'modelos acft'!$A$1:$H$8,8,0),0)</f>
        <v>1000</v>
      </c>
      <c r="N69" s="36">
        <f ca="1">IFERROR(VLOOKUP(F69,'modelos acft'!$A$1:$J$8,9,0),99999999)</f>
        <v>300</v>
      </c>
      <c r="O69" s="36">
        <f ca="1">IFERROR(VLOOKUP(F69,'modelos acft'!$A$1:$J$8,10,0),9999999)</f>
        <v>200</v>
      </c>
      <c r="P69">
        <f ca="1">IFERROR(VLOOKUP(F69,'modelos acft'!$A$1:$G$8,4,0),999999)</f>
        <v>10</v>
      </c>
      <c r="Q69">
        <f ca="1">IFERROR(VLOOKUP(F69,'modelos acft'!$A$1:$G$8,5,0),999999)</f>
        <v>8</v>
      </c>
      <c r="R69">
        <f ca="1">IFERROR(VLOOKUP(F69,'modelos acft'!$A$1:$G$8,6,0),999999)</f>
        <v>5</v>
      </c>
      <c r="S69">
        <f ca="1">IFERROR(VLOOKUP(F69,'modelos acft'!$A$1:$N$8,11,0),9999999)</f>
        <v>4</v>
      </c>
      <c r="T69">
        <f ca="1">IFERROR(VLOOKUP(F69,'modelos acft'!$A$1:$N$8,12,0),9999999)</f>
        <v>3000</v>
      </c>
      <c r="U69">
        <f ca="1">IFERROR(VLOOKUP(F69,'modelos acft'!$A$1:$N$8,13,0),9999999)</f>
        <v>800</v>
      </c>
      <c r="V69">
        <f ca="1">IFERROR(VLOOKUP(F69,'modelos acft'!$A$1:$N$8,14,0),9999999)</f>
        <v>500</v>
      </c>
      <c r="W69">
        <f ca="1">IFERROR(VLOOKUP(F69,'modelos acft'!$A$1:$G$8,7,0),1)</f>
        <v>150</v>
      </c>
      <c r="X69" s="36">
        <f ca="1">IFERROR(VLOOKUP(E69,PRECO!$A:$C,3,0),99999999)</f>
        <v>99999999</v>
      </c>
      <c r="Y69" s="77">
        <v>12</v>
      </c>
      <c r="Z69" s="13">
        <v>6</v>
      </c>
      <c r="AA69" s="13">
        <v>1</v>
      </c>
      <c r="AB69" s="13">
        <v>12</v>
      </c>
      <c r="AC69" s="13">
        <v>6.5</v>
      </c>
      <c r="AD69" s="13">
        <v>17.75</v>
      </c>
      <c r="AE69" s="12">
        <f t="shared" si="4"/>
        <v>18.083333333333332</v>
      </c>
      <c r="AF69" s="12">
        <f t="shared" si="5"/>
        <v>11.583333333333332</v>
      </c>
    </row>
    <row r="70" spans="1:32" x14ac:dyDescent="0.25">
      <c r="A70" t="s">
        <v>662</v>
      </c>
      <c r="B70" t="str">
        <f>VLOOKUP(A70,'STATUS FROTA'!$A:$D,4,0)</f>
        <v>TITULAR</v>
      </c>
      <c r="C70" t="str">
        <f ca="1">IF(VLOOKUP(A70,'STATUS FROTA'!$A:$J,10,0)=0,"XXX"&amp;RAND(),VLOOKUP(A70,'STATUS FROTA'!$A:$J,10,0)&amp;RAND())</f>
        <v>XXX0,464159138733041</v>
      </c>
      <c r="D70" t="str">
        <f t="shared" ca="1" si="6"/>
        <v>SEO</v>
      </c>
      <c r="E70" t="str">
        <f t="shared" ca="1" si="7"/>
        <v>SEO</v>
      </c>
      <c r="F70" t="str">
        <f ca="1">IFERROR(VLOOKUP(LEFT(D70,3),'STATUS FROTA'!$A:$B,2),"OUTRO")</f>
        <v>AW139</v>
      </c>
      <c r="G70" t="str">
        <f ca="1">IFERROR(VLOOKUP(LEFT(D70,3),'STATUS FROTA'!$A:$T,11,0),"OUTRA")</f>
        <v>SBME</v>
      </c>
      <c r="H70" s="74" t="str">
        <f ca="1">IFERROR(VLOOKUP(D70,'STATUS FROTA'!$A:$T,13,0),"NÃO")</f>
        <v>SIM</v>
      </c>
      <c r="I70">
        <f ca="1">IFERROR(VLOOKUP(F70,'modelos acft'!$A$1:$G$8,2,0),0)</f>
        <v>12</v>
      </c>
      <c r="J70">
        <f ca="1">IFERROR(VLOOKUP(F70,'modelos acft'!$A$1:$G$8,3,0),0)</f>
        <v>2</v>
      </c>
      <c r="K70" s="35">
        <f ca="1">IFERROR(VLOOKUP(LEFT(D70,3),PMD_PBO!$A:$C,2,0),1)</f>
        <v>6800</v>
      </c>
      <c r="L70" s="35">
        <f ca="1">IFERROR(VLOOKUP(LEFT(D70,3),PMD_PBO!$A:$C,3,0),1)</f>
        <v>4682</v>
      </c>
      <c r="M70" s="33">
        <f ca="1">IFERROR(VLOOKUP(F70,'modelos acft'!$A$1:$H$8,8,0),0)</f>
        <v>1670</v>
      </c>
      <c r="N70" s="36">
        <f ca="1">IFERROR(VLOOKUP(F70,'modelos acft'!$A$1:$J$8,9,0),99999999)</f>
        <v>400</v>
      </c>
      <c r="O70" s="36">
        <f ca="1">IFERROR(VLOOKUP(F70,'modelos acft'!$A$1:$J$8,10,0),9999999)</f>
        <v>320</v>
      </c>
      <c r="P70">
        <f ca="1">IFERROR(VLOOKUP(F70,'modelos acft'!$A$1:$G$8,4,0),999999)</f>
        <v>10</v>
      </c>
      <c r="Q70">
        <f ca="1">IFERROR(VLOOKUP(F70,'modelos acft'!$A$1:$G$8,5,0),999999)</f>
        <v>8</v>
      </c>
      <c r="R70">
        <f ca="1">IFERROR(VLOOKUP(F70,'modelos acft'!$A$1:$G$8,6,0),999999)</f>
        <v>5</v>
      </c>
      <c r="S70">
        <f ca="1">IFERROR(VLOOKUP(F70,'modelos acft'!$A$1:$N$8,11,0),9999999)</f>
        <v>4</v>
      </c>
      <c r="T70">
        <f ca="1">IFERROR(VLOOKUP(F70,'modelos acft'!$A$1:$N$8,12,0),9999999)</f>
        <v>3000</v>
      </c>
      <c r="U70">
        <f ca="1">IFERROR(VLOOKUP(F70,'modelos acft'!$A$1:$N$8,13,0),9999999)</f>
        <v>800</v>
      </c>
      <c r="V70">
        <f ca="1">IFERROR(VLOOKUP(F70,'modelos acft'!$A$1:$N$8,14,0),9999999)</f>
        <v>500</v>
      </c>
      <c r="W70">
        <f ca="1">IFERROR(VLOOKUP(F70,'modelos acft'!$A$1:$G$8,7,0),1)</f>
        <v>150</v>
      </c>
      <c r="X70" s="36">
        <f ca="1">IFERROR(VLOOKUP(E70,PRECO!$A:$C,3,0),99999999)</f>
        <v>14136.397273</v>
      </c>
      <c r="Y70" s="77">
        <v>12</v>
      </c>
      <c r="Z70" s="13">
        <v>6</v>
      </c>
      <c r="AA70" s="13">
        <v>1</v>
      </c>
      <c r="AB70" s="13">
        <v>12</v>
      </c>
      <c r="AC70" s="13">
        <v>6.5</v>
      </c>
      <c r="AD70" s="13">
        <v>17.75</v>
      </c>
      <c r="AE70" s="12">
        <f t="shared" si="4"/>
        <v>18.083333333333332</v>
      </c>
      <c r="AF70" s="12">
        <f t="shared" si="5"/>
        <v>11.583333333333332</v>
      </c>
    </row>
    <row r="71" spans="1:32" x14ac:dyDescent="0.25">
      <c r="A71" t="s">
        <v>663</v>
      </c>
      <c r="B71" t="str">
        <f>VLOOKUP(A71,'STATUS FROTA'!$A:$D,4,0)</f>
        <v>TITULAR</v>
      </c>
      <c r="C71" t="str">
        <f ca="1">IF(VLOOKUP(A71,'STATUS FROTA'!$A:$J,10,0)=0,"XXX"&amp;RAND(),VLOOKUP(A71,'STATUS FROTA'!$A:$J,10,0)&amp;RAND())</f>
        <v>XXX0,789265012588174</v>
      </c>
      <c r="D71" t="str">
        <f t="shared" ca="1" si="6"/>
        <v>SET</v>
      </c>
      <c r="E71" t="str">
        <f t="shared" ca="1" si="7"/>
        <v>SET</v>
      </c>
      <c r="F71" t="str">
        <f ca="1">IFERROR(VLOOKUP(LEFT(D71,3),'STATUS FROTA'!$A:$B,2),"OUTRO")</f>
        <v>AW139</v>
      </c>
      <c r="G71" t="str">
        <f ca="1">IFERROR(VLOOKUP(LEFT(D71,3),'STATUS FROTA'!$A:$T,11,0),"OUTRA")</f>
        <v>SBFS</v>
      </c>
      <c r="H71" s="74" t="str">
        <f ca="1">IFERROR(VLOOKUP(D71,'STATUS FROTA'!$A:$T,13,0),"NÃO")</f>
        <v>NÃO</v>
      </c>
      <c r="I71">
        <f ca="1">IFERROR(VLOOKUP(F71,'modelos acft'!$A$1:$G$8,2,0),0)</f>
        <v>12</v>
      </c>
      <c r="J71">
        <f ca="1">IFERROR(VLOOKUP(F71,'modelos acft'!$A$1:$G$8,3,0),0)</f>
        <v>2</v>
      </c>
      <c r="K71" s="35">
        <f ca="1">IFERROR(VLOOKUP(LEFT(D71,3),PMD_PBO!$A:$C,2,0),1)</f>
        <v>6800</v>
      </c>
      <c r="L71" s="35">
        <f ca="1">IFERROR(VLOOKUP(LEFT(D71,3),PMD_PBO!$A:$C,3,0),1)</f>
        <v>4785</v>
      </c>
      <c r="M71" s="33">
        <f ca="1">IFERROR(VLOOKUP(F71,'modelos acft'!$A$1:$H$8,8,0),0)</f>
        <v>1670</v>
      </c>
      <c r="N71" s="36">
        <f ca="1">IFERROR(VLOOKUP(F71,'modelos acft'!$A$1:$J$8,9,0),99999999)</f>
        <v>400</v>
      </c>
      <c r="O71" s="36">
        <f ca="1">IFERROR(VLOOKUP(F71,'modelos acft'!$A$1:$J$8,10,0),9999999)</f>
        <v>320</v>
      </c>
      <c r="P71">
        <f ca="1">IFERROR(VLOOKUP(F71,'modelos acft'!$A$1:$G$8,4,0),999999)</f>
        <v>10</v>
      </c>
      <c r="Q71">
        <f ca="1">IFERROR(VLOOKUP(F71,'modelos acft'!$A$1:$G$8,5,0),999999)</f>
        <v>8</v>
      </c>
      <c r="R71">
        <f ca="1">IFERROR(VLOOKUP(F71,'modelos acft'!$A$1:$G$8,6,0),999999)</f>
        <v>5</v>
      </c>
      <c r="S71">
        <f ca="1">IFERROR(VLOOKUP(F71,'modelos acft'!$A$1:$N$8,11,0),9999999)</f>
        <v>4</v>
      </c>
      <c r="T71">
        <f ca="1">IFERROR(VLOOKUP(F71,'modelos acft'!$A$1:$N$8,12,0),9999999)</f>
        <v>3000</v>
      </c>
      <c r="U71">
        <f ca="1">IFERROR(VLOOKUP(F71,'modelos acft'!$A$1:$N$8,13,0),9999999)</f>
        <v>800</v>
      </c>
      <c r="V71">
        <f ca="1">IFERROR(VLOOKUP(F71,'modelos acft'!$A$1:$N$8,14,0),9999999)</f>
        <v>500</v>
      </c>
      <c r="W71">
        <f ca="1">IFERROR(VLOOKUP(F71,'modelos acft'!$A$1:$G$8,7,0),1)</f>
        <v>150</v>
      </c>
      <c r="X71" s="36">
        <f ca="1">IFERROR(VLOOKUP(E71,PRECO!$A:$C,3,0),99999999)</f>
        <v>13963.885006</v>
      </c>
      <c r="Y71" s="77">
        <v>12</v>
      </c>
      <c r="Z71" s="13">
        <v>6</v>
      </c>
      <c r="AA71" s="13">
        <v>1</v>
      </c>
      <c r="AB71" s="13">
        <v>12</v>
      </c>
      <c r="AC71" s="13">
        <v>6.5</v>
      </c>
      <c r="AD71" s="13">
        <v>17.75</v>
      </c>
      <c r="AE71" s="12">
        <f t="shared" si="4"/>
        <v>18.083333333333332</v>
      </c>
      <c r="AF71" s="12">
        <f t="shared" si="5"/>
        <v>11.583333333333332</v>
      </c>
    </row>
    <row r="72" spans="1:32" x14ac:dyDescent="0.25">
      <c r="A72" t="s">
        <v>664</v>
      </c>
      <c r="B72" t="str">
        <f>VLOOKUP(A72,'STATUS FROTA'!$A:$D,4,0)</f>
        <v>TITULAR</v>
      </c>
      <c r="C72" t="str">
        <f ca="1">IF(VLOOKUP(A72,'STATUS FROTA'!$A:$J,10,0)=0,"XXX"&amp;RAND(),VLOOKUP(A72,'STATUS FROTA'!$A:$J,10,0)&amp;RAND())</f>
        <v>XXX0,128052741847142</v>
      </c>
      <c r="D72" t="str">
        <f t="shared" ca="1" si="6"/>
        <v>SEU</v>
      </c>
      <c r="E72" t="str">
        <f t="shared" ca="1" si="7"/>
        <v>SEU</v>
      </c>
      <c r="F72" t="str">
        <f ca="1">IFERROR(VLOOKUP(LEFT(D72,3),'STATUS FROTA'!$A:$B,2),"OUTRO")</f>
        <v>AW139</v>
      </c>
      <c r="G72" t="str">
        <f ca="1">IFERROR(VLOOKUP(LEFT(D72,3),'STATUS FROTA'!$A:$T,11,0),"OUTRA")</f>
        <v>SBJR</v>
      </c>
      <c r="H72" s="74" t="str">
        <f ca="1">IFERROR(VLOOKUP(D72,'STATUS FROTA'!$A:$T,13,0),"NÃO")</f>
        <v>SIM</v>
      </c>
      <c r="I72">
        <f ca="1">IFERROR(VLOOKUP(F72,'modelos acft'!$A$1:$G$8,2,0),0)</f>
        <v>12</v>
      </c>
      <c r="J72">
        <f ca="1">IFERROR(VLOOKUP(F72,'modelos acft'!$A$1:$G$8,3,0),0)</f>
        <v>2</v>
      </c>
      <c r="K72" s="35">
        <f ca="1">IFERROR(VLOOKUP(LEFT(D72,3),PMD_PBO!$A:$C,2,0),1)</f>
        <v>7000</v>
      </c>
      <c r="L72" s="35">
        <f ca="1">IFERROR(VLOOKUP(LEFT(D72,3),PMD_PBO!$A:$C,3,0),1)</f>
        <v>4650</v>
      </c>
      <c r="M72" s="33">
        <f ca="1">IFERROR(VLOOKUP(F72,'modelos acft'!$A$1:$H$8,8,0),0)</f>
        <v>1670</v>
      </c>
      <c r="N72" s="36">
        <f ca="1">IFERROR(VLOOKUP(F72,'modelos acft'!$A$1:$J$8,9,0),99999999)</f>
        <v>400</v>
      </c>
      <c r="O72" s="36">
        <f ca="1">IFERROR(VLOOKUP(F72,'modelos acft'!$A$1:$J$8,10,0),9999999)</f>
        <v>320</v>
      </c>
      <c r="P72">
        <f ca="1">IFERROR(VLOOKUP(F72,'modelos acft'!$A$1:$G$8,4,0),999999)</f>
        <v>10</v>
      </c>
      <c r="Q72">
        <f ca="1">IFERROR(VLOOKUP(F72,'modelos acft'!$A$1:$G$8,5,0),999999)</f>
        <v>8</v>
      </c>
      <c r="R72">
        <f ca="1">IFERROR(VLOOKUP(F72,'modelos acft'!$A$1:$G$8,6,0),999999)</f>
        <v>5</v>
      </c>
      <c r="S72">
        <f ca="1">IFERROR(VLOOKUP(F72,'modelos acft'!$A$1:$N$8,11,0),9999999)</f>
        <v>4</v>
      </c>
      <c r="T72">
        <f ca="1">IFERROR(VLOOKUP(F72,'modelos acft'!$A$1:$N$8,12,0),9999999)</f>
        <v>3000</v>
      </c>
      <c r="U72">
        <f ca="1">IFERROR(VLOOKUP(F72,'modelos acft'!$A$1:$N$8,13,0),9999999)</f>
        <v>800</v>
      </c>
      <c r="V72">
        <f ca="1">IFERROR(VLOOKUP(F72,'modelos acft'!$A$1:$N$8,14,0),9999999)</f>
        <v>500</v>
      </c>
      <c r="W72">
        <f ca="1">IFERROR(VLOOKUP(F72,'modelos acft'!$A$1:$G$8,7,0),1)</f>
        <v>150</v>
      </c>
      <c r="X72" s="36">
        <f ca="1">IFERROR(VLOOKUP(E72,PRECO!$A:$C,3,0),99999999)</f>
        <v>11550.613794000001</v>
      </c>
      <c r="Y72" s="77">
        <v>12</v>
      </c>
      <c r="Z72" s="13">
        <v>6</v>
      </c>
      <c r="AA72" s="13">
        <v>1</v>
      </c>
      <c r="AB72" s="13">
        <v>12</v>
      </c>
      <c r="AC72" s="13">
        <v>6.5</v>
      </c>
      <c r="AD72" s="13">
        <v>17.75</v>
      </c>
      <c r="AE72" s="12">
        <f t="shared" si="4"/>
        <v>18.083333333333332</v>
      </c>
      <c r="AF72" s="12">
        <f t="shared" si="5"/>
        <v>11.583333333333332</v>
      </c>
    </row>
    <row r="73" spans="1:32" x14ac:dyDescent="0.25">
      <c r="A73" t="s">
        <v>665</v>
      </c>
      <c r="B73" t="str">
        <f>VLOOKUP(A73,'STATUS FROTA'!$A:$D,4,0)</f>
        <v>TITULAR</v>
      </c>
      <c r="C73" t="str">
        <f ca="1">IF(VLOOKUP(A73,'STATUS FROTA'!$A:$J,10,0)=0,"XXX"&amp;RAND(),VLOOKUP(A73,'STATUS FROTA'!$A:$J,10,0)&amp;RAND())</f>
        <v>XXX0,0446949043257503</v>
      </c>
      <c r="D73" t="str">
        <f t="shared" ca="1" si="6"/>
        <v>SHL</v>
      </c>
      <c r="E73" t="str">
        <f t="shared" ca="1" si="7"/>
        <v>SHL</v>
      </c>
      <c r="F73" t="str">
        <f ca="1">IFERROR(VLOOKUP(LEFT(D73,3),'STATUS FROTA'!$A:$B,2),"OUTRO")</f>
        <v>S76</v>
      </c>
      <c r="G73" t="str">
        <f ca="1">IFERROR(VLOOKUP(LEFT(D73,3),'STATUS FROTA'!$A:$T,11,0),"OUTRA")</f>
        <v>SBVT</v>
      </c>
      <c r="H73" s="74" t="str">
        <f ca="1">IFERROR(VLOOKUP(D73,'STATUS FROTA'!$A:$T,13,0),"NÃO")</f>
        <v>SIM</v>
      </c>
      <c r="I73">
        <f ca="1">IFERROR(VLOOKUP(F73,'modelos acft'!$A$1:$G$8,2,0),0)</f>
        <v>12</v>
      </c>
      <c r="J73">
        <f ca="1">IFERROR(VLOOKUP(F73,'modelos acft'!$A$1:$G$8,3,0),0)</f>
        <v>2</v>
      </c>
      <c r="K73" s="35">
        <f ca="1">IFERROR(VLOOKUP(LEFT(D73,3),PMD_PBO!$A:$C,2,0),1)</f>
        <v>5307</v>
      </c>
      <c r="L73" s="35">
        <f ca="1">IFERROR(VLOOKUP(LEFT(D73,3),PMD_PBO!$A:$C,3,0),1)</f>
        <v>3977</v>
      </c>
      <c r="M73" s="33">
        <f ca="1">IFERROR(VLOOKUP(F73,'modelos acft'!$A$1:$H$8,8,0),0)</f>
        <v>1000</v>
      </c>
      <c r="N73" s="36">
        <f ca="1">IFERROR(VLOOKUP(F73,'modelos acft'!$A$1:$J$8,9,0),99999999)</f>
        <v>300</v>
      </c>
      <c r="O73" s="36">
        <f ca="1">IFERROR(VLOOKUP(F73,'modelos acft'!$A$1:$J$8,10,0),9999999)</f>
        <v>200</v>
      </c>
      <c r="P73">
        <f ca="1">IFERROR(VLOOKUP(F73,'modelos acft'!$A$1:$G$8,4,0),999999)</f>
        <v>10</v>
      </c>
      <c r="Q73">
        <f ca="1">IFERROR(VLOOKUP(F73,'modelos acft'!$A$1:$G$8,5,0),999999)</f>
        <v>8</v>
      </c>
      <c r="R73">
        <f ca="1">IFERROR(VLOOKUP(F73,'modelos acft'!$A$1:$G$8,6,0),999999)</f>
        <v>5</v>
      </c>
      <c r="S73">
        <f ca="1">IFERROR(VLOOKUP(F73,'modelos acft'!$A$1:$N$8,11,0),9999999)</f>
        <v>4</v>
      </c>
      <c r="T73">
        <f ca="1">IFERROR(VLOOKUP(F73,'modelos acft'!$A$1:$N$8,12,0),9999999)</f>
        <v>3000</v>
      </c>
      <c r="U73">
        <f ca="1">IFERROR(VLOOKUP(F73,'modelos acft'!$A$1:$N$8,13,0),9999999)</f>
        <v>800</v>
      </c>
      <c r="V73">
        <f ca="1">IFERROR(VLOOKUP(F73,'modelos acft'!$A$1:$N$8,14,0),9999999)</f>
        <v>500</v>
      </c>
      <c r="W73">
        <f ca="1">IFERROR(VLOOKUP(F73,'modelos acft'!$A$1:$G$8,7,0),1)</f>
        <v>150</v>
      </c>
      <c r="X73" s="36">
        <f ca="1">IFERROR(VLOOKUP(E73,PRECO!$A:$C,3,0),99999999)</f>
        <v>9374.3731090000001</v>
      </c>
      <c r="Y73" s="77">
        <v>12</v>
      </c>
      <c r="Z73" s="13">
        <v>6</v>
      </c>
      <c r="AA73" s="13">
        <v>1</v>
      </c>
      <c r="AB73" s="13">
        <v>12</v>
      </c>
      <c r="AC73" s="13">
        <v>6.5</v>
      </c>
      <c r="AD73" s="13">
        <v>17.75</v>
      </c>
      <c r="AE73" s="12">
        <f t="shared" si="4"/>
        <v>18.083333333333332</v>
      </c>
      <c r="AF73" s="12">
        <f t="shared" si="5"/>
        <v>11.583333333333332</v>
      </c>
    </row>
  </sheetData>
  <autoFilter ref="A1:X73" xr:uid="{F2322665-C515-49A8-B406-15CCB16C4838}">
    <sortState xmlns:xlrd2="http://schemas.microsoft.com/office/spreadsheetml/2017/richdata2" ref="A2:X57">
      <sortCondition ref="A1:A57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DBC9-F9E6-4BE1-B59B-6FEA5B259ECD}">
  <sheetPr>
    <tabColor rgb="FF0070C0"/>
  </sheetPr>
  <dimension ref="A1:D17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6384" width="9.140625" style="11"/>
  </cols>
  <sheetData>
    <row r="1" spans="1:4" x14ac:dyDescent="0.25">
      <c r="A1" s="11" t="s">
        <v>426</v>
      </c>
      <c r="B1" s="11" t="s">
        <v>429</v>
      </c>
      <c r="C1" s="11" t="s">
        <v>430</v>
      </c>
      <c r="D1" s="11" t="s">
        <v>444</v>
      </c>
    </row>
    <row r="2" spans="1:4" x14ac:dyDescent="0.25">
      <c r="A2" s="11" t="s">
        <v>632</v>
      </c>
      <c r="B2" s="11">
        <v>6800</v>
      </c>
      <c r="C2" s="75">
        <v>4655</v>
      </c>
      <c r="D2" s="11" t="str">
        <f>VLOOKUP(A2,'STATUS FROTA'!$A:$B,2,0)</f>
        <v>AW139</v>
      </c>
    </row>
    <row r="3" spans="1:4" x14ac:dyDescent="0.25">
      <c r="A3" s="11" t="s">
        <v>674</v>
      </c>
      <c r="B3" s="11">
        <v>6800</v>
      </c>
      <c r="C3" s="75">
        <v>4687</v>
      </c>
      <c r="D3" s="11" t="s">
        <v>441</v>
      </c>
    </row>
    <row r="4" spans="1:4" x14ac:dyDescent="0.25">
      <c r="A4" s="11" t="s">
        <v>675</v>
      </c>
      <c r="B4" s="11">
        <v>12020</v>
      </c>
      <c r="C4" s="75">
        <v>8269</v>
      </c>
      <c r="D4" s="11" t="s">
        <v>595</v>
      </c>
    </row>
    <row r="5" spans="1:4" x14ac:dyDescent="0.25">
      <c r="A5" s="11" t="s">
        <v>676</v>
      </c>
      <c r="B5" s="11">
        <v>5307</v>
      </c>
      <c r="C5" s="75">
        <v>3724</v>
      </c>
      <c r="D5" s="11" t="s">
        <v>597</v>
      </c>
    </row>
    <row r="6" spans="1:4" x14ac:dyDescent="0.25">
      <c r="A6" s="11" t="s">
        <v>677</v>
      </c>
      <c r="B6" s="11">
        <v>5307</v>
      </c>
      <c r="C6" s="75">
        <v>3724</v>
      </c>
      <c r="D6" s="11" t="s">
        <v>597</v>
      </c>
    </row>
    <row r="7" spans="1:4" x14ac:dyDescent="0.25">
      <c r="A7" s="11" t="s">
        <v>552</v>
      </c>
      <c r="B7" s="11">
        <v>12020</v>
      </c>
      <c r="C7" s="75">
        <v>8267</v>
      </c>
      <c r="D7" s="11" t="str">
        <f>VLOOKUP(A7,'STATUS FROTA'!$A:$B,2,0)</f>
        <v>S92</v>
      </c>
    </row>
    <row r="8" spans="1:4" x14ac:dyDescent="0.25">
      <c r="A8" s="11" t="s">
        <v>678</v>
      </c>
      <c r="B8" s="11">
        <v>12020</v>
      </c>
      <c r="C8" s="75">
        <v>8340</v>
      </c>
      <c r="D8" s="11" t="s">
        <v>595</v>
      </c>
    </row>
    <row r="9" spans="1:4" x14ac:dyDescent="0.25">
      <c r="A9" s="11" t="s">
        <v>548</v>
      </c>
      <c r="B9" s="11">
        <v>12020</v>
      </c>
      <c r="C9" s="75">
        <v>8359</v>
      </c>
      <c r="D9" s="11" t="str">
        <f>VLOOKUP(A9,'STATUS FROTA'!$A:$B,2,0)</f>
        <v>S92</v>
      </c>
    </row>
    <row r="10" spans="1:4" x14ac:dyDescent="0.25">
      <c r="A10" s="11" t="s">
        <v>610</v>
      </c>
      <c r="B10" s="11">
        <v>12020</v>
      </c>
      <c r="C10" s="75">
        <v>8226</v>
      </c>
      <c r="D10" s="11" t="str">
        <f>VLOOKUP(A10,'STATUS FROTA'!$A:$B,2,0)</f>
        <v>S92</v>
      </c>
    </row>
    <row r="11" spans="1:4" x14ac:dyDescent="0.25">
      <c r="A11" s="11" t="s">
        <v>611</v>
      </c>
      <c r="B11" s="11">
        <v>6800</v>
      </c>
      <c r="C11" s="75">
        <v>4780</v>
      </c>
      <c r="D11" s="11" t="str">
        <f>VLOOKUP(A11,'STATUS FROTA'!$A:$B,2,0)</f>
        <v>AW139</v>
      </c>
    </row>
    <row r="12" spans="1:4" x14ac:dyDescent="0.25">
      <c r="A12" s="11" t="s">
        <v>612</v>
      </c>
      <c r="B12" s="11">
        <v>6800</v>
      </c>
      <c r="C12" s="75">
        <v>4687</v>
      </c>
      <c r="D12" s="11" t="str">
        <f>VLOOKUP(A12,'STATUS FROTA'!$A:$B,2,0)</f>
        <v>AW139</v>
      </c>
    </row>
    <row r="13" spans="1:4" x14ac:dyDescent="0.25">
      <c r="A13" s="11" t="s">
        <v>539</v>
      </c>
      <c r="B13" s="11">
        <v>6800</v>
      </c>
      <c r="C13" s="75">
        <v>4687</v>
      </c>
      <c r="D13" s="11" t="str">
        <f>VLOOKUP(A13,'STATUS FROTA'!$A:$B,2,0)</f>
        <v>AW139</v>
      </c>
    </row>
    <row r="14" spans="1:4" x14ac:dyDescent="0.25">
      <c r="A14" s="11" t="s">
        <v>613</v>
      </c>
      <c r="B14" s="11">
        <v>6800</v>
      </c>
      <c r="C14" s="75">
        <v>4626</v>
      </c>
      <c r="D14" s="11" t="str">
        <f>VLOOKUP(A14,'STATUS FROTA'!$A:$B,2,0)</f>
        <v>AW139</v>
      </c>
    </row>
    <row r="15" spans="1:4" x14ac:dyDescent="0.25">
      <c r="A15" s="11" t="s">
        <v>679</v>
      </c>
      <c r="B15" s="11">
        <v>6800</v>
      </c>
      <c r="C15" s="75">
        <v>4687</v>
      </c>
      <c r="D15" s="11" t="s">
        <v>441</v>
      </c>
    </row>
    <row r="16" spans="1:4" x14ac:dyDescent="0.25">
      <c r="A16" s="11" t="s">
        <v>550</v>
      </c>
      <c r="B16" s="11">
        <v>12020</v>
      </c>
      <c r="C16" s="75">
        <v>8250</v>
      </c>
      <c r="D16" s="11" t="str">
        <f>VLOOKUP(A16,'STATUS FROTA'!$A:$B,2,0)</f>
        <v>S92</v>
      </c>
    </row>
    <row r="17" spans="1:4" x14ac:dyDescent="0.25">
      <c r="A17" s="11" t="s">
        <v>549</v>
      </c>
      <c r="B17" s="11">
        <v>12020</v>
      </c>
      <c r="C17" s="75">
        <v>8270</v>
      </c>
      <c r="D17" s="11" t="str">
        <f>VLOOKUP(A17,'STATUS FROTA'!$A:$B,2,0)</f>
        <v>S92</v>
      </c>
    </row>
    <row r="18" spans="1:4" x14ac:dyDescent="0.25">
      <c r="A18" s="11" t="s">
        <v>537</v>
      </c>
      <c r="B18" s="11">
        <v>12020</v>
      </c>
      <c r="C18" s="75">
        <v>8133</v>
      </c>
      <c r="D18" s="11" t="str">
        <f>VLOOKUP(A18,'STATUS FROTA'!$A:$B,2,0)</f>
        <v>S92</v>
      </c>
    </row>
    <row r="19" spans="1:4" x14ac:dyDescent="0.25">
      <c r="A19" s="11" t="s">
        <v>680</v>
      </c>
      <c r="B19" s="11">
        <v>6800</v>
      </c>
      <c r="C19" s="75">
        <v>4750</v>
      </c>
      <c r="D19" s="11" t="s">
        <v>441</v>
      </c>
    </row>
    <row r="20" spans="1:4" x14ac:dyDescent="0.25">
      <c r="A20" s="11" t="s">
        <v>681</v>
      </c>
      <c r="B20" s="11">
        <v>6800</v>
      </c>
      <c r="C20" s="75">
        <v>4755</v>
      </c>
      <c r="D20" s="11" t="s">
        <v>441</v>
      </c>
    </row>
    <row r="21" spans="1:4" x14ac:dyDescent="0.25">
      <c r="A21" s="11" t="s">
        <v>682</v>
      </c>
      <c r="B21" s="11">
        <v>7000</v>
      </c>
      <c r="C21" s="75">
        <v>4646</v>
      </c>
      <c r="D21" s="11" t="s">
        <v>441</v>
      </c>
    </row>
    <row r="22" spans="1:4" x14ac:dyDescent="0.25">
      <c r="A22" s="11" t="s">
        <v>683</v>
      </c>
      <c r="B22" s="11">
        <v>5307</v>
      </c>
      <c r="C22" s="75">
        <v>3724</v>
      </c>
      <c r="D22" s="11" t="s">
        <v>597</v>
      </c>
    </row>
    <row r="23" spans="1:4" x14ac:dyDescent="0.25">
      <c r="A23" s="11" t="s">
        <v>684</v>
      </c>
      <c r="B23" s="11">
        <v>5307</v>
      </c>
      <c r="C23" s="75">
        <v>3724</v>
      </c>
      <c r="D23" s="11" t="s">
        <v>597</v>
      </c>
    </row>
    <row r="24" spans="1:4" x14ac:dyDescent="0.25">
      <c r="A24" s="11" t="s">
        <v>685</v>
      </c>
      <c r="B24" s="11">
        <v>5307</v>
      </c>
      <c r="C24" s="75">
        <v>3724</v>
      </c>
      <c r="D24" s="11" t="s">
        <v>597</v>
      </c>
    </row>
    <row r="25" spans="1:4" x14ac:dyDescent="0.25">
      <c r="A25" s="11" t="s">
        <v>686</v>
      </c>
      <c r="B25" s="11">
        <v>12020</v>
      </c>
      <c r="C25" s="75">
        <v>8269</v>
      </c>
      <c r="D25" s="11" t="s">
        <v>595</v>
      </c>
    </row>
    <row r="26" spans="1:4" x14ac:dyDescent="0.25">
      <c r="A26" s="11" t="s">
        <v>581</v>
      </c>
      <c r="B26" s="11">
        <v>12020</v>
      </c>
      <c r="C26" s="75">
        <v>8311</v>
      </c>
      <c r="D26" s="11" t="str">
        <f>VLOOKUP(A26,'STATUS FROTA'!$A:$B,2,0)</f>
        <v>S92</v>
      </c>
    </row>
    <row r="27" spans="1:4" x14ac:dyDescent="0.25">
      <c r="A27" s="11" t="s">
        <v>614</v>
      </c>
      <c r="B27" s="11">
        <v>6800</v>
      </c>
      <c r="C27" s="75">
        <v>4645</v>
      </c>
      <c r="D27" s="11" t="str">
        <f>VLOOKUP(A27,'STATUS FROTA'!$A:$B,2,0)</f>
        <v>AW139</v>
      </c>
    </row>
    <row r="28" spans="1:4" x14ac:dyDescent="0.25">
      <c r="A28" s="11" t="s">
        <v>617</v>
      </c>
      <c r="B28" s="11">
        <v>12020</v>
      </c>
      <c r="C28" s="75">
        <v>8253</v>
      </c>
      <c r="D28" s="11" t="str">
        <f>VLOOKUP(A28,'STATUS FROTA'!$A:$B,2,0)</f>
        <v>S92</v>
      </c>
    </row>
    <row r="29" spans="1:4" x14ac:dyDescent="0.25">
      <c r="A29" s="11" t="s">
        <v>618</v>
      </c>
      <c r="B29" s="11">
        <v>12020</v>
      </c>
      <c r="C29" s="75">
        <v>8246</v>
      </c>
      <c r="D29" s="11" t="str">
        <f>VLOOKUP(A29,'STATUS FROTA'!$A:$B,2,0)</f>
        <v>S92</v>
      </c>
    </row>
    <row r="30" spans="1:4" x14ac:dyDescent="0.25">
      <c r="A30" s="11" t="s">
        <v>619</v>
      </c>
      <c r="B30" s="11">
        <v>12020</v>
      </c>
      <c r="C30" s="75">
        <v>8244</v>
      </c>
      <c r="D30" s="11" t="str">
        <f>VLOOKUP(A30,'STATUS FROTA'!$A:$B,2,0)</f>
        <v>S92</v>
      </c>
    </row>
    <row r="31" spans="1:4" x14ac:dyDescent="0.25">
      <c r="A31" s="11" t="s">
        <v>620</v>
      </c>
      <c r="B31" s="11">
        <v>12020</v>
      </c>
      <c r="C31" s="75">
        <v>8165</v>
      </c>
      <c r="D31" s="11" t="str">
        <f>VLOOKUP(A31,'STATUS FROTA'!$A:$B,2,0)</f>
        <v>S92</v>
      </c>
    </row>
    <row r="32" spans="1:4" x14ac:dyDescent="0.25">
      <c r="A32" s="11" t="s">
        <v>621</v>
      </c>
      <c r="B32" s="11">
        <v>12020</v>
      </c>
      <c r="C32" s="75">
        <v>8258</v>
      </c>
      <c r="D32" s="11" t="str">
        <f>VLOOKUP(A32,'STATUS FROTA'!$A:$B,2,0)</f>
        <v>S92</v>
      </c>
    </row>
    <row r="33" spans="1:4" x14ac:dyDescent="0.25">
      <c r="A33" s="11" t="s">
        <v>584</v>
      </c>
      <c r="B33" s="11">
        <v>12020</v>
      </c>
      <c r="C33" s="75">
        <v>8402</v>
      </c>
      <c r="D33" s="11" t="str">
        <f>VLOOKUP(A33,'STATUS FROTA'!$A:$B,2,0)</f>
        <v>S92</v>
      </c>
    </row>
    <row r="34" spans="1:4" x14ac:dyDescent="0.25">
      <c r="A34" s="11" t="s">
        <v>567</v>
      </c>
      <c r="B34" s="11">
        <v>12020</v>
      </c>
      <c r="C34" s="75">
        <v>8297</v>
      </c>
      <c r="D34" s="11" t="str">
        <f>VLOOKUP(A34,'STATUS FROTA'!$A:$B,2,0)</f>
        <v>S92</v>
      </c>
    </row>
    <row r="35" spans="1:4" x14ac:dyDescent="0.25">
      <c r="A35" s="11" t="s">
        <v>565</v>
      </c>
      <c r="B35" s="11">
        <v>12020</v>
      </c>
      <c r="C35" s="75">
        <v>8298</v>
      </c>
      <c r="D35" s="11" t="str">
        <f>VLOOKUP(A35,'STATUS FROTA'!$A:$B,2,0)</f>
        <v>S92</v>
      </c>
    </row>
    <row r="36" spans="1:4" x14ac:dyDescent="0.25">
      <c r="A36" s="11" t="s">
        <v>622</v>
      </c>
      <c r="B36" s="11">
        <v>12020</v>
      </c>
      <c r="C36" s="75">
        <v>8238</v>
      </c>
      <c r="D36" s="11" t="str">
        <f>VLOOKUP(A36,'STATUS FROTA'!$A:$B,2,0)</f>
        <v>S92</v>
      </c>
    </row>
    <row r="37" spans="1:4" x14ac:dyDescent="0.25">
      <c r="A37" s="11" t="s">
        <v>687</v>
      </c>
      <c r="B37" s="11">
        <v>12020</v>
      </c>
      <c r="C37" s="75">
        <v>8256</v>
      </c>
      <c r="D37" s="11" t="s">
        <v>595</v>
      </c>
    </row>
    <row r="38" spans="1:4" x14ac:dyDescent="0.25">
      <c r="A38" s="11" t="s">
        <v>688</v>
      </c>
      <c r="B38" s="11">
        <v>12020</v>
      </c>
      <c r="C38" s="75">
        <v>8269</v>
      </c>
      <c r="D38" s="11" t="s">
        <v>595</v>
      </c>
    </row>
    <row r="39" spans="1:4" x14ac:dyDescent="0.25">
      <c r="A39" s="11" t="s">
        <v>623</v>
      </c>
      <c r="B39" s="11">
        <v>5307</v>
      </c>
      <c r="C39" s="75">
        <v>3539</v>
      </c>
      <c r="D39" s="11" t="str">
        <f>VLOOKUP(A39,'STATUS FROTA'!$A:$B,2,0)</f>
        <v>S76</v>
      </c>
    </row>
    <row r="40" spans="1:4" x14ac:dyDescent="0.25">
      <c r="A40" s="11" t="s">
        <v>689</v>
      </c>
      <c r="B40" s="11">
        <v>5307</v>
      </c>
      <c r="C40" s="75">
        <v>3724</v>
      </c>
      <c r="D40" s="11" t="s">
        <v>597</v>
      </c>
    </row>
    <row r="41" spans="1:4" x14ac:dyDescent="0.25">
      <c r="A41" s="11" t="s">
        <v>690</v>
      </c>
      <c r="B41" s="11">
        <v>5307</v>
      </c>
      <c r="C41" s="75">
        <v>3724</v>
      </c>
      <c r="D41" s="11" t="s">
        <v>597</v>
      </c>
    </row>
    <row r="42" spans="1:4" x14ac:dyDescent="0.25">
      <c r="A42" s="11" t="s">
        <v>691</v>
      </c>
      <c r="B42" s="11">
        <v>5307</v>
      </c>
      <c r="C42" s="75">
        <v>3724</v>
      </c>
      <c r="D42" s="11" t="s">
        <v>597</v>
      </c>
    </row>
    <row r="43" spans="1:4" x14ac:dyDescent="0.25">
      <c r="A43" s="11" t="s">
        <v>624</v>
      </c>
      <c r="B43" s="11">
        <v>5307</v>
      </c>
      <c r="C43" s="75">
        <v>3656</v>
      </c>
      <c r="D43" s="11" t="str">
        <f>VLOOKUP(A43,'STATUS FROTA'!$A:$B,2,0)</f>
        <v>S76</v>
      </c>
    </row>
    <row r="44" spans="1:4" x14ac:dyDescent="0.25">
      <c r="A44" s="11" t="s">
        <v>625</v>
      </c>
      <c r="B44" s="11">
        <v>5307</v>
      </c>
      <c r="C44" s="75">
        <v>3656</v>
      </c>
      <c r="D44" s="11" t="str">
        <f>VLOOKUP(A44,'STATUS FROTA'!$A:$B,2,0)</f>
        <v>S76</v>
      </c>
    </row>
    <row r="45" spans="1:4" x14ac:dyDescent="0.25">
      <c r="A45" s="11" t="s">
        <v>692</v>
      </c>
      <c r="B45" s="11">
        <v>5307</v>
      </c>
      <c r="C45" s="75">
        <v>3724</v>
      </c>
      <c r="D45" s="11" t="s">
        <v>597</v>
      </c>
    </row>
    <row r="46" spans="1:4" x14ac:dyDescent="0.25">
      <c r="A46" s="11" t="s">
        <v>626</v>
      </c>
      <c r="B46" s="11">
        <v>5307</v>
      </c>
      <c r="C46" s="75">
        <v>3735</v>
      </c>
      <c r="D46" s="11" t="str">
        <f>VLOOKUP(A46,'STATUS FROTA'!$A:$B,2,0)</f>
        <v>S76</v>
      </c>
    </row>
    <row r="47" spans="1:4" x14ac:dyDescent="0.25">
      <c r="A47" s="11" t="s">
        <v>627</v>
      </c>
      <c r="B47" s="11">
        <v>5307</v>
      </c>
      <c r="C47" s="75">
        <v>4036</v>
      </c>
      <c r="D47" s="11" t="str">
        <f>VLOOKUP(A47,'STATUS FROTA'!$A:$B,2,0)</f>
        <v>S76</v>
      </c>
    </row>
    <row r="48" spans="1:4" x14ac:dyDescent="0.25">
      <c r="A48" s="11" t="s">
        <v>628</v>
      </c>
      <c r="B48" s="11">
        <v>5307</v>
      </c>
      <c r="C48" s="75">
        <v>3643</v>
      </c>
      <c r="D48" s="11" t="str">
        <f>VLOOKUP(A48,'STATUS FROTA'!$A:$B,2,0)</f>
        <v>S76</v>
      </c>
    </row>
    <row r="49" spans="1:4" x14ac:dyDescent="0.25">
      <c r="A49" s="11" t="s">
        <v>693</v>
      </c>
      <c r="B49" s="11">
        <v>5307</v>
      </c>
      <c r="C49" s="75">
        <v>3724</v>
      </c>
      <c r="D49" s="11" t="s">
        <v>597</v>
      </c>
    </row>
    <row r="50" spans="1:4" x14ac:dyDescent="0.25">
      <c r="A50" s="11" t="s">
        <v>629</v>
      </c>
      <c r="B50" s="11">
        <v>5307</v>
      </c>
      <c r="C50" s="75">
        <v>3661</v>
      </c>
      <c r="D50" s="11" t="str">
        <f>VLOOKUP(A50,'STATUS FROTA'!$A:$B,2,0)</f>
        <v>S76</v>
      </c>
    </row>
    <row r="51" spans="1:4" x14ac:dyDescent="0.25">
      <c r="A51" s="11" t="s">
        <v>694</v>
      </c>
      <c r="B51" s="11">
        <v>5307</v>
      </c>
      <c r="C51" s="75">
        <v>3724</v>
      </c>
      <c r="D51" s="11" t="s">
        <v>597</v>
      </c>
    </row>
    <row r="52" spans="1:4" x14ac:dyDescent="0.25">
      <c r="A52" s="11" t="s">
        <v>695</v>
      </c>
      <c r="B52" s="11">
        <v>5307</v>
      </c>
      <c r="C52" s="75">
        <v>3724</v>
      </c>
      <c r="D52" s="11" t="s">
        <v>597</v>
      </c>
    </row>
    <row r="53" spans="1:4" x14ac:dyDescent="0.25">
      <c r="A53" s="11" t="s">
        <v>574</v>
      </c>
      <c r="B53" s="11">
        <v>5307</v>
      </c>
      <c r="C53" s="75">
        <v>3738</v>
      </c>
      <c r="D53" s="11" t="str">
        <f>VLOOKUP(A53,'STATUS FROTA'!$A:$B,2,0)</f>
        <v>S76</v>
      </c>
    </row>
    <row r="54" spans="1:4" x14ac:dyDescent="0.25">
      <c r="A54" s="11" t="s">
        <v>606</v>
      </c>
      <c r="B54" s="11">
        <v>5307</v>
      </c>
      <c r="C54" s="75">
        <v>3666</v>
      </c>
      <c r="D54" s="11" t="str">
        <f>VLOOKUP(A54,'STATUS FROTA'!$A:$B,2,0)</f>
        <v>S76</v>
      </c>
    </row>
    <row r="55" spans="1:4" x14ac:dyDescent="0.25">
      <c r="A55" s="11" t="s">
        <v>630</v>
      </c>
      <c r="B55" s="11">
        <v>5307</v>
      </c>
      <c r="C55" s="75">
        <v>3706</v>
      </c>
      <c r="D55" s="11" t="str">
        <f>VLOOKUP(A55,'STATUS FROTA'!$A:$B,2,0)</f>
        <v>S76</v>
      </c>
    </row>
    <row r="56" spans="1:4" x14ac:dyDescent="0.25">
      <c r="A56" s="11" t="s">
        <v>631</v>
      </c>
      <c r="B56" s="11">
        <v>6800</v>
      </c>
      <c r="C56" s="75">
        <v>4660</v>
      </c>
      <c r="D56" s="11" t="str">
        <f>VLOOKUP(A56,'STATUS FROTA'!$A:$B,2,0)</f>
        <v>AW139</v>
      </c>
    </row>
    <row r="57" spans="1:4" x14ac:dyDescent="0.25">
      <c r="A57" s="11" t="s">
        <v>578</v>
      </c>
      <c r="B57" s="11">
        <v>6800</v>
      </c>
      <c r="C57" s="75">
        <v>4632</v>
      </c>
      <c r="D57" s="11" t="str">
        <f>VLOOKUP(A57,'STATUS FROTA'!$A:$B,2,0)</f>
        <v>AW139</v>
      </c>
    </row>
    <row r="58" spans="1:4" x14ac:dyDescent="0.25">
      <c r="A58" s="11" t="s">
        <v>577</v>
      </c>
      <c r="B58" s="11">
        <v>6800</v>
      </c>
      <c r="C58" s="75">
        <v>4656</v>
      </c>
      <c r="D58" s="11" t="str">
        <f>VLOOKUP(A58,'STATUS FROTA'!$A:$B,2,0)</f>
        <v>AW139</v>
      </c>
    </row>
    <row r="59" spans="1:4" x14ac:dyDescent="0.25">
      <c r="A59" s="11" t="s">
        <v>696</v>
      </c>
      <c r="B59" s="11">
        <v>6800</v>
      </c>
      <c r="C59" s="75">
        <v>4687</v>
      </c>
      <c r="D59" s="11" t="s">
        <v>441</v>
      </c>
    </row>
    <row r="60" spans="1:4" x14ac:dyDescent="0.25">
      <c r="A60" s="11" t="s">
        <v>633</v>
      </c>
      <c r="B60" s="11">
        <v>7000</v>
      </c>
      <c r="C60" s="75">
        <v>4592</v>
      </c>
      <c r="D60" s="11" t="str">
        <f>VLOOKUP(A60,'STATUS FROTA'!$A:$B,2,0)</f>
        <v>AW139</v>
      </c>
    </row>
    <row r="61" spans="1:4" x14ac:dyDescent="0.25">
      <c r="A61" s="11" t="s">
        <v>634</v>
      </c>
      <c r="B61" s="11">
        <v>6800</v>
      </c>
      <c r="C61" s="75">
        <v>4711</v>
      </c>
      <c r="D61" s="11" t="str">
        <f>VLOOKUP(A61,'STATUS FROTA'!$A:$B,2,0)</f>
        <v>AW139</v>
      </c>
    </row>
    <row r="62" spans="1:4" x14ac:dyDescent="0.25">
      <c r="A62" s="11" t="s">
        <v>635</v>
      </c>
      <c r="B62" s="11">
        <v>6800</v>
      </c>
      <c r="C62" s="75">
        <v>4681</v>
      </c>
      <c r="D62" s="11" t="str">
        <f>VLOOKUP(A62,'STATUS FROTA'!$A:$B,2,0)</f>
        <v>AW139</v>
      </c>
    </row>
    <row r="63" spans="1:4" x14ac:dyDescent="0.25">
      <c r="A63" s="11" t="s">
        <v>697</v>
      </c>
      <c r="B63" s="11">
        <v>6800</v>
      </c>
      <c r="C63" s="75">
        <v>4593</v>
      </c>
      <c r="D63" s="11" t="s">
        <v>441</v>
      </c>
    </row>
    <row r="64" spans="1:4" x14ac:dyDescent="0.25">
      <c r="A64" s="11" t="s">
        <v>636</v>
      </c>
      <c r="B64" s="11">
        <v>12020</v>
      </c>
      <c r="C64" s="75">
        <v>8238</v>
      </c>
      <c r="D64" s="11" t="str">
        <f>VLOOKUP(A64,'STATUS FROTA'!$A:$B,2,0)</f>
        <v>S92</v>
      </c>
    </row>
    <row r="65" spans="1:4" x14ac:dyDescent="0.25">
      <c r="A65" s="11" t="s">
        <v>637</v>
      </c>
      <c r="B65" s="11">
        <v>12020</v>
      </c>
      <c r="C65" s="75">
        <v>8257</v>
      </c>
      <c r="D65" s="11" t="str">
        <f>VLOOKUP(A65,'STATUS FROTA'!$A:$B,2,0)</f>
        <v>S92</v>
      </c>
    </row>
    <row r="66" spans="1:4" x14ac:dyDescent="0.25">
      <c r="A66" s="11" t="s">
        <v>638</v>
      </c>
      <c r="B66" s="11">
        <v>12020</v>
      </c>
      <c r="C66" s="75">
        <v>8226</v>
      </c>
      <c r="D66" s="11" t="str">
        <f>VLOOKUP(A66,'STATUS FROTA'!$A:$B,2,0)</f>
        <v>S92</v>
      </c>
    </row>
    <row r="67" spans="1:4" x14ac:dyDescent="0.25">
      <c r="A67" s="11" t="s">
        <v>639</v>
      </c>
      <c r="B67" s="11">
        <v>12020</v>
      </c>
      <c r="C67" s="75">
        <v>8267</v>
      </c>
      <c r="D67" s="11" t="str">
        <f>VLOOKUP(A67,'STATUS FROTA'!$A:$B,2,0)</f>
        <v>S92</v>
      </c>
    </row>
    <row r="68" spans="1:4" x14ac:dyDescent="0.25">
      <c r="A68" s="11" t="s">
        <v>640</v>
      </c>
      <c r="B68" s="11">
        <v>6800</v>
      </c>
      <c r="C68" s="75">
        <v>4722</v>
      </c>
      <c r="D68" s="11" t="str">
        <f>VLOOKUP(A68,'STATUS FROTA'!$A:$B,2,0)</f>
        <v>AW139</v>
      </c>
    </row>
    <row r="69" spans="1:4" x14ac:dyDescent="0.25">
      <c r="A69" s="11" t="s">
        <v>554</v>
      </c>
      <c r="B69" s="11">
        <v>12020</v>
      </c>
      <c r="C69" s="75">
        <v>8326</v>
      </c>
      <c r="D69" s="11" t="str">
        <f>VLOOKUP(A69,'STATUS FROTA'!$A:$B,2,0)</f>
        <v>S92</v>
      </c>
    </row>
    <row r="70" spans="1:4" x14ac:dyDescent="0.25">
      <c r="A70" s="11" t="s">
        <v>641</v>
      </c>
      <c r="B70" s="11">
        <v>7000</v>
      </c>
      <c r="C70" s="75">
        <v>4630</v>
      </c>
      <c r="D70" s="11" t="str">
        <f>VLOOKUP(A70,'STATUS FROTA'!$A:$B,2,0)</f>
        <v>AW139</v>
      </c>
    </row>
    <row r="71" spans="1:4" x14ac:dyDescent="0.25">
      <c r="A71" s="11" t="s">
        <v>642</v>
      </c>
      <c r="B71" s="11">
        <v>7000</v>
      </c>
      <c r="C71" s="75">
        <v>4681</v>
      </c>
      <c r="D71" s="11" t="str">
        <f>VLOOKUP(A71,'STATUS FROTA'!$A:$B,2,0)</f>
        <v>AW139</v>
      </c>
    </row>
    <row r="72" spans="1:4" x14ac:dyDescent="0.25">
      <c r="A72" s="11" t="s">
        <v>643</v>
      </c>
      <c r="B72" s="11">
        <v>12020</v>
      </c>
      <c r="C72" s="75">
        <v>8266</v>
      </c>
      <c r="D72" s="11" t="str">
        <f>VLOOKUP(A72,'STATUS FROTA'!$A:$B,2,0)</f>
        <v>S92</v>
      </c>
    </row>
    <row r="73" spans="1:4" x14ac:dyDescent="0.25">
      <c r="A73" s="11" t="s">
        <v>644</v>
      </c>
      <c r="B73" s="11">
        <v>8600</v>
      </c>
      <c r="C73" s="75">
        <v>5792</v>
      </c>
      <c r="D73" s="11" t="str">
        <f>VLOOKUP(A73,'STATUS FROTA'!$A:$B,2,0)</f>
        <v>AW189</v>
      </c>
    </row>
    <row r="74" spans="1:4" x14ac:dyDescent="0.25">
      <c r="A74" s="11" t="s">
        <v>645</v>
      </c>
      <c r="B74" s="11">
        <v>7000</v>
      </c>
      <c r="C74" s="75">
        <v>4684</v>
      </c>
      <c r="D74" s="11" t="str">
        <f>VLOOKUP(A74,'STATUS FROTA'!$A:$B,2,0)</f>
        <v>AW139</v>
      </c>
    </row>
    <row r="75" spans="1:4" x14ac:dyDescent="0.25">
      <c r="A75" s="11" t="s">
        <v>646</v>
      </c>
      <c r="B75" s="11">
        <v>7000</v>
      </c>
      <c r="C75" s="75">
        <v>4670</v>
      </c>
      <c r="D75" s="11" t="str">
        <f>VLOOKUP(A75,'STATUS FROTA'!$A:$B,2,0)</f>
        <v>AW139</v>
      </c>
    </row>
    <row r="76" spans="1:4" x14ac:dyDescent="0.25">
      <c r="A76" s="11" t="s">
        <v>647</v>
      </c>
      <c r="B76" s="11">
        <v>12020</v>
      </c>
      <c r="C76" s="75">
        <v>8323</v>
      </c>
      <c r="D76" s="11" t="str">
        <f>VLOOKUP(A76,'STATUS FROTA'!$A:$B,2,0)</f>
        <v>S92</v>
      </c>
    </row>
    <row r="77" spans="1:4" x14ac:dyDescent="0.25">
      <c r="A77" s="11" t="s">
        <v>648</v>
      </c>
      <c r="B77" s="11">
        <v>7000</v>
      </c>
      <c r="C77" s="75">
        <v>4719</v>
      </c>
      <c r="D77" s="11" t="str">
        <f>VLOOKUP(A77,'STATUS FROTA'!$A:$B,2,0)</f>
        <v>AW139</v>
      </c>
    </row>
    <row r="78" spans="1:4" x14ac:dyDescent="0.25">
      <c r="A78" s="11" t="s">
        <v>698</v>
      </c>
      <c r="B78" s="11">
        <v>6800</v>
      </c>
      <c r="C78" s="75">
        <v>4687</v>
      </c>
      <c r="D78" s="11" t="s">
        <v>441</v>
      </c>
    </row>
    <row r="79" spans="1:4" x14ac:dyDescent="0.25">
      <c r="A79" s="11" t="s">
        <v>649</v>
      </c>
      <c r="B79" s="11">
        <v>7000</v>
      </c>
      <c r="C79" s="75">
        <v>4595</v>
      </c>
      <c r="D79" s="11" t="str">
        <f>VLOOKUP(A79,'STATUS FROTA'!$A:$B,2,0)</f>
        <v>AW139</v>
      </c>
    </row>
    <row r="80" spans="1:4" x14ac:dyDescent="0.25">
      <c r="A80" s="11" t="s">
        <v>650</v>
      </c>
      <c r="B80" s="11">
        <v>7000</v>
      </c>
      <c r="C80" s="75">
        <v>4681</v>
      </c>
      <c r="D80" s="11" t="str">
        <f>VLOOKUP(A80,'STATUS FROTA'!$A:$B,2,0)</f>
        <v>AW139</v>
      </c>
    </row>
    <row r="81" spans="1:4" x14ac:dyDescent="0.25">
      <c r="A81" s="11" t="s">
        <v>651</v>
      </c>
      <c r="B81" s="11">
        <v>7000</v>
      </c>
      <c r="C81" s="75">
        <v>4597</v>
      </c>
      <c r="D81" s="11" t="str">
        <f>VLOOKUP(A81,'STATUS FROTA'!$A:$B,2,0)</f>
        <v>AW139</v>
      </c>
    </row>
    <row r="82" spans="1:4" x14ac:dyDescent="0.25">
      <c r="A82" s="11" t="s">
        <v>699</v>
      </c>
      <c r="B82" s="11">
        <v>5307</v>
      </c>
      <c r="C82" s="75">
        <v>3724</v>
      </c>
      <c r="D82" s="11" t="s">
        <v>597</v>
      </c>
    </row>
    <row r="83" spans="1:4" x14ac:dyDescent="0.25">
      <c r="A83" s="11" t="s">
        <v>700</v>
      </c>
      <c r="B83" s="11">
        <v>5307</v>
      </c>
      <c r="C83" s="75">
        <v>3724</v>
      </c>
      <c r="D83" s="11" t="s">
        <v>597</v>
      </c>
    </row>
    <row r="84" spans="1:4" x14ac:dyDescent="0.25">
      <c r="A84" s="11" t="s">
        <v>652</v>
      </c>
      <c r="B84" s="11">
        <v>5307</v>
      </c>
      <c r="C84" s="75">
        <v>3680</v>
      </c>
      <c r="D84" s="11" t="str">
        <f>VLOOKUP(A84,'STATUS FROTA'!$A:$B,2,0)</f>
        <v>S76</v>
      </c>
    </row>
    <row r="85" spans="1:4" x14ac:dyDescent="0.25">
      <c r="A85" s="11" t="s">
        <v>701</v>
      </c>
      <c r="B85" s="11">
        <v>7800</v>
      </c>
      <c r="C85" s="75">
        <v>4921</v>
      </c>
      <c r="D85" s="11" t="s">
        <v>442</v>
      </c>
    </row>
    <row r="86" spans="1:4" x14ac:dyDescent="0.25">
      <c r="A86" s="11" t="s">
        <v>654</v>
      </c>
      <c r="B86" s="11">
        <v>7000</v>
      </c>
      <c r="C86" s="75">
        <v>4679</v>
      </c>
      <c r="D86" s="11" t="str">
        <f>VLOOKUP(A86,'STATUS FROTA'!$A:$B,2,0)</f>
        <v>AW139</v>
      </c>
    </row>
    <row r="87" spans="1:4" x14ac:dyDescent="0.25">
      <c r="A87" s="11" t="s">
        <v>702</v>
      </c>
      <c r="B87" s="11">
        <v>7000</v>
      </c>
      <c r="C87" s="75">
        <v>4646</v>
      </c>
      <c r="D87" s="11" t="s">
        <v>441</v>
      </c>
    </row>
    <row r="88" spans="1:4" x14ac:dyDescent="0.25">
      <c r="A88" s="11" t="s">
        <v>655</v>
      </c>
      <c r="B88" s="11">
        <v>7800</v>
      </c>
      <c r="C88" s="75">
        <v>4932</v>
      </c>
      <c r="D88" s="11" t="str">
        <f>VLOOKUP(A88,'STATUS FROTA'!$A:$B,2,0)</f>
        <v>H175</v>
      </c>
    </row>
    <row r="89" spans="1:4" x14ac:dyDescent="0.25">
      <c r="A89" s="11" t="s">
        <v>656</v>
      </c>
      <c r="B89" s="11">
        <v>7800</v>
      </c>
      <c r="C89" s="75">
        <v>4932</v>
      </c>
      <c r="D89" s="11" t="str">
        <f>VLOOKUP(A89,'STATUS FROTA'!$A:$B,2,0)</f>
        <v>H175</v>
      </c>
    </row>
    <row r="90" spans="1:4" x14ac:dyDescent="0.25">
      <c r="A90" s="11" t="s">
        <v>657</v>
      </c>
      <c r="B90" s="11">
        <v>7800</v>
      </c>
      <c r="C90" s="75">
        <v>4911</v>
      </c>
      <c r="D90" s="11" t="str">
        <f>VLOOKUP(A90,'STATUS FROTA'!$A:$B,2,0)</f>
        <v>H175</v>
      </c>
    </row>
    <row r="91" spans="1:4" x14ac:dyDescent="0.25">
      <c r="A91" s="11" t="s">
        <v>562</v>
      </c>
      <c r="B91" s="11">
        <v>12020</v>
      </c>
      <c r="C91" s="75">
        <v>8269</v>
      </c>
      <c r="D91" s="11" t="str">
        <f>VLOOKUP(A91,'STATUS FROTA'!$A:$B,2,0)</f>
        <v>S92</v>
      </c>
    </row>
    <row r="92" spans="1:4" x14ac:dyDescent="0.25">
      <c r="A92" s="11" t="s">
        <v>658</v>
      </c>
      <c r="B92" s="11">
        <v>7800</v>
      </c>
      <c r="C92" s="75">
        <v>4911</v>
      </c>
      <c r="D92" s="11" t="str">
        <f>VLOOKUP(A92,'STATUS FROTA'!$A:$B,2,0)</f>
        <v>H175</v>
      </c>
    </row>
    <row r="93" spans="1:4" x14ac:dyDescent="0.25">
      <c r="A93" s="11" t="s">
        <v>659</v>
      </c>
      <c r="B93" s="11">
        <v>7000</v>
      </c>
      <c r="C93" s="75">
        <v>4615</v>
      </c>
      <c r="D93" s="11" t="str">
        <f>VLOOKUP(A93,'STATUS FROTA'!$A:$B,2,0)</f>
        <v>AW139</v>
      </c>
    </row>
    <row r="94" spans="1:4" x14ac:dyDescent="0.25">
      <c r="A94" s="11" t="s">
        <v>660</v>
      </c>
      <c r="B94" s="11">
        <v>6800</v>
      </c>
      <c r="C94" s="75">
        <v>4687</v>
      </c>
      <c r="D94" s="11" t="str">
        <f>VLOOKUP(A94,'STATUS FROTA'!$A:$B,2,0)</f>
        <v>AW139</v>
      </c>
    </row>
    <row r="95" spans="1:4" x14ac:dyDescent="0.25">
      <c r="A95" s="11" t="s">
        <v>703</v>
      </c>
      <c r="B95" s="11">
        <v>6800</v>
      </c>
      <c r="C95" s="75">
        <v>4666</v>
      </c>
      <c r="D95" s="11" t="s">
        <v>441</v>
      </c>
    </row>
    <row r="96" spans="1:4" x14ac:dyDescent="0.25">
      <c r="A96" s="11" t="s">
        <v>704</v>
      </c>
      <c r="B96" s="11">
        <v>6800</v>
      </c>
      <c r="C96" s="75">
        <v>4687</v>
      </c>
      <c r="D96" s="11" t="s">
        <v>441</v>
      </c>
    </row>
    <row r="97" spans="1:4" x14ac:dyDescent="0.25">
      <c r="A97" s="11" t="s">
        <v>705</v>
      </c>
      <c r="B97" s="11">
        <v>5307</v>
      </c>
      <c r="C97" s="75">
        <v>3724</v>
      </c>
      <c r="D97" s="11" t="s">
        <v>597</v>
      </c>
    </row>
    <row r="98" spans="1:4" x14ac:dyDescent="0.25">
      <c r="A98" s="11" t="s">
        <v>706</v>
      </c>
      <c r="B98" s="11">
        <v>5307</v>
      </c>
      <c r="C98" s="75">
        <v>3724</v>
      </c>
      <c r="D98" s="11" t="s">
        <v>597</v>
      </c>
    </row>
    <row r="99" spans="1:4" x14ac:dyDescent="0.25">
      <c r="A99" s="11" t="s">
        <v>662</v>
      </c>
      <c r="B99" s="11">
        <v>6800</v>
      </c>
      <c r="C99" s="75">
        <v>4682</v>
      </c>
      <c r="D99" s="11" t="str">
        <f>VLOOKUP(A99,'STATUS FROTA'!$A:$B,2,0)</f>
        <v>AW139</v>
      </c>
    </row>
    <row r="100" spans="1:4" x14ac:dyDescent="0.25">
      <c r="A100" s="11" t="s">
        <v>707</v>
      </c>
      <c r="B100" s="11">
        <v>6800</v>
      </c>
      <c r="C100" s="75">
        <v>4687</v>
      </c>
      <c r="D100" s="11" t="s">
        <v>441</v>
      </c>
    </row>
    <row r="101" spans="1:4" x14ac:dyDescent="0.25">
      <c r="A101" s="11" t="s">
        <v>663</v>
      </c>
      <c r="B101" s="11">
        <v>6800</v>
      </c>
      <c r="C101" s="75">
        <v>4785</v>
      </c>
      <c r="D101" s="11" t="str">
        <f>VLOOKUP(A101,'STATUS FROTA'!$A:$B,2,0)</f>
        <v>AW139</v>
      </c>
    </row>
    <row r="102" spans="1:4" x14ac:dyDescent="0.25">
      <c r="A102" s="11" t="s">
        <v>664</v>
      </c>
      <c r="B102" s="11">
        <v>7000</v>
      </c>
      <c r="C102" s="75">
        <v>4650</v>
      </c>
      <c r="D102" s="11" t="str">
        <f>VLOOKUP(A102,'STATUS FROTA'!$A:$B,2,0)</f>
        <v>AW139</v>
      </c>
    </row>
    <row r="103" spans="1:4" x14ac:dyDescent="0.25">
      <c r="A103" s="11" t="s">
        <v>665</v>
      </c>
      <c r="B103" s="11">
        <v>5307</v>
      </c>
      <c r="C103" s="75">
        <v>3977</v>
      </c>
      <c r="D103" s="11" t="str">
        <f>VLOOKUP(A103,'STATUS FROTA'!$A:$B,2,0)</f>
        <v>S76</v>
      </c>
    </row>
    <row r="104" spans="1:4" x14ac:dyDescent="0.25">
      <c r="A104" s="11" t="s">
        <v>708</v>
      </c>
      <c r="B104" s="11">
        <v>6800</v>
      </c>
      <c r="C104" s="75">
        <v>4687</v>
      </c>
      <c r="D104" s="11" t="s">
        <v>441</v>
      </c>
    </row>
    <row r="105" spans="1:4" x14ac:dyDescent="0.25">
      <c r="A105" s="11" t="s">
        <v>615</v>
      </c>
      <c r="B105" s="11">
        <v>2980</v>
      </c>
      <c r="C105" s="75">
        <v>2216</v>
      </c>
      <c r="D105" s="11" t="str">
        <f>VLOOKUP(A105,'STATUS FROTA'!$A:$B,2,0)</f>
        <v>H135</v>
      </c>
    </row>
    <row r="106" spans="1:4" x14ac:dyDescent="0.25">
      <c r="A106" s="11" t="s">
        <v>616</v>
      </c>
      <c r="B106" s="11">
        <v>2980</v>
      </c>
      <c r="C106" s="75">
        <v>2219</v>
      </c>
      <c r="D106" s="11" t="str">
        <f>VLOOKUP(A106,'STATUS FROTA'!$A:$B,2,0)</f>
        <v>H135</v>
      </c>
    </row>
    <row r="107" spans="1:4" x14ac:dyDescent="0.25">
      <c r="A107" s="11" t="s">
        <v>653</v>
      </c>
      <c r="B107" s="11">
        <v>7000</v>
      </c>
      <c r="C107" s="75">
        <v>4615</v>
      </c>
      <c r="D107" s="11" t="str">
        <f>VLOOKUP(A107,'STATUS FROTA'!$A:$B,2,0)</f>
        <v>AW139</v>
      </c>
    </row>
    <row r="108" spans="1:4" x14ac:dyDescent="0.25">
      <c r="A108" s="11" t="s">
        <v>661</v>
      </c>
      <c r="B108" s="11">
        <v>8600</v>
      </c>
      <c r="C108" s="75">
        <v>5792</v>
      </c>
      <c r="D108" s="11" t="str">
        <f>VLOOKUP(A108,'STATUS FROTA'!$A:$B,2,0)</f>
        <v>AW189</v>
      </c>
    </row>
    <row r="111" spans="1:4" x14ac:dyDescent="0.25">
      <c r="C111"/>
    </row>
    <row r="112" spans="1:4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</sheetData>
  <autoFilter ref="A1:D108" xr:uid="{8315DBC9-F9E6-4BE1-B59B-6FEA5B259ECD}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5CA-98FB-4C5A-ABC7-6CE7BEC17298}">
  <sheetPr>
    <tabColor rgb="FF0070C0"/>
  </sheetPr>
  <dimension ref="A1:C75"/>
  <sheetViews>
    <sheetView workbookViewId="0">
      <selection activeCell="C60" sqref="C60"/>
    </sheetView>
  </sheetViews>
  <sheetFormatPr defaultRowHeight="15" x14ac:dyDescent="0.25"/>
  <cols>
    <col min="1" max="1" width="9.140625" style="11"/>
    <col min="2" max="2" width="18.85546875" bestFit="1" customWidth="1"/>
    <col min="3" max="3" width="16.140625" style="11" bestFit="1" customWidth="1"/>
  </cols>
  <sheetData>
    <row r="1" spans="1:3" x14ac:dyDescent="0.25">
      <c r="A1" s="11" t="s">
        <v>426</v>
      </c>
      <c r="B1" s="13" t="s">
        <v>673</v>
      </c>
      <c r="C1" s="75" t="s">
        <v>445</v>
      </c>
    </row>
    <row r="2" spans="1:3" x14ac:dyDescent="0.25">
      <c r="A2" s="11" t="str">
        <f t="shared" ref="A2:A33" si="0">RIGHT(B2,3)</f>
        <v>LDE</v>
      </c>
      <c r="B2" t="s">
        <v>671</v>
      </c>
      <c r="C2" s="76">
        <v>10649.973807</v>
      </c>
    </row>
    <row r="3" spans="1:3" x14ac:dyDescent="0.25">
      <c r="A3" s="11" t="str">
        <f t="shared" si="0"/>
        <v>GAD</v>
      </c>
      <c r="B3" t="s">
        <v>446</v>
      </c>
      <c r="C3" s="76">
        <v>6321.9613369999997</v>
      </c>
    </row>
    <row r="4" spans="1:3" x14ac:dyDescent="0.25">
      <c r="A4" s="11" t="str">
        <f t="shared" si="0"/>
        <v>GAX</v>
      </c>
      <c r="B4" t="s">
        <v>447</v>
      </c>
      <c r="C4" s="76">
        <v>6321.9613369999997</v>
      </c>
    </row>
    <row r="5" spans="1:3" x14ac:dyDescent="0.25">
      <c r="A5" s="11" t="str">
        <f t="shared" si="0"/>
        <v>LCV</v>
      </c>
      <c r="B5" t="s">
        <v>448</v>
      </c>
      <c r="C5" s="76">
        <v>10872.615801</v>
      </c>
    </row>
    <row r="6" spans="1:3" x14ac:dyDescent="0.25">
      <c r="A6" s="11" t="str">
        <f t="shared" si="0"/>
        <v>LDW</v>
      </c>
      <c r="B6" t="s">
        <v>449</v>
      </c>
      <c r="C6" s="76">
        <v>10777.006701</v>
      </c>
    </row>
    <row r="7" spans="1:3" x14ac:dyDescent="0.25">
      <c r="A7" s="11" t="str">
        <f t="shared" si="0"/>
        <v>OHE</v>
      </c>
      <c r="B7" t="s">
        <v>450</v>
      </c>
      <c r="C7" s="76">
        <v>16247.778484</v>
      </c>
    </row>
    <row r="8" spans="1:3" x14ac:dyDescent="0.25">
      <c r="A8" s="11" t="str">
        <f t="shared" si="0"/>
        <v>OHF</v>
      </c>
      <c r="B8" t="s">
        <v>451</v>
      </c>
      <c r="C8" s="76">
        <v>16247.778484</v>
      </c>
    </row>
    <row r="9" spans="1:3" x14ac:dyDescent="0.25">
      <c r="A9" s="11" t="str">
        <f t="shared" si="0"/>
        <v>OHG</v>
      </c>
      <c r="B9" t="s">
        <v>452</v>
      </c>
      <c r="C9" s="76">
        <v>16247.778484</v>
      </c>
    </row>
    <row r="10" spans="1:3" x14ac:dyDescent="0.25">
      <c r="A10" s="11" t="str">
        <f t="shared" si="0"/>
        <v>OHI</v>
      </c>
      <c r="B10" t="s">
        <v>453</v>
      </c>
      <c r="C10" s="76">
        <v>16247.778484</v>
      </c>
    </row>
    <row r="11" spans="1:3" x14ac:dyDescent="0.25">
      <c r="A11" s="11" t="str">
        <f t="shared" si="0"/>
        <v>OHO</v>
      </c>
      <c r="B11" t="s">
        <v>454</v>
      </c>
      <c r="C11" s="76">
        <v>16247.778484</v>
      </c>
    </row>
    <row r="12" spans="1:3" x14ac:dyDescent="0.25">
      <c r="A12" s="11" t="str">
        <f t="shared" si="0"/>
        <v>OHU</v>
      </c>
      <c r="B12" t="s">
        <v>455</v>
      </c>
      <c r="C12" s="76">
        <v>16247.778484</v>
      </c>
    </row>
    <row r="13" spans="1:3" x14ac:dyDescent="0.25">
      <c r="A13" s="11" t="str">
        <f t="shared" si="0"/>
        <v>JBK</v>
      </c>
      <c r="B13" t="s">
        <v>456</v>
      </c>
      <c r="C13" s="76">
        <v>16247.778484</v>
      </c>
    </row>
    <row r="14" spans="1:3" x14ac:dyDescent="0.25">
      <c r="A14" s="11" t="str">
        <f t="shared" si="0"/>
        <v>OHJ</v>
      </c>
      <c r="B14" t="s">
        <v>457</v>
      </c>
      <c r="C14" s="76">
        <v>7108.9034730000003</v>
      </c>
    </row>
    <row r="15" spans="1:3" x14ac:dyDescent="0.25">
      <c r="A15" s="11" t="str">
        <f t="shared" si="0"/>
        <v>OHB</v>
      </c>
      <c r="B15" t="s">
        <v>458</v>
      </c>
      <c r="C15" s="76">
        <v>7108.9034730000003</v>
      </c>
    </row>
    <row r="16" spans="1:3" x14ac:dyDescent="0.25">
      <c r="A16" s="11" t="str">
        <f t="shared" si="0"/>
        <v>OHC</v>
      </c>
      <c r="B16" t="s">
        <v>459</v>
      </c>
      <c r="C16" s="76">
        <v>7108.9034730000003</v>
      </c>
    </row>
    <row r="17" spans="1:3" x14ac:dyDescent="0.25">
      <c r="A17" s="11" t="str">
        <f t="shared" si="0"/>
        <v>BGT</v>
      </c>
      <c r="B17" t="s">
        <v>460</v>
      </c>
      <c r="C17" s="76">
        <v>22560.765044</v>
      </c>
    </row>
    <row r="18" spans="1:3" x14ac:dyDescent="0.25">
      <c r="A18" s="11" t="str">
        <f t="shared" si="0"/>
        <v>BGM</v>
      </c>
      <c r="B18" t="s">
        <v>461</v>
      </c>
      <c r="C18" s="76">
        <v>22560.765044</v>
      </c>
    </row>
    <row r="19" spans="1:3" x14ac:dyDescent="0.25">
      <c r="A19" s="11" t="str">
        <f t="shared" si="0"/>
        <v>CGD</v>
      </c>
      <c r="B19" t="s">
        <v>462</v>
      </c>
      <c r="C19" s="76">
        <v>22312.656165</v>
      </c>
    </row>
    <row r="20" spans="1:3" x14ac:dyDescent="0.25">
      <c r="A20" s="11" t="str">
        <f t="shared" si="0"/>
        <v>BGU</v>
      </c>
      <c r="B20" t="s">
        <v>463</v>
      </c>
      <c r="C20" s="76">
        <v>21651.007702999999</v>
      </c>
    </row>
    <row r="21" spans="1:3" x14ac:dyDescent="0.25">
      <c r="A21" s="11" t="str">
        <f t="shared" si="0"/>
        <v>EFX</v>
      </c>
      <c r="B21" t="s">
        <v>464</v>
      </c>
      <c r="C21" s="76">
        <v>13666.332893000001</v>
      </c>
    </row>
    <row r="22" spans="1:3" x14ac:dyDescent="0.25">
      <c r="A22" s="11" t="str">
        <f t="shared" si="0"/>
        <v>NLN</v>
      </c>
      <c r="B22" t="s">
        <v>465</v>
      </c>
      <c r="C22" s="76">
        <v>13666.332893000001</v>
      </c>
    </row>
    <row r="23" spans="1:3" x14ac:dyDescent="0.25">
      <c r="A23" s="11" t="str">
        <f t="shared" si="0"/>
        <v>NLX</v>
      </c>
      <c r="B23" t="s">
        <v>466</v>
      </c>
      <c r="C23" s="76">
        <v>13624.248575</v>
      </c>
    </row>
    <row r="24" spans="1:3" x14ac:dyDescent="0.25">
      <c r="A24" s="11" t="str">
        <f t="shared" si="0"/>
        <v>MLL</v>
      </c>
      <c r="B24" t="s">
        <v>467</v>
      </c>
      <c r="C24" s="76">
        <v>13624.248575</v>
      </c>
    </row>
    <row r="25" spans="1:3" x14ac:dyDescent="0.25">
      <c r="A25" s="11" t="str">
        <f t="shared" si="0"/>
        <v>JAR</v>
      </c>
      <c r="B25" t="s">
        <v>468</v>
      </c>
      <c r="C25" s="76">
        <v>28751.111897999999</v>
      </c>
    </row>
    <row r="26" spans="1:3" x14ac:dyDescent="0.25">
      <c r="A26" s="11" t="str">
        <f t="shared" si="0"/>
        <v>JBE</v>
      </c>
      <c r="B26" t="s">
        <v>469</v>
      </c>
      <c r="C26" s="76">
        <v>28751.111897999999</v>
      </c>
    </row>
    <row r="27" spans="1:3" x14ac:dyDescent="0.25">
      <c r="A27" s="11" t="str">
        <f t="shared" si="0"/>
        <v>JBQ</v>
      </c>
      <c r="B27" t="s">
        <v>470</v>
      </c>
      <c r="C27" s="76">
        <v>28751.111897999999</v>
      </c>
    </row>
    <row r="28" spans="1:3" x14ac:dyDescent="0.25">
      <c r="A28" s="11" t="str">
        <f t="shared" si="0"/>
        <v>JAW</v>
      </c>
      <c r="B28" t="s">
        <v>471</v>
      </c>
      <c r="C28" s="76">
        <v>35959.810373</v>
      </c>
    </row>
    <row r="29" spans="1:3" x14ac:dyDescent="0.25">
      <c r="A29" s="11" t="str">
        <f t="shared" si="0"/>
        <v>JBP</v>
      </c>
      <c r="B29" t="s">
        <v>472</v>
      </c>
      <c r="C29" s="76">
        <v>28751.111897999999</v>
      </c>
    </row>
    <row r="30" spans="1:3" x14ac:dyDescent="0.25">
      <c r="A30" s="11" t="str">
        <f t="shared" si="0"/>
        <v>LCQ</v>
      </c>
      <c r="B30" t="s">
        <v>473</v>
      </c>
      <c r="C30" s="76">
        <v>8699.4144909999995</v>
      </c>
    </row>
    <row r="31" spans="1:3" x14ac:dyDescent="0.25">
      <c r="A31" s="11" t="str">
        <f t="shared" si="0"/>
        <v>LDG</v>
      </c>
      <c r="B31" t="s">
        <v>474</v>
      </c>
      <c r="C31" s="76">
        <v>8699.4144909999995</v>
      </c>
    </row>
    <row r="32" spans="1:3" x14ac:dyDescent="0.25">
      <c r="A32" s="11" t="str">
        <f t="shared" si="0"/>
        <v>LDC</v>
      </c>
      <c r="B32" t="s">
        <v>475</v>
      </c>
      <c r="C32" s="76">
        <v>8699.4144909999995</v>
      </c>
    </row>
    <row r="33" spans="1:3" x14ac:dyDescent="0.25">
      <c r="A33" s="11" t="str">
        <f t="shared" si="0"/>
        <v>SET</v>
      </c>
      <c r="B33" t="s">
        <v>476</v>
      </c>
      <c r="C33" s="76">
        <v>13963.885006</v>
      </c>
    </row>
    <row r="34" spans="1:3" x14ac:dyDescent="0.25">
      <c r="A34" s="11" t="str">
        <f t="shared" ref="A34:A65" si="1">RIGHT(B34,3)</f>
        <v>SEO</v>
      </c>
      <c r="B34" t="s">
        <v>477</v>
      </c>
      <c r="C34" s="76">
        <v>14136.397273</v>
      </c>
    </row>
    <row r="35" spans="1:3" x14ac:dyDescent="0.25">
      <c r="A35" s="11" t="str">
        <f t="shared" si="1"/>
        <v>OHN</v>
      </c>
      <c r="B35" t="s">
        <v>478</v>
      </c>
      <c r="C35" s="76">
        <v>8895.0078689999991</v>
      </c>
    </row>
    <row r="36" spans="1:3" x14ac:dyDescent="0.25">
      <c r="A36" s="11" t="str">
        <f t="shared" si="1"/>
        <v>OHR</v>
      </c>
      <c r="B36" t="s">
        <v>479</v>
      </c>
      <c r="C36" s="76">
        <v>8895.0078689999991</v>
      </c>
    </row>
    <row r="37" spans="1:3" x14ac:dyDescent="0.25">
      <c r="A37" s="11" t="str">
        <f t="shared" si="1"/>
        <v>OHQ</v>
      </c>
      <c r="B37" t="s">
        <v>480</v>
      </c>
      <c r="C37" s="76">
        <v>8895.0078689999991</v>
      </c>
    </row>
    <row r="38" spans="1:3" x14ac:dyDescent="0.25">
      <c r="A38" s="11" t="str">
        <f t="shared" si="1"/>
        <v>OHL</v>
      </c>
      <c r="B38" t="s">
        <v>481</v>
      </c>
      <c r="C38" s="76">
        <v>8795.9942190000002</v>
      </c>
    </row>
    <row r="39" spans="1:3" x14ac:dyDescent="0.25">
      <c r="A39" s="11" t="str">
        <f t="shared" si="1"/>
        <v>SEU</v>
      </c>
      <c r="B39" t="s">
        <v>482</v>
      </c>
      <c r="C39" s="76">
        <v>11550.613794000001</v>
      </c>
    </row>
    <row r="40" spans="1:3" x14ac:dyDescent="0.25">
      <c r="A40" s="11" t="str">
        <f t="shared" si="1"/>
        <v>LCZ</v>
      </c>
      <c r="B40" t="s">
        <v>483</v>
      </c>
      <c r="C40" s="76">
        <v>9374.3731090000001</v>
      </c>
    </row>
    <row r="41" spans="1:3" x14ac:dyDescent="0.25">
      <c r="A41" s="11" t="str">
        <f t="shared" si="1"/>
        <v>SHL</v>
      </c>
      <c r="B41" t="s">
        <v>672</v>
      </c>
      <c r="C41" s="76">
        <v>9374.3731090000001</v>
      </c>
    </row>
    <row r="42" spans="1:3" x14ac:dyDescent="0.25">
      <c r="A42" s="11" t="str">
        <f t="shared" si="1"/>
        <v>CHT</v>
      </c>
      <c r="B42" t="s">
        <v>484</v>
      </c>
      <c r="C42" s="76">
        <v>24566.583284</v>
      </c>
    </row>
    <row r="43" spans="1:3" x14ac:dyDescent="0.25">
      <c r="A43" s="11" t="str">
        <f t="shared" si="1"/>
        <v>OHY</v>
      </c>
      <c r="B43" t="s">
        <v>485</v>
      </c>
      <c r="C43" s="76">
        <v>14719.150041000001</v>
      </c>
    </row>
    <row r="44" spans="1:3" x14ac:dyDescent="0.25">
      <c r="A44" s="11" t="str">
        <f t="shared" si="1"/>
        <v>OHX</v>
      </c>
      <c r="B44" t="s">
        <v>486</v>
      </c>
      <c r="C44" s="76">
        <v>14719.150041000001</v>
      </c>
    </row>
    <row r="45" spans="1:3" x14ac:dyDescent="0.25">
      <c r="A45" s="11" t="str">
        <f t="shared" si="1"/>
        <v>OHA</v>
      </c>
      <c r="B45" t="s">
        <v>487</v>
      </c>
      <c r="C45" s="76">
        <v>14719.150041000001</v>
      </c>
    </row>
    <row r="46" spans="1:3" x14ac:dyDescent="0.25">
      <c r="A46" s="11" t="str">
        <f t="shared" si="1"/>
        <v>OTU</v>
      </c>
      <c r="B46" t="s">
        <v>488</v>
      </c>
      <c r="C46" s="76">
        <v>17479.151924999998</v>
      </c>
    </row>
    <row r="47" spans="1:3" x14ac:dyDescent="0.25">
      <c r="A47" s="11" t="str">
        <f t="shared" si="1"/>
        <v>OTH</v>
      </c>
      <c r="B47" t="s">
        <v>489</v>
      </c>
      <c r="C47" s="76">
        <v>17479.151924999998</v>
      </c>
    </row>
    <row r="48" spans="1:3" x14ac:dyDescent="0.25">
      <c r="A48" s="11" t="str">
        <f t="shared" si="1"/>
        <v>OTS</v>
      </c>
      <c r="B48" t="s">
        <v>490</v>
      </c>
      <c r="C48" s="76">
        <v>18365.855159999999</v>
      </c>
    </row>
    <row r="49" spans="1:3" x14ac:dyDescent="0.25">
      <c r="A49" s="11" t="str">
        <f t="shared" si="1"/>
        <v>OTN</v>
      </c>
      <c r="B49" t="s">
        <v>491</v>
      </c>
      <c r="C49" s="76">
        <v>18365.855159999999</v>
      </c>
    </row>
    <row r="50" spans="1:3" x14ac:dyDescent="0.25">
      <c r="A50" s="11" t="str">
        <f t="shared" si="1"/>
        <v>OTP</v>
      </c>
      <c r="B50" t="s">
        <v>492</v>
      </c>
      <c r="C50" s="76">
        <v>18365.855159999999</v>
      </c>
    </row>
    <row r="51" spans="1:3" x14ac:dyDescent="0.25">
      <c r="A51" s="11" t="str">
        <f t="shared" si="1"/>
        <v>OTQ</v>
      </c>
      <c r="B51" t="s">
        <v>493</v>
      </c>
      <c r="C51" s="76">
        <v>18365.855159999999</v>
      </c>
    </row>
    <row r="52" spans="1:3" x14ac:dyDescent="0.25">
      <c r="A52" s="11" t="str">
        <f t="shared" si="1"/>
        <v>OHZ</v>
      </c>
      <c r="B52" t="s">
        <v>494</v>
      </c>
      <c r="C52" s="76">
        <v>14745.418471999999</v>
      </c>
    </row>
    <row r="53" spans="1:3" x14ac:dyDescent="0.25">
      <c r="A53" s="11" t="str">
        <f t="shared" si="1"/>
        <v>OHV</v>
      </c>
      <c r="B53" t="s">
        <v>495</v>
      </c>
      <c r="C53" s="76">
        <v>14745.418471999999</v>
      </c>
    </row>
    <row r="54" spans="1:3" x14ac:dyDescent="0.25">
      <c r="A54" s="11" t="str">
        <f t="shared" si="1"/>
        <v>OHP</v>
      </c>
      <c r="B54" t="s">
        <v>496</v>
      </c>
      <c r="C54" s="76">
        <v>15400.161756</v>
      </c>
    </row>
    <row r="55" spans="1:3" x14ac:dyDescent="0.25">
      <c r="A55" s="11" t="str">
        <f t="shared" si="1"/>
        <v>JAA</v>
      </c>
      <c r="B55" t="s">
        <v>497</v>
      </c>
      <c r="C55" s="76">
        <v>24246.983575999999</v>
      </c>
    </row>
    <row r="56" spans="1:3" x14ac:dyDescent="0.25">
      <c r="A56" s="11" t="str">
        <f t="shared" si="1"/>
        <v>JBI</v>
      </c>
      <c r="B56" t="s">
        <v>498</v>
      </c>
      <c r="C56" s="76">
        <v>24246.983575999999</v>
      </c>
    </row>
    <row r="57" spans="1:3" x14ac:dyDescent="0.25">
      <c r="A57" s="11" t="str">
        <f t="shared" si="1"/>
        <v>LBA</v>
      </c>
      <c r="B57" t="s">
        <v>499</v>
      </c>
      <c r="C57" s="76">
        <v>7850.8205420000004</v>
      </c>
    </row>
    <row r="58" spans="1:3" x14ac:dyDescent="0.25">
      <c r="A58" s="11" t="str">
        <f t="shared" si="1"/>
        <v>LCR</v>
      </c>
      <c r="B58" t="s">
        <v>500</v>
      </c>
      <c r="C58" s="76">
        <v>9999999</v>
      </c>
    </row>
    <row r="59" spans="1:3" x14ac:dyDescent="0.25">
      <c r="A59" s="11" t="str">
        <f t="shared" si="1"/>
        <v>OMY</v>
      </c>
      <c r="B59" t="s">
        <v>501</v>
      </c>
      <c r="C59" s="76">
        <v>9999999</v>
      </c>
    </row>
    <row r="60" spans="1:3" x14ac:dyDescent="0.25">
      <c r="A60" s="11" t="str">
        <f t="shared" si="1"/>
        <v/>
      </c>
      <c r="C60" s="76"/>
    </row>
    <row r="61" spans="1:3" x14ac:dyDescent="0.25">
      <c r="A61" s="11" t="str">
        <f t="shared" si="1"/>
        <v/>
      </c>
      <c r="C61" s="76"/>
    </row>
    <row r="62" spans="1:3" x14ac:dyDescent="0.25">
      <c r="A62" s="11" t="str">
        <f t="shared" si="1"/>
        <v/>
      </c>
      <c r="C62" s="76"/>
    </row>
    <row r="63" spans="1:3" x14ac:dyDescent="0.25">
      <c r="A63" s="11" t="str">
        <f t="shared" si="1"/>
        <v/>
      </c>
      <c r="C63" s="76"/>
    </row>
    <row r="64" spans="1:3" x14ac:dyDescent="0.25">
      <c r="A64" s="11" t="str">
        <f t="shared" si="1"/>
        <v/>
      </c>
      <c r="C64" s="76"/>
    </row>
    <row r="65" spans="1:3" x14ac:dyDescent="0.25">
      <c r="A65" s="11" t="str">
        <f t="shared" si="1"/>
        <v/>
      </c>
      <c r="C65" s="76"/>
    </row>
    <row r="66" spans="1:3" x14ac:dyDescent="0.25">
      <c r="A66" s="11" t="str">
        <f t="shared" ref="A66:A75" si="2">RIGHT(B66,3)</f>
        <v/>
      </c>
      <c r="C66" s="76"/>
    </row>
    <row r="67" spans="1:3" x14ac:dyDescent="0.25">
      <c r="A67" s="11" t="str">
        <f t="shared" si="2"/>
        <v/>
      </c>
      <c r="C67" s="76"/>
    </row>
    <row r="68" spans="1:3" x14ac:dyDescent="0.25">
      <c r="A68" s="11" t="str">
        <f t="shared" si="2"/>
        <v/>
      </c>
      <c r="C68" s="76"/>
    </row>
    <row r="69" spans="1:3" x14ac:dyDescent="0.25">
      <c r="A69" s="11" t="str">
        <f t="shared" si="2"/>
        <v/>
      </c>
      <c r="C69" s="76"/>
    </row>
    <row r="70" spans="1:3" x14ac:dyDescent="0.25">
      <c r="A70" s="11" t="str">
        <f t="shared" si="2"/>
        <v/>
      </c>
      <c r="C70" s="76"/>
    </row>
    <row r="71" spans="1:3" x14ac:dyDescent="0.25">
      <c r="A71" s="11" t="str">
        <f t="shared" si="2"/>
        <v/>
      </c>
      <c r="C71" s="76"/>
    </row>
    <row r="72" spans="1:3" x14ac:dyDescent="0.25">
      <c r="A72" s="11" t="str">
        <f t="shared" si="2"/>
        <v/>
      </c>
      <c r="C72" s="76"/>
    </row>
    <row r="73" spans="1:3" x14ac:dyDescent="0.25">
      <c r="A73" s="11" t="str">
        <f t="shared" si="2"/>
        <v/>
      </c>
      <c r="C73" s="76"/>
    </row>
    <row r="74" spans="1:3" x14ac:dyDescent="0.25">
      <c r="A74" s="11" t="str">
        <f t="shared" si="2"/>
        <v/>
      </c>
      <c r="C74" s="76"/>
    </row>
    <row r="75" spans="1:3" x14ac:dyDescent="0.25">
      <c r="A75" s="11" t="str">
        <f t="shared" si="2"/>
        <v/>
      </c>
      <c r="C75" s="76"/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C350-32D6-43FE-9099-2ACA8FE92077}">
  <sheetPr>
    <tabColor rgb="FF0070C0"/>
  </sheetPr>
  <dimension ref="A1:C46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47" sqref="C47"/>
    </sheetView>
  </sheetViews>
  <sheetFormatPr defaultRowHeight="15" x14ac:dyDescent="0.25"/>
  <cols>
    <col min="1" max="1" width="12.5703125" bestFit="1" customWidth="1"/>
  </cols>
  <sheetData>
    <row r="1" spans="1:3" x14ac:dyDescent="0.25">
      <c r="A1" s="11" t="s">
        <v>160</v>
      </c>
      <c r="B1" s="11" t="s">
        <v>161</v>
      </c>
      <c r="C1" s="11" t="s">
        <v>178</v>
      </c>
    </row>
    <row r="2" spans="1:3" x14ac:dyDescent="0.25">
      <c r="A2" s="11" t="s">
        <v>114</v>
      </c>
      <c r="B2" s="11" t="s">
        <v>18</v>
      </c>
      <c r="C2" s="11" t="s">
        <v>87</v>
      </c>
    </row>
    <row r="3" spans="1:3" x14ac:dyDescent="0.25">
      <c r="A3" s="11" t="s">
        <v>115</v>
      </c>
      <c r="B3" s="11" t="s">
        <v>19</v>
      </c>
      <c r="C3" s="11" t="s">
        <v>86</v>
      </c>
    </row>
    <row r="4" spans="1:3" x14ac:dyDescent="0.25">
      <c r="A4" s="11" t="s">
        <v>116</v>
      </c>
      <c r="B4" s="11" t="s">
        <v>20</v>
      </c>
      <c r="C4" s="11" t="s">
        <v>85</v>
      </c>
    </row>
    <row r="5" spans="1:3" x14ac:dyDescent="0.25">
      <c r="A5" s="11" t="s">
        <v>117</v>
      </c>
      <c r="B5" s="11" t="s">
        <v>21</v>
      </c>
      <c r="C5" s="11" t="s">
        <v>84</v>
      </c>
    </row>
    <row r="6" spans="1:3" x14ac:dyDescent="0.25">
      <c r="A6" s="11" t="s">
        <v>118</v>
      </c>
      <c r="B6" s="11" t="s">
        <v>22</v>
      </c>
      <c r="C6" s="11" t="s">
        <v>83</v>
      </c>
    </row>
    <row r="7" spans="1:3" x14ac:dyDescent="0.25">
      <c r="A7" s="11" t="s">
        <v>119</v>
      </c>
      <c r="B7" s="11" t="s">
        <v>23</v>
      </c>
      <c r="C7" s="11" t="s">
        <v>82</v>
      </c>
    </row>
    <row r="8" spans="1:3" x14ac:dyDescent="0.25">
      <c r="A8" s="11" t="s">
        <v>120</v>
      </c>
      <c r="B8" s="11" t="s">
        <v>27</v>
      </c>
      <c r="C8" s="11" t="s">
        <v>87</v>
      </c>
    </row>
    <row r="9" spans="1:3" x14ac:dyDescent="0.25">
      <c r="A9" s="11" t="s">
        <v>121</v>
      </c>
      <c r="B9" s="11" t="s">
        <v>28</v>
      </c>
      <c r="C9" s="11" t="s">
        <v>86</v>
      </c>
    </row>
    <row r="10" spans="1:3" x14ac:dyDescent="0.25">
      <c r="A10" s="11" t="s">
        <v>122</v>
      </c>
      <c r="B10" s="11" t="s">
        <v>29</v>
      </c>
      <c r="C10" s="11" t="s">
        <v>85</v>
      </c>
    </row>
    <row r="11" spans="1:3" x14ac:dyDescent="0.25">
      <c r="A11" s="11" t="s">
        <v>123</v>
      </c>
      <c r="B11" s="11" t="s">
        <v>30</v>
      </c>
      <c r="C11" s="11" t="s">
        <v>84</v>
      </c>
    </row>
    <row r="12" spans="1:3" x14ac:dyDescent="0.25">
      <c r="A12" s="11" t="s">
        <v>124</v>
      </c>
      <c r="B12" s="11" t="s">
        <v>31</v>
      </c>
      <c r="C12" s="11" t="s">
        <v>83</v>
      </c>
    </row>
    <row r="13" spans="1:3" x14ac:dyDescent="0.25">
      <c r="A13" s="11" t="s">
        <v>125</v>
      </c>
      <c r="B13" s="11" t="s">
        <v>32</v>
      </c>
      <c r="C13" s="11" t="s">
        <v>82</v>
      </c>
    </row>
    <row r="14" spans="1:3" x14ac:dyDescent="0.25">
      <c r="A14" s="11" t="s">
        <v>126</v>
      </c>
      <c r="B14" s="11" t="s">
        <v>27</v>
      </c>
      <c r="C14" s="11" t="s">
        <v>95</v>
      </c>
    </row>
    <row r="15" spans="1:3" x14ac:dyDescent="0.25">
      <c r="A15" s="11" t="s">
        <v>127</v>
      </c>
      <c r="B15" s="11" t="s">
        <v>28</v>
      </c>
      <c r="C15" s="11" t="s">
        <v>94</v>
      </c>
    </row>
    <row r="16" spans="1:3" x14ac:dyDescent="0.25">
      <c r="A16" s="11" t="s">
        <v>128</v>
      </c>
      <c r="B16" s="11" t="s">
        <v>29</v>
      </c>
      <c r="C16" s="11" t="s">
        <v>93</v>
      </c>
    </row>
    <row r="17" spans="1:3" x14ac:dyDescent="0.25">
      <c r="A17" s="11" t="s">
        <v>129</v>
      </c>
      <c r="B17" s="11" t="s">
        <v>30</v>
      </c>
      <c r="C17" s="11" t="s">
        <v>92</v>
      </c>
    </row>
    <row r="18" spans="1:3" x14ac:dyDescent="0.25">
      <c r="A18" s="11" t="s">
        <v>130</v>
      </c>
      <c r="B18" s="11" t="s">
        <v>31</v>
      </c>
      <c r="C18" s="11" t="s">
        <v>91</v>
      </c>
    </row>
    <row r="19" spans="1:3" x14ac:dyDescent="0.25">
      <c r="A19" s="11" t="s">
        <v>131</v>
      </c>
      <c r="B19" s="11" t="s">
        <v>32</v>
      </c>
      <c r="C19" s="11" t="s">
        <v>90</v>
      </c>
    </row>
    <row r="20" spans="1:3" x14ac:dyDescent="0.25">
      <c r="A20" s="11" t="s">
        <v>132</v>
      </c>
      <c r="B20" s="11" t="s">
        <v>39</v>
      </c>
      <c r="C20" s="11" t="s">
        <v>95</v>
      </c>
    </row>
    <row r="21" spans="1:3" x14ac:dyDescent="0.25">
      <c r="A21" s="11" t="s">
        <v>133</v>
      </c>
      <c r="B21" s="11" t="s">
        <v>40</v>
      </c>
      <c r="C21" s="11" t="s">
        <v>94</v>
      </c>
    </row>
    <row r="22" spans="1:3" x14ac:dyDescent="0.25">
      <c r="A22" s="11" t="s">
        <v>134</v>
      </c>
      <c r="B22" s="11" t="s">
        <v>41</v>
      </c>
      <c r="C22" s="11" t="s">
        <v>93</v>
      </c>
    </row>
    <row r="23" spans="1:3" x14ac:dyDescent="0.25">
      <c r="A23" s="11" t="s">
        <v>135</v>
      </c>
      <c r="B23" s="11" t="s">
        <v>42</v>
      </c>
      <c r="C23" s="11" t="s">
        <v>92</v>
      </c>
    </row>
    <row r="24" spans="1:3" x14ac:dyDescent="0.25">
      <c r="A24" s="11" t="s">
        <v>136</v>
      </c>
      <c r="B24" s="11" t="s">
        <v>43</v>
      </c>
      <c r="C24" s="11" t="s">
        <v>91</v>
      </c>
    </row>
    <row r="25" spans="1:3" x14ac:dyDescent="0.25">
      <c r="A25" s="11" t="s">
        <v>137</v>
      </c>
      <c r="B25" s="11" t="s">
        <v>154</v>
      </c>
      <c r="C25" s="11" t="s">
        <v>90</v>
      </c>
    </row>
    <row r="26" spans="1:3" x14ac:dyDescent="0.25">
      <c r="A26" s="11" t="s">
        <v>138</v>
      </c>
      <c r="B26" s="11" t="s">
        <v>12</v>
      </c>
      <c r="C26" s="11" t="s">
        <v>97</v>
      </c>
    </row>
    <row r="27" spans="1:3" x14ac:dyDescent="0.25">
      <c r="A27" s="11" t="s">
        <v>139</v>
      </c>
      <c r="B27" s="11" t="s">
        <v>48</v>
      </c>
      <c r="C27" s="11" t="s">
        <v>107</v>
      </c>
    </row>
    <row r="28" spans="1:3" x14ac:dyDescent="0.25">
      <c r="A28" s="11" t="s">
        <v>140</v>
      </c>
      <c r="B28" s="11" t="s">
        <v>49</v>
      </c>
      <c r="C28" s="11" t="s">
        <v>106</v>
      </c>
    </row>
    <row r="29" spans="1:3" x14ac:dyDescent="0.25">
      <c r="A29" s="11" t="s">
        <v>141</v>
      </c>
      <c r="B29" s="11" t="s">
        <v>50</v>
      </c>
      <c r="C29" s="11" t="s">
        <v>105</v>
      </c>
    </row>
    <row r="30" spans="1:3" x14ac:dyDescent="0.25">
      <c r="A30" s="11" t="s">
        <v>142</v>
      </c>
      <c r="B30" s="11" t="s">
        <v>57</v>
      </c>
      <c r="C30" s="11" t="s">
        <v>97</v>
      </c>
    </row>
    <row r="31" spans="1:3" x14ac:dyDescent="0.25">
      <c r="A31" s="11" t="s">
        <v>143</v>
      </c>
      <c r="B31" s="11" t="s">
        <v>58</v>
      </c>
      <c r="C31" s="11" t="s">
        <v>107</v>
      </c>
    </row>
    <row r="32" spans="1:3" x14ac:dyDescent="0.25">
      <c r="A32" s="11" t="s">
        <v>144</v>
      </c>
      <c r="B32" s="11" t="s">
        <v>59</v>
      </c>
      <c r="C32" s="11" t="s">
        <v>106</v>
      </c>
    </row>
    <row r="33" spans="1:3" x14ac:dyDescent="0.25">
      <c r="A33" s="11" t="s">
        <v>145</v>
      </c>
      <c r="B33" s="11" t="s">
        <v>60</v>
      </c>
      <c r="C33" s="11" t="s">
        <v>105</v>
      </c>
    </row>
    <row r="34" spans="1:3" x14ac:dyDescent="0.25">
      <c r="A34" s="11" t="s">
        <v>146</v>
      </c>
      <c r="B34" s="11" t="s">
        <v>57</v>
      </c>
      <c r="C34" s="11" t="s">
        <v>102</v>
      </c>
    </row>
    <row r="35" spans="1:3" x14ac:dyDescent="0.25">
      <c r="A35" s="11" t="s">
        <v>147</v>
      </c>
      <c r="B35" s="11" t="s">
        <v>58</v>
      </c>
      <c r="C35" s="11" t="s">
        <v>101</v>
      </c>
    </row>
    <row r="36" spans="1:3" x14ac:dyDescent="0.25">
      <c r="A36" s="11" t="s">
        <v>148</v>
      </c>
      <c r="B36" s="11" t="s">
        <v>59</v>
      </c>
      <c r="C36" s="11" t="s">
        <v>100</v>
      </c>
    </row>
    <row r="37" spans="1:3" x14ac:dyDescent="0.25">
      <c r="A37" s="11" t="s">
        <v>149</v>
      </c>
      <c r="B37" s="11" t="s">
        <v>60</v>
      </c>
      <c r="C37" s="11" t="s">
        <v>99</v>
      </c>
    </row>
    <row r="38" spans="1:3" x14ac:dyDescent="0.25">
      <c r="A38" s="11" t="s">
        <v>150</v>
      </c>
      <c r="B38" s="11" t="s">
        <v>75</v>
      </c>
      <c r="C38" s="11" t="s">
        <v>102</v>
      </c>
    </row>
    <row r="39" spans="1:3" x14ac:dyDescent="0.25">
      <c r="A39" s="11" t="s">
        <v>151</v>
      </c>
      <c r="B39" s="11" t="s">
        <v>76</v>
      </c>
      <c r="C39" s="11" t="s">
        <v>101</v>
      </c>
    </row>
    <row r="40" spans="1:3" x14ac:dyDescent="0.25">
      <c r="A40" s="11" t="s">
        <v>152</v>
      </c>
      <c r="B40" s="11" t="s">
        <v>77</v>
      </c>
      <c r="C40" s="11" t="s">
        <v>100</v>
      </c>
    </row>
    <row r="41" spans="1:3" x14ac:dyDescent="0.25">
      <c r="A41" s="11" t="s">
        <v>153</v>
      </c>
      <c r="B41" s="11" t="s">
        <v>78</v>
      </c>
      <c r="C41" s="11" t="s">
        <v>99</v>
      </c>
    </row>
    <row r="42" spans="1:3" x14ac:dyDescent="0.25">
      <c r="A42" s="11" t="s">
        <v>731</v>
      </c>
      <c r="B42" s="11" t="s">
        <v>735</v>
      </c>
      <c r="C42" s="11" t="s">
        <v>735</v>
      </c>
    </row>
    <row r="43" spans="1:3" x14ac:dyDescent="0.25">
      <c r="A43" s="11" t="s">
        <v>732</v>
      </c>
      <c r="B43" s="11" t="s">
        <v>736</v>
      </c>
      <c r="C43" s="11" t="s">
        <v>736</v>
      </c>
    </row>
    <row r="44" spans="1:3" x14ac:dyDescent="0.25">
      <c r="A44" s="11" t="s">
        <v>733</v>
      </c>
      <c r="B44" s="11" t="s">
        <v>737</v>
      </c>
      <c r="C44" s="11" t="s">
        <v>737</v>
      </c>
    </row>
    <row r="45" spans="1:3" x14ac:dyDescent="0.25">
      <c r="A45" s="11" t="s">
        <v>734</v>
      </c>
      <c r="B45" s="11" t="s">
        <v>738</v>
      </c>
      <c r="C45" s="11" t="s">
        <v>738</v>
      </c>
    </row>
    <row r="46" spans="1:3" x14ac:dyDescent="0.25">
      <c r="A46" s="11" t="s">
        <v>828</v>
      </c>
      <c r="B46" s="11" t="s">
        <v>254</v>
      </c>
      <c r="C46" s="11" t="s">
        <v>259</v>
      </c>
    </row>
  </sheetData>
  <autoFilter ref="A1:C41" xr:uid="{A6C7C350-32D6-43FE-9099-2ACA8FE92077}"/>
  <phoneticPr fontId="5" type="noConversion"/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CA6C-55D7-4FB3-A947-9FAB948D61EA}">
  <sheetPr>
    <tabColor rgb="FF0070C0"/>
  </sheetPr>
  <dimension ref="A1:M11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defaultColWidth="11" defaultRowHeight="15" x14ac:dyDescent="0.25"/>
  <cols>
    <col min="1" max="1" width="11" style="25"/>
    <col min="2" max="2" width="8.85546875" style="25" bestFit="1" customWidth="1"/>
    <col min="3" max="3" width="10" style="25" bestFit="1" customWidth="1"/>
    <col min="4" max="4" width="14.42578125" style="25" bestFit="1" customWidth="1"/>
    <col min="5" max="5" width="15.5703125" style="25" bestFit="1" customWidth="1"/>
    <col min="6" max="6" width="12.42578125" style="25" bestFit="1" customWidth="1"/>
    <col min="7" max="7" width="14.140625" style="25" bestFit="1" customWidth="1"/>
    <col min="8" max="8" width="13.7109375" style="25" bestFit="1" customWidth="1"/>
    <col min="9" max="9" width="15.28515625" style="25" bestFit="1" customWidth="1"/>
    <col min="10" max="10" width="18.140625" style="25" bestFit="1" customWidth="1"/>
    <col min="11" max="11" width="19.5703125" style="25" bestFit="1" customWidth="1"/>
    <col min="12" max="12" width="19.28515625" style="25" bestFit="1" customWidth="1"/>
    <col min="13" max="13" width="20.85546875" style="25" customWidth="1"/>
    <col min="14" max="14" width="13.5703125" style="25" customWidth="1"/>
    <col min="15" max="15" width="11" style="25"/>
    <col min="16" max="16" width="12.85546875" style="25" customWidth="1"/>
    <col min="17" max="16384" width="11" style="25"/>
  </cols>
  <sheetData>
    <row r="1" spans="1:13" s="24" customFormat="1" x14ac:dyDescent="0.25">
      <c r="A1" s="24" t="s">
        <v>283</v>
      </c>
      <c r="B1" s="24" t="s">
        <v>316</v>
      </c>
      <c r="C1" s="24" t="s">
        <v>317</v>
      </c>
      <c r="D1" s="24" t="s">
        <v>326</v>
      </c>
      <c r="E1" s="24" t="s">
        <v>327</v>
      </c>
      <c r="F1" s="24" t="s">
        <v>318</v>
      </c>
      <c r="G1" s="24" t="s">
        <v>319</v>
      </c>
      <c r="H1" s="24" t="s">
        <v>320</v>
      </c>
      <c r="I1" s="24" t="s">
        <v>321</v>
      </c>
      <c r="J1" s="24" t="s">
        <v>323</v>
      </c>
      <c r="K1" s="24" t="s">
        <v>322</v>
      </c>
      <c r="L1" s="24" t="s">
        <v>324</v>
      </c>
      <c r="M1" s="24" t="s">
        <v>325</v>
      </c>
    </row>
    <row r="2" spans="1:13" x14ac:dyDescent="0.25">
      <c r="A2" s="25" t="s">
        <v>328</v>
      </c>
      <c r="B2" s="25" t="s">
        <v>237</v>
      </c>
      <c r="C2" s="25" t="s">
        <v>238</v>
      </c>
      <c r="D2" s="25" t="s">
        <v>235</v>
      </c>
      <c r="E2" s="25" t="s">
        <v>236</v>
      </c>
      <c r="F2" s="25">
        <f>VLOOKUP($B2,vertices!$A:$C,2,0)</f>
        <v>-22.907</v>
      </c>
      <c r="G2" s="25">
        <f>VLOOKUP($B2,vertices!$A:$C,3,0)</f>
        <v>-41.116166666666665</v>
      </c>
      <c r="H2" s="25">
        <f>VLOOKUP($C2,vertices!$A:$C,2,0)</f>
        <v>-23.008500000000002</v>
      </c>
      <c r="I2" s="25">
        <f>VLOOKUP($C2,vertices!$A:$C,3,0)</f>
        <v>-41.213333333333331</v>
      </c>
      <c r="J2" s="25">
        <f>VLOOKUP($D2,vertices!$A:$C,2,0)</f>
        <v>-23.396333333333335</v>
      </c>
      <c r="K2" s="25">
        <f>VLOOKUP($D2,vertices!$A:$C,3,0)</f>
        <v>-40.541833333333336</v>
      </c>
      <c r="L2" s="25">
        <f>VLOOKUP($E2,vertices!$A:$C,2,0)</f>
        <v>-23.209833333333332</v>
      </c>
      <c r="M2" s="25">
        <f>VLOOKUP($E2,vertices!$A:$C,3,0)</f>
        <v>-41.043500000000002</v>
      </c>
    </row>
    <row r="3" spans="1:13" x14ac:dyDescent="0.25">
      <c r="A3" s="25" t="s">
        <v>329</v>
      </c>
      <c r="B3" s="25" t="s">
        <v>237</v>
      </c>
      <c r="C3" s="25" t="s">
        <v>212</v>
      </c>
      <c r="D3" s="25" t="s">
        <v>235</v>
      </c>
      <c r="E3" s="25" t="s">
        <v>221</v>
      </c>
      <c r="F3" s="25">
        <f>VLOOKUP($B3,vertices!$A:$C,2,0)</f>
        <v>-22.907</v>
      </c>
      <c r="G3" s="25">
        <f>VLOOKUP($B3,vertices!$A:$C,3,0)</f>
        <v>-41.116166666666665</v>
      </c>
      <c r="H3" s="25">
        <f>VLOOKUP($C3,vertices!$A:$C,2,0)</f>
        <v>-22.798500000000001</v>
      </c>
      <c r="I3" s="25">
        <f>VLOOKUP($C3,vertices!$A:$C,3,0)</f>
        <v>-41.012500000000003</v>
      </c>
      <c r="J3" s="25">
        <f>VLOOKUP($D3,vertices!$A:$C,2,0)</f>
        <v>-23.396333333333335</v>
      </c>
      <c r="K3" s="25">
        <f>VLOOKUP($D3,vertices!$A:$C,3,0)</f>
        <v>-40.541833333333336</v>
      </c>
      <c r="L3" s="25">
        <f>VLOOKUP($E3,vertices!$A:$C,2,0)</f>
        <v>-23.2485</v>
      </c>
      <c r="M3" s="25">
        <f>VLOOKUP($E3,vertices!$A:$C,3,0)</f>
        <v>-40.25116666666667</v>
      </c>
    </row>
    <row r="4" spans="1:13" x14ac:dyDescent="0.25">
      <c r="A4" s="25" t="s">
        <v>330</v>
      </c>
      <c r="B4" s="25" t="s">
        <v>211</v>
      </c>
      <c r="C4" s="25" t="s">
        <v>212</v>
      </c>
      <c r="D4" s="25" t="s">
        <v>220</v>
      </c>
      <c r="E4" s="25" t="s">
        <v>221</v>
      </c>
      <c r="F4" s="25">
        <f>VLOOKUP($B4,vertices!$A:$C,2,0)</f>
        <v>-22.731166666666667</v>
      </c>
      <c r="G4" s="25">
        <f>VLOOKUP($B4,vertices!$A:$C,3,0)</f>
        <v>-40.910166666666669</v>
      </c>
      <c r="H4" s="25">
        <f>VLOOKUP($C4,vertices!$A:$C,2,0)</f>
        <v>-22.798500000000001</v>
      </c>
      <c r="I4" s="25">
        <f>VLOOKUP($C4,vertices!$A:$C,3,0)</f>
        <v>-41.012500000000003</v>
      </c>
      <c r="J4" s="25">
        <f>VLOOKUP($D4,vertices!$A:$C,2,0)</f>
        <v>-23.091333333333335</v>
      </c>
      <c r="K4" s="25">
        <f>VLOOKUP($D4,vertices!$A:$C,3,0)</f>
        <v>-40.095500000000001</v>
      </c>
      <c r="L4" s="25">
        <f>VLOOKUP($E4,vertices!$A:$C,2,0)</f>
        <v>-23.2485</v>
      </c>
      <c r="M4" s="25">
        <f>VLOOKUP($E4,vertices!$A:$C,3,0)</f>
        <v>-40.25116666666667</v>
      </c>
    </row>
    <row r="5" spans="1:13" x14ac:dyDescent="0.25">
      <c r="A5" s="25" t="s">
        <v>331</v>
      </c>
      <c r="B5" s="25" t="s">
        <v>211</v>
      </c>
      <c r="C5" s="25" t="s">
        <v>210</v>
      </c>
      <c r="D5" s="25" t="s">
        <v>220</v>
      </c>
      <c r="E5" s="25" t="s">
        <v>219</v>
      </c>
      <c r="F5" s="25">
        <f>VLOOKUP($B5,vertices!$A:$C,2,0)</f>
        <v>-22.731166666666667</v>
      </c>
      <c r="G5" s="25">
        <f>VLOOKUP($B5,vertices!$A:$C,3,0)</f>
        <v>-40.910166666666669</v>
      </c>
      <c r="H5" s="25">
        <f>VLOOKUP($C5,vertices!$A:$C,2,0)</f>
        <v>-22.683666666666667</v>
      </c>
      <c r="I5" s="25">
        <f>VLOOKUP($C5,vertices!$A:$C,3,0)</f>
        <v>-40.80983333333333</v>
      </c>
      <c r="J5" s="25">
        <f>VLOOKUP($D5,vertices!$A:$C,2,0)</f>
        <v>-23.091333333333335</v>
      </c>
      <c r="K5" s="25">
        <f>VLOOKUP($D5,vertices!$A:$C,3,0)</f>
        <v>-40.095500000000001</v>
      </c>
      <c r="L5" s="25">
        <f>VLOOKUP($E5,vertices!$A:$C,2,0)</f>
        <v>-22.975999999999999</v>
      </c>
      <c r="M5" s="25">
        <f>VLOOKUP($E5,vertices!$A:$C,3,0)</f>
        <v>-39.964666666666666</v>
      </c>
    </row>
    <row r="6" spans="1:13" x14ac:dyDescent="0.25">
      <c r="A6" s="25" t="s">
        <v>332</v>
      </c>
      <c r="B6" s="25" t="s">
        <v>209</v>
      </c>
      <c r="C6" s="25" t="s">
        <v>210</v>
      </c>
      <c r="D6" s="25" t="s">
        <v>218</v>
      </c>
      <c r="E6" s="25" t="s">
        <v>219</v>
      </c>
      <c r="F6" s="25">
        <f>VLOOKUP($B6,vertices!$A:$C,2,0)</f>
        <v>-22.588166666666666</v>
      </c>
      <c r="G6" s="25">
        <f>VLOOKUP($B6,vertices!$A:$C,3,0)</f>
        <v>-40.702833333333331</v>
      </c>
      <c r="H6" s="25">
        <f>VLOOKUP($C6,vertices!$A:$C,2,0)</f>
        <v>-22.683666666666667</v>
      </c>
      <c r="I6" s="25">
        <f>VLOOKUP($C6,vertices!$A:$C,3,0)</f>
        <v>-40.80983333333333</v>
      </c>
      <c r="J6" s="25">
        <f>VLOOKUP($D6,vertices!$A:$C,2,0)</f>
        <v>-22.79</v>
      </c>
      <c r="K6" s="25">
        <f>VLOOKUP($D6,vertices!$A:$C,3,0)</f>
        <v>-39.964666666666666</v>
      </c>
      <c r="L6" s="25">
        <f>VLOOKUP($E6,vertices!$A:$C,2,0)</f>
        <v>-22.975999999999999</v>
      </c>
      <c r="M6" s="25">
        <f>VLOOKUP($E6,vertices!$A:$C,3,0)</f>
        <v>-39.964666666666666</v>
      </c>
    </row>
    <row r="7" spans="1:13" x14ac:dyDescent="0.25">
      <c r="A7" s="25" t="s">
        <v>333</v>
      </c>
      <c r="B7" s="25" t="s">
        <v>209</v>
      </c>
      <c r="C7" s="25" t="s">
        <v>208</v>
      </c>
      <c r="D7" s="25" t="s">
        <v>218</v>
      </c>
      <c r="E7" s="25" t="s">
        <v>217</v>
      </c>
      <c r="F7" s="25">
        <f>VLOOKUP($B7,vertices!$A:$C,2,0)</f>
        <v>-22.588166666666666</v>
      </c>
      <c r="G7" s="25">
        <f>VLOOKUP($B7,vertices!$A:$C,3,0)</f>
        <v>-40.702833333333331</v>
      </c>
      <c r="H7" s="25">
        <f>VLOOKUP($C7,vertices!$A:$C,2,0)</f>
        <v>-22.489833333333333</v>
      </c>
      <c r="I7" s="25">
        <f>VLOOKUP($C7,vertices!$A:$C,3,0)</f>
        <v>-40.62833333333333</v>
      </c>
      <c r="J7" s="25">
        <f>VLOOKUP($D7,vertices!$A:$C,2,0)</f>
        <v>-22.79</v>
      </c>
      <c r="K7" s="25">
        <f>VLOOKUP($D7,vertices!$A:$C,3,0)</f>
        <v>-39.964666666666666</v>
      </c>
      <c r="L7" s="25">
        <f>VLOOKUP($E7,vertices!$A:$C,2,0)</f>
        <v>-22.5975</v>
      </c>
      <c r="M7" s="25">
        <f>VLOOKUP($E7,vertices!$A:$C,3,0)</f>
        <v>-39.735500000000002</v>
      </c>
    </row>
    <row r="8" spans="1:13" x14ac:dyDescent="0.25">
      <c r="A8" s="25" t="s">
        <v>334</v>
      </c>
      <c r="B8" s="25" t="s">
        <v>207</v>
      </c>
      <c r="C8" s="25" t="s">
        <v>208</v>
      </c>
      <c r="D8" s="25" t="s">
        <v>216</v>
      </c>
      <c r="E8" s="25" t="s">
        <v>217</v>
      </c>
      <c r="F8" s="25">
        <f>VLOOKUP($B8,vertices!$A:$C,2,0)</f>
        <v>-22.379000000000001</v>
      </c>
      <c r="G8" s="25">
        <f>VLOOKUP($B8,vertices!$A:$C,3,0)</f>
        <v>-40.582666666666668</v>
      </c>
      <c r="H8" s="25">
        <f>VLOOKUP($C8,vertices!$A:$C,2,0)</f>
        <v>-22.489833333333333</v>
      </c>
      <c r="I8" s="25">
        <f>VLOOKUP($C8,vertices!$A:$C,3,0)</f>
        <v>-40.62833333333333</v>
      </c>
      <c r="J8" s="25">
        <f>VLOOKUP($D8,vertices!$A:$C,2,0)</f>
        <v>-22.3995</v>
      </c>
      <c r="K8" s="25">
        <f>VLOOKUP($D8,vertices!$A:$C,3,0)</f>
        <v>-39.665833333333332</v>
      </c>
      <c r="L8" s="25">
        <f>VLOOKUP($E8,vertices!$A:$C,2,0)</f>
        <v>-22.5975</v>
      </c>
      <c r="M8" s="25">
        <f>VLOOKUP($E8,vertices!$A:$C,3,0)</f>
        <v>-39.735500000000002</v>
      </c>
    </row>
    <row r="9" spans="1:13" x14ac:dyDescent="0.25">
      <c r="A9" s="25" t="s">
        <v>335</v>
      </c>
      <c r="B9" s="25" t="s">
        <v>207</v>
      </c>
      <c r="C9" s="25" t="s">
        <v>206</v>
      </c>
      <c r="D9" s="25" t="s">
        <v>216</v>
      </c>
      <c r="E9" s="25" t="s">
        <v>215</v>
      </c>
      <c r="F9" s="25">
        <f>VLOOKUP($B9,vertices!$A:$C,2,0)</f>
        <v>-22.379000000000001</v>
      </c>
      <c r="G9" s="25">
        <f>VLOOKUP($B9,vertices!$A:$C,3,0)</f>
        <v>-40.582666666666668</v>
      </c>
      <c r="H9" s="25">
        <f>VLOOKUP($C9,vertices!$A:$C,2,0)</f>
        <v>-22.242833333333333</v>
      </c>
      <c r="I9" s="25">
        <f>VLOOKUP($C9,vertices!$A:$C,3,0)</f>
        <v>-40.569833333333335</v>
      </c>
      <c r="J9" s="25">
        <f>VLOOKUP($D9,vertices!$A:$C,2,0)</f>
        <v>-22.3995</v>
      </c>
      <c r="K9" s="25">
        <f>VLOOKUP($D9,vertices!$A:$C,3,0)</f>
        <v>-39.665833333333332</v>
      </c>
      <c r="L9" s="25">
        <f>VLOOKUP($E9,vertices!$A:$C,2,0)</f>
        <v>-22.157499999999999</v>
      </c>
      <c r="M9" s="25">
        <f>VLOOKUP($E9,vertices!$A:$C,3,0)</f>
        <v>-39.640333333333331</v>
      </c>
    </row>
    <row r="10" spans="1:13" x14ac:dyDescent="0.25">
      <c r="A10" s="25" t="s">
        <v>336</v>
      </c>
      <c r="B10" s="25" t="s">
        <v>205</v>
      </c>
      <c r="C10" s="25" t="s">
        <v>206</v>
      </c>
      <c r="D10" s="25" t="s">
        <v>214</v>
      </c>
      <c r="E10" s="25" t="s">
        <v>215</v>
      </c>
      <c r="F10" s="25">
        <f>VLOOKUP($B10,vertices!$A:$C,2,0)</f>
        <v>-22.120166666666666</v>
      </c>
      <c r="G10" s="25">
        <f>VLOOKUP($B10,vertices!$A:$C,3,0)</f>
        <v>-40.553166666666669</v>
      </c>
      <c r="H10" s="25">
        <f>VLOOKUP($C10,vertices!$A:$C,2,0)</f>
        <v>-22.242833333333333</v>
      </c>
      <c r="I10" s="25">
        <f>VLOOKUP($C10,vertices!$A:$C,3,0)</f>
        <v>-40.569833333333335</v>
      </c>
      <c r="J10" s="25">
        <f>VLOOKUP($D10,vertices!$A:$C,2,0)</f>
        <v>-21.941333333333333</v>
      </c>
      <c r="K10" s="25">
        <f>VLOOKUP($D10,vertices!$A:$C,3,0)</f>
        <v>-39.621833333333335</v>
      </c>
      <c r="L10" s="25">
        <f>VLOOKUP($E10,vertices!$A:$C,2,0)</f>
        <v>-22.157499999999999</v>
      </c>
      <c r="M10" s="25">
        <f>VLOOKUP($E10,vertices!$A:$C,3,0)</f>
        <v>-39.640333333333331</v>
      </c>
    </row>
    <row r="11" spans="1:13" x14ac:dyDescent="0.25">
      <c r="A11" s="25" t="s">
        <v>337</v>
      </c>
      <c r="B11" s="25" t="s">
        <v>205</v>
      </c>
      <c r="C11" s="25" t="s">
        <v>204</v>
      </c>
      <c r="D11" s="25" t="s">
        <v>214</v>
      </c>
      <c r="E11" s="25" t="s">
        <v>213</v>
      </c>
      <c r="F11" s="25">
        <f>VLOOKUP($B11,vertices!$A:$C,2,0)</f>
        <v>-22.120166666666666</v>
      </c>
      <c r="G11" s="25">
        <f>VLOOKUP($B11,vertices!$A:$C,3,0)</f>
        <v>-40.553166666666669</v>
      </c>
      <c r="H11" s="25">
        <f>VLOOKUP($C11,vertices!$A:$C,2,0)</f>
        <v>-21.993166666666667</v>
      </c>
      <c r="I11" s="25">
        <f>VLOOKUP($C11,vertices!$A:$C,3,0)</f>
        <v>-40.551166666666667</v>
      </c>
      <c r="J11" s="25">
        <f>VLOOKUP($D11,vertices!$A:$C,2,0)</f>
        <v>-21.941333333333333</v>
      </c>
      <c r="K11" s="25">
        <f>VLOOKUP($D11,vertices!$A:$C,3,0)</f>
        <v>-39.621833333333335</v>
      </c>
      <c r="L11" s="25">
        <f>VLOOKUP($E11,vertices!$A:$C,2,0)</f>
        <v>-21.709333333333333</v>
      </c>
      <c r="M11" s="25">
        <f>VLOOKUP($E11,vertices!$A:$C,3,0)</f>
        <v>-39.594999999999999</v>
      </c>
    </row>
  </sheetData>
  <sheetProtection algorithmName="SHA-512" hashValue="AddBG0B5ygo1tRYC9NRMGWHTheViH4tsNdDwR0KNDB+QD9dubtxYkTU14En1KdY88BdGlSTfzevhcyTjqZjXNA==" saltValue="7yNsbDYyFDe1phTaIFE16g==" spinCount="100000" sheet="1" objects="1" scenarios="1"/>
  <phoneticPr fontId="5" type="noConversion"/>
  <pageMargins left="0.511811024" right="0.511811024" top="0.78740157499999996" bottom="0.78740157499999996" header="0.31496062000000002" footer="0.31496062000000002"/>
  <headerFooter>
    <oddFooter>&amp;C_x000D_&amp;1#&amp;"Arial Black"&amp;11&amp;K008542 INTERNA \ Qualquer Usuário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C337"/>
  <sheetViews>
    <sheetView workbookViewId="0">
      <pane ySplit="1" topLeftCell="A316" activePane="bottomLeft" state="frozen"/>
      <selection pane="bottomLeft" activeCell="C337" sqref="C337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155</v>
      </c>
    </row>
    <row r="2" spans="1:3" x14ac:dyDescent="0.25">
      <c r="A2" t="str">
        <f>'criacao arestas'!A2</f>
        <v>SBRJ</v>
      </c>
      <c r="B2" t="str">
        <f>'criacao arestas'!B2</f>
        <v>DIBIL</v>
      </c>
      <c r="C2">
        <f>'criacao arestas'!C2</f>
        <v>28.457702117460961</v>
      </c>
    </row>
    <row r="3" spans="1:3" x14ac:dyDescent="0.25">
      <c r="A3" t="str">
        <f>'criacao arestas'!A3</f>
        <v>EGUDI</v>
      </c>
      <c r="B3" t="str">
        <f>'criacao arestas'!B3</f>
        <v>SBRJ</v>
      </c>
      <c r="C3">
        <f>'criacao arestas'!C3</f>
        <v>28.842735313238528</v>
      </c>
    </row>
    <row r="4" spans="1:3" x14ac:dyDescent="0.25">
      <c r="A4" t="str">
        <f>'criacao arestas'!A4</f>
        <v>SBAF</v>
      </c>
      <c r="B4" t="str">
        <f>'criacao arestas'!B4</f>
        <v>SBJR</v>
      </c>
      <c r="C4">
        <f>'criacao arestas'!C4</f>
        <v>6.7683592725192554</v>
      </c>
    </row>
    <row r="5" spans="1:3" x14ac:dyDescent="0.25">
      <c r="A5" t="str">
        <f>'criacao arestas'!A5</f>
        <v>SBJR</v>
      </c>
      <c r="B5" t="str">
        <f>'criacao arestas'!B5</f>
        <v>SBAF</v>
      </c>
      <c r="C5">
        <f>'criacao arestas'!C5</f>
        <v>6.7683592725192554</v>
      </c>
    </row>
    <row r="6" spans="1:3" x14ac:dyDescent="0.25">
      <c r="A6" t="str">
        <f>'criacao arestas'!A6</f>
        <v>SBMI</v>
      </c>
      <c r="B6" t="str">
        <f>'criacao arestas'!B6</f>
        <v>ANKOP</v>
      </c>
      <c r="C6">
        <f>'criacao arestas'!C6</f>
        <v>17.166021106600784</v>
      </c>
    </row>
    <row r="7" spans="1:3" x14ac:dyDescent="0.25">
      <c r="A7" t="str">
        <f>'criacao arestas'!A7</f>
        <v>BAKUT</v>
      </c>
      <c r="B7" t="str">
        <f>'criacao arestas'!B7</f>
        <v>SBMI</v>
      </c>
      <c r="C7">
        <f>'criacao arestas'!C7</f>
        <v>16.082255483364261</v>
      </c>
    </row>
    <row r="8" spans="1:3" x14ac:dyDescent="0.25">
      <c r="A8" t="str">
        <f>'criacao arestas'!A8</f>
        <v>ANKOP</v>
      </c>
      <c r="B8" t="str">
        <f>'criacao arestas'!B8</f>
        <v>CS011</v>
      </c>
      <c r="C8">
        <f>'criacao arestas'!C8</f>
        <v>38.222260608770199</v>
      </c>
    </row>
    <row r="9" spans="1:3" x14ac:dyDescent="0.25">
      <c r="A9" t="str">
        <f>'criacao arestas'!A9</f>
        <v>CS011</v>
      </c>
      <c r="B9" t="str">
        <f>'criacao arestas'!B9</f>
        <v>BAKUT</v>
      </c>
      <c r="C9">
        <f>'criacao arestas'!C9</f>
        <v>40.399112510822448</v>
      </c>
    </row>
    <row r="10" spans="1:3" x14ac:dyDescent="0.25">
      <c r="A10" t="str">
        <f>'criacao arestas'!A10</f>
        <v>CS011</v>
      </c>
      <c r="B10" t="str">
        <f>'criacao arestas'!B10</f>
        <v>CS017</v>
      </c>
      <c r="C10">
        <f>'criacao arestas'!C10</f>
        <v>14.846708636378221</v>
      </c>
    </row>
    <row r="11" spans="1:3" x14ac:dyDescent="0.25">
      <c r="A11" t="str">
        <f>'criacao arestas'!A11</f>
        <v>CS017</v>
      </c>
      <c r="B11" t="str">
        <f>'criacao arestas'!B11</f>
        <v>CS011</v>
      </c>
      <c r="C11">
        <f>'criacao arestas'!C11</f>
        <v>14.846708636378221</v>
      </c>
    </row>
    <row r="12" spans="1:3" x14ac:dyDescent="0.25">
      <c r="A12" t="str">
        <f>'criacao arestas'!A12</f>
        <v>SBJR</v>
      </c>
      <c r="B12" t="str">
        <f>'criacao arestas'!B12</f>
        <v>DIBIL</v>
      </c>
      <c r="C12">
        <f>'criacao arestas'!C12</f>
        <v>25.157952337485074</v>
      </c>
    </row>
    <row r="13" spans="1:3" x14ac:dyDescent="0.25">
      <c r="A13" t="str">
        <f>'criacao arestas'!A13</f>
        <v>SBJR</v>
      </c>
      <c r="B13" t="str">
        <f>'criacao arestas'!B13</f>
        <v>EKURI</v>
      </c>
      <c r="C13">
        <f>'criacao arestas'!C13</f>
        <v>59.399663473669747</v>
      </c>
    </row>
    <row r="14" spans="1:3" x14ac:dyDescent="0.25">
      <c r="A14" t="str">
        <f>'criacao arestas'!A14</f>
        <v>SBJR</v>
      </c>
      <c r="B14" t="str">
        <f>'criacao arestas'!B14</f>
        <v>DOKRA</v>
      </c>
      <c r="C14">
        <f>'criacao arestas'!C14</f>
        <v>73.63014912275105</v>
      </c>
    </row>
    <row r="15" spans="1:3" x14ac:dyDescent="0.25">
      <c r="A15" t="str">
        <f>'criacao arestas'!A15</f>
        <v>EGUDI</v>
      </c>
      <c r="B15" t="str">
        <f>'criacao arestas'!B15</f>
        <v>SBJR</v>
      </c>
      <c r="C15">
        <f>'criacao arestas'!C15</f>
        <v>29.179266186560788</v>
      </c>
    </row>
    <row r="16" spans="1:3" x14ac:dyDescent="0.25">
      <c r="A16" t="str">
        <f>'criacao arestas'!A16</f>
        <v>PAPIS</v>
      </c>
      <c r="B16" t="str">
        <f>'criacao arestas'!B16</f>
        <v>SBJR</v>
      </c>
      <c r="C16">
        <f>'criacao arestas'!C16</f>
        <v>66.648214936432481</v>
      </c>
    </row>
    <row r="17" spans="1:3" x14ac:dyDescent="0.25">
      <c r="A17" t="str">
        <f>'criacao arestas'!A17</f>
        <v>SBJR</v>
      </c>
      <c r="B17" t="str">
        <f>'criacao arestas'!B17</f>
        <v>SBMI</v>
      </c>
      <c r="C17">
        <f>'criacao arestas'!C17</f>
        <v>30.20489471711949</v>
      </c>
    </row>
    <row r="18" spans="1:3" x14ac:dyDescent="0.25">
      <c r="A18" t="str">
        <f>'criacao arestas'!A18</f>
        <v>SBJR</v>
      </c>
      <c r="B18" t="str">
        <f>'criacao arestas'!B18</f>
        <v>SBCB</v>
      </c>
      <c r="C18">
        <f>'criacao arestas'!C18</f>
        <v>71.905276245596895</v>
      </c>
    </row>
    <row r="19" spans="1:3" x14ac:dyDescent="0.25">
      <c r="A19" t="str">
        <f>'criacao arestas'!A19</f>
        <v>SBCB</v>
      </c>
      <c r="B19" t="str">
        <f>'criacao arestas'!B19</f>
        <v>SBJR</v>
      </c>
      <c r="C19">
        <f>'criacao arestas'!C19</f>
        <v>71.905276245596895</v>
      </c>
    </row>
    <row r="20" spans="1:3" x14ac:dyDescent="0.25">
      <c r="A20" t="str">
        <f>'criacao arestas'!A20</f>
        <v>SBCB</v>
      </c>
      <c r="B20" t="str">
        <f>'criacao arestas'!B20</f>
        <v>SBMI</v>
      </c>
      <c r="C20">
        <f>'criacao arestas'!C20</f>
        <v>41.889595863083414</v>
      </c>
    </row>
    <row r="21" spans="1:3" x14ac:dyDescent="0.25">
      <c r="A21" t="str">
        <f>'criacao arestas'!A21</f>
        <v>SBMI</v>
      </c>
      <c r="B21" t="str">
        <f>'criacao arestas'!B21</f>
        <v>SBJR</v>
      </c>
      <c r="C21">
        <f>'criacao arestas'!C21</f>
        <v>30.20489471711949</v>
      </c>
    </row>
    <row r="22" spans="1:3" x14ac:dyDescent="0.25">
      <c r="A22" t="str">
        <f>'criacao arestas'!A22</f>
        <v>SBMI</v>
      </c>
      <c r="B22" t="str">
        <f>'criacao arestas'!B22</f>
        <v>SBCB</v>
      </c>
      <c r="C22">
        <f>'criacao arestas'!C22</f>
        <v>41.889595863083414</v>
      </c>
    </row>
    <row r="23" spans="1:3" x14ac:dyDescent="0.25">
      <c r="A23" t="str">
        <f>'criacao arestas'!A23</f>
        <v>SBMI</v>
      </c>
      <c r="B23" t="str">
        <f>'criacao arestas'!B23</f>
        <v>DIBIL</v>
      </c>
      <c r="C23">
        <f>'criacao arestas'!C23</f>
        <v>35.049261249309467</v>
      </c>
    </row>
    <row r="24" spans="1:3" x14ac:dyDescent="0.25">
      <c r="A24" t="str">
        <f>'criacao arestas'!A24</f>
        <v>SBMI</v>
      </c>
      <c r="B24" t="str">
        <f>'criacao arestas'!B24</f>
        <v>EKURI</v>
      </c>
      <c r="C24">
        <f>'criacao arestas'!C24</f>
        <v>36.48307249552289</v>
      </c>
    </row>
    <row r="25" spans="1:3" x14ac:dyDescent="0.25">
      <c r="A25" t="str">
        <f>'criacao arestas'!A25</f>
        <v>SBMI</v>
      </c>
      <c r="B25" t="str">
        <f>'criacao arestas'!B25</f>
        <v>DOKRA</v>
      </c>
      <c r="C25">
        <f>'criacao arestas'!C25</f>
        <v>48.211171043053454</v>
      </c>
    </row>
    <row r="26" spans="1:3" x14ac:dyDescent="0.25">
      <c r="A26" t="str">
        <f>'criacao arestas'!A26</f>
        <v>EGUDI</v>
      </c>
      <c r="B26" t="str">
        <f>'criacao arestas'!B26</f>
        <v>SBMI</v>
      </c>
      <c r="C26">
        <f>'criacao arestas'!C26</f>
        <v>30.577555101961273</v>
      </c>
    </row>
    <row r="27" spans="1:3" x14ac:dyDescent="0.25">
      <c r="A27" t="str">
        <f>'criacao arestas'!A27</f>
        <v>PAPIS</v>
      </c>
      <c r="B27" t="str">
        <f>'criacao arestas'!B27</f>
        <v>SBMI</v>
      </c>
      <c r="C27">
        <f>'criacao arestas'!C27</f>
        <v>42.26394037306104</v>
      </c>
    </row>
    <row r="28" spans="1:3" x14ac:dyDescent="0.25">
      <c r="A28" t="str">
        <f>'criacao arestas'!A28</f>
        <v>SBCB</v>
      </c>
      <c r="B28" t="str">
        <f>'criacao arestas'!B28</f>
        <v>EKURI</v>
      </c>
      <c r="C28">
        <f>'criacao arestas'!C28</f>
        <v>30.974187286793828</v>
      </c>
    </row>
    <row r="29" spans="1:3" x14ac:dyDescent="0.25">
      <c r="A29" t="str">
        <f>'criacao arestas'!A29</f>
        <v>SBCB</v>
      </c>
      <c r="B29" t="str">
        <f>'criacao arestas'!B29</f>
        <v>DOKRA</v>
      </c>
      <c r="C29">
        <f>'criacao arestas'!C29</f>
        <v>26.283398509352054</v>
      </c>
    </row>
    <row r="30" spans="1:3" x14ac:dyDescent="0.25">
      <c r="A30" t="str">
        <f>'criacao arestas'!A30</f>
        <v>SBCB</v>
      </c>
      <c r="B30" t="str">
        <f>'criacao arestas'!B30</f>
        <v>DIBIL</v>
      </c>
      <c r="C30">
        <f>'criacao arestas'!C30</f>
        <v>68.921007024509606</v>
      </c>
    </row>
    <row r="31" spans="1:3" x14ac:dyDescent="0.25">
      <c r="A31" t="str">
        <f>'criacao arestas'!A31</f>
        <v>PAPIS</v>
      </c>
      <c r="B31" t="str">
        <f>'criacao arestas'!B31</f>
        <v>SBCB</v>
      </c>
      <c r="C31">
        <f>'criacao arestas'!C31</f>
        <v>27.758461300074657</v>
      </c>
    </row>
    <row r="32" spans="1:3" x14ac:dyDescent="0.25">
      <c r="A32" t="str">
        <f>'criacao arestas'!A32</f>
        <v>EGUDI</v>
      </c>
      <c r="B32" t="str">
        <f>'criacao arestas'!B32</f>
        <v>SBCB</v>
      </c>
      <c r="C32">
        <f>'criacao arestas'!C32</f>
        <v>61.157084006981854</v>
      </c>
    </row>
    <row r="33" spans="1:3" x14ac:dyDescent="0.25">
      <c r="A33" t="str">
        <f>'criacao arestas'!A33</f>
        <v>DIBIL</v>
      </c>
      <c r="B33" t="str">
        <f>'criacao arestas'!B33</f>
        <v>XONER</v>
      </c>
      <c r="C33">
        <f>'criacao arestas'!C33</f>
        <v>97.38814632255631</v>
      </c>
    </row>
    <row r="34" spans="1:3" x14ac:dyDescent="0.25">
      <c r="A34" t="str">
        <f>'criacao arestas'!A34</f>
        <v>XONER</v>
      </c>
      <c r="B34" t="str">
        <f>'criacao arestas'!B34</f>
        <v>BS051</v>
      </c>
      <c r="C34">
        <f>'criacao arestas'!C34</f>
        <v>10.006554378056407</v>
      </c>
    </row>
    <row r="35" spans="1:3" x14ac:dyDescent="0.25">
      <c r="A35" t="str">
        <f>'criacao arestas'!A35</f>
        <v>BS051</v>
      </c>
      <c r="B35" t="str">
        <f>'criacao arestas'!B35</f>
        <v>BS052</v>
      </c>
      <c r="C35">
        <f>'criacao arestas'!C35</f>
        <v>10.006554378187786</v>
      </c>
    </row>
    <row r="36" spans="1:3" x14ac:dyDescent="0.25">
      <c r="A36" t="str">
        <f>'criacao arestas'!A36</f>
        <v>BS052</v>
      </c>
      <c r="B36" t="str">
        <f>'criacao arestas'!B36</f>
        <v>BS053</v>
      </c>
      <c r="C36">
        <f>'criacao arestas'!C36</f>
        <v>10.006554378187786</v>
      </c>
    </row>
    <row r="37" spans="1:3" x14ac:dyDescent="0.25">
      <c r="A37" t="str">
        <f>'criacao arestas'!A37</f>
        <v>BS053</v>
      </c>
      <c r="B37" t="str">
        <f>'criacao arestas'!B37</f>
        <v>BS054</v>
      </c>
      <c r="C37">
        <f>'criacao arestas'!C37</f>
        <v>10.006554378056407</v>
      </c>
    </row>
    <row r="38" spans="1:3" x14ac:dyDescent="0.25">
      <c r="A38" t="str">
        <f>'criacao arestas'!A38</f>
        <v>BS054</v>
      </c>
      <c r="B38" t="str">
        <f>'criacao arestas'!B38</f>
        <v>BS056</v>
      </c>
      <c r="C38">
        <f>'criacao arestas'!C38</f>
        <v>10.006554378056407</v>
      </c>
    </row>
    <row r="39" spans="1:3" x14ac:dyDescent="0.25">
      <c r="A39" t="str">
        <f>'criacao arestas'!A39</f>
        <v>BS056</v>
      </c>
      <c r="B39" t="str">
        <f>'criacao arestas'!B39</f>
        <v>BS057</v>
      </c>
      <c r="C39">
        <f>'criacao arestas'!C39</f>
        <v>10.006554378187786</v>
      </c>
    </row>
    <row r="40" spans="1:3" x14ac:dyDescent="0.25">
      <c r="A40" t="str">
        <f>'criacao arestas'!A40</f>
        <v>DIBIL</v>
      </c>
      <c r="B40" t="str">
        <f>'criacao arestas'!B40</f>
        <v>BS019</v>
      </c>
      <c r="C40">
        <f>'criacao arestas'!C40</f>
        <v>47.471612599604036</v>
      </c>
    </row>
    <row r="41" spans="1:3" x14ac:dyDescent="0.25">
      <c r="A41" t="str">
        <f>'criacao arestas'!A41</f>
        <v>BS019</v>
      </c>
      <c r="B41" t="str">
        <f>'criacao arestas'!B41</f>
        <v>CS029</v>
      </c>
      <c r="C41">
        <f>'criacao arestas'!C41</f>
        <v>21.660882456036568</v>
      </c>
    </row>
    <row r="42" spans="1:3" x14ac:dyDescent="0.25">
      <c r="A42" t="str">
        <f>'criacao arestas'!A42</f>
        <v>CS029</v>
      </c>
      <c r="B42" t="str">
        <f>'criacao arestas'!B42</f>
        <v>BS034</v>
      </c>
      <c r="C42">
        <f>'criacao arestas'!C42</f>
        <v>14.899431811793225</v>
      </c>
    </row>
    <row r="43" spans="1:3" x14ac:dyDescent="0.25">
      <c r="A43" t="str">
        <f>'criacao arestas'!A43</f>
        <v>BS034</v>
      </c>
      <c r="B43" t="str">
        <f>'criacao arestas'!B43</f>
        <v>OBLOL</v>
      </c>
      <c r="C43">
        <f>'criacao arestas'!C43</f>
        <v>13.850231140557785</v>
      </c>
    </row>
    <row r="44" spans="1:3" x14ac:dyDescent="0.25">
      <c r="A44" t="str">
        <f>'criacao arestas'!A44</f>
        <v>OBLOL</v>
      </c>
      <c r="B44" t="str">
        <f>'criacao arestas'!B44</f>
        <v>BS066</v>
      </c>
      <c r="C44">
        <f>'criacao arestas'!C44</f>
        <v>10.006554378056407</v>
      </c>
    </row>
    <row r="45" spans="1:3" x14ac:dyDescent="0.25">
      <c r="A45" t="str">
        <f>'criacao arestas'!A45</f>
        <v>BS066</v>
      </c>
      <c r="B45" t="str">
        <f>'criacao arestas'!B45</f>
        <v>BS067</v>
      </c>
      <c r="C45">
        <f>'criacao arestas'!C45</f>
        <v>10.006554378187786</v>
      </c>
    </row>
    <row r="46" spans="1:3" x14ac:dyDescent="0.25">
      <c r="A46" t="str">
        <f>'criacao arestas'!A46</f>
        <v>BS067</v>
      </c>
      <c r="B46" t="str">
        <f>'criacao arestas'!B46</f>
        <v>BS068</v>
      </c>
      <c r="C46">
        <f>'criacao arestas'!C46</f>
        <v>10.006554378187786</v>
      </c>
    </row>
    <row r="47" spans="1:3" x14ac:dyDescent="0.25">
      <c r="A47" t="str">
        <f>'criacao arestas'!A47</f>
        <v>BS068</v>
      </c>
      <c r="B47" t="str">
        <f>'criacao arestas'!B47</f>
        <v>BS069</v>
      </c>
      <c r="C47">
        <f>'criacao arestas'!C47</f>
        <v>10.006554378056407</v>
      </c>
    </row>
    <row r="48" spans="1:3" x14ac:dyDescent="0.25">
      <c r="A48" t="str">
        <f>'criacao arestas'!A48</f>
        <v>BS069</v>
      </c>
      <c r="B48" t="str">
        <f>'criacao arestas'!B48</f>
        <v>BS071</v>
      </c>
      <c r="C48">
        <f>'criacao arestas'!C48</f>
        <v>10.006554378056407</v>
      </c>
    </row>
    <row r="49" spans="1:3" x14ac:dyDescent="0.25">
      <c r="A49" t="str">
        <f>'criacao arestas'!A49</f>
        <v>BS071</v>
      </c>
      <c r="B49" t="str">
        <f>'criacao arestas'!B49</f>
        <v>BS072</v>
      </c>
      <c r="C49">
        <f>'criacao arestas'!C49</f>
        <v>10.006554378187786</v>
      </c>
    </row>
    <row r="50" spans="1:3" x14ac:dyDescent="0.25">
      <c r="A50" t="str">
        <f>'criacao arestas'!A50</f>
        <v>DIBIL</v>
      </c>
      <c r="B50" t="str">
        <f>'criacao arestas'!B50</f>
        <v>BS008</v>
      </c>
      <c r="C50">
        <f>'criacao arestas'!C50</f>
        <v>24.836632268177823</v>
      </c>
    </row>
    <row r="51" spans="1:3" x14ac:dyDescent="0.25">
      <c r="A51" t="str">
        <f>'criacao arestas'!A51</f>
        <v>BS008</v>
      </c>
      <c r="B51" t="str">
        <f>'criacao arestas'!B51</f>
        <v>CS021</v>
      </c>
      <c r="C51">
        <f>'criacao arestas'!C51</f>
        <v>31.142478115894665</v>
      </c>
    </row>
    <row r="52" spans="1:3" x14ac:dyDescent="0.25">
      <c r="A52" t="str">
        <f>'criacao arestas'!A52</f>
        <v>CS021</v>
      </c>
      <c r="B52" t="str">
        <f>'criacao arestas'!B52</f>
        <v>BS028</v>
      </c>
      <c r="C52">
        <f>'criacao arestas'!C52</f>
        <v>12.392587638345525</v>
      </c>
    </row>
    <row r="53" spans="1:3" x14ac:dyDescent="0.25">
      <c r="A53" t="str">
        <f>'criacao arestas'!A53</f>
        <v>BS028</v>
      </c>
      <c r="B53" t="str">
        <f>'criacao arestas'!B53</f>
        <v>CS032</v>
      </c>
      <c r="C53">
        <f>'criacao arestas'!C53</f>
        <v>8.751735916356953</v>
      </c>
    </row>
    <row r="54" spans="1:3" x14ac:dyDescent="0.25">
      <c r="A54" t="str">
        <f>'criacao arestas'!A54</f>
        <v>CS032</v>
      </c>
      <c r="B54" t="str">
        <f>'criacao arestas'!B54</f>
        <v>BS037</v>
      </c>
      <c r="C54">
        <f>'criacao arestas'!C54</f>
        <v>12.310408207310068</v>
      </c>
    </row>
    <row r="55" spans="1:3" x14ac:dyDescent="0.25">
      <c r="A55" t="str">
        <f>'criacao arestas'!A55</f>
        <v>BS037</v>
      </c>
      <c r="B55" t="str">
        <f>'criacao arestas'!B55</f>
        <v>BS049</v>
      </c>
      <c r="C55">
        <f>'criacao arestas'!C55</f>
        <v>8.9504319742215976</v>
      </c>
    </row>
    <row r="56" spans="1:3" x14ac:dyDescent="0.25">
      <c r="A56" t="str">
        <f>'criacao arestas'!A56</f>
        <v>BS049</v>
      </c>
      <c r="B56" t="str">
        <f>'criacao arestas'!B56</f>
        <v>ITEKI</v>
      </c>
      <c r="C56">
        <f>'criacao arestas'!C56</f>
        <v>3.3244133059908876</v>
      </c>
    </row>
    <row r="57" spans="1:3" x14ac:dyDescent="0.25">
      <c r="A57" t="str">
        <f>'criacao arestas'!A57</f>
        <v>ITEKI</v>
      </c>
      <c r="B57" t="str">
        <f>'criacao arestas'!B57</f>
        <v>BS084</v>
      </c>
      <c r="C57">
        <f>'criacao arestas'!C57</f>
        <v>10.006554378056407</v>
      </c>
    </row>
    <row r="58" spans="1:3" x14ac:dyDescent="0.25">
      <c r="A58" t="str">
        <f>'criacao arestas'!A58</f>
        <v>BS084</v>
      </c>
      <c r="B58" t="str">
        <f>'criacao arestas'!B58</f>
        <v>BS086</v>
      </c>
      <c r="C58">
        <f>'criacao arestas'!C58</f>
        <v>10.006554378187786</v>
      </c>
    </row>
    <row r="59" spans="1:3" x14ac:dyDescent="0.25">
      <c r="A59" t="str">
        <f>'criacao arestas'!A59</f>
        <v>BS086</v>
      </c>
      <c r="B59" t="str">
        <f>'criacao arestas'!B59</f>
        <v>BS087</v>
      </c>
      <c r="C59">
        <f>'criacao arestas'!C59</f>
        <v>10.006554378187786</v>
      </c>
    </row>
    <row r="60" spans="1:3" x14ac:dyDescent="0.25">
      <c r="A60" t="str">
        <f>'criacao arestas'!A60</f>
        <v>BS087</v>
      </c>
      <c r="B60" t="str">
        <f>'criacao arestas'!B60</f>
        <v>BS088</v>
      </c>
      <c r="C60">
        <f>'criacao arestas'!C60</f>
        <v>10.006554378056407</v>
      </c>
    </row>
    <row r="61" spans="1:3" x14ac:dyDescent="0.25">
      <c r="A61" t="str">
        <f>'criacao arestas'!A61</f>
        <v>BS088</v>
      </c>
      <c r="B61" t="str">
        <f>'criacao arestas'!B61</f>
        <v>BS089</v>
      </c>
      <c r="C61">
        <f>'criacao arestas'!C61</f>
        <v>10.006554378056407</v>
      </c>
    </row>
    <row r="62" spans="1:3" x14ac:dyDescent="0.25">
      <c r="A62" t="str">
        <f>'criacao arestas'!A62</f>
        <v>DIBIL</v>
      </c>
      <c r="B62" t="str">
        <f>'criacao arestas'!B62</f>
        <v>BS006</v>
      </c>
      <c r="C62">
        <f>'criacao arestas'!C62</f>
        <v>16.487585789759098</v>
      </c>
    </row>
    <row r="63" spans="1:3" x14ac:dyDescent="0.25">
      <c r="A63" t="str">
        <f>'criacao arestas'!A63</f>
        <v>BS006</v>
      </c>
      <c r="B63" t="str">
        <f>'criacao arestas'!B63</f>
        <v>BS009</v>
      </c>
      <c r="C63">
        <f>'criacao arestas'!C63</f>
        <v>8.5510487016207293</v>
      </c>
    </row>
    <row r="64" spans="1:3" x14ac:dyDescent="0.25">
      <c r="A64" t="str">
        <f>'criacao arestas'!A64</f>
        <v>BS009</v>
      </c>
      <c r="B64" t="str">
        <f>'criacao arestas'!B64</f>
        <v>BS043</v>
      </c>
      <c r="C64">
        <f>'criacao arestas'!C64</f>
        <v>13.464250555139969</v>
      </c>
    </row>
    <row r="65" spans="1:3" x14ac:dyDescent="0.25">
      <c r="A65" t="str">
        <f>'criacao arestas'!A65</f>
        <v>BS043</v>
      </c>
      <c r="B65" t="str">
        <f>'criacao arestas'!B65</f>
        <v>CS016</v>
      </c>
      <c r="C65">
        <f>'criacao arestas'!C65</f>
        <v>9.5070485158283446</v>
      </c>
    </row>
    <row r="66" spans="1:3" x14ac:dyDescent="0.25">
      <c r="A66" t="str">
        <f>'criacao arestas'!A66</f>
        <v>CS016</v>
      </c>
      <c r="B66" t="str">
        <f>'criacao arestas'!B66</f>
        <v>BS022</v>
      </c>
      <c r="C66">
        <f>'criacao arestas'!C66</f>
        <v>10.438173967290325</v>
      </c>
    </row>
    <row r="67" spans="1:3" x14ac:dyDescent="0.25">
      <c r="A67" t="str">
        <f>'criacao arestas'!A67</f>
        <v>CS016</v>
      </c>
      <c r="B67" t="str">
        <f>'criacao arestas'!B67</f>
        <v>BS044</v>
      </c>
      <c r="C67">
        <f>'criacao arestas'!C67</f>
        <v>5.1394662080545039</v>
      </c>
    </row>
    <row r="68" spans="1:3" x14ac:dyDescent="0.25">
      <c r="A68" t="str">
        <f>'criacao arestas'!A68</f>
        <v>BS022</v>
      </c>
      <c r="B68" t="str">
        <f>'criacao arestas'!B68</f>
        <v>ALDIV</v>
      </c>
      <c r="C68">
        <f>'criacao arestas'!C68</f>
        <v>6.1417190317611059</v>
      </c>
    </row>
    <row r="69" spans="1:3" x14ac:dyDescent="0.25">
      <c r="A69" t="str">
        <f>'criacao arestas'!A69</f>
        <v>ALDIV</v>
      </c>
      <c r="B69" t="str">
        <f>'criacao arestas'!B69</f>
        <v>BS081</v>
      </c>
      <c r="C69">
        <f>'criacao arestas'!C69</f>
        <v>10.006554378187786</v>
      </c>
    </row>
    <row r="70" spans="1:3" x14ac:dyDescent="0.25">
      <c r="A70" t="str">
        <f>'criacao arestas'!A70</f>
        <v>BS081</v>
      </c>
      <c r="B70" t="str">
        <f>'criacao arestas'!B70</f>
        <v>BS082</v>
      </c>
      <c r="C70">
        <f>'criacao arestas'!C70</f>
        <v>10.006554378187786</v>
      </c>
    </row>
    <row r="71" spans="1:3" x14ac:dyDescent="0.25">
      <c r="A71" t="str">
        <f>'criacao arestas'!A71</f>
        <v>BS082</v>
      </c>
      <c r="B71" t="str">
        <f>'criacao arestas'!B71</f>
        <v>BS083</v>
      </c>
      <c r="C71">
        <f>'criacao arestas'!C71</f>
        <v>10.006554378187786</v>
      </c>
    </row>
    <row r="72" spans="1:3" x14ac:dyDescent="0.25">
      <c r="A72" t="str">
        <f>'criacao arestas'!A72</f>
        <v>BS083</v>
      </c>
      <c r="B72" t="str">
        <f>'criacao arestas'!B72</f>
        <v>ITEKI</v>
      </c>
      <c r="C72">
        <f>'criacao arestas'!C72</f>
        <v>10.006554378056407</v>
      </c>
    </row>
    <row r="73" spans="1:3" x14ac:dyDescent="0.25">
      <c r="A73" t="str">
        <f>'criacao arestas'!A73</f>
        <v>DIBIL</v>
      </c>
      <c r="B73" t="str">
        <f>'criacao arestas'!B73</f>
        <v>BS003</v>
      </c>
      <c r="C73">
        <f>'criacao arestas'!C73</f>
        <v>12.536940276338573</v>
      </c>
    </row>
    <row r="74" spans="1:3" x14ac:dyDescent="0.25">
      <c r="A74" t="str">
        <f>'criacao arestas'!A74</f>
        <v>BS003</v>
      </c>
      <c r="B74" t="str">
        <f>'criacao arestas'!B74</f>
        <v>BS004</v>
      </c>
      <c r="C74">
        <f>'criacao arestas'!C74</f>
        <v>3.6768703162458749</v>
      </c>
    </row>
    <row r="75" spans="1:3" x14ac:dyDescent="0.25">
      <c r="A75" t="str">
        <f>'criacao arestas'!A75</f>
        <v>BS004</v>
      </c>
      <c r="B75" t="str">
        <f>'criacao arestas'!B75</f>
        <v>BS042</v>
      </c>
      <c r="C75">
        <f>'criacao arestas'!C75</f>
        <v>18.302409755184872</v>
      </c>
    </row>
    <row r="76" spans="1:3" x14ac:dyDescent="0.25">
      <c r="A76" t="str">
        <f>'criacao arestas'!A76</f>
        <v>BS042</v>
      </c>
      <c r="B76" t="str">
        <f>'criacao arestas'!B76</f>
        <v>CS013</v>
      </c>
      <c r="C76">
        <f>'criacao arestas'!C76</f>
        <v>8.7339234354810458</v>
      </c>
    </row>
    <row r="77" spans="1:3" x14ac:dyDescent="0.25">
      <c r="A77" t="str">
        <f>'criacao arestas'!A77</f>
        <v>CS013</v>
      </c>
      <c r="B77" t="str">
        <f>'criacao arestas'!B77</f>
        <v>CS017</v>
      </c>
      <c r="C77">
        <f>'criacao arestas'!C77</f>
        <v>9.5449820584095413</v>
      </c>
    </row>
    <row r="78" spans="1:3" x14ac:dyDescent="0.25">
      <c r="A78" t="str">
        <f>'criacao arestas'!A78</f>
        <v>CS017</v>
      </c>
      <c r="B78" t="str">
        <f>'criacao arestas'!B78</f>
        <v>BS023</v>
      </c>
      <c r="C78">
        <f>'criacao arestas'!C78</f>
        <v>11.845926738240724</v>
      </c>
    </row>
    <row r="79" spans="1:3" x14ac:dyDescent="0.25">
      <c r="A79" t="str">
        <f>'criacao arestas'!A79</f>
        <v>BS023</v>
      </c>
      <c r="B79" t="str">
        <f>'criacao arestas'!B79</f>
        <v>KADUS</v>
      </c>
      <c r="C79">
        <f>'criacao arestas'!C79</f>
        <v>10.364612545057046</v>
      </c>
    </row>
    <row r="80" spans="1:3" x14ac:dyDescent="0.25">
      <c r="A80" t="str">
        <f>'criacao arestas'!A80</f>
        <v>KADUS</v>
      </c>
      <c r="B80" t="str">
        <f>'criacao arestas'!B80</f>
        <v>BS096</v>
      </c>
      <c r="C80">
        <f>'criacao arestas'!C80</f>
        <v>10.006554378187786</v>
      </c>
    </row>
    <row r="81" spans="1:3" x14ac:dyDescent="0.25">
      <c r="A81" t="str">
        <f>'criacao arestas'!A81</f>
        <v>BS096</v>
      </c>
      <c r="B81" t="str">
        <f>'criacao arestas'!B81</f>
        <v>BS097</v>
      </c>
      <c r="C81">
        <f>'criacao arestas'!C81</f>
        <v>10.006554378187786</v>
      </c>
    </row>
    <row r="82" spans="1:3" x14ac:dyDescent="0.25">
      <c r="A82" t="str">
        <f>'criacao arestas'!A82</f>
        <v>BS097</v>
      </c>
      <c r="B82" t="str">
        <f>'criacao arestas'!B82</f>
        <v>BS098</v>
      </c>
      <c r="C82">
        <f>'criacao arestas'!C82</f>
        <v>10.006554378187786</v>
      </c>
    </row>
    <row r="83" spans="1:3" x14ac:dyDescent="0.25">
      <c r="A83" t="str">
        <f>'criacao arestas'!A83</f>
        <v>BS098</v>
      </c>
      <c r="B83" t="str">
        <f>'criacao arestas'!B83</f>
        <v>BS099</v>
      </c>
      <c r="C83">
        <f>'criacao arestas'!C83</f>
        <v>10.006554378056407</v>
      </c>
    </row>
    <row r="84" spans="1:3" x14ac:dyDescent="0.25">
      <c r="A84" t="str">
        <f>'criacao arestas'!A84</f>
        <v>DIBIL</v>
      </c>
      <c r="B84" t="str">
        <f>'criacao arestas'!B84</f>
        <v>BS001</v>
      </c>
      <c r="C84">
        <f>'criacao arestas'!C84</f>
        <v>10.677229699729605</v>
      </c>
    </row>
    <row r="85" spans="1:3" x14ac:dyDescent="0.25">
      <c r="A85" t="str">
        <f>'criacao arestas'!A85</f>
        <v>BS001</v>
      </c>
      <c r="B85" t="str">
        <f>'criacao arestas'!B85</f>
        <v>BS002</v>
      </c>
      <c r="C85">
        <f>'criacao arestas'!C85</f>
        <v>2.068360908154574</v>
      </c>
    </row>
    <row r="86" spans="1:3" x14ac:dyDescent="0.25">
      <c r="A86" t="str">
        <f>'criacao arestas'!A86</f>
        <v>BS039</v>
      </c>
      <c r="B86" t="str">
        <f>'criacao arestas'!B86</f>
        <v>CS011</v>
      </c>
      <c r="C86">
        <f>'criacao arestas'!C86</f>
        <v>8.3001669312487358</v>
      </c>
    </row>
    <row r="87" spans="1:3" x14ac:dyDescent="0.25">
      <c r="A87" t="str">
        <f>'criacao arestas'!A87</f>
        <v>CS011</v>
      </c>
      <c r="B87" t="str">
        <f>'criacao arestas'!B87</f>
        <v>CS014</v>
      </c>
      <c r="C87">
        <f>'criacao arestas'!C87</f>
        <v>8.1167389972287829</v>
      </c>
    </row>
    <row r="88" spans="1:3" x14ac:dyDescent="0.25">
      <c r="A88" t="str">
        <f>'criacao arestas'!A88</f>
        <v>CS014</v>
      </c>
      <c r="B88" t="str">
        <f>'criacao arestas'!B88</f>
        <v>CS011</v>
      </c>
      <c r="C88">
        <f>'criacao arestas'!C88</f>
        <v>8.1167389972287829</v>
      </c>
    </row>
    <row r="89" spans="1:3" x14ac:dyDescent="0.25">
      <c r="A89" t="str">
        <f>'criacao arestas'!A89</f>
        <v>CS014</v>
      </c>
      <c r="B89" t="str">
        <f>'criacao arestas'!B89</f>
        <v>CS018</v>
      </c>
      <c r="C89">
        <f>'criacao arestas'!C89</f>
        <v>10.625954961135289</v>
      </c>
    </row>
    <row r="90" spans="1:3" x14ac:dyDescent="0.25">
      <c r="A90" t="str">
        <f>'criacao arestas'!A90</f>
        <v>CS018</v>
      </c>
      <c r="B90" t="str">
        <f>'criacao arestas'!B90</f>
        <v>CS014</v>
      </c>
      <c r="C90">
        <f>'criacao arestas'!C90</f>
        <v>10.625954961135289</v>
      </c>
    </row>
    <row r="91" spans="1:3" x14ac:dyDescent="0.25">
      <c r="A91" t="str">
        <f>'criacao arestas'!A91</f>
        <v>CS018</v>
      </c>
      <c r="B91" t="str">
        <f>'criacao arestas'!B91</f>
        <v>CS026</v>
      </c>
      <c r="C91">
        <f>'criacao arestas'!C91</f>
        <v>9.1336430242270517</v>
      </c>
    </row>
    <row r="92" spans="1:3" x14ac:dyDescent="0.25">
      <c r="A92" t="str">
        <f>'criacao arestas'!A92</f>
        <v>CS026</v>
      </c>
      <c r="B92" t="str">
        <f>'criacao arestas'!B92</f>
        <v>BS027</v>
      </c>
      <c r="C92">
        <f>'criacao arestas'!C92</f>
        <v>7.6542657500569611</v>
      </c>
    </row>
    <row r="93" spans="1:3" x14ac:dyDescent="0.25">
      <c r="A93" t="str">
        <f>'criacao arestas'!A93</f>
        <v>BS027</v>
      </c>
      <c r="B93" t="str">
        <f>'criacao arestas'!B93</f>
        <v>TOLIN</v>
      </c>
      <c r="C93">
        <f>'criacao arestas'!C93</f>
        <v>11.663749028199089</v>
      </c>
    </row>
    <row r="94" spans="1:3" x14ac:dyDescent="0.25">
      <c r="A94" t="str">
        <f>'criacao arestas'!A94</f>
        <v>EKURI</v>
      </c>
      <c r="B94" t="str">
        <f>'criacao arestas'!B94</f>
        <v>CS011</v>
      </c>
      <c r="C94">
        <f>'criacao arestas'!C94</f>
        <v>31.849762704457252</v>
      </c>
    </row>
    <row r="95" spans="1:3" x14ac:dyDescent="0.25">
      <c r="A95" t="str">
        <f>'criacao arestas'!A95</f>
        <v>CS011</v>
      </c>
      <c r="B95" t="str">
        <f>'criacao arestas'!B95</f>
        <v>CS013</v>
      </c>
      <c r="C95">
        <f>'criacao arestas'!C95</f>
        <v>7.7932014581387321</v>
      </c>
    </row>
    <row r="96" spans="1:3" x14ac:dyDescent="0.25">
      <c r="A96" t="str">
        <f>'criacao arestas'!A96</f>
        <v>CS013</v>
      </c>
      <c r="B96" t="str">
        <f>'criacao arestas'!B96</f>
        <v>CS016</v>
      </c>
      <c r="C96">
        <f>'criacao arestas'!C96</f>
        <v>10.455926994869547</v>
      </c>
    </row>
    <row r="97" spans="1:3" x14ac:dyDescent="0.25">
      <c r="A97" t="str">
        <f>'criacao arestas'!A97</f>
        <v>BS044</v>
      </c>
      <c r="B97" t="str">
        <f>'criacao arestas'!B97</f>
        <v>CS021</v>
      </c>
      <c r="C97">
        <f>'criacao arestas'!C97</f>
        <v>7.6494077495709512</v>
      </c>
    </row>
    <row r="98" spans="1:3" x14ac:dyDescent="0.25">
      <c r="A98" t="str">
        <f>'criacao arestas'!A98</f>
        <v>CS021</v>
      </c>
      <c r="B98" t="str">
        <f>'criacao arestas'!B98</f>
        <v>CS029</v>
      </c>
      <c r="C98">
        <f>'criacao arestas'!C98</f>
        <v>16.866994675086016</v>
      </c>
    </row>
    <row r="99" spans="1:3" x14ac:dyDescent="0.25">
      <c r="A99" t="str">
        <f>'criacao arestas'!A99</f>
        <v>CS029</v>
      </c>
      <c r="B99" t="str">
        <f>'criacao arestas'!B99</f>
        <v>BS033</v>
      </c>
      <c r="C99">
        <f>'criacao arestas'!C99</f>
        <v>9.6493022409589457</v>
      </c>
    </row>
    <row r="100" spans="1:3" x14ac:dyDescent="0.25">
      <c r="A100" t="str">
        <f>'criacao arestas'!A100</f>
        <v>BS033</v>
      </c>
      <c r="B100" t="str">
        <f>'criacao arestas'!B100</f>
        <v>XONER</v>
      </c>
      <c r="C100">
        <f>'criacao arestas'!C100</f>
        <v>22.455047852604419</v>
      </c>
    </row>
    <row r="101" spans="1:3" x14ac:dyDescent="0.25">
      <c r="A101" t="str">
        <f>'criacao arestas'!A101</f>
        <v>EKURI</v>
      </c>
      <c r="B101" t="str">
        <f>'criacao arestas'!B101</f>
        <v>CS014</v>
      </c>
      <c r="C101">
        <f>'criacao arestas'!C101</f>
        <v>35.566663098714422</v>
      </c>
    </row>
    <row r="102" spans="1:3" x14ac:dyDescent="0.25">
      <c r="A102" t="str">
        <f>'criacao arestas'!A102</f>
        <v>CS014</v>
      </c>
      <c r="B102" t="str">
        <f>'criacao arestas'!B102</f>
        <v>CS017</v>
      </c>
      <c r="C102">
        <f>'criacao arestas'!C102</f>
        <v>9.334886844024286</v>
      </c>
    </row>
    <row r="103" spans="1:3" x14ac:dyDescent="0.25">
      <c r="A103" t="str">
        <f>'criacao arestas'!A103</f>
        <v>CS017</v>
      </c>
      <c r="B103" t="str">
        <f>'criacao arestas'!B103</f>
        <v>ALDIV</v>
      </c>
      <c r="C103">
        <f>'criacao arestas'!C103</f>
        <v>16.098394991756955</v>
      </c>
    </row>
    <row r="104" spans="1:3" x14ac:dyDescent="0.25">
      <c r="A104" t="str">
        <f>'criacao arestas'!A104</f>
        <v>ALDIV</v>
      </c>
      <c r="B104" t="str">
        <f>'criacao arestas'!B104</f>
        <v>BS047</v>
      </c>
      <c r="C104">
        <f>'criacao arestas'!C104</f>
        <v>8.8871412185558185</v>
      </c>
    </row>
    <row r="105" spans="1:3" x14ac:dyDescent="0.25">
      <c r="A105" t="str">
        <f>'criacao arestas'!A105</f>
        <v>BS047</v>
      </c>
      <c r="B105" t="str">
        <f>'criacao arestas'!B105</f>
        <v>CS032</v>
      </c>
      <c r="C105">
        <f>'criacao arestas'!C105</f>
        <v>9.3624700398054372</v>
      </c>
    </row>
    <row r="106" spans="1:3" x14ac:dyDescent="0.25">
      <c r="A106" t="str">
        <f>'criacao arestas'!A106</f>
        <v>CS032</v>
      </c>
      <c r="B106" t="str">
        <f>'criacao arestas'!B106</f>
        <v>BS036</v>
      </c>
      <c r="C106">
        <f>'criacao arestas'!C106</f>
        <v>8.611964339007816</v>
      </c>
    </row>
    <row r="107" spans="1:3" x14ac:dyDescent="0.25">
      <c r="A107" t="str">
        <f>'criacao arestas'!A107</f>
        <v>BS036</v>
      </c>
      <c r="B107" t="str">
        <f>'criacao arestas'!B107</f>
        <v>OBLOL</v>
      </c>
      <c r="C107">
        <f>'criacao arestas'!C107</f>
        <v>17.102688046263541</v>
      </c>
    </row>
    <row r="108" spans="1:3" x14ac:dyDescent="0.25">
      <c r="A108" t="str">
        <f>'criacao arestas'!A108</f>
        <v>DOKRA</v>
      </c>
      <c r="B108" t="str">
        <f>'criacao arestas'!B108</f>
        <v>TOLIN</v>
      </c>
      <c r="C108">
        <f>'criacao arestas'!C108</f>
        <v>58.812465469799982</v>
      </c>
    </row>
    <row r="109" spans="1:3" x14ac:dyDescent="0.25">
      <c r="A109" t="str">
        <f>'criacao arestas'!A109</f>
        <v>TOLIN</v>
      </c>
      <c r="B109" t="str">
        <f>'criacao arestas'!B109</f>
        <v>BS106</v>
      </c>
      <c r="C109">
        <f>'criacao arestas'!C109</f>
        <v>10.006554378187786</v>
      </c>
    </row>
    <row r="110" spans="1:3" x14ac:dyDescent="0.25">
      <c r="A110" t="str">
        <f>'criacao arestas'!A110</f>
        <v>BS106</v>
      </c>
      <c r="B110" t="str">
        <f>'criacao arestas'!B110</f>
        <v>BS107</v>
      </c>
      <c r="C110">
        <f>'criacao arestas'!C110</f>
        <v>10.006554378187786</v>
      </c>
    </row>
    <row r="111" spans="1:3" x14ac:dyDescent="0.25">
      <c r="A111" t="str">
        <f>'criacao arestas'!A111</f>
        <v>BS107</v>
      </c>
      <c r="B111" t="str">
        <f>'criacao arestas'!B111</f>
        <v>BS108</v>
      </c>
      <c r="C111">
        <f>'criacao arestas'!C111</f>
        <v>10.006554378187786</v>
      </c>
    </row>
    <row r="112" spans="1:3" x14ac:dyDescent="0.25">
      <c r="A112" t="str">
        <f>'criacao arestas'!A112</f>
        <v>BS108</v>
      </c>
      <c r="B112" t="str">
        <f>'criacao arestas'!B112</f>
        <v>BS109</v>
      </c>
      <c r="C112">
        <f>'criacao arestas'!C112</f>
        <v>10.006554378056407</v>
      </c>
    </row>
    <row r="113" spans="1:3" x14ac:dyDescent="0.25">
      <c r="A113" t="str">
        <f>'criacao arestas'!A113</f>
        <v>DOKRA</v>
      </c>
      <c r="B113" t="str">
        <f>'criacao arestas'!B113</f>
        <v>BS012</v>
      </c>
      <c r="C113">
        <f>'criacao arestas'!C113</f>
        <v>26.812397483274708</v>
      </c>
    </row>
    <row r="114" spans="1:3" x14ac:dyDescent="0.25">
      <c r="A114" t="str">
        <f>'criacao arestas'!A114</f>
        <v>BS012</v>
      </c>
      <c r="B114" t="str">
        <f>'criacao arestas'!B114</f>
        <v>CS026</v>
      </c>
      <c r="C114">
        <f>'criacao arestas'!C114</f>
        <v>21.757927485475808</v>
      </c>
    </row>
    <row r="115" spans="1:3" x14ac:dyDescent="0.25">
      <c r="A115" t="str">
        <f>'criacao arestas'!A115</f>
        <v>CS026</v>
      </c>
      <c r="B115" t="str">
        <f>'criacao arestas'!B115</f>
        <v>BS024</v>
      </c>
      <c r="C115">
        <f>'criacao arestas'!C115</f>
        <v>2.7682568931217233</v>
      </c>
    </row>
    <row r="116" spans="1:3" x14ac:dyDescent="0.25">
      <c r="A116" t="str">
        <f>'criacao arestas'!A116</f>
        <v>BS024</v>
      </c>
      <c r="B116" t="str">
        <f>'criacao arestas'!B116</f>
        <v>KADUS</v>
      </c>
      <c r="C116">
        <f>'criacao arestas'!C116</f>
        <v>8.6308508972840237</v>
      </c>
    </row>
    <row r="117" spans="1:3" x14ac:dyDescent="0.25">
      <c r="A117" t="str">
        <f>'criacao arestas'!A117</f>
        <v>BS064</v>
      </c>
      <c r="B117" t="str">
        <f>'criacao arestas'!B117</f>
        <v>BS063</v>
      </c>
      <c r="C117">
        <f>'criacao arestas'!C117</f>
        <v>10.006554378187786</v>
      </c>
    </row>
    <row r="118" spans="1:3" x14ac:dyDescent="0.25">
      <c r="A118" t="str">
        <f>'criacao arestas'!A118</f>
        <v>BS063</v>
      </c>
      <c r="B118" t="str">
        <f>'criacao arestas'!B118</f>
        <v>BS062</v>
      </c>
      <c r="C118">
        <f>'criacao arestas'!C118</f>
        <v>10.006554378056407</v>
      </c>
    </row>
    <row r="119" spans="1:3" x14ac:dyDescent="0.25">
      <c r="A119" t="str">
        <f>'criacao arestas'!A119</f>
        <v>BS062</v>
      </c>
      <c r="B119" t="str">
        <f>'criacao arestas'!B119</f>
        <v>BS061</v>
      </c>
      <c r="C119">
        <f>'criacao arestas'!C119</f>
        <v>10.006554378056407</v>
      </c>
    </row>
    <row r="120" spans="1:3" x14ac:dyDescent="0.25">
      <c r="A120" t="str">
        <f>'criacao arestas'!A120</f>
        <v>BS061</v>
      </c>
      <c r="B120" t="str">
        <f>'criacao arestas'!B120</f>
        <v>BS059</v>
      </c>
      <c r="C120">
        <f>'criacao arestas'!C120</f>
        <v>10.006554378187786</v>
      </c>
    </row>
    <row r="121" spans="1:3" x14ac:dyDescent="0.25">
      <c r="A121" t="str">
        <f>'criacao arestas'!A121</f>
        <v>BS059</v>
      </c>
      <c r="B121" t="str">
        <f>'criacao arestas'!B121</f>
        <v>BS058</v>
      </c>
      <c r="C121">
        <f>'criacao arestas'!C121</f>
        <v>10.006554378187786</v>
      </c>
    </row>
    <row r="122" spans="1:3" x14ac:dyDescent="0.25">
      <c r="A122" t="str">
        <f>'criacao arestas'!A122</f>
        <v>BS058</v>
      </c>
      <c r="B122" t="str">
        <f>'criacao arestas'!B122</f>
        <v>ARUBU</v>
      </c>
      <c r="C122">
        <f>'criacao arestas'!C122</f>
        <v>10.006554378056407</v>
      </c>
    </row>
    <row r="123" spans="1:3" x14ac:dyDescent="0.25">
      <c r="A123" t="str">
        <f>'criacao arestas'!A123</f>
        <v>ARUBU</v>
      </c>
      <c r="B123" t="str">
        <f>'criacao arestas'!B123</f>
        <v>BS033</v>
      </c>
      <c r="C123">
        <f>'criacao arestas'!C123</f>
        <v>19.995732656424128</v>
      </c>
    </row>
    <row r="124" spans="1:3" x14ac:dyDescent="0.25">
      <c r="A124" t="str">
        <f>'criacao arestas'!A124</f>
        <v>BS033</v>
      </c>
      <c r="B124" t="str">
        <f>'criacao arestas'!B124</f>
        <v>BS019</v>
      </c>
      <c r="C124">
        <f>'criacao arestas'!C124</f>
        <v>30.138416485508337</v>
      </c>
    </row>
    <row r="125" spans="1:3" x14ac:dyDescent="0.25">
      <c r="A125" t="str">
        <f>'criacao arestas'!A125</f>
        <v>BS019</v>
      </c>
      <c r="B125" t="str">
        <f>'criacao arestas'!B125</f>
        <v>BS008</v>
      </c>
      <c r="C125">
        <f>'criacao arestas'!C125</f>
        <v>23.373800750027662</v>
      </c>
    </row>
    <row r="126" spans="1:3" x14ac:dyDescent="0.25">
      <c r="A126" t="str">
        <f>'criacao arestas'!A126</f>
        <v>BS008</v>
      </c>
      <c r="B126" t="str">
        <f>'criacao arestas'!B126</f>
        <v>BS006</v>
      </c>
      <c r="C126">
        <f>'criacao arestas'!C126</f>
        <v>9.2174427142288806</v>
      </c>
    </row>
    <row r="127" spans="1:3" x14ac:dyDescent="0.25">
      <c r="A127" t="str">
        <f>'criacao arestas'!A127</f>
        <v>BS006</v>
      </c>
      <c r="B127" t="str">
        <f>'criacao arestas'!B127</f>
        <v>BS003</v>
      </c>
      <c r="C127">
        <f>'criacao arestas'!C127</f>
        <v>4.9233978408993551</v>
      </c>
    </row>
    <row r="128" spans="1:3" x14ac:dyDescent="0.25">
      <c r="A128" t="str">
        <f>'criacao arestas'!A128</f>
        <v>BS003</v>
      </c>
      <c r="B128" t="str">
        <f>'criacao arestas'!B128</f>
        <v>BS001</v>
      </c>
      <c r="C128">
        <f>'criacao arestas'!C128</f>
        <v>2.7674359833199524</v>
      </c>
    </row>
    <row r="129" spans="1:3" x14ac:dyDescent="0.25">
      <c r="A129" t="str">
        <f>'criacao arestas'!A129</f>
        <v>BS001</v>
      </c>
      <c r="B129" t="str">
        <f>'criacao arestas'!B129</f>
        <v>EGUDI</v>
      </c>
      <c r="C129">
        <f>'criacao arestas'!C129</f>
        <v>6.963039124626853</v>
      </c>
    </row>
    <row r="130" spans="1:3" x14ac:dyDescent="0.25">
      <c r="A130" t="str">
        <f>'criacao arestas'!A130</f>
        <v>ARUBU</v>
      </c>
      <c r="B130" t="str">
        <f>'criacao arestas'!B130</f>
        <v>BS034</v>
      </c>
      <c r="C130">
        <f>'criacao arestas'!C130</f>
        <v>15.615984292785043</v>
      </c>
    </row>
    <row r="131" spans="1:3" x14ac:dyDescent="0.25">
      <c r="A131" t="str">
        <f>'criacao arestas'!A131</f>
        <v>BS034</v>
      </c>
      <c r="B131" t="str">
        <f>'criacao arestas'!B131</f>
        <v>CS031</v>
      </c>
      <c r="C131">
        <f>'criacao arestas'!C131</f>
        <v>15.558747734193794</v>
      </c>
    </row>
    <row r="132" spans="1:3" x14ac:dyDescent="0.25">
      <c r="A132" t="str">
        <f>'criacao arestas'!A132</f>
        <v>CS031</v>
      </c>
      <c r="B132" t="str">
        <f>'criacao arestas'!B132</f>
        <v>BS028</v>
      </c>
      <c r="C132">
        <f>'criacao arestas'!C132</f>
        <v>4.8664846487388402</v>
      </c>
    </row>
    <row r="133" spans="1:3" x14ac:dyDescent="0.25">
      <c r="A133" t="str">
        <f>'criacao arestas'!A133</f>
        <v>BS028</v>
      </c>
      <c r="B133" t="str">
        <f>'criacao arestas'!B133</f>
        <v>BS046</v>
      </c>
      <c r="C133">
        <f>'criacao arestas'!C133</f>
        <v>8.3731193072245347</v>
      </c>
    </row>
    <row r="134" spans="1:3" x14ac:dyDescent="0.25">
      <c r="A134" t="str">
        <f>'criacao arestas'!A134</f>
        <v>BS046</v>
      </c>
      <c r="B134" t="str">
        <f>'criacao arestas'!B134</f>
        <v>BS022</v>
      </c>
      <c r="C134">
        <f>'criacao arestas'!C134</f>
        <v>7.1892707163262592</v>
      </c>
    </row>
    <row r="135" spans="1:3" x14ac:dyDescent="0.25">
      <c r="A135" t="str">
        <f>'criacao arestas'!A135</f>
        <v>BS022</v>
      </c>
      <c r="B135" t="str">
        <f>'criacao arestas'!B135</f>
        <v>CS017</v>
      </c>
      <c r="C135">
        <f>'criacao arestas'!C135</f>
        <v>11.839844669823449</v>
      </c>
    </row>
    <row r="136" spans="1:3" x14ac:dyDescent="0.25">
      <c r="A136" t="str">
        <f>'criacao arestas'!A136</f>
        <v>CS017</v>
      </c>
      <c r="B136" t="str">
        <f>'criacao arestas'!B136</f>
        <v>CS014</v>
      </c>
      <c r="C136">
        <f>'criacao arestas'!C136</f>
        <v>9.334886844024286</v>
      </c>
    </row>
    <row r="137" spans="1:3" x14ac:dyDescent="0.25">
      <c r="A137" t="str">
        <f>'criacao arestas'!A137</f>
        <v>CS014</v>
      </c>
      <c r="B137" t="str">
        <f>'criacao arestas'!B137</f>
        <v>PAPIS</v>
      </c>
      <c r="C137">
        <f>'criacao arestas'!C137</f>
        <v>38.28607360139717</v>
      </c>
    </row>
    <row r="138" spans="1:3" x14ac:dyDescent="0.25">
      <c r="A138" t="str">
        <f>'criacao arestas'!A138</f>
        <v>BS079</v>
      </c>
      <c r="B138" t="str">
        <f>'criacao arestas'!B138</f>
        <v>BS078</v>
      </c>
      <c r="C138">
        <f>'criacao arestas'!C138</f>
        <v>10.006554378187786</v>
      </c>
    </row>
    <row r="139" spans="1:3" x14ac:dyDescent="0.25">
      <c r="A139" t="str">
        <f>'criacao arestas'!A139</f>
        <v>BS078</v>
      </c>
      <c r="B139" t="str">
        <f>'criacao arestas'!B139</f>
        <v>BS077</v>
      </c>
      <c r="C139">
        <f>'criacao arestas'!C139</f>
        <v>10.006554378187786</v>
      </c>
    </row>
    <row r="140" spans="1:3" x14ac:dyDescent="0.25">
      <c r="A140" t="str">
        <f>'criacao arestas'!A140</f>
        <v>BS077</v>
      </c>
      <c r="B140" t="str">
        <f>'criacao arestas'!B140</f>
        <v>BS076</v>
      </c>
      <c r="C140">
        <f>'criacao arestas'!C140</f>
        <v>10.006554378187786</v>
      </c>
    </row>
    <row r="141" spans="1:3" x14ac:dyDescent="0.25">
      <c r="A141" t="str">
        <f>'criacao arestas'!A141</f>
        <v>BS076</v>
      </c>
      <c r="B141" t="str">
        <f>'criacao arestas'!B141</f>
        <v>BS074</v>
      </c>
      <c r="C141">
        <f>'criacao arestas'!C141</f>
        <v>10.006554378187786</v>
      </c>
    </row>
    <row r="142" spans="1:3" x14ac:dyDescent="0.25">
      <c r="A142" t="str">
        <f>'criacao arestas'!A142</f>
        <v>BS074</v>
      </c>
      <c r="B142" t="str">
        <f>'criacao arestas'!B142</f>
        <v>BS073</v>
      </c>
      <c r="C142">
        <f>'criacao arestas'!C142</f>
        <v>10.006554378187786</v>
      </c>
    </row>
    <row r="143" spans="1:3" x14ac:dyDescent="0.25">
      <c r="A143" t="str">
        <f>'criacao arestas'!A143</f>
        <v>BS073</v>
      </c>
      <c r="B143" t="str">
        <f>'criacao arestas'!B143</f>
        <v>ASIGO</v>
      </c>
      <c r="C143">
        <f>'criacao arestas'!C143</f>
        <v>10.006554378056407</v>
      </c>
    </row>
    <row r="144" spans="1:3" x14ac:dyDescent="0.25">
      <c r="A144" t="str">
        <f>'criacao arestas'!A144</f>
        <v>ASIGO</v>
      </c>
      <c r="B144" t="str">
        <f>'criacao arestas'!B144</f>
        <v>BS036</v>
      </c>
      <c r="C144">
        <f>'criacao arestas'!C144</f>
        <v>15.69377259365762</v>
      </c>
    </row>
    <row r="145" spans="1:3" x14ac:dyDescent="0.25">
      <c r="A145" t="str">
        <f>'criacao arestas'!A145</f>
        <v>BS036</v>
      </c>
      <c r="B145" t="str">
        <f>'criacao arestas'!B145</f>
        <v>CS031</v>
      </c>
      <c r="C145">
        <f>'criacao arestas'!C145</f>
        <v>11.96946379623931</v>
      </c>
    </row>
    <row r="146" spans="1:3" x14ac:dyDescent="0.25">
      <c r="A146" t="str">
        <f>'criacao arestas'!A146</f>
        <v>CS031</v>
      </c>
      <c r="B146" t="str">
        <f>'criacao arestas'!B146</f>
        <v>CS021</v>
      </c>
      <c r="C146">
        <f>'criacao arestas'!C146</f>
        <v>16.157183089771863</v>
      </c>
    </row>
    <row r="147" spans="1:3" x14ac:dyDescent="0.25">
      <c r="A147" t="str">
        <f>'criacao arestas'!A147</f>
        <v>CS021</v>
      </c>
      <c r="B147" t="str">
        <f>'criacao arestas'!B147</f>
        <v>BS009</v>
      </c>
      <c r="C147">
        <f>'criacao arestas'!C147</f>
        <v>31.773501460257592</v>
      </c>
    </row>
    <row r="148" spans="1:3" x14ac:dyDescent="0.25">
      <c r="A148" t="str">
        <f>'criacao arestas'!A148</f>
        <v>BS009</v>
      </c>
      <c r="B148" t="str">
        <f>'criacao arestas'!B148</f>
        <v>BS004</v>
      </c>
      <c r="C148">
        <f>'criacao arestas'!C148</f>
        <v>9.7381992993065047</v>
      </c>
    </row>
    <row r="149" spans="1:3" x14ac:dyDescent="0.25">
      <c r="A149" t="str">
        <f>'criacao arestas'!A149</f>
        <v>BS004</v>
      </c>
      <c r="B149" t="str">
        <f>'criacao arestas'!B149</f>
        <v>BS002</v>
      </c>
      <c r="C149">
        <f>'criacao arestas'!C149</f>
        <v>4.3028432783978943</v>
      </c>
    </row>
    <row r="150" spans="1:3" x14ac:dyDescent="0.25">
      <c r="A150" t="str">
        <f>'criacao arestas'!A150</f>
        <v>BS002</v>
      </c>
      <c r="B150" t="str">
        <f>'criacao arestas'!B150</f>
        <v>EGUDI</v>
      </c>
      <c r="C150">
        <f>'criacao arestas'!C150</f>
        <v>8.3708470450933703</v>
      </c>
    </row>
    <row r="151" spans="1:3" x14ac:dyDescent="0.25">
      <c r="A151" t="str">
        <f>'criacao arestas'!A151</f>
        <v>BS002</v>
      </c>
      <c r="B151" t="str">
        <f>'criacao arestas'!B151</f>
        <v>BS007</v>
      </c>
      <c r="C151">
        <f>'criacao arestas'!C151</f>
        <v>8.9633145566065942</v>
      </c>
    </row>
    <row r="152" spans="1:3" x14ac:dyDescent="0.25">
      <c r="A152" t="str">
        <f>'criacao arestas'!A152</f>
        <v>ASIGO</v>
      </c>
      <c r="B152" t="str">
        <f>'criacao arestas'!B152</f>
        <v>BS037</v>
      </c>
      <c r="C152">
        <f>'criacao arestas'!C152</f>
        <v>12.839564215983099</v>
      </c>
    </row>
    <row r="153" spans="1:3" x14ac:dyDescent="0.25">
      <c r="A153" t="str">
        <f>'criacao arestas'!A153</f>
        <v>BS037</v>
      </c>
      <c r="B153" t="str">
        <f>'criacao arestas'!B153</f>
        <v>BS048</v>
      </c>
      <c r="C153">
        <f>'criacao arestas'!C153</f>
        <v>6.5935809981188243</v>
      </c>
    </row>
    <row r="154" spans="1:3" x14ac:dyDescent="0.25">
      <c r="A154" t="str">
        <f>'criacao arestas'!A154</f>
        <v>BS048</v>
      </c>
      <c r="B154" t="str">
        <f>'criacao arestas'!B154</f>
        <v>BS082</v>
      </c>
      <c r="C154">
        <f>'criacao arestas'!C154</f>
        <v>2.5440544714145297</v>
      </c>
    </row>
    <row r="155" spans="1:3" x14ac:dyDescent="0.25">
      <c r="A155" t="str">
        <f>'criacao arestas'!A155</f>
        <v>BS082</v>
      </c>
      <c r="B155" t="str">
        <f>'criacao arestas'!B155</f>
        <v>XOLAP</v>
      </c>
      <c r="C155">
        <f>'criacao arestas'!C155</f>
        <v>21.987170437925432</v>
      </c>
    </row>
    <row r="156" spans="1:3" x14ac:dyDescent="0.25">
      <c r="A156" t="str">
        <f>'criacao arestas'!A156</f>
        <v>XOLAP</v>
      </c>
      <c r="B156" t="str">
        <f>'criacao arestas'!B156</f>
        <v>BS023</v>
      </c>
      <c r="C156">
        <f>'criacao arestas'!C156</f>
        <v>7.6334367357660504</v>
      </c>
    </row>
    <row r="157" spans="1:3" x14ac:dyDescent="0.25">
      <c r="A157" t="str">
        <f>'criacao arestas'!A157</f>
        <v>BS023</v>
      </c>
      <c r="B157" t="str">
        <f>'criacao arestas'!B157</f>
        <v>CS018</v>
      </c>
      <c r="C157">
        <f>'criacao arestas'!C157</f>
        <v>9.2822105206921002</v>
      </c>
    </row>
    <row r="158" spans="1:3" x14ac:dyDescent="0.25">
      <c r="A158" t="str">
        <f>'criacao arestas'!A158</f>
        <v>CS018</v>
      </c>
      <c r="B158" t="str">
        <f>'criacao arestas'!B158</f>
        <v>PAPIS</v>
      </c>
      <c r="C158">
        <f>'criacao arestas'!C158</f>
        <v>43.408903983379389</v>
      </c>
    </row>
    <row r="159" spans="1:3" x14ac:dyDescent="0.25">
      <c r="A159" t="str">
        <f>'criacao arestas'!A159</f>
        <v>BS104</v>
      </c>
      <c r="B159" t="str">
        <f>'criacao arestas'!B159</f>
        <v>BS103</v>
      </c>
      <c r="C159">
        <f>'criacao arestas'!C159</f>
        <v>10.006554378056407</v>
      </c>
    </row>
    <row r="160" spans="1:3" x14ac:dyDescent="0.25">
      <c r="A160" t="str">
        <f>'criacao arestas'!A160</f>
        <v>BS103</v>
      </c>
      <c r="B160" t="str">
        <f>'criacao arestas'!B160</f>
        <v>BS102</v>
      </c>
      <c r="C160">
        <f>'criacao arestas'!C160</f>
        <v>10.006554378187786</v>
      </c>
    </row>
    <row r="161" spans="1:3" x14ac:dyDescent="0.25">
      <c r="A161" t="str">
        <f>'criacao arestas'!A161</f>
        <v>BS102</v>
      </c>
      <c r="B161" t="str">
        <f>'criacao arestas'!B161</f>
        <v>BS101</v>
      </c>
      <c r="C161">
        <f>'criacao arestas'!C161</f>
        <v>10.006554378187786</v>
      </c>
    </row>
    <row r="162" spans="1:3" x14ac:dyDescent="0.25">
      <c r="A162" t="str">
        <f>'criacao arestas'!A162</f>
        <v>BS101</v>
      </c>
      <c r="B162" t="str">
        <f>'criacao arestas'!B162</f>
        <v>ISEMO</v>
      </c>
      <c r="C162">
        <f>'criacao arestas'!C162</f>
        <v>10.006554378187786</v>
      </c>
    </row>
    <row r="163" spans="1:3" x14ac:dyDescent="0.25">
      <c r="A163" t="str">
        <f>'criacao arestas'!A163</f>
        <v>ISEMO</v>
      </c>
      <c r="B163" t="str">
        <f>'criacao arestas'!B163</f>
        <v>BS027</v>
      </c>
      <c r="C163">
        <f>'criacao arestas'!C163</f>
        <v>6.7299584691363989</v>
      </c>
    </row>
    <row r="164" spans="1:3" x14ac:dyDescent="0.25">
      <c r="A164" t="str">
        <f>'criacao arestas'!A164</f>
        <v>BS027</v>
      </c>
      <c r="B164" t="str">
        <f>'criacao arestas'!B164</f>
        <v>BS012</v>
      </c>
      <c r="C164">
        <f>'criacao arestas'!C164</f>
        <v>25.709078636060383</v>
      </c>
    </row>
    <row r="165" spans="1:3" x14ac:dyDescent="0.25">
      <c r="A165" t="str">
        <f>'criacao arestas'!A165</f>
        <v>BS012</v>
      </c>
      <c r="B165" t="str">
        <f>'criacao arestas'!B165</f>
        <v>PAPIS</v>
      </c>
      <c r="C165">
        <f>'criacao arestas'!C165</f>
        <v>26.174325917254464</v>
      </c>
    </row>
    <row r="166" spans="1:3" x14ac:dyDescent="0.25">
      <c r="A166" t="str">
        <f>'criacao arestas'!A166</f>
        <v>ISEMO</v>
      </c>
      <c r="B166" t="str">
        <f>'criacao arestas'!B166</f>
        <v>BS024</v>
      </c>
      <c r="C166">
        <f>'criacao arestas'!C166</f>
        <v>11.123599807950697</v>
      </c>
    </row>
    <row r="167" spans="1:3" x14ac:dyDescent="0.25">
      <c r="A167" t="str">
        <f>'criacao arestas'!A167</f>
        <v>BS024</v>
      </c>
      <c r="B167" t="str">
        <f>'criacao arestas'!B167</f>
        <v>CS018</v>
      </c>
      <c r="C167">
        <f>'criacao arestas'!C167</f>
        <v>10.519543077673799</v>
      </c>
    </row>
    <row r="168" spans="1:3" x14ac:dyDescent="0.25">
      <c r="A168" t="str">
        <f>'criacao arestas'!A168</f>
        <v>CS011</v>
      </c>
      <c r="B168" t="str">
        <f>'criacao arestas'!B168</f>
        <v>BS038</v>
      </c>
      <c r="C168">
        <f>'criacao arestas'!C168</f>
        <v>8.7056024023325485</v>
      </c>
    </row>
    <row r="169" spans="1:3" x14ac:dyDescent="0.25">
      <c r="A169" t="str">
        <f>'criacao arestas'!A169</f>
        <v>BS038</v>
      </c>
      <c r="B169" t="str">
        <f>'criacao arestas'!B169</f>
        <v>EGUDI</v>
      </c>
      <c r="C169">
        <f>'criacao arestas'!C169</f>
        <v>26.23290780601053</v>
      </c>
    </row>
    <row r="170" spans="1:3" x14ac:dyDescent="0.25">
      <c r="A170" t="str">
        <f>'criacao arestas'!A170</f>
        <v>BS094</v>
      </c>
      <c r="B170" t="str">
        <f>'criacao arestas'!B170</f>
        <v>BS093</v>
      </c>
      <c r="C170">
        <f>'criacao arestas'!C170</f>
        <v>10.006554378056407</v>
      </c>
    </row>
    <row r="171" spans="1:3" x14ac:dyDescent="0.25">
      <c r="A171" t="str">
        <f>'criacao arestas'!A171</f>
        <v>BS093</v>
      </c>
      <c r="B171" t="str">
        <f>'criacao arestas'!B171</f>
        <v>BS092</v>
      </c>
      <c r="C171">
        <f>'criacao arestas'!C171</f>
        <v>10.006554378187786</v>
      </c>
    </row>
    <row r="172" spans="1:3" x14ac:dyDescent="0.25">
      <c r="A172" t="str">
        <f>'criacao arestas'!A172</f>
        <v>BS092</v>
      </c>
      <c r="B172" t="str">
        <f>'criacao arestas'!B172</f>
        <v>BS091</v>
      </c>
      <c r="C172">
        <f>'criacao arestas'!C172</f>
        <v>10.006554378187786</v>
      </c>
    </row>
    <row r="173" spans="1:3" x14ac:dyDescent="0.25">
      <c r="A173" t="str">
        <f>'criacao arestas'!A173</f>
        <v>BS091</v>
      </c>
      <c r="B173" t="str">
        <f>'criacao arestas'!B173</f>
        <v>XOLAP</v>
      </c>
      <c r="C173">
        <f>'criacao arestas'!C173</f>
        <v>10.006554378187786</v>
      </c>
    </row>
    <row r="174" spans="1:3" x14ac:dyDescent="0.25">
      <c r="A174" t="str">
        <f>'criacao arestas'!A174</f>
        <v>XOLAP</v>
      </c>
      <c r="B174" t="str">
        <f>'criacao arestas'!B174</f>
        <v>CS017</v>
      </c>
      <c r="C174">
        <f>'criacao arestas'!C174</f>
        <v>17.115186418648012</v>
      </c>
    </row>
    <row r="175" spans="1:3" x14ac:dyDescent="0.25">
      <c r="A175" t="str">
        <f>'criacao arestas'!A175</f>
        <v>CS017</v>
      </c>
      <c r="B175" t="str">
        <f>'criacao arestas'!B175</f>
        <v>CS013</v>
      </c>
      <c r="C175">
        <f>'criacao arestas'!C175</f>
        <v>9.5449820584095413</v>
      </c>
    </row>
    <row r="176" spans="1:3" x14ac:dyDescent="0.25">
      <c r="A176" t="str">
        <f>'criacao arestas'!A176</f>
        <v>CS013</v>
      </c>
      <c r="B176" t="str">
        <f>'criacao arestas'!B176</f>
        <v>BS041</v>
      </c>
      <c r="C176">
        <f>'criacao arestas'!C176</f>
        <v>9.5467349949276148</v>
      </c>
    </row>
    <row r="177" spans="1:3" x14ac:dyDescent="0.25">
      <c r="A177" t="str">
        <f>'criacao arestas'!A177</f>
        <v>BS041</v>
      </c>
      <c r="B177" t="str">
        <f>'criacao arestas'!B177</f>
        <v>BS007</v>
      </c>
      <c r="C177">
        <f>'criacao arestas'!C177</f>
        <v>12.668730695756505</v>
      </c>
    </row>
    <row r="178" spans="1:3" x14ac:dyDescent="0.25">
      <c r="A178" t="str">
        <f>'criacao arestas'!A178</f>
        <v>BS007</v>
      </c>
      <c r="B178" t="str">
        <f>'criacao arestas'!B178</f>
        <v>EGUDI</v>
      </c>
      <c r="C178">
        <f>'criacao arestas'!C178</f>
        <v>16.202220224647874</v>
      </c>
    </row>
    <row r="179" spans="1:3" x14ac:dyDescent="0.25">
      <c r="A179" t="str">
        <f>'criacao arestas'!A179</f>
        <v>BS007</v>
      </c>
      <c r="B179" t="str">
        <f>'criacao arestas'!B179</f>
        <v>BS039</v>
      </c>
      <c r="C179">
        <f>'criacao arestas'!C179</f>
        <v>10.97502881769163</v>
      </c>
    </row>
    <row r="180" spans="1:3" x14ac:dyDescent="0.25">
      <c r="A180" t="str">
        <f>'criacao arestas'!A180</f>
        <v>BS089</v>
      </c>
      <c r="B180" t="str">
        <f>'criacao arestas'!B180</f>
        <v>XXX1</v>
      </c>
      <c r="C180">
        <f>'criacao arestas'!C180</f>
        <v>10.006554378187786</v>
      </c>
    </row>
    <row r="181" spans="1:3" x14ac:dyDescent="0.25">
      <c r="A181" t="str">
        <f>'criacao arestas'!A181</f>
        <v>DANRA</v>
      </c>
      <c r="B181" t="str">
        <f>'criacao arestas'!B181</f>
        <v>SBME</v>
      </c>
      <c r="C181">
        <f>'criacao arestas'!C181</f>
        <v>40.789773905031623</v>
      </c>
    </row>
    <row r="182" spans="1:3" x14ac:dyDescent="0.25">
      <c r="A182" t="str">
        <f>'criacao arestas'!A182</f>
        <v>SBME</v>
      </c>
      <c r="B182" t="str">
        <f>'criacao arestas'!B182</f>
        <v>EVTUS</v>
      </c>
      <c r="C182">
        <f>'criacao arestas'!C182</f>
        <v>60.601676258160637</v>
      </c>
    </row>
    <row r="183" spans="1:3" x14ac:dyDescent="0.25">
      <c r="A183" t="str">
        <f>'criacao arestas'!A183</f>
        <v>AKVIB</v>
      </c>
      <c r="B183" t="str">
        <f>'criacao arestas'!B183</f>
        <v>GEBOX</v>
      </c>
      <c r="C183">
        <f>'criacao arestas'!C183</f>
        <v>15.299463128651407</v>
      </c>
    </row>
    <row r="184" spans="1:3" x14ac:dyDescent="0.25">
      <c r="A184" t="str">
        <f>'criacao arestas'!A184</f>
        <v>GEBOX</v>
      </c>
      <c r="B184" t="str">
        <f>'criacao arestas'!B184</f>
        <v>SBME</v>
      </c>
      <c r="C184">
        <f>'criacao arestas'!C184</f>
        <v>50.367390083279098</v>
      </c>
    </row>
    <row r="185" spans="1:3" x14ac:dyDescent="0.25">
      <c r="A185" t="str">
        <f>'criacao arestas'!A185</f>
        <v>SBME</v>
      </c>
      <c r="B185" t="str">
        <f>'criacao arestas'!B185</f>
        <v>PULIX</v>
      </c>
      <c r="C185">
        <f>'criacao arestas'!C185</f>
        <v>49.492053894565409</v>
      </c>
    </row>
    <row r="186" spans="1:3" x14ac:dyDescent="0.25">
      <c r="A186" t="str">
        <f>'criacao arestas'!A186</f>
        <v>PULIX</v>
      </c>
      <c r="B186" t="str">
        <f>'criacao arestas'!B186</f>
        <v>ANPEX</v>
      </c>
      <c r="C186">
        <f>'criacao arestas'!C186</f>
        <v>43.224703681684602</v>
      </c>
    </row>
    <row r="187" spans="1:3" x14ac:dyDescent="0.25">
      <c r="A187" t="str">
        <f>'criacao arestas'!A187</f>
        <v>MILIG</v>
      </c>
      <c r="B187" t="str">
        <f>'criacao arestas'!B187</f>
        <v>USARI</v>
      </c>
      <c r="C187">
        <f>'criacao arestas'!C187</f>
        <v>43.994977034476562</v>
      </c>
    </row>
    <row r="188" spans="1:3" x14ac:dyDescent="0.25">
      <c r="A188" t="str">
        <f>'criacao arestas'!A188</f>
        <v>USARI</v>
      </c>
      <c r="B188" t="str">
        <f>'criacao arestas'!B188</f>
        <v>BIVUR</v>
      </c>
      <c r="C188">
        <f>'criacao arestas'!C188</f>
        <v>6.0023209490674923</v>
      </c>
    </row>
    <row r="189" spans="1:3" x14ac:dyDescent="0.25">
      <c r="A189" t="str">
        <f>'criacao arestas'!A189</f>
        <v>BIVUR</v>
      </c>
      <c r="B189" t="str">
        <f>'criacao arestas'!B189</f>
        <v>SBME</v>
      </c>
      <c r="C189">
        <f>'criacao arestas'!C189</f>
        <v>50.019909852431788</v>
      </c>
    </row>
    <row r="190" spans="1:3" x14ac:dyDescent="0.25">
      <c r="A190" t="str">
        <f>'criacao arestas'!A190</f>
        <v>SBME</v>
      </c>
      <c r="B190" t="str">
        <f>'criacao arestas'!B190</f>
        <v>UKMAR</v>
      </c>
      <c r="C190">
        <f>'criacao arestas'!C190</f>
        <v>46.149505192258822</v>
      </c>
    </row>
    <row r="191" spans="1:3" x14ac:dyDescent="0.25">
      <c r="A191" t="str">
        <f>'criacao arestas'!A191</f>
        <v>UKMAR</v>
      </c>
      <c r="B191" t="str">
        <f>'criacao arestas'!B191</f>
        <v>MOLDA</v>
      </c>
      <c r="C191">
        <f>'criacao arestas'!C191</f>
        <v>6.8328658201513015</v>
      </c>
    </row>
    <row r="192" spans="1:3" x14ac:dyDescent="0.25">
      <c r="A192" t="str">
        <f>'criacao arestas'!A192</f>
        <v>MOLDA</v>
      </c>
      <c r="B192" t="str">
        <f>'criacao arestas'!B192</f>
        <v>MASGA</v>
      </c>
      <c r="C192">
        <f>'criacao arestas'!C192</f>
        <v>49.973897494679669</v>
      </c>
    </row>
    <row r="193" spans="1:3" x14ac:dyDescent="0.25">
      <c r="A193" t="str">
        <f>'criacao arestas'!A193</f>
        <v>MAMSU</v>
      </c>
      <c r="B193" t="str">
        <f>'criacao arestas'!B193</f>
        <v>ARVEV</v>
      </c>
      <c r="C193">
        <f>'criacao arestas'!C193</f>
        <v>13.984688248837216</v>
      </c>
    </row>
    <row r="194" spans="1:3" x14ac:dyDescent="0.25">
      <c r="A194" t="str">
        <f>'criacao arestas'!A194</f>
        <v>ARVEV</v>
      </c>
      <c r="B194" t="str">
        <f>'criacao arestas'!B194</f>
        <v>VASAK</v>
      </c>
      <c r="C194">
        <f>'criacao arestas'!C194</f>
        <v>17.992562882069887</v>
      </c>
    </row>
    <row r="195" spans="1:3" x14ac:dyDescent="0.25">
      <c r="A195" t="str">
        <f>'criacao arestas'!A195</f>
        <v>VASAK</v>
      </c>
      <c r="B195" t="str">
        <f>'criacao arestas'!B195</f>
        <v>VULUK</v>
      </c>
      <c r="C195">
        <f>'criacao arestas'!C195</f>
        <v>11.984129782053028</v>
      </c>
    </row>
    <row r="196" spans="1:3" x14ac:dyDescent="0.25">
      <c r="A196" t="str">
        <f>'criacao arestas'!A196</f>
        <v>VULUK</v>
      </c>
      <c r="B196" t="str">
        <f>'criacao arestas'!B196</f>
        <v>MASPI</v>
      </c>
      <c r="C196">
        <f>'criacao arestas'!C196</f>
        <v>5.9915464342842739</v>
      </c>
    </row>
    <row r="197" spans="1:3" x14ac:dyDescent="0.25">
      <c r="A197" t="str">
        <f>'criacao arestas'!A197</f>
        <v>MASPI</v>
      </c>
      <c r="B197" t="str">
        <f>'criacao arestas'!B197</f>
        <v>MALDI</v>
      </c>
      <c r="C197">
        <f>'criacao arestas'!C197</f>
        <v>12.852133437906428</v>
      </c>
    </row>
    <row r="198" spans="1:3" x14ac:dyDescent="0.25">
      <c r="A198" t="str">
        <f>'criacao arestas'!A198</f>
        <v>MALDI</v>
      </c>
      <c r="B198" t="str">
        <f>'criacao arestas'!B198</f>
        <v>SBME</v>
      </c>
      <c r="C198">
        <f>'criacao arestas'!C198</f>
        <v>44.11052785841548</v>
      </c>
    </row>
    <row r="199" spans="1:3" x14ac:dyDescent="0.25">
      <c r="A199" t="str">
        <f>'criacao arestas'!A199</f>
        <v>SBME</v>
      </c>
      <c r="B199" t="str">
        <f>'criacao arestas'!B199</f>
        <v>LUVRA</v>
      </c>
      <c r="C199">
        <f>'criacao arestas'!C199</f>
        <v>46.51463134369321</v>
      </c>
    </row>
    <row r="200" spans="1:3" x14ac:dyDescent="0.25">
      <c r="A200" t="str">
        <f>'criacao arestas'!A200</f>
        <v>LUVRA</v>
      </c>
      <c r="B200" t="str">
        <f>'criacao arestas'!B200</f>
        <v>MILOG</v>
      </c>
      <c r="C200">
        <f>'criacao arestas'!C200</f>
        <v>14.421084868406222</v>
      </c>
    </row>
    <row r="201" spans="1:3" x14ac:dyDescent="0.25">
      <c r="A201" t="str">
        <f>'criacao arestas'!A201</f>
        <v>MILOG</v>
      </c>
      <c r="B201" t="str">
        <f>'criacao arestas'!B201</f>
        <v>MINIK</v>
      </c>
      <c r="C201">
        <f>'criacao arestas'!C201</f>
        <v>42.64702969325473</v>
      </c>
    </row>
    <row r="202" spans="1:3" x14ac:dyDescent="0.25">
      <c r="A202" t="str">
        <f>'criacao arestas'!A202</f>
        <v>MAMKA</v>
      </c>
      <c r="B202" t="str">
        <f>'criacao arestas'!B202</f>
        <v>ETEVA</v>
      </c>
      <c r="C202">
        <f>'criacao arestas'!C202</f>
        <v>13.991290198193589</v>
      </c>
    </row>
    <row r="203" spans="1:3" x14ac:dyDescent="0.25">
      <c r="A203" t="str">
        <f>'criacao arestas'!A203</f>
        <v>ETEVA</v>
      </c>
      <c r="B203" t="str">
        <f>'criacao arestas'!B203</f>
        <v>UBNUR</v>
      </c>
      <c r="C203">
        <f>'criacao arestas'!C203</f>
        <v>5.9823817103012189</v>
      </c>
    </row>
    <row r="204" spans="1:3" x14ac:dyDescent="0.25">
      <c r="A204" t="str">
        <f>'criacao arestas'!A204</f>
        <v>UBNUR</v>
      </c>
      <c r="B204" t="str">
        <f>'criacao arestas'!B204</f>
        <v>VOVNO</v>
      </c>
      <c r="C204">
        <f>'criacao arestas'!C204</f>
        <v>11.986032581219543</v>
      </c>
    </row>
    <row r="205" spans="1:3" x14ac:dyDescent="0.25">
      <c r="A205" t="str">
        <f>'criacao arestas'!A205</f>
        <v>VOVNO</v>
      </c>
      <c r="B205" t="str">
        <f>'criacao arestas'!B205</f>
        <v>EDPUR</v>
      </c>
      <c r="C205">
        <f>'criacao arestas'!C205</f>
        <v>5.985330135882645</v>
      </c>
    </row>
    <row r="206" spans="1:3" x14ac:dyDescent="0.25">
      <c r="A206" t="str">
        <f>'criacao arestas'!A206</f>
        <v>EDPUR</v>
      </c>
      <c r="B206" t="str">
        <f>'criacao arestas'!B206</f>
        <v>MEBDA</v>
      </c>
      <c r="C206">
        <f>'criacao arestas'!C206</f>
        <v>11.984123251621597</v>
      </c>
    </row>
    <row r="207" spans="1:3" x14ac:dyDescent="0.25">
      <c r="A207" t="str">
        <f>'criacao arestas'!A207</f>
        <v>MEBDA</v>
      </c>
      <c r="B207" t="str">
        <f>'criacao arestas'!B207</f>
        <v>MANDO</v>
      </c>
      <c r="C207">
        <f>'criacao arestas'!C207</f>
        <v>15.217486916819762</v>
      </c>
    </row>
    <row r="208" spans="1:3" x14ac:dyDescent="0.25">
      <c r="A208" t="str">
        <f>'criacao arestas'!A208</f>
        <v>MANDO</v>
      </c>
      <c r="B208" t="str">
        <f>'criacao arestas'!B208</f>
        <v>SBME</v>
      </c>
      <c r="C208">
        <f>'criacao arestas'!C208</f>
        <v>48.690406312704951</v>
      </c>
    </row>
    <row r="209" spans="1:3" x14ac:dyDescent="0.25">
      <c r="A209" t="str">
        <f>'criacao arestas'!A209</f>
        <v>SBME</v>
      </c>
      <c r="B209" t="str">
        <f>'criacao arestas'!B209</f>
        <v>MOLKI</v>
      </c>
      <c r="C209">
        <f>'criacao arestas'!C209</f>
        <v>43.139719002823099</v>
      </c>
    </row>
    <row r="210" spans="1:3" x14ac:dyDescent="0.25">
      <c r="A210" t="str">
        <f>'criacao arestas'!A210</f>
        <v>MOLKI</v>
      </c>
      <c r="B210" t="str">
        <f>'criacao arestas'!B210</f>
        <v>DIMUX</v>
      </c>
      <c r="C210">
        <f>'criacao arestas'!C210</f>
        <v>8.2116645956887702</v>
      </c>
    </row>
    <row r="211" spans="1:3" x14ac:dyDescent="0.25">
      <c r="A211" t="str">
        <f>'criacao arestas'!A211</f>
        <v>DIMUX</v>
      </c>
      <c r="B211" t="str">
        <f>'criacao arestas'!B211</f>
        <v>MAPRO</v>
      </c>
      <c r="C211">
        <f>'criacao arestas'!C211</f>
        <v>14.551438303130748</v>
      </c>
    </row>
    <row r="212" spans="1:3" x14ac:dyDescent="0.25">
      <c r="A212" t="str">
        <f>'criacao arestas'!A212</f>
        <v>MAPRO</v>
      </c>
      <c r="B212" t="str">
        <f>'criacao arestas'!B212</f>
        <v>MALBU</v>
      </c>
      <c r="C212">
        <f>'criacao arestas'!C212</f>
        <v>50.911347808595067</v>
      </c>
    </row>
    <row r="213" spans="1:3" x14ac:dyDescent="0.25">
      <c r="A213" t="str">
        <f>'criacao arestas'!A213</f>
        <v>MARBA</v>
      </c>
      <c r="B213" t="str">
        <f>'criacao arestas'!B213</f>
        <v>RELUL</v>
      </c>
      <c r="C213">
        <f>'criacao arestas'!C213</f>
        <v>15.983044166974274</v>
      </c>
    </row>
    <row r="214" spans="1:3" x14ac:dyDescent="0.25">
      <c r="A214" t="str">
        <f>'criacao arestas'!A214</f>
        <v>RELUL</v>
      </c>
      <c r="B214" t="str">
        <f>'criacao arestas'!B214</f>
        <v>ETELU</v>
      </c>
      <c r="C214">
        <f>'criacao arestas'!C214</f>
        <v>5.9878784532222085</v>
      </c>
    </row>
    <row r="215" spans="1:3" x14ac:dyDescent="0.25">
      <c r="A215" t="str">
        <f>'criacao arestas'!A215</f>
        <v>ETELU</v>
      </c>
      <c r="B215" t="str">
        <f>'criacao arestas'!B215</f>
        <v>PULSI</v>
      </c>
      <c r="C215">
        <f>'criacao arestas'!C215</f>
        <v>11.980757935810082</v>
      </c>
    </row>
    <row r="216" spans="1:3" x14ac:dyDescent="0.25">
      <c r="A216" t="str">
        <f>'criacao arestas'!A216</f>
        <v>PULSI</v>
      </c>
      <c r="B216" t="str">
        <f>'criacao arestas'!B216</f>
        <v>OGNIS</v>
      </c>
      <c r="C216">
        <f>'criacao arestas'!C216</f>
        <v>5.9948595244439495</v>
      </c>
    </row>
    <row r="217" spans="1:3" x14ac:dyDescent="0.25">
      <c r="A217" t="str">
        <f>'criacao arestas'!A217</f>
        <v>OGNIS</v>
      </c>
      <c r="B217" t="str">
        <f>'criacao arestas'!B217</f>
        <v>MINOD</v>
      </c>
      <c r="C217">
        <f>'criacao arestas'!C217</f>
        <v>11.976351234662665</v>
      </c>
    </row>
    <row r="218" spans="1:3" x14ac:dyDescent="0.25">
      <c r="A218" t="str">
        <f>'criacao arestas'!A218</f>
        <v>MINOD</v>
      </c>
      <c r="B218" t="str">
        <f>'criacao arestas'!B218</f>
        <v>MOMSA</v>
      </c>
      <c r="C218">
        <f>'criacao arestas'!C218</f>
        <v>15.191949111488423</v>
      </c>
    </row>
    <row r="219" spans="1:3" x14ac:dyDescent="0.25">
      <c r="A219" t="str">
        <f>'criacao arestas'!A219</f>
        <v>MOMSA</v>
      </c>
      <c r="B219" t="str">
        <f>'criacao arestas'!B219</f>
        <v>SBME</v>
      </c>
      <c r="C219">
        <f>'criacao arestas'!C219</f>
        <v>51.702428015458253</v>
      </c>
    </row>
    <row r="220" spans="1:3" x14ac:dyDescent="0.25">
      <c r="A220" t="str">
        <f>'criacao arestas'!A220</f>
        <v>SBME</v>
      </c>
      <c r="B220" t="str">
        <f>'criacao arestas'!B220</f>
        <v>MUNAT</v>
      </c>
      <c r="C220">
        <f>'criacao arestas'!C220</f>
        <v>40.404977080297293</v>
      </c>
    </row>
    <row r="221" spans="1:3" x14ac:dyDescent="0.25">
      <c r="A221" t="str">
        <f>'criacao arestas'!A221</f>
        <v>MUNAT</v>
      </c>
      <c r="B221" t="str">
        <f>'criacao arestas'!B221</f>
        <v>MUDOG</v>
      </c>
      <c r="C221">
        <f>'criacao arestas'!C221</f>
        <v>5.4335825569908636</v>
      </c>
    </row>
    <row r="222" spans="1:3" x14ac:dyDescent="0.25">
      <c r="A222" t="str">
        <f>'criacao arestas'!A222</f>
        <v>MUDOG</v>
      </c>
      <c r="B222" t="str">
        <f>'criacao arestas'!B222</f>
        <v>MONGU</v>
      </c>
      <c r="C222">
        <f>'criacao arestas'!C222</f>
        <v>5.5381190850659401</v>
      </c>
    </row>
    <row r="223" spans="1:3" x14ac:dyDescent="0.25">
      <c r="A223" t="str">
        <f>'criacao arestas'!A223</f>
        <v>MONGU</v>
      </c>
      <c r="B223" t="str">
        <f>'criacao arestas'!B223</f>
        <v>MAKIT</v>
      </c>
      <c r="C223">
        <f>'criacao arestas'!C223</f>
        <v>17.523321041714688</v>
      </c>
    </row>
    <row r="224" spans="1:3" x14ac:dyDescent="0.25">
      <c r="A224" t="str">
        <f>'criacao arestas'!A224</f>
        <v>MAKIT</v>
      </c>
      <c r="B224" t="str">
        <f>'criacao arestas'!B224</f>
        <v>MAPMA</v>
      </c>
      <c r="C224">
        <f>'criacao arestas'!C224</f>
        <v>52.934008430982175</v>
      </c>
    </row>
    <row r="225" spans="1:3" x14ac:dyDescent="0.25">
      <c r="A225" t="str">
        <f>'criacao arestas'!A225</f>
        <v>MINUB</v>
      </c>
      <c r="B225" t="str">
        <f>'criacao arestas'!B225</f>
        <v>KONSA</v>
      </c>
      <c r="C225">
        <f>'criacao arestas'!C225</f>
        <v>19.976375934665374</v>
      </c>
    </row>
    <row r="226" spans="1:3" x14ac:dyDescent="0.25">
      <c r="A226" t="str">
        <f>'criacao arestas'!A226</f>
        <v>KONSA</v>
      </c>
      <c r="B226" t="str">
        <f>'criacao arestas'!B226</f>
        <v>GESLA</v>
      </c>
      <c r="C226">
        <f>'criacao arestas'!C226</f>
        <v>5.9223119816797976</v>
      </c>
    </row>
    <row r="227" spans="1:3" x14ac:dyDescent="0.25">
      <c r="A227" t="str">
        <f>'criacao arestas'!A227</f>
        <v>GESLA</v>
      </c>
      <c r="B227" t="str">
        <f>'criacao arestas'!B227</f>
        <v>SILIS</v>
      </c>
      <c r="C227">
        <f>'criacao arestas'!C227</f>
        <v>12.056818387843915</v>
      </c>
    </row>
    <row r="228" spans="1:3" x14ac:dyDescent="0.25">
      <c r="A228" t="str">
        <f>'criacao arestas'!A228</f>
        <v>SILIS</v>
      </c>
      <c r="B228" t="str">
        <f>'criacao arestas'!B228</f>
        <v>EGBIA</v>
      </c>
      <c r="C228">
        <f>'criacao arestas'!C228</f>
        <v>17.986138711071966</v>
      </c>
    </row>
    <row r="229" spans="1:3" x14ac:dyDescent="0.25">
      <c r="A229" t="str">
        <f>'criacao arestas'!A229</f>
        <v>EGBIA</v>
      </c>
      <c r="B229" t="str">
        <f>'criacao arestas'!B229</f>
        <v>MUGEX</v>
      </c>
      <c r="C229">
        <f>'criacao arestas'!C229</f>
        <v>15.852016777261184</v>
      </c>
    </row>
    <row r="230" spans="1:3" x14ac:dyDescent="0.25">
      <c r="A230" t="str">
        <f>'criacao arestas'!A230</f>
        <v>MUGEX</v>
      </c>
      <c r="B230" t="str">
        <f>'criacao arestas'!B230</f>
        <v>SBME</v>
      </c>
      <c r="C230">
        <f>'criacao arestas'!C230</f>
        <v>55.069884088260359</v>
      </c>
    </row>
    <row r="231" spans="1:3" x14ac:dyDescent="0.25">
      <c r="A231" t="str">
        <f>'criacao arestas'!A231</f>
        <v>SBME</v>
      </c>
      <c r="B231" t="str">
        <f>'criacao arestas'!B231</f>
        <v>SBFS</v>
      </c>
      <c r="C231">
        <f>'criacao arestas'!C231</f>
        <v>43.259413218763697</v>
      </c>
    </row>
    <row r="232" spans="1:3" x14ac:dyDescent="0.25">
      <c r="A232" t="str">
        <f>'criacao arestas'!A232</f>
        <v>SBFS</v>
      </c>
      <c r="B232" t="str">
        <f>'criacao arestas'!B232</f>
        <v>SBME</v>
      </c>
      <c r="C232">
        <f>'criacao arestas'!C232</f>
        <v>43.259413218763697</v>
      </c>
    </row>
    <row r="233" spans="1:3" x14ac:dyDescent="0.25">
      <c r="A233" t="str">
        <f>'criacao arestas'!A233</f>
        <v>SBME</v>
      </c>
      <c r="B233" t="str">
        <f>'criacao arestas'!B233</f>
        <v>SBCP</v>
      </c>
      <c r="C233">
        <f>'criacao arestas'!C233</f>
        <v>46.603964972348564</v>
      </c>
    </row>
    <row r="234" spans="1:3" x14ac:dyDescent="0.25">
      <c r="A234" t="str">
        <f>'criacao arestas'!A234</f>
        <v>SBCP</v>
      </c>
      <c r="B234" t="str">
        <f>'criacao arestas'!B234</f>
        <v>SBME</v>
      </c>
      <c r="C234">
        <f>'criacao arestas'!C234</f>
        <v>46.603964972348564</v>
      </c>
    </row>
    <row r="235" spans="1:3" x14ac:dyDescent="0.25">
      <c r="A235" t="str">
        <f>'criacao arestas'!A235</f>
        <v>SBCP</v>
      </c>
      <c r="B235" t="str">
        <f>'criacao arestas'!B235</f>
        <v>SBFS</v>
      </c>
      <c r="C235">
        <f>'criacao arestas'!C235</f>
        <v>24.004317619862672</v>
      </c>
    </row>
    <row r="236" spans="1:3" x14ac:dyDescent="0.25">
      <c r="A236" t="str">
        <f>'criacao arestas'!A236</f>
        <v>SBFS</v>
      </c>
      <c r="B236" t="str">
        <f>'criacao arestas'!B236</f>
        <v>SBCP</v>
      </c>
      <c r="C236">
        <f>'criacao arestas'!C236</f>
        <v>24.004317619862672</v>
      </c>
    </row>
    <row r="237" spans="1:3" x14ac:dyDescent="0.25">
      <c r="A237" t="str">
        <f>'criacao arestas'!A237</f>
        <v>GIKPO</v>
      </c>
      <c r="B237" t="str">
        <f>'criacao arestas'!B237</f>
        <v>MAKIT</v>
      </c>
      <c r="C237">
        <f>'criacao arestas'!C237</f>
        <v>45.309280624560238</v>
      </c>
    </row>
    <row r="238" spans="1:3" x14ac:dyDescent="0.25">
      <c r="A238" t="str">
        <f>'criacao arestas'!A238</f>
        <v>EGBIA</v>
      </c>
      <c r="B238" t="str">
        <f>'criacao arestas'!B238</f>
        <v>GIKPO</v>
      </c>
      <c r="C238">
        <f>'criacao arestas'!C238</f>
        <v>42.003620631621246</v>
      </c>
    </row>
    <row r="239" spans="1:3" x14ac:dyDescent="0.25">
      <c r="A239" t="str">
        <f>'criacao arestas'!A239</f>
        <v>SBCP</v>
      </c>
      <c r="B239" t="str">
        <f>'criacao arestas'!B239</f>
        <v>VUNIT</v>
      </c>
      <c r="C239">
        <f>'criacao arestas'!C239</f>
        <v>43.705212973669632</v>
      </c>
    </row>
    <row r="240" spans="1:3" x14ac:dyDescent="0.25">
      <c r="A240" t="str">
        <f>'criacao arestas'!A240</f>
        <v>VUNIT</v>
      </c>
      <c r="B240" t="str">
        <f>'criacao arestas'!B240</f>
        <v>TORIR</v>
      </c>
      <c r="C240">
        <f>'criacao arestas'!C240</f>
        <v>22.740223486677014</v>
      </c>
    </row>
    <row r="241" spans="1:3" x14ac:dyDescent="0.25">
      <c r="A241" t="str">
        <f>'criacao arestas'!A241</f>
        <v>VUMPA</v>
      </c>
      <c r="B241" t="str">
        <f>'criacao arestas'!B241</f>
        <v>POVKI</v>
      </c>
      <c r="C241">
        <f>'criacao arestas'!C241</f>
        <v>43.531094654092882</v>
      </c>
    </row>
    <row r="242" spans="1:3" x14ac:dyDescent="0.25">
      <c r="A242" t="str">
        <f>'criacao arestas'!A242</f>
        <v>POVKI</v>
      </c>
      <c r="B242" t="str">
        <f>'criacao arestas'!B242</f>
        <v>SBCP</v>
      </c>
      <c r="C242">
        <f>'criacao arestas'!C242</f>
        <v>43.118701506581075</v>
      </c>
    </row>
    <row r="243" spans="1:3" x14ac:dyDescent="0.25">
      <c r="A243" t="str">
        <f>'criacao arestas'!A243</f>
        <v>BIVUR</v>
      </c>
      <c r="B243" t="str">
        <f>'criacao arestas'!B243</f>
        <v>UKMAR</v>
      </c>
      <c r="C243">
        <f>'criacao arestas'!C243</f>
        <v>7.0409743435218353</v>
      </c>
    </row>
    <row r="244" spans="1:3" x14ac:dyDescent="0.25">
      <c r="A244" t="str">
        <f>'criacao arestas'!A244</f>
        <v>UKMAR</v>
      </c>
      <c r="B244" t="str">
        <f>'criacao arestas'!B244</f>
        <v>MALDI</v>
      </c>
      <c r="C244">
        <f>'criacao arestas'!C244</f>
        <v>4.4433673048883371</v>
      </c>
    </row>
    <row r="245" spans="1:3" x14ac:dyDescent="0.25">
      <c r="A245" t="str">
        <f>'criacao arestas'!A245</f>
        <v>MALDI</v>
      </c>
      <c r="B245" t="str">
        <f>'criacao arestas'!B245</f>
        <v>MUNAT</v>
      </c>
      <c r="C245">
        <f>'criacao arestas'!C245</f>
        <v>23.679617560657178</v>
      </c>
    </row>
    <row r="246" spans="1:3" x14ac:dyDescent="0.25">
      <c r="A246" t="str">
        <f>'criacao arestas'!A246</f>
        <v>MUNAT</v>
      </c>
      <c r="B246" t="str">
        <f>'criacao arestas'!B246</f>
        <v>SBFS</v>
      </c>
      <c r="C246">
        <f>'criacao arestas'!C246</f>
        <v>11.047980409586291</v>
      </c>
    </row>
    <row r="247" spans="1:3" x14ac:dyDescent="0.25">
      <c r="A247" t="str">
        <f>'criacao arestas'!A247</f>
        <v>SBFS</v>
      </c>
      <c r="B247" t="str">
        <f>'criacao arestas'!B247</f>
        <v>MOLKI</v>
      </c>
      <c r="C247">
        <f>'criacao arestas'!C247</f>
        <v>20.706794309920546</v>
      </c>
    </row>
    <row r="248" spans="1:3" x14ac:dyDescent="0.25">
      <c r="A248" t="str">
        <f>'criacao arestas'!A248</f>
        <v>MOLKI</v>
      </c>
      <c r="B248" t="str">
        <f>'criacao arestas'!B248</f>
        <v>LUVRA</v>
      </c>
      <c r="C248">
        <f>'criacao arestas'!C248</f>
        <v>9.9994525554269487</v>
      </c>
    </row>
    <row r="249" spans="1:3" x14ac:dyDescent="0.25">
      <c r="A249" t="str">
        <f>'criacao arestas'!A249</f>
        <v>LUVRA</v>
      </c>
      <c r="B249" t="str">
        <f>'criacao arestas'!B249</f>
        <v>MOLDA</v>
      </c>
      <c r="C249">
        <f>'criacao arestas'!C249</f>
        <v>12.26784450967207</v>
      </c>
    </row>
    <row r="250" spans="1:3" x14ac:dyDescent="0.25">
      <c r="A250" t="str">
        <f>'criacao arestas'!A250</f>
        <v>MASPI</v>
      </c>
      <c r="B250" t="str">
        <f>'criacao arestas'!B250</f>
        <v>MANDO</v>
      </c>
      <c r="C250">
        <f>'criacao arestas'!C250</f>
        <v>14.557542961975507</v>
      </c>
    </row>
    <row r="251" spans="1:3" x14ac:dyDescent="0.25">
      <c r="A251" t="str">
        <f>'criacao arestas'!A251</f>
        <v>MANDO</v>
      </c>
      <c r="B251" t="str">
        <f>'criacao arestas'!B251</f>
        <v>SBFS</v>
      </c>
      <c r="C251">
        <f>'criacao arestas'!C251</f>
        <v>27.204548199095218</v>
      </c>
    </row>
    <row r="252" spans="1:3" x14ac:dyDescent="0.25">
      <c r="A252" t="str">
        <f>'criacao arestas'!A252</f>
        <v>SBFS</v>
      </c>
      <c r="B252" t="str">
        <f>'criacao arestas'!B252</f>
        <v>MUDOG</v>
      </c>
      <c r="C252">
        <f>'criacao arestas'!C252</f>
        <v>11.652770454433714</v>
      </c>
    </row>
    <row r="253" spans="1:3" x14ac:dyDescent="0.25">
      <c r="A253" t="str">
        <f>'criacao arestas'!A253</f>
        <v>MUDOG</v>
      </c>
      <c r="B253" t="str">
        <f>'criacao arestas'!B253</f>
        <v>DIMUX</v>
      </c>
      <c r="C253">
        <f>'criacao arestas'!C253</f>
        <v>12.34816384525816</v>
      </c>
    </row>
    <row r="254" spans="1:3" x14ac:dyDescent="0.25">
      <c r="A254" t="str">
        <f>'criacao arestas'!A254</f>
        <v>DIMUX</v>
      </c>
      <c r="B254" t="str">
        <f>'criacao arestas'!B254</f>
        <v>MILOG</v>
      </c>
      <c r="C254">
        <f>'criacao arestas'!C254</f>
        <v>15.160324601693986</v>
      </c>
    </row>
    <row r="255" spans="1:3" x14ac:dyDescent="0.25">
      <c r="A255" t="str">
        <f>'criacao arestas'!A255</f>
        <v>MEBDA</v>
      </c>
      <c r="B255" t="str">
        <f>'criacao arestas'!B255</f>
        <v>MOMSA</v>
      </c>
      <c r="C255">
        <f>'criacao arestas'!C255</f>
        <v>17.887787594545994</v>
      </c>
    </row>
    <row r="256" spans="1:3" x14ac:dyDescent="0.25">
      <c r="A256" t="str">
        <f>'criacao arestas'!A256</f>
        <v>MOMSA</v>
      </c>
      <c r="B256" t="str">
        <f>'criacao arestas'!B256</f>
        <v>SBFS</v>
      </c>
      <c r="C256">
        <f>'criacao arestas'!C256</f>
        <v>18.974758373706972</v>
      </c>
    </row>
    <row r="257" spans="1:3" x14ac:dyDescent="0.25">
      <c r="A257" t="str">
        <f>'criacao arestas'!A257</f>
        <v>SBFS</v>
      </c>
      <c r="B257" t="str">
        <f>'criacao arestas'!B257</f>
        <v>MONGU</v>
      </c>
      <c r="C257">
        <f>'criacao arestas'!C257</f>
        <v>14.513208939762219</v>
      </c>
    </row>
    <row r="258" spans="1:3" x14ac:dyDescent="0.25">
      <c r="A258" t="str">
        <f>'criacao arestas'!A258</f>
        <v>MONGU</v>
      </c>
      <c r="B258" t="str">
        <f>'criacao arestas'!B258</f>
        <v>MAPRO</v>
      </c>
      <c r="C258">
        <f>'criacao arestas'!C258</f>
        <v>19.65282595169052</v>
      </c>
    </row>
    <row r="259" spans="1:3" x14ac:dyDescent="0.25">
      <c r="A259" t="str">
        <f>'criacao arestas'!A259</f>
        <v>UKMAR</v>
      </c>
      <c r="B259" t="str">
        <f>'criacao arestas'!B259</f>
        <v>MAPRO</v>
      </c>
      <c r="C259">
        <f>'criacao arestas'!C259</f>
        <v>30.351461985176478</v>
      </c>
    </row>
    <row r="260" spans="1:3" x14ac:dyDescent="0.25">
      <c r="A260" t="str">
        <f>'criacao arestas'!A260</f>
        <v>UKMAR</v>
      </c>
      <c r="B260" t="str">
        <f>'criacao arestas'!B260</f>
        <v>MAKIT</v>
      </c>
      <c r="C260">
        <f>'criacao arestas'!C260</f>
        <v>42.552127130773144</v>
      </c>
    </row>
    <row r="261" spans="1:3" x14ac:dyDescent="0.25">
      <c r="A261" t="str">
        <f>'criacao arestas'!A261</f>
        <v>MINOD</v>
      </c>
      <c r="B261" t="str">
        <f>'criacao arestas'!B261</f>
        <v>SBFS</v>
      </c>
      <c r="C261">
        <f>'criacao arestas'!C261</f>
        <v>30.526678377549512</v>
      </c>
    </row>
    <row r="262" spans="1:3" x14ac:dyDescent="0.25">
      <c r="A262" t="str">
        <f>'criacao arestas'!A262</f>
        <v>SBFS</v>
      </c>
      <c r="B262" t="str">
        <f>'criacao arestas'!B262</f>
        <v>MUGEX</v>
      </c>
      <c r="C262">
        <f>'criacao arestas'!C262</f>
        <v>13.90677015657058</v>
      </c>
    </row>
    <row r="263" spans="1:3" x14ac:dyDescent="0.25">
      <c r="A263" t="str">
        <f>'criacao arestas'!A263</f>
        <v>MUGEX</v>
      </c>
      <c r="B263" t="str">
        <f>'criacao arestas'!B263</f>
        <v>MAKIT</v>
      </c>
      <c r="C263">
        <f>'criacao arestas'!C263</f>
        <v>15.27199120812746</v>
      </c>
    </row>
    <row r="264" spans="1:3" x14ac:dyDescent="0.25">
      <c r="A264" t="str">
        <f>'criacao arestas'!A264</f>
        <v>ENLUR</v>
      </c>
      <c r="B264" t="str">
        <f>'criacao arestas'!B264</f>
        <v>UTMIL</v>
      </c>
      <c r="C264">
        <f>'criacao arestas'!C264</f>
        <v>58.804932383987406</v>
      </c>
    </row>
    <row r="265" spans="1:3" x14ac:dyDescent="0.25">
      <c r="A265" t="str">
        <f>'criacao arestas'!A265</f>
        <v>UTMIL</v>
      </c>
      <c r="B265" t="str">
        <f>'criacao arestas'!B265</f>
        <v>SBFS</v>
      </c>
      <c r="C265">
        <f>'criacao arestas'!C265</f>
        <v>31.296686780877927</v>
      </c>
    </row>
    <row r="266" spans="1:3" x14ac:dyDescent="0.25">
      <c r="A266" t="str">
        <f>'criacao arestas'!A266</f>
        <v>SBFS</v>
      </c>
      <c r="B266" t="str">
        <f>'criacao arestas'!B266</f>
        <v>REPAB</v>
      </c>
      <c r="C266">
        <f>'criacao arestas'!C266</f>
        <v>32.141748187152515</v>
      </c>
    </row>
    <row r="267" spans="1:3" x14ac:dyDescent="0.25">
      <c r="A267" t="str">
        <f>'criacao arestas'!A267</f>
        <v>REPAB</v>
      </c>
      <c r="B267" t="str">
        <f>'criacao arestas'!B267</f>
        <v>VUMPA</v>
      </c>
      <c r="C267">
        <f>'criacao arestas'!C267</f>
        <v>47.756362837163607</v>
      </c>
    </row>
    <row r="268" spans="1:3" x14ac:dyDescent="0.25">
      <c r="A268" t="str">
        <f>'criacao arestas'!A268</f>
        <v>VUPOS</v>
      </c>
      <c r="B268" t="str">
        <f>'criacao arestas'!B268</f>
        <v>UGAPU</v>
      </c>
      <c r="C268">
        <f>'criacao arestas'!C268</f>
        <v>37.511368226603032</v>
      </c>
    </row>
    <row r="269" spans="1:3" x14ac:dyDescent="0.25">
      <c r="A269" t="str">
        <f>'criacao arestas'!A269</f>
        <v>UGAPU</v>
      </c>
      <c r="B269" t="str">
        <f>'criacao arestas'!B269</f>
        <v>SBFS</v>
      </c>
      <c r="C269">
        <f>'criacao arestas'!C269</f>
        <v>33.334784594291506</v>
      </c>
    </row>
    <row r="270" spans="1:3" x14ac:dyDescent="0.25">
      <c r="A270" t="str">
        <f>'criacao arestas'!A270</f>
        <v>SBFS</v>
      </c>
      <c r="B270" t="str">
        <f>'criacao arestas'!B270</f>
        <v>LITOV</v>
      </c>
      <c r="C270">
        <f>'criacao arestas'!C270</f>
        <v>35.250792310428224</v>
      </c>
    </row>
    <row r="271" spans="1:3" x14ac:dyDescent="0.25">
      <c r="A271" t="str">
        <f>'criacao arestas'!A271</f>
        <v>LITOV</v>
      </c>
      <c r="B271" t="str">
        <f>'criacao arestas'!B271</f>
        <v>TORIR</v>
      </c>
      <c r="C271">
        <f>'criacao arestas'!C271</f>
        <v>26.965039263383819</v>
      </c>
    </row>
    <row r="272" spans="1:3" x14ac:dyDescent="0.25">
      <c r="A272" t="str">
        <f>'criacao arestas'!A272</f>
        <v>SBME</v>
      </c>
      <c r="B272" t="str">
        <f>'criacao arestas'!B272</f>
        <v>SBCB</v>
      </c>
      <c r="C272">
        <f>'criacao arestas'!C272</f>
        <v>38.446604839574618</v>
      </c>
    </row>
    <row r="273" spans="1:3" x14ac:dyDescent="0.25">
      <c r="A273" t="str">
        <f>'criacao arestas'!A273</f>
        <v>SBCB</v>
      </c>
      <c r="B273" t="str">
        <f>'criacao arestas'!B273</f>
        <v>SBME</v>
      </c>
      <c r="C273">
        <f>'criacao arestas'!C273</f>
        <v>38.446604839574618</v>
      </c>
    </row>
    <row r="274" spans="1:3" x14ac:dyDescent="0.25">
      <c r="A274" t="str">
        <f>'criacao arestas'!A274</f>
        <v>UKMAR</v>
      </c>
      <c r="B274" t="str">
        <f>'criacao arestas'!B274</f>
        <v>MILOG</v>
      </c>
      <c r="C274">
        <f>'criacao arestas'!C274</f>
        <v>18.509045229711276</v>
      </c>
    </row>
    <row r="275" spans="1:3" x14ac:dyDescent="0.25">
      <c r="A275" t="str">
        <f>'criacao arestas'!A275</f>
        <v>MUGEX</v>
      </c>
      <c r="B275" t="str">
        <f>'criacao arestas'!B275</f>
        <v>MOMSA</v>
      </c>
      <c r="C275">
        <f>'criacao arestas'!C275</f>
        <v>11.716208839979529</v>
      </c>
    </row>
    <row r="276" spans="1:3" x14ac:dyDescent="0.25">
      <c r="A276" t="str">
        <f>'criacao arestas'!A276</f>
        <v>MOMSA</v>
      </c>
      <c r="B276" t="str">
        <f>'criacao arestas'!B276</f>
        <v>MANDO</v>
      </c>
      <c r="C276">
        <f>'criacao arestas'!C276</f>
        <v>11.807718582344862</v>
      </c>
    </row>
    <row r="277" spans="1:3" x14ac:dyDescent="0.25">
      <c r="A277" t="str">
        <f>'criacao arestas'!A277</f>
        <v>MANDO</v>
      </c>
      <c r="B277" t="str">
        <f>'criacao arestas'!B277</f>
        <v>MALDI</v>
      </c>
      <c r="C277">
        <f>'criacao arestas'!C277</f>
        <v>11.494865644698322</v>
      </c>
    </row>
    <row r="278" spans="1:3" x14ac:dyDescent="0.25">
      <c r="A278" t="str">
        <f>'criacao arestas'!A278</f>
        <v>MALDI</v>
      </c>
      <c r="B278" t="str">
        <f>'criacao arestas'!B278</f>
        <v>UKMAR</v>
      </c>
      <c r="C278">
        <f>'criacao arestas'!C278</f>
        <v>4.4433673048883371</v>
      </c>
    </row>
    <row r="279" spans="1:3" x14ac:dyDescent="0.25">
      <c r="A279" t="str">
        <f>'criacao arestas'!A279</f>
        <v>UKMAR</v>
      </c>
      <c r="B279" t="str">
        <f>'criacao arestas'!B279</f>
        <v>BIVUR</v>
      </c>
      <c r="C279">
        <f>'criacao arestas'!C279</f>
        <v>7.0409743435218353</v>
      </c>
    </row>
    <row r="280" spans="1:3" x14ac:dyDescent="0.25">
      <c r="A280" t="str">
        <f>'criacao arestas'!A280</f>
        <v>SBCP</v>
      </c>
      <c r="B280" t="str">
        <f>'criacao arestas'!B280</f>
        <v>GIKPO</v>
      </c>
      <c r="C280">
        <f>'criacao arestas'!C280</f>
        <v>3.7436484504442369</v>
      </c>
    </row>
    <row r="281" spans="1:3" x14ac:dyDescent="0.25">
      <c r="A281" t="str">
        <f>'criacao arestas'!A281</f>
        <v>GIKPO</v>
      </c>
      <c r="B281" t="str">
        <f>'criacao arestas'!B281</f>
        <v>SBCP</v>
      </c>
      <c r="C281">
        <f>'criacao arestas'!C281</f>
        <v>3.7436484504442369</v>
      </c>
    </row>
    <row r="282" spans="1:3" x14ac:dyDescent="0.25">
      <c r="A282" t="str">
        <f>'criacao arestas'!A282</f>
        <v>EGBIA</v>
      </c>
      <c r="B282" t="str">
        <f>'criacao arestas'!B282</f>
        <v>SBFS</v>
      </c>
      <c r="C282">
        <f>'criacao arestas'!C282</f>
        <v>28.889756496363326</v>
      </c>
    </row>
    <row r="283" spans="1:3" x14ac:dyDescent="0.25">
      <c r="A283" t="str">
        <f>'criacao arestas'!A283</f>
        <v>SBSC</v>
      </c>
      <c r="B283" t="str">
        <f>'criacao arestas'!B283</f>
        <v>DIBIL</v>
      </c>
      <c r="C283">
        <f>'criacao arestas'!C283</f>
        <v>38.750240717127546</v>
      </c>
    </row>
    <row r="284" spans="1:3" x14ac:dyDescent="0.25">
      <c r="A284" t="str">
        <f>'criacao arestas'!A284</f>
        <v>SBSC</v>
      </c>
      <c r="B284" t="str">
        <f>'criacao arestas'!B284</f>
        <v>EKURI</v>
      </c>
      <c r="C284">
        <f>'criacao arestas'!C284</f>
        <v>78.644015040547743</v>
      </c>
    </row>
    <row r="285" spans="1:3" x14ac:dyDescent="0.25">
      <c r="A285" t="str">
        <f>'criacao arestas'!A285</f>
        <v>SBSC</v>
      </c>
      <c r="B285" t="str">
        <f>'criacao arestas'!B285</f>
        <v>DOKRA</v>
      </c>
      <c r="C285">
        <f>'criacao arestas'!C285</f>
        <v>93.065676708837742</v>
      </c>
    </row>
    <row r="286" spans="1:3" x14ac:dyDescent="0.25">
      <c r="A286" t="str">
        <f>'criacao arestas'!A286</f>
        <v>SBSC</v>
      </c>
      <c r="B286" t="str">
        <f>'criacao arestas'!B286</f>
        <v>SBJR</v>
      </c>
      <c r="C286">
        <f>'criacao arestas'!C286</f>
        <v>19.595653305442475</v>
      </c>
    </row>
    <row r="287" spans="1:3" x14ac:dyDescent="0.25">
      <c r="A287" t="str">
        <f>'criacao arestas'!A287</f>
        <v>SBJR</v>
      </c>
      <c r="B287" t="str">
        <f>'criacao arestas'!B287</f>
        <v>SBSC</v>
      </c>
      <c r="C287">
        <f>'criacao arestas'!C287</f>
        <v>19.595653305442475</v>
      </c>
    </row>
    <row r="288" spans="1:3" x14ac:dyDescent="0.25">
      <c r="A288" t="str">
        <f>'criacao arestas'!A288</f>
        <v>EGUDI</v>
      </c>
      <c r="B288" t="str">
        <f>'criacao arestas'!B288</f>
        <v>SBSC</v>
      </c>
      <c r="C288">
        <f>'criacao arestas'!C288</f>
        <v>45.282143133087374</v>
      </c>
    </row>
    <row r="289" spans="1:3" x14ac:dyDescent="0.25">
      <c r="A289" t="str">
        <f>'criacao arestas'!A289</f>
        <v>SBPW</v>
      </c>
      <c r="B289" t="str">
        <f>'criacao arestas'!B289</f>
        <v>SBFS</v>
      </c>
      <c r="C289">
        <f>'criacao arestas'!C289</f>
        <v>13.750883463243966</v>
      </c>
    </row>
    <row r="290" spans="1:3" x14ac:dyDescent="0.25">
      <c r="A290" t="str">
        <f>'criacao arestas'!A290</f>
        <v>SBFS</v>
      </c>
      <c r="B290" t="str">
        <f>'criacao arestas'!B290</f>
        <v>SBPW</v>
      </c>
      <c r="C290">
        <f>'criacao arestas'!C290</f>
        <v>13.750883463243966</v>
      </c>
    </row>
    <row r="291" spans="1:3" x14ac:dyDescent="0.25">
      <c r="A291" t="str">
        <f>'criacao arestas'!A291</f>
        <v>SBCB</v>
      </c>
      <c r="B291" t="str">
        <f>'criacao arestas'!B291</f>
        <v>UKMAR</v>
      </c>
      <c r="C291">
        <f>'criacao arestas'!C291</f>
        <v>59.87683261239583</v>
      </c>
    </row>
    <row r="292" spans="1:3" x14ac:dyDescent="0.25">
      <c r="A292" t="str">
        <f>'criacao arestas'!A292</f>
        <v>UKMAR</v>
      </c>
      <c r="B292" t="str">
        <f>'criacao arestas'!B292</f>
        <v>MAKIT</v>
      </c>
      <c r="C292">
        <f>'criacao arestas'!C292</f>
        <v>42.552127130773144</v>
      </c>
    </row>
    <row r="293" spans="1:3" x14ac:dyDescent="0.25">
      <c r="A293" t="str">
        <f>'criacao arestas'!A293</f>
        <v>UKMAR</v>
      </c>
      <c r="B293" t="str">
        <f>'criacao arestas'!B293</f>
        <v>MAPRO</v>
      </c>
      <c r="C293">
        <f>'criacao arestas'!C293</f>
        <v>30.351461985176478</v>
      </c>
    </row>
    <row r="294" spans="1:3" x14ac:dyDescent="0.25">
      <c r="A294" t="str">
        <f>'criacao arestas'!A294</f>
        <v>UKMAR</v>
      </c>
      <c r="B294" t="str">
        <f>'criacao arestas'!B294</f>
        <v>MILOG</v>
      </c>
      <c r="C294">
        <f>'criacao arestas'!C294</f>
        <v>18.509045229711276</v>
      </c>
    </row>
    <row r="295" spans="1:3" x14ac:dyDescent="0.25">
      <c r="A295" t="str">
        <f>'criacao arestas'!A295</f>
        <v>MUGEX</v>
      </c>
      <c r="B295" t="str">
        <f>'criacao arestas'!B295</f>
        <v>MOMSA</v>
      </c>
      <c r="C295">
        <f>'criacao arestas'!C295</f>
        <v>11.716208839979529</v>
      </c>
    </row>
    <row r="296" spans="1:3" x14ac:dyDescent="0.25">
      <c r="A296" t="str">
        <f>'criacao arestas'!A296</f>
        <v>MOMSA</v>
      </c>
      <c r="B296" t="str">
        <f>'criacao arestas'!B296</f>
        <v>MANDO</v>
      </c>
      <c r="C296">
        <f>'criacao arestas'!C296</f>
        <v>11.807718582344862</v>
      </c>
    </row>
    <row r="297" spans="1:3" x14ac:dyDescent="0.25">
      <c r="A297" t="str">
        <f>'criacao arestas'!A297</f>
        <v>MANDO</v>
      </c>
      <c r="B297" t="str">
        <f>'criacao arestas'!B297</f>
        <v>MALDI</v>
      </c>
      <c r="C297">
        <f>'criacao arestas'!C297</f>
        <v>11.494865644698322</v>
      </c>
    </row>
    <row r="298" spans="1:3" x14ac:dyDescent="0.25">
      <c r="A298" t="str">
        <f>'criacao arestas'!A298</f>
        <v>MALDI</v>
      </c>
      <c r="B298" t="str">
        <f>'criacao arestas'!B298</f>
        <v>SBCB</v>
      </c>
      <c r="C298">
        <f>'criacao arestas'!C298</f>
        <v>60.817685082410748</v>
      </c>
    </row>
    <row r="299" spans="1:3" x14ac:dyDescent="0.25">
      <c r="A299" t="str">
        <f>'criacao arestas'!A299</f>
        <v>BIVUR</v>
      </c>
      <c r="B299" t="str">
        <f>'criacao arestas'!B299</f>
        <v>SBCB</v>
      </c>
      <c r="C299">
        <f>'criacao arestas'!C299</f>
        <v>59.040238303234531</v>
      </c>
    </row>
    <row r="300" spans="1:3" x14ac:dyDescent="0.25">
      <c r="A300" t="str">
        <f>'criacao arestas'!A300</f>
        <v>SBVT</v>
      </c>
      <c r="B300" t="str">
        <f>'criacao arestas'!B300</f>
        <v>ARVIR</v>
      </c>
      <c r="C300">
        <f>'criacao arestas'!C300</f>
        <v>4.4720369472562638</v>
      </c>
    </row>
    <row r="301" spans="1:3" x14ac:dyDescent="0.25">
      <c r="A301" t="str">
        <f>'criacao arestas'!A301</f>
        <v>ARVIR</v>
      </c>
      <c r="B301" t="str">
        <f>'criacao arestas'!B301</f>
        <v>SBVT</v>
      </c>
      <c r="C301">
        <f>'criacao arestas'!C301</f>
        <v>4.4720369472562638</v>
      </c>
    </row>
    <row r="302" spans="1:3" x14ac:dyDescent="0.25">
      <c r="A302" t="str">
        <f>'criacao arestas'!A302</f>
        <v>XUXOM</v>
      </c>
      <c r="B302" t="str">
        <f>'criacao arestas'!B302</f>
        <v>ARVIR</v>
      </c>
      <c r="C302">
        <f>'criacao arestas'!C302</f>
        <v>6.7478101164542181</v>
      </c>
    </row>
    <row r="303" spans="1:3" x14ac:dyDescent="0.25">
      <c r="A303" t="str">
        <f>'criacao arestas'!A303</f>
        <v>ARVIR</v>
      </c>
      <c r="B303" t="str">
        <f>'criacao arestas'!B303</f>
        <v>XUXOM</v>
      </c>
      <c r="C303">
        <f>'criacao arestas'!C303</f>
        <v>6.7478101164542181</v>
      </c>
    </row>
    <row r="304" spans="1:3" x14ac:dyDescent="0.25">
      <c r="A304" t="str">
        <f>'criacao arestas'!A304</f>
        <v>XUXOM</v>
      </c>
      <c r="B304" t="str">
        <f>'criacao arestas'!B304</f>
        <v>EGDID</v>
      </c>
      <c r="C304">
        <f>'criacao arestas'!C304</f>
        <v>6.9246532148648576</v>
      </c>
    </row>
    <row r="305" spans="1:3" x14ac:dyDescent="0.25">
      <c r="A305" t="str">
        <f>'criacao arestas'!A305</f>
        <v>XUXOM</v>
      </c>
      <c r="B305" t="str">
        <f>'criacao arestas'!B305</f>
        <v>KOMDA</v>
      </c>
      <c r="C305">
        <f>'criacao arestas'!C305</f>
        <v>29.853721413316716</v>
      </c>
    </row>
    <row r="306" spans="1:3" x14ac:dyDescent="0.25">
      <c r="A306" t="str">
        <f>'criacao arestas'!A306</f>
        <v>XUXOM</v>
      </c>
      <c r="B306" t="str">
        <f>'criacao arestas'!B306</f>
        <v>UMPAP</v>
      </c>
      <c r="C306">
        <f>'criacao arestas'!C306</f>
        <v>13.959025752142917</v>
      </c>
    </row>
    <row r="307" spans="1:3" x14ac:dyDescent="0.25">
      <c r="A307" t="str">
        <f>'criacao arestas'!A307</f>
        <v>EGDID</v>
      </c>
      <c r="B307" t="str">
        <f>'criacao arestas'!B307</f>
        <v>XUXOM</v>
      </c>
      <c r="C307">
        <f>'criacao arestas'!C307</f>
        <v>6.9246532148648576</v>
      </c>
    </row>
    <row r="308" spans="1:3" x14ac:dyDescent="0.25">
      <c r="A308" t="str">
        <f>'criacao arestas'!A308</f>
        <v>KOMDA</v>
      </c>
      <c r="B308" t="str">
        <f>'criacao arestas'!B308</f>
        <v>XUXOM</v>
      </c>
      <c r="C308">
        <f>'criacao arestas'!C308</f>
        <v>29.853721413316716</v>
      </c>
    </row>
    <row r="309" spans="1:3" x14ac:dyDescent="0.25">
      <c r="A309" t="str">
        <f>'criacao arestas'!A309</f>
        <v>UMPAP</v>
      </c>
      <c r="B309" t="str">
        <f>'criacao arestas'!B309</f>
        <v>XUXOM</v>
      </c>
      <c r="C309">
        <f>'criacao arestas'!C309</f>
        <v>13.959025752142917</v>
      </c>
    </row>
    <row r="310" spans="1:3" x14ac:dyDescent="0.25">
      <c r="A310" t="str">
        <f>'criacao arestas'!A310</f>
        <v>EGDID</v>
      </c>
      <c r="B310" t="str">
        <f>'criacao arestas'!B310</f>
        <v>BUXAT</v>
      </c>
      <c r="C310">
        <f>'criacao arestas'!C310</f>
        <v>14.892261305323391</v>
      </c>
    </row>
    <row r="311" spans="1:3" x14ac:dyDescent="0.25">
      <c r="A311" t="str">
        <f>'criacao arestas'!A311</f>
        <v>EGDID</v>
      </c>
      <c r="B311" t="str">
        <f>'criacao arestas'!B311</f>
        <v>LOGES</v>
      </c>
      <c r="C311">
        <f>'criacao arestas'!C311</f>
        <v>34.468663853189092</v>
      </c>
    </row>
    <row r="312" spans="1:3" x14ac:dyDescent="0.25">
      <c r="A312" t="str">
        <f>'criacao arestas'!A312</f>
        <v>EGDID</v>
      </c>
      <c r="B312" t="str">
        <f>'criacao arestas'!B312</f>
        <v>ILNAL</v>
      </c>
      <c r="C312">
        <f>'criacao arestas'!C312</f>
        <v>28.317292277762967</v>
      </c>
    </row>
    <row r="313" spans="1:3" x14ac:dyDescent="0.25">
      <c r="A313" t="str">
        <f>'criacao arestas'!A313</f>
        <v>EGDID</v>
      </c>
      <c r="B313" t="str">
        <f>'criacao arestas'!B313</f>
        <v>UMPAP</v>
      </c>
      <c r="C313">
        <f>'criacao arestas'!C313</f>
        <v>12.611723077719272</v>
      </c>
    </row>
    <row r="314" spans="1:3" x14ac:dyDescent="0.25">
      <c r="A314" t="str">
        <f>'criacao arestas'!A314</f>
        <v>BUXAT</v>
      </c>
      <c r="B314" t="str">
        <f>'criacao arestas'!B314</f>
        <v>EGDID</v>
      </c>
      <c r="C314">
        <f>'criacao arestas'!C314</f>
        <v>14.892261305323391</v>
      </c>
    </row>
    <row r="315" spans="1:3" x14ac:dyDescent="0.25">
      <c r="A315" t="str">
        <f>'criacao arestas'!A315</f>
        <v>LOGES</v>
      </c>
      <c r="B315" t="str">
        <f>'criacao arestas'!B315</f>
        <v>EGDID</v>
      </c>
      <c r="C315">
        <f>'criacao arestas'!C315</f>
        <v>34.468663853189092</v>
      </c>
    </row>
    <row r="316" spans="1:3" x14ac:dyDescent="0.25">
      <c r="A316" t="str">
        <f>'criacao arestas'!A316</f>
        <v>ILNAL</v>
      </c>
      <c r="B316" t="str">
        <f>'criacao arestas'!B316</f>
        <v>EGDID</v>
      </c>
      <c r="C316">
        <f>'criacao arestas'!C316</f>
        <v>28.317292277762967</v>
      </c>
    </row>
    <row r="317" spans="1:3" x14ac:dyDescent="0.25">
      <c r="A317" t="str">
        <f>'criacao arestas'!A317</f>
        <v>UMPAP</v>
      </c>
      <c r="B317" t="str">
        <f>'criacao arestas'!B317</f>
        <v>EGDID</v>
      </c>
      <c r="C317">
        <f>'criacao arestas'!C317</f>
        <v>12.611723077719272</v>
      </c>
    </row>
    <row r="318" spans="1:3" x14ac:dyDescent="0.25">
      <c r="A318" t="str">
        <f>'criacao arestas'!A318</f>
        <v>DODPI</v>
      </c>
      <c r="B318" t="str">
        <f>'criacao arestas'!B318</f>
        <v>NUXIG</v>
      </c>
      <c r="C318">
        <f>'criacao arestas'!C318</f>
        <v>33.884811650096154</v>
      </c>
    </row>
    <row r="319" spans="1:3" x14ac:dyDescent="0.25">
      <c r="A319" t="str">
        <f>'criacao arestas'!A319</f>
        <v>DODPI</v>
      </c>
      <c r="B319" t="str">
        <f>'criacao arestas'!B319</f>
        <v>BUXAT</v>
      </c>
      <c r="C319">
        <f>'criacao arestas'!C319</f>
        <v>11.292078476717258</v>
      </c>
    </row>
    <row r="320" spans="1:3" x14ac:dyDescent="0.25">
      <c r="A320" t="str">
        <f>'criacao arestas'!A320</f>
        <v>DODPI</v>
      </c>
      <c r="B320" t="str">
        <f>'criacao arestas'!B320</f>
        <v>EGDID</v>
      </c>
      <c r="C320">
        <f>'criacao arestas'!C320</f>
        <v>9.4783297246740439</v>
      </c>
    </row>
    <row r="321" spans="1:3" x14ac:dyDescent="0.25">
      <c r="A321" t="str">
        <f>'criacao arestas'!A321</f>
        <v>NUXIG</v>
      </c>
      <c r="B321" t="str">
        <f>'criacao arestas'!B321</f>
        <v>DODPI</v>
      </c>
      <c r="C321">
        <f>'criacao arestas'!C321</f>
        <v>33.884811650096154</v>
      </c>
    </row>
    <row r="322" spans="1:3" x14ac:dyDescent="0.25">
      <c r="A322" t="str">
        <f>'criacao arestas'!A322</f>
        <v>BUXAT</v>
      </c>
      <c r="B322" t="str">
        <f>'criacao arestas'!B322</f>
        <v>DODPI</v>
      </c>
      <c r="C322">
        <f>'criacao arestas'!C322</f>
        <v>11.292078476717258</v>
      </c>
    </row>
    <row r="323" spans="1:3" x14ac:dyDescent="0.25">
      <c r="A323" t="str">
        <f>'criacao arestas'!A323</f>
        <v>EGDID</v>
      </c>
      <c r="B323" t="str">
        <f>'criacao arestas'!B323</f>
        <v>DODPI</v>
      </c>
      <c r="C323">
        <f>'criacao arestas'!C323</f>
        <v>9.4783297246740439</v>
      </c>
    </row>
    <row r="324" spans="1:3" x14ac:dyDescent="0.25">
      <c r="A324" t="str">
        <f>'criacao arestas'!A324</f>
        <v>UMPAP</v>
      </c>
      <c r="B324" t="str">
        <f>'criacao arestas'!B324</f>
        <v>KOMDA</v>
      </c>
      <c r="C324">
        <f>'criacao arestas'!C324</f>
        <v>16.915515114429311</v>
      </c>
    </row>
    <row r="325" spans="1:3" x14ac:dyDescent="0.25">
      <c r="A325" t="str">
        <f>'criacao arestas'!A325</f>
        <v>UMPAP</v>
      </c>
      <c r="B325" t="str">
        <f>'criacao arestas'!B325</f>
        <v>ILNAL</v>
      </c>
      <c r="C325">
        <f>'criacao arestas'!C325</f>
        <v>16.658973469892118</v>
      </c>
    </row>
    <row r="326" spans="1:3" x14ac:dyDescent="0.25">
      <c r="A326" t="str">
        <f>'criacao arestas'!A326</f>
        <v>KOMDA</v>
      </c>
      <c r="B326" t="str">
        <f>'criacao arestas'!B326</f>
        <v>UMPAP</v>
      </c>
      <c r="C326">
        <f>'criacao arestas'!C326</f>
        <v>16.915515114429311</v>
      </c>
    </row>
    <row r="327" spans="1:3" x14ac:dyDescent="0.25">
      <c r="A327" t="str">
        <f>'criacao arestas'!A327</f>
        <v>ILNAL</v>
      </c>
      <c r="B327" t="str">
        <f>'criacao arestas'!B327</f>
        <v>UMPAP</v>
      </c>
      <c r="C327">
        <f>'criacao arestas'!C327</f>
        <v>16.658973469892118</v>
      </c>
    </row>
    <row r="328" spans="1:3" x14ac:dyDescent="0.25">
      <c r="A328" t="str">
        <f>'criacao arestas'!A328</f>
        <v>SBVT</v>
      </c>
      <c r="B328" t="str">
        <f>'criacao arestas'!B328</f>
        <v>SBFS</v>
      </c>
      <c r="C328">
        <f>'criacao arestas'!C328</f>
        <v>115.08068355249972</v>
      </c>
    </row>
    <row r="329" spans="1:3" x14ac:dyDescent="0.25">
      <c r="A329" t="str">
        <f>'criacao arestas'!A329</f>
        <v>SBVT</v>
      </c>
      <c r="B329" t="str">
        <f>'criacao arestas'!B329</f>
        <v>SBCP</v>
      </c>
      <c r="C329">
        <f>'criacao arestas'!C329</f>
        <v>103.6265139302088</v>
      </c>
    </row>
    <row r="330" spans="1:3" x14ac:dyDescent="0.25">
      <c r="A330" t="str">
        <f>'criacao arestas'!A330</f>
        <v>SBFS</v>
      </c>
      <c r="B330" t="str">
        <f>'criacao arestas'!B330</f>
        <v>SBVT</v>
      </c>
      <c r="C330">
        <f>'criacao arestas'!C330</f>
        <v>115.08068355249972</v>
      </c>
    </row>
    <row r="331" spans="1:3" x14ac:dyDescent="0.25">
      <c r="A331" t="str">
        <f>'criacao arestas'!A331</f>
        <v>SBCP</v>
      </c>
      <c r="B331" t="str">
        <f>'criacao arestas'!B331</f>
        <v>SBVT</v>
      </c>
      <c r="C331">
        <f>'criacao arestas'!C331</f>
        <v>103.6265139302088</v>
      </c>
    </row>
    <row r="332" spans="1:3" x14ac:dyDescent="0.25">
      <c r="A332" t="str">
        <f>'criacao arestas'!A332</f>
        <v>SBVT</v>
      </c>
      <c r="B332" t="str">
        <f>'criacao arestas'!B332</f>
        <v>DODPI</v>
      </c>
      <c r="C332">
        <f>'criacao arestas'!C332</f>
        <v>7.1201725318719333</v>
      </c>
    </row>
    <row r="333" spans="1:3" x14ac:dyDescent="0.25">
      <c r="A333" t="str">
        <f>'criacao arestas'!A333</f>
        <v>DODPI</v>
      </c>
      <c r="B333" t="str">
        <f>'criacao arestas'!B333</f>
        <v>SBVT</v>
      </c>
      <c r="C333">
        <f>'criacao arestas'!C333</f>
        <v>7.1201725318719333</v>
      </c>
    </row>
    <row r="334" spans="1:3" x14ac:dyDescent="0.25">
      <c r="A334" t="str">
        <f>'criacao arestas'!A334</f>
        <v>BUXAT</v>
      </c>
      <c r="B334" t="str">
        <f>'criacao arestas'!B334</f>
        <v>NUXIG</v>
      </c>
      <c r="C334">
        <f>'criacao arestas'!C334</f>
        <v>24.401696606236154</v>
      </c>
    </row>
    <row r="335" spans="1:3" x14ac:dyDescent="0.25">
      <c r="A335" t="str">
        <f>'criacao arestas'!A335</f>
        <v>BUXAT</v>
      </c>
      <c r="B335" t="str">
        <f>'criacao arestas'!B335</f>
        <v>LOGES</v>
      </c>
      <c r="C335">
        <f>'criacao arestas'!C335</f>
        <v>21.656536257667778</v>
      </c>
    </row>
    <row r="336" spans="1:3" x14ac:dyDescent="0.25">
      <c r="A336" t="str">
        <f>'criacao arestas'!A336</f>
        <v>NUXIG</v>
      </c>
      <c r="B336" t="str">
        <f>'criacao arestas'!B336</f>
        <v>BUXAT</v>
      </c>
      <c r="C336">
        <f>'criacao arestas'!C336</f>
        <v>24.401696606236154</v>
      </c>
    </row>
    <row r="337" spans="1:3" x14ac:dyDescent="0.25">
      <c r="A337" t="str">
        <f>'criacao arestas'!A337</f>
        <v>LOGES</v>
      </c>
      <c r="B337" t="str">
        <f>'criacao arestas'!B337</f>
        <v>BUXAT</v>
      </c>
      <c r="C337">
        <f>'criacao arestas'!C337</f>
        <v>21.656536257667778</v>
      </c>
    </row>
  </sheetData>
  <autoFilter ref="A1:C282" xr:uid="{00000000-0001-0000-0400-000000000000}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Black"&amp;11&amp;K008542 INTERNA \ Qualquer Usuário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atendimentos</vt:lpstr>
      <vt:lpstr>vertices</vt:lpstr>
      <vt:lpstr>STATUS FROTA</vt:lpstr>
      <vt:lpstr>aeronaves</vt:lpstr>
      <vt:lpstr>PMD_PBO</vt:lpstr>
      <vt:lpstr>PRECO</vt:lpstr>
      <vt:lpstr>portoes_quadriculas</vt:lpstr>
      <vt:lpstr>portoes_faixas_bc</vt:lpstr>
      <vt:lpstr>arestas</vt:lpstr>
      <vt:lpstr>UM</vt:lpstr>
      <vt:lpstr>quadriculas</vt:lpstr>
      <vt:lpstr>Planilha1</vt:lpstr>
      <vt:lpstr>modelos acft</vt:lpstr>
      <vt:lpstr>criacao arestas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2022-11-11T17:34:50Z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2022-09-20T19:38:58Z</vt:lpwstr>
  </property>
  <property fmtid="{D5CDD505-2E9C-101B-9397-08002B2CF9AE}" pid="4" name="MSIP_Label_4bab8652-cb8e-45ed-9aff-00ed76a575bf_Method">
    <vt:lpwstr>Privileged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8f04162e-4769-436d-85f3-c836c9f960b1</vt:lpwstr>
  </property>
  <property fmtid="{D5CDD505-2E9C-101B-9397-08002B2CF9AE}" pid="8" name="MSIP_Label_4bab8652-cb8e-45ed-9aff-00ed76a575bf_ContentBits">
    <vt:lpwstr>2</vt:lpwstr>
  </property>
</Properties>
</file>