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ma-\Downloads\dio-excel-controle-investimentos-main\dio-excel-controle-investimentos-main\"/>
    </mc:Choice>
  </mc:AlternateContent>
  <xr:revisionPtr revIDLastSave="0" documentId="13_ncr:1_{C38D3988-38F5-4942-902A-44735D598F45}" xr6:coauthVersionLast="47" xr6:coauthVersionMax="47" xr10:uidLastSave="{00000000-0000-0000-0000-000000000000}"/>
  <bookViews>
    <workbookView xWindow="-120" yWindow="-120" windowWidth="29040" windowHeight="15720" tabRatio="0" xr2:uid="{FE527104-2795-432B-B1C3-44C240BFEC18}"/>
  </bookViews>
  <sheets>
    <sheet name="Controle de Investimentos" sheetId="1" r:id="rId1"/>
    <sheet name="Tabela de Apoio" sheetId="2" r:id="rId2"/>
  </sheets>
  <definedNames>
    <definedName name="aporte">'Controle de Investimentos'!$D$17</definedName>
    <definedName name="cenario_1">'Controle de Investimentos'!$C$24</definedName>
    <definedName name="cenario_2">'Controle de Investimentos'!$C$25</definedName>
    <definedName name="cenario_3">'Controle de Investimentos'!$C$26</definedName>
    <definedName name="cenario_4">'Controle de Investimentos'!$C$27</definedName>
    <definedName name="cenario_5">'Controle de Investimentos'!$C$28</definedName>
    <definedName name="dividendo_mensal">'Controle de Investimentos'!$D$21</definedName>
    <definedName name="fii_dev">'Controle de Investimentos'!$B$37</definedName>
    <definedName name="fii_fofs">'Controle de Investimentos'!$B$36</definedName>
    <definedName name="fii_hibrido">'Controle de Investimentos'!$B$35</definedName>
    <definedName name="fii_hotel">'Controle de Investimentos'!$B$38</definedName>
    <definedName name="fii_papel">'Controle de Investimentos'!$B$33</definedName>
    <definedName name="fii_tijolo">'Controle de Investimentos'!$B$34</definedName>
    <definedName name="patrimonio">'Controle de Investimentos'!$D$20</definedName>
    <definedName name="pct_dev">'Controle de Investimentos'!$C$37</definedName>
    <definedName name="pct_fofs">'Controle de Investimentos'!$C$36</definedName>
    <definedName name="pct_hibrido">'Controle de Investimentos'!$C$35</definedName>
    <definedName name="pct_hotel">'Controle de Investimentos'!$C$38</definedName>
    <definedName name="pct_papel">'Controle de Investimentos'!$C$33</definedName>
    <definedName name="pct_tijolo">'Controle de Investimentos'!$C$34</definedName>
    <definedName name="perfil">'Controle de Investimentos'!$D$30</definedName>
    <definedName name="qntd_anos">'Controle de Investimentos'!$D$18</definedName>
    <definedName name="rendimento_carteira">'Controle de Investimentos'!$D$13</definedName>
    <definedName name="salario">'Controle de Investimentos'!$D$12</definedName>
    <definedName name="sugestao_investimento">'Controle de Investimentos'!$D$14</definedName>
    <definedName name="taxa_mensal">'Controle de Investimentos'!$D$19</definedName>
    <definedName name="total_fii">'Controle de Investimentos'!$D$39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1" l="1"/>
  <c r="C37" i="1"/>
  <c r="C36" i="1"/>
  <c r="C35" i="1"/>
  <c r="C34" i="1"/>
  <c r="C33" i="1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4" i="2"/>
  <c r="B5" i="2"/>
  <c r="B6" i="2"/>
  <c r="B7" i="2"/>
  <c r="B8" i="2"/>
  <c r="C28" i="1"/>
  <c r="D28" i="1" s="1"/>
  <c r="C27" i="1"/>
  <c r="D27" i="1" s="1"/>
  <c r="C26" i="1"/>
  <c r="D26" i="1" s="1"/>
  <c r="C25" i="1"/>
  <c r="D25" i="1" s="1"/>
  <c r="C24" i="1"/>
  <c r="D24" i="1" s="1"/>
  <c r="D14" i="1"/>
  <c r="D20" i="1"/>
  <c r="D21" i="1" s="1"/>
  <c r="D37" i="1" l="1"/>
  <c r="D33" i="1"/>
  <c r="D34" i="1"/>
  <c r="D35" i="1"/>
  <c r="D38" i="1"/>
  <c r="D36" i="1"/>
  <c r="D39" i="1" l="1"/>
</calcChain>
</file>

<file path=xl/sharedStrings.xml><?xml version="1.0" encoding="utf-8"?>
<sst xmlns="http://schemas.openxmlformats.org/spreadsheetml/2006/main" count="68" uniqueCount="32">
  <si>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</si>
  <si>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</si>
  <si>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</si>
  <si>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</si>
  <si>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</si>
  <si>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</si>
  <si>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>CENÁRIOS</t>
  </si>
  <si>
    <t>Quanto em 2 Anos ?</t>
  </si>
  <si>
    <t>Quanto em 5 Anos ?</t>
  </si>
  <si>
    <t>Quanto em 10 Anos ?</t>
  </si>
  <si>
    <t>Quanto em 20 Anos ?</t>
  </si>
  <si>
    <t>Quanto em 30 Anos ?</t>
  </si>
  <si>
    <t>Dividendo</t>
  </si>
  <si>
    <t>CONFIGURAÇÕES</t>
  </si>
  <si>
    <t>Rendimento Carteira</t>
  </si>
  <si>
    <t>Salário</t>
  </si>
  <si>
    <t>Sugestão de Investimento</t>
  </si>
  <si>
    <t>PERFIL</t>
  </si>
  <si>
    <t>Conservador</t>
  </si>
  <si>
    <t>Agressivo</t>
  </si>
  <si>
    <t>Moderado</t>
  </si>
  <si>
    <t>TIPO DE FII</t>
  </si>
  <si>
    <t>PERCENTUAL SUGERIDO</t>
  </si>
  <si>
    <t>VALORES</t>
  </si>
  <si>
    <t>PAPEL</t>
  </si>
  <si>
    <t>TIJOLO</t>
  </si>
  <si>
    <t>HIBRIDOS</t>
  </si>
  <si>
    <t>FOFs</t>
  </si>
  <si>
    <t>DESENVOLVIMENTO</t>
  </si>
  <si>
    <t>HOTELARIAS</t>
  </si>
  <si>
    <t>%</t>
  </si>
  <si>
    <t>CHAVE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</si>
</sst>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Segoe UI Black"/>
      <family val="2"/>
    </font>
    <font>
      <b/>
      <sz val="16"/>
      <color theme="0"/>
      <name val="Segoe UI Black"/>
      <family val="2"/>
    </font>
    <font>
      <sz val="13"/>
      <color theme="1"/>
      <name val="Segoe UI"/>
      <family val="2"/>
    </font>
    <font>
      <b/>
      <sz val="13"/>
      <color theme="1"/>
      <name val="Segoe U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0"/>
      <name val="Segoe UI Black"/>
      <family val="2"/>
    </font>
    <font>
      <sz val="13"/>
      <color rgb="FF9C5700"/>
      <name val="Segoe UI"/>
      <family val="2"/>
    </font>
    <font>
      <b/>
      <sz val="13"/>
      <color rgb="FF9C57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</fills>
  <borders count="40">
    <border>
      <left/>
      <right/>
      <top/>
      <bottom/>
      <diagonal/>
    </border>
    <border>
      <left style="thick">
        <color theme="9" tint="-0.24994659260841701"/>
      </left>
      <right/>
      <top style="thick">
        <color theme="9" tint="-0.24994659260841701"/>
      </top>
      <bottom/>
      <diagonal/>
    </border>
    <border>
      <left/>
      <right style="thick">
        <color theme="9" tint="-0.24994659260841701"/>
      </right>
      <top style="thick">
        <color theme="9" tint="-0.24994659260841701"/>
      </top>
      <bottom/>
      <diagonal/>
    </border>
    <border>
      <left/>
      <right/>
      <top style="thick">
        <color theme="9" tint="-0.24994659260841701"/>
      </top>
      <bottom/>
      <diagonal/>
    </border>
    <border>
      <left style="thin">
        <color theme="2" tint="-9.9948118533890809E-2"/>
      </left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ck">
        <color theme="9" tint="-0.24994659260841701"/>
      </left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2" tint="-9.9948118533890809E-2"/>
      </left>
      <right style="thick">
        <color theme="9" tint="-0.24994659260841701"/>
      </right>
      <top/>
      <bottom style="thin">
        <color theme="2" tint="-9.9948118533890809E-2"/>
      </bottom>
      <diagonal/>
    </border>
    <border>
      <left style="thick">
        <color theme="9" tint="-0.24994659260841701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ck">
        <color theme="9" tint="-0.24994659260841701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ck">
        <color theme="9" tint="-0.24994659260841701"/>
      </left>
      <right style="thin">
        <color theme="2" tint="-9.9948118533890809E-2"/>
      </right>
      <top style="thin">
        <color theme="2" tint="-9.9948118533890809E-2"/>
      </top>
      <bottom style="thick">
        <color theme="9" tint="-0.24994659260841701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ck">
        <color theme="9" tint="-0.24994659260841701"/>
      </bottom>
      <diagonal/>
    </border>
    <border>
      <left style="thin">
        <color theme="2" tint="-9.9948118533890809E-2"/>
      </left>
      <right style="thick">
        <color theme="9" tint="-0.24994659260841701"/>
      </right>
      <top style="thin">
        <color theme="2" tint="-9.9948118533890809E-2"/>
      </top>
      <bottom style="thick">
        <color theme="9" tint="-0.24994659260841701"/>
      </bottom>
      <diagonal/>
    </border>
    <border>
      <left/>
      <right/>
      <top/>
      <bottom style="medium">
        <color indexed="64"/>
      </bottom>
      <diagonal/>
    </border>
    <border>
      <left style="thick">
        <color theme="5"/>
      </left>
      <right/>
      <top style="thick">
        <color theme="5"/>
      </top>
      <bottom/>
      <diagonal/>
    </border>
    <border>
      <left/>
      <right/>
      <top style="thick">
        <color theme="5"/>
      </top>
      <bottom/>
      <diagonal/>
    </border>
    <border>
      <left/>
      <right style="thick">
        <color theme="5"/>
      </right>
      <top style="thick">
        <color theme="5"/>
      </top>
      <bottom/>
      <diagonal/>
    </border>
    <border>
      <left style="thick">
        <color theme="5"/>
      </left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2" tint="-9.9948118533890809E-2"/>
      </left>
      <right style="thick">
        <color theme="5"/>
      </right>
      <top/>
      <bottom style="thin">
        <color theme="2" tint="-9.9948118533890809E-2"/>
      </bottom>
      <diagonal/>
    </border>
    <border>
      <left style="thick">
        <color theme="5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ck">
        <color theme="5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ck">
        <color theme="5"/>
      </left>
      <right style="thin">
        <color theme="2" tint="-9.9948118533890809E-2"/>
      </right>
      <top style="thin">
        <color theme="2" tint="-9.9948118533890809E-2"/>
      </top>
      <bottom style="thick">
        <color theme="5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ck">
        <color theme="5"/>
      </bottom>
      <diagonal/>
    </border>
    <border>
      <left style="thin">
        <color theme="2" tint="-9.9948118533890809E-2"/>
      </left>
      <right style="thick">
        <color theme="5"/>
      </right>
      <top style="thin">
        <color theme="2" tint="-9.9948118533890809E-2"/>
      </top>
      <bottom style="thick">
        <color theme="5"/>
      </bottom>
      <diagonal/>
    </border>
    <border>
      <left style="medium">
        <color rgb="FF9C5700"/>
      </left>
      <right style="medium">
        <color rgb="FF9C5700"/>
      </right>
      <top style="medium">
        <color rgb="FF9C5700"/>
      </top>
      <bottom style="medium">
        <color rgb="FF9C5700"/>
      </bottom>
      <diagonal/>
    </border>
    <border>
      <left style="thick">
        <color theme="9" tint="-0.24994659260841701"/>
      </left>
      <right style="thin">
        <color rgb="FFD0CECE"/>
      </right>
      <top/>
      <bottom style="thin">
        <color rgb="FFD0CECE"/>
      </bottom>
      <diagonal/>
    </border>
    <border>
      <left style="thin">
        <color rgb="FFD0CECE"/>
      </left>
      <right style="thin">
        <color rgb="FFD0CECE"/>
      </right>
      <top/>
      <bottom style="thin">
        <color rgb="FFD0CECE"/>
      </bottom>
      <diagonal/>
    </border>
    <border>
      <left style="thin">
        <color rgb="FFD0CECE"/>
      </left>
      <right style="thick">
        <color theme="9" tint="-0.24994659260841701"/>
      </right>
      <top/>
      <bottom style="thin">
        <color rgb="FFD0CECE"/>
      </bottom>
      <diagonal/>
    </border>
    <border>
      <left style="thick">
        <color theme="9" tint="-0.24994659260841701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D0CECE"/>
      </left>
      <right style="thick">
        <color theme="9" tint="-0.24994659260841701"/>
      </right>
      <top style="thin">
        <color rgb="FFD0CECE"/>
      </top>
      <bottom style="thin">
        <color rgb="FFD0CECE"/>
      </bottom>
      <diagonal/>
    </border>
    <border>
      <left style="thick">
        <color theme="9" tint="-0.24994659260841701"/>
      </left>
      <right/>
      <top style="thin">
        <color rgb="FFD0CECE"/>
      </top>
      <bottom style="thick">
        <color theme="9" tint="-0.24994659260841701"/>
      </bottom>
      <diagonal/>
    </border>
    <border>
      <left/>
      <right/>
      <top style="thin">
        <color rgb="FFD0CECE"/>
      </top>
      <bottom style="thick">
        <color theme="9" tint="-0.24994659260841701"/>
      </bottom>
      <diagonal/>
    </border>
    <border>
      <left/>
      <right style="thick">
        <color theme="9" tint="-0.24994659260841701"/>
      </right>
      <top style="thin">
        <color rgb="FFD0CECE"/>
      </top>
      <bottom style="thick">
        <color theme="9" tint="-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9">
    <xf numFmtId="0" fontId="0" fillId="0" borderId="0" xfId="0"/>
    <xf numFmtId="8" fontId="7" fillId="6" borderId="9" xfId="0" applyNumberFormat="1" applyFont="1" applyFill="1" applyBorder="1" applyAlignment="1">
      <alignment horizontal="center" vertical="center"/>
    </xf>
    <xf numFmtId="8" fontId="7" fillId="6" borderId="12" xfId="0" applyNumberFormat="1" applyFont="1" applyFill="1" applyBorder="1" applyAlignment="1">
      <alignment horizontal="center" vertical="center"/>
    </xf>
    <xf numFmtId="164" fontId="6" fillId="6" borderId="9" xfId="0" applyNumberFormat="1" applyFont="1" applyFill="1" applyBorder="1" applyAlignment="1">
      <alignment horizontal="center" vertical="center"/>
    </xf>
    <xf numFmtId="164" fontId="6" fillId="6" borderId="12" xfId="0" applyNumberFormat="1" applyFont="1" applyFill="1" applyBorder="1" applyAlignment="1">
      <alignment horizontal="center" vertical="center"/>
    </xf>
    <xf numFmtId="164" fontId="6" fillId="6" borderId="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6" fillId="7" borderId="6" xfId="0" applyFont="1" applyFill="1" applyBorder="1" applyAlignment="1">
      <alignment horizontal="left" vertical="center" indent="2"/>
    </xf>
    <xf numFmtId="0" fontId="6" fillId="7" borderId="8" xfId="0" applyFont="1" applyFill="1" applyBorder="1" applyAlignment="1">
      <alignment horizontal="left" vertical="center" indent="2"/>
    </xf>
    <xf numFmtId="0" fontId="0" fillId="0" borderId="13" xfId="0" applyBorder="1"/>
    <xf numFmtId="0" fontId="0" fillId="0" borderId="13" xfId="0" applyBorder="1" applyAlignment="1">
      <alignment horizontal="center" vertical="center"/>
    </xf>
    <xf numFmtId="164" fontId="7" fillId="0" borderId="7" xfId="1" applyNumberFormat="1" applyFont="1" applyBorder="1" applyAlignment="1" applyProtection="1">
      <alignment horizontal="center" vertical="center"/>
      <protection locked="0"/>
    </xf>
    <xf numFmtId="1" fontId="7" fillId="0" borderId="9" xfId="0" applyNumberFormat="1" applyFont="1" applyBorder="1" applyAlignment="1" applyProtection="1">
      <alignment horizontal="center" vertical="center"/>
      <protection locked="0"/>
    </xf>
    <xf numFmtId="10" fontId="7" fillId="0" borderId="9" xfId="2" applyNumberFormat="1" applyFont="1" applyBorder="1" applyAlignment="1" applyProtection="1">
      <alignment horizontal="center" vertical="center"/>
      <protection locked="0"/>
    </xf>
    <xf numFmtId="0" fontId="10" fillId="0" borderId="0" xfId="0" applyFont="1" applyAlignment="1">
      <alignment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164" fontId="6" fillId="0" borderId="18" xfId="0" applyNumberFormat="1" applyFont="1" applyBorder="1" applyAlignment="1" applyProtection="1">
      <alignment horizontal="center" vertical="center"/>
      <protection locked="0"/>
    </xf>
    <xf numFmtId="10" fontId="6" fillId="0" borderId="20" xfId="0" applyNumberFormat="1" applyFont="1" applyBorder="1" applyAlignment="1" applyProtection="1">
      <alignment horizontal="center" vertical="center"/>
      <protection locked="0"/>
    </xf>
    <xf numFmtId="8" fontId="6" fillId="6" borderId="23" xfId="0" applyNumberFormat="1" applyFont="1" applyFill="1" applyBorder="1" applyAlignment="1">
      <alignment horizontal="center" vertical="center"/>
    </xf>
    <xf numFmtId="0" fontId="12" fillId="2" borderId="24" xfId="3" applyFont="1" applyBorder="1" applyAlignment="1" applyProtection="1">
      <alignment horizontal="center" vertical="center"/>
      <protection locked="0"/>
    </xf>
    <xf numFmtId="0" fontId="6" fillId="7" borderId="10" xfId="0" applyFont="1" applyFill="1" applyBorder="1" applyAlignment="1">
      <alignment horizontal="left" vertical="center" indent="2"/>
    </xf>
    <xf numFmtId="164" fontId="6" fillId="7" borderId="4" xfId="0" applyNumberFormat="1" applyFont="1" applyFill="1" applyBorder="1" applyAlignment="1">
      <alignment horizontal="center" vertical="center"/>
    </xf>
    <xf numFmtId="164" fontId="6" fillId="7" borderId="5" xfId="0" applyNumberFormat="1" applyFont="1" applyFill="1" applyBorder="1" applyAlignment="1">
      <alignment horizontal="center" vertical="center"/>
    </xf>
    <xf numFmtId="164" fontId="6" fillId="7" borderId="11" xfId="0" applyNumberFormat="1" applyFont="1" applyFill="1" applyBorder="1" applyAlignment="1">
      <alignment horizontal="center" vertical="center"/>
    </xf>
    <xf numFmtId="0" fontId="9" fillId="7" borderId="25" xfId="0" applyFont="1" applyFill="1" applyBorder="1" applyAlignment="1">
      <alignment horizontal="center" vertical="center"/>
    </xf>
    <xf numFmtId="9" fontId="9" fillId="7" borderId="26" xfId="0" applyNumberFormat="1" applyFont="1" applyFill="1" applyBorder="1" applyAlignment="1">
      <alignment horizontal="center" vertical="center"/>
    </xf>
    <xf numFmtId="164" fontId="9" fillId="4" borderId="27" xfId="0" applyNumberFormat="1" applyFont="1" applyFill="1" applyBorder="1" applyAlignment="1">
      <alignment horizontal="center" vertical="center"/>
    </xf>
    <xf numFmtId="0" fontId="9" fillId="7" borderId="28" xfId="0" applyFont="1" applyFill="1" applyBorder="1" applyAlignment="1">
      <alignment horizontal="center" vertical="center"/>
    </xf>
    <xf numFmtId="164" fontId="9" fillId="4" borderId="29" xfId="0" applyNumberFormat="1" applyFont="1" applyFill="1" applyBorder="1" applyAlignment="1">
      <alignment horizontal="center" vertical="center"/>
    </xf>
    <xf numFmtId="164" fontId="8" fillId="5" borderId="32" xfId="0" applyNumberFormat="1" applyFont="1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/>
    </xf>
    <xf numFmtId="0" fontId="0" fillId="4" borderId="35" xfId="0" applyFill="1" applyBorder="1" applyAlignment="1">
      <alignment horizontal="center" vertical="center"/>
    </xf>
    <xf numFmtId="0" fontId="0" fillId="0" borderId="36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9" fontId="0" fillId="0" borderId="37" xfId="0" applyNumberFormat="1" applyBorder="1" applyAlignment="1">
      <alignment horizontal="center" vertical="center"/>
    </xf>
    <xf numFmtId="0" fontId="0" fillId="0" borderId="38" xfId="0" applyBorder="1"/>
    <xf numFmtId="9" fontId="0" fillId="0" borderId="39" xfId="0" applyNumberFormat="1" applyBorder="1" applyAlignment="1">
      <alignment horizontal="center" vertical="center"/>
    </xf>
    <xf numFmtId="9" fontId="0" fillId="0" borderId="37" xfId="0" applyNumberFormat="1" applyBorder="1" applyAlignment="1">
      <alignment horizontal="center"/>
    </xf>
    <xf numFmtId="9" fontId="0" fillId="0" borderId="39" xfId="0" applyNumberFormat="1" applyBorder="1" applyAlignment="1">
      <alignment horizontal="center"/>
    </xf>
    <xf numFmtId="0" fontId="13" fillId="2" borderId="24" xfId="3" applyFont="1" applyBorder="1" applyAlignment="1">
      <alignment horizontal="left" vertical="center" indent="1"/>
    </xf>
    <xf numFmtId="0" fontId="8" fillId="5" borderId="30" xfId="0" applyFont="1" applyFill="1" applyBorder="1" applyAlignment="1">
      <alignment horizontal="right" vertical="center"/>
    </xf>
    <xf numFmtId="0" fontId="8" fillId="5" borderId="31" xfId="0" applyFont="1" applyFill="1" applyBorder="1" applyAlignment="1">
      <alignment horizontal="right" vertical="center"/>
    </xf>
    <xf numFmtId="0" fontId="4" fillId="8" borderId="14" xfId="0" applyFont="1" applyFill="1" applyBorder="1" applyAlignment="1">
      <alignment horizontal="left" vertical="center" indent="1"/>
    </xf>
    <xf numFmtId="0" fontId="4" fillId="8" borderId="15" xfId="0" applyFont="1" applyFill="1" applyBorder="1" applyAlignment="1">
      <alignment horizontal="left" vertical="center" indent="1"/>
    </xf>
    <xf numFmtId="0" fontId="4" fillId="8" borderId="16" xfId="0" applyFont="1" applyFill="1" applyBorder="1" applyAlignment="1">
      <alignment horizontal="left" vertical="center" indent="1"/>
    </xf>
    <xf numFmtId="0" fontId="5" fillId="3" borderId="1" xfId="0" applyFont="1" applyFill="1" applyBorder="1" applyAlignment="1">
      <alignment horizontal="left" vertical="center" indent="1"/>
    </xf>
    <xf numFmtId="0" fontId="5" fillId="3" borderId="3" xfId="0" applyFont="1" applyFill="1" applyBorder="1" applyAlignment="1">
      <alignment horizontal="left" vertical="center" indent="1"/>
    </xf>
    <xf numFmtId="0" fontId="6" fillId="7" borderId="17" xfId="0" applyFont="1" applyFill="1" applyBorder="1" applyAlignment="1">
      <alignment horizontal="left" vertical="center" indent="2"/>
    </xf>
    <xf numFmtId="0" fontId="6" fillId="7" borderId="4" xfId="0" applyFont="1" applyFill="1" applyBorder="1" applyAlignment="1">
      <alignment horizontal="left" vertical="center" indent="2"/>
    </xf>
    <xf numFmtId="0" fontId="6" fillId="7" borderId="19" xfId="0" applyFont="1" applyFill="1" applyBorder="1" applyAlignment="1">
      <alignment horizontal="left" vertical="center" indent="2"/>
    </xf>
    <xf numFmtId="0" fontId="6" fillId="7" borderId="5" xfId="0" applyFont="1" applyFill="1" applyBorder="1" applyAlignment="1">
      <alignment horizontal="left" vertical="center" indent="2"/>
    </xf>
    <xf numFmtId="0" fontId="6" fillId="6" borderId="21" xfId="0" applyFont="1" applyFill="1" applyBorder="1" applyAlignment="1">
      <alignment horizontal="left" vertical="center" indent="2"/>
    </xf>
    <xf numFmtId="0" fontId="6" fillId="6" borderId="22" xfId="0" applyFont="1" applyFill="1" applyBorder="1" applyAlignment="1">
      <alignment horizontal="left" vertical="center" indent="2"/>
    </xf>
    <xf numFmtId="0" fontId="6" fillId="7" borderId="6" xfId="0" applyFont="1" applyFill="1" applyBorder="1" applyAlignment="1">
      <alignment horizontal="left" vertical="center" indent="2"/>
    </xf>
    <xf numFmtId="0" fontId="6" fillId="7" borderId="8" xfId="0" applyFont="1" applyFill="1" applyBorder="1" applyAlignment="1">
      <alignment horizontal="left" vertical="center" indent="2"/>
    </xf>
    <xf numFmtId="0" fontId="7" fillId="6" borderId="8" xfId="0" applyFont="1" applyFill="1" applyBorder="1" applyAlignment="1">
      <alignment horizontal="left" vertical="center" indent="2"/>
    </xf>
    <xf numFmtId="0" fontId="7" fillId="6" borderId="5" xfId="0" applyFont="1" applyFill="1" applyBorder="1" applyAlignment="1">
      <alignment horizontal="left" vertical="center" indent="2"/>
    </xf>
    <xf numFmtId="0" fontId="7" fillId="6" borderId="10" xfId="0" applyFont="1" applyFill="1" applyBorder="1" applyAlignment="1">
      <alignment horizontal="left" vertical="center" indent="2"/>
    </xf>
    <xf numFmtId="0" fontId="7" fillId="6" borderId="11" xfId="0" applyFont="1" applyFill="1" applyBorder="1" applyAlignment="1">
      <alignment horizontal="left" vertical="center" indent="2"/>
    </xf>
    <xf numFmtId="0" fontId="4" fillId="3" borderId="1" xfId="0" applyFont="1" applyFill="1" applyBorder="1" applyAlignment="1">
      <alignment horizontal="left" vertical="center" indent="1"/>
    </xf>
    <xf numFmtId="0" fontId="4" fillId="3" borderId="3" xfId="0" applyFont="1" applyFill="1" applyBorder="1" applyAlignment="1">
      <alignment horizontal="left" vertical="center" indent="1"/>
    </xf>
    <xf numFmtId="0" fontId="4" fillId="3" borderId="2" xfId="0" applyFont="1" applyFill="1" applyBorder="1" applyAlignment="1">
      <alignment horizontal="left" vertical="center" indent="1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D0CECE"/>
      <color rgb="FF9C57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236220</xdr:colOff>
      <xdr:row>1</xdr:row>
      <xdr:rowOff>22861</xdr:rowOff>
    </xdr:from>
    <xdr:to>
      <xdr:col>3</xdr:col>
      <xdr:colOff>1303020</xdr:colOff>
      <xdr:row>8</xdr:row>
      <xdr:rowOff>35004</xdr:rowOff>
    </xdr:to>
    <xdr:pic>
      <xdr:nvPicPr>
        <xdr:cNvPr id="3" name="Imagem 2" descr="Logo da Aplicação &quot;DIO INVEST&quot;">
          <a:extLst>
            <a:ext uri="{FF2B5EF4-FFF2-40B4-BE49-F238E27FC236}">
              <a16:creationId xmlns:a16="http://schemas.microsoft.com/office/drawing/2014/main" id="{667A5631-00E0-B9B8-16C0-B981BF91A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040" y="220981"/>
          <a:ext cx="6416040" cy="1398983"/>
        </a:xfrm>
        <a:prstGeom prst="rect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3E8FA-A602-4D67-A1E1-F69581192216}">
  <dimension ref="A1:G61"/>
  <sheetViews>
    <sheetView showGridLines="0" showRowColHeaders="0" tabSelected="1" zoomScaleNormal="100" workbookViewId="0">
      <selection activeCell="D30" sqref="D30"/>
    </sheetView>
  </sheetViews>
  <sheetFormatPr defaultColWidth="0" defaultRowHeight="15" zeroHeight="1" x14ac:dyDescent="0.25"/>
  <cols>
    <col min="1" max="1" width="6.7109375" style="19" customWidth="1"/>
    <col min="2" max="2" width="46.85546875" style="19" customWidth="1"/>
    <col min="3" max="3" width="31.140625" style="19" bestFit="1" customWidth="1"/>
    <col min="4" max="4" width="22.42578125" style="19" customWidth="1"/>
    <col min="5" max="5" width="6.7109375" style="19" customWidth="1"/>
    <col min="6" max="7" width="7.7109375" style="19" hidden="1" customWidth="1"/>
    <col min="8" max="8" width="8.85546875" style="19" hidden="1" customWidth="1"/>
    <col min="9" max="16384" width="8.85546875" style="19" hidden="1"/>
  </cols>
  <sheetData>
    <row r="1" spans="2:4" ht="15.6" customHeight="1" x14ac:dyDescent="0.25"/>
    <row r="2" spans="2:4" ht="15.6" customHeight="1" x14ac:dyDescent="0.25"/>
    <row r="3" spans="2:4" ht="15.6" customHeight="1" x14ac:dyDescent="0.25"/>
    <row r="4" spans="2:4" ht="15.6" customHeight="1" x14ac:dyDescent="0.25"/>
    <row r="5" spans="2:4" ht="15.6" customHeight="1" x14ac:dyDescent="0.25"/>
    <row r="6" spans="2:4" ht="15.6" customHeight="1" x14ac:dyDescent="0.25"/>
    <row r="7" spans="2:4" ht="15.6" customHeight="1" x14ac:dyDescent="0.25"/>
    <row r="8" spans="2:4" ht="15.6" customHeight="1" x14ac:dyDescent="0.25"/>
    <row r="9" spans="2:4" ht="15.6" customHeight="1" x14ac:dyDescent="0.25"/>
    <row r="10" spans="2:4" s="6" customFormat="1" ht="15.6" customHeight="1" thickBot="1" x14ac:dyDescent="0.3"/>
    <row r="11" spans="2:4" s="6" customFormat="1" ht="27" thickTop="1" x14ac:dyDescent="0.25">
      <c r="B11" s="49" t="s">
        <v>13</v>
      </c>
      <c r="C11" s="50"/>
      <c r="D11" s="51"/>
    </row>
    <row r="12" spans="2:4" s="6" customFormat="1" ht="18.75" x14ac:dyDescent="0.25">
      <c r="B12" s="54" t="s">
        <v>15</v>
      </c>
      <c r="C12" s="55"/>
      <c r="D12" s="20">
        <v>4200</v>
      </c>
    </row>
    <row r="13" spans="2:4" s="6" customFormat="1" ht="18.75" x14ac:dyDescent="0.25">
      <c r="B13" s="56" t="s">
        <v>14</v>
      </c>
      <c r="C13" s="57"/>
      <c r="D13" s="21">
        <v>0.01</v>
      </c>
    </row>
    <row r="14" spans="2:4" s="6" customFormat="1" ht="19.5" thickBot="1" x14ac:dyDescent="0.3">
      <c r="B14" s="58" t="s">
        <v>16</v>
      </c>
      <c r="C14" s="59"/>
      <c r="D14" s="22">
        <f>salario*30%</f>
        <v>1260</v>
      </c>
    </row>
    <row r="15" spans="2:4" s="6" customFormat="1" ht="15.6" customHeight="1" thickTop="1" thickBot="1" x14ac:dyDescent="0.3"/>
    <row r="16" spans="2:4" s="6" customFormat="1" ht="33.6" customHeight="1" thickTop="1" x14ac:dyDescent="0.25">
      <c r="B16" s="66" t="s">
        <v>5</v>
      </c>
      <c r="C16" s="67"/>
      <c r="D16" s="68"/>
    </row>
    <row r="17" spans="1:4" s="6" customFormat="1" ht="18.75" x14ac:dyDescent="0.25">
      <c r="B17" s="60" t="s">
        <v>0</v>
      </c>
      <c r="C17" s="55"/>
      <c r="D17" s="12">
        <v>100</v>
      </c>
    </row>
    <row r="18" spans="1:4" s="6" customFormat="1" ht="18.75" x14ac:dyDescent="0.25">
      <c r="B18" s="61" t="s">
        <v>1</v>
      </c>
      <c r="C18" s="57"/>
      <c r="D18" s="13">
        <v>1</v>
      </c>
    </row>
    <row r="19" spans="1:4" s="6" customFormat="1" ht="18.75" x14ac:dyDescent="0.25">
      <c r="B19" s="61" t="s">
        <v>2</v>
      </c>
      <c r="C19" s="57"/>
      <c r="D19" s="14">
        <v>1.0789999999999999E-2</v>
      </c>
    </row>
    <row r="20" spans="1:4" s="6" customFormat="1" ht="18.75" x14ac:dyDescent="0.25">
      <c r="B20" s="62" t="s">
        <v>3</v>
      </c>
      <c r="C20" s="63"/>
      <c r="D20" s="1">
        <f>FV(taxa_mensal,qntd_anos*12,aporte*-1)</f>
        <v>1273.8386000556559</v>
      </c>
    </row>
    <row r="21" spans="1:4" s="6" customFormat="1" ht="19.5" thickBot="1" x14ac:dyDescent="0.3">
      <c r="B21" s="64" t="s">
        <v>4</v>
      </c>
      <c r="C21" s="65"/>
      <c r="D21" s="2">
        <f>patrimonio*rendimento_carteira</f>
        <v>12.738386000556559</v>
      </c>
    </row>
    <row r="22" spans="1:4" s="6" customFormat="1" ht="15.6" customHeight="1" thickTop="1" thickBot="1" x14ac:dyDescent="0.3"/>
    <row r="23" spans="1:4" s="6" customFormat="1" ht="26.25" thickTop="1" x14ac:dyDescent="0.25">
      <c r="B23" s="52" t="s">
        <v>6</v>
      </c>
      <c r="C23" s="53"/>
      <c r="D23" s="18" t="s">
        <v>12</v>
      </c>
    </row>
    <row r="24" spans="1:4" s="6" customFormat="1" ht="18.75" x14ac:dyDescent="0.25">
      <c r="A24" s="7">
        <v>2</v>
      </c>
      <c r="B24" s="8" t="s">
        <v>7</v>
      </c>
      <c r="C24" s="25">
        <f>FV(taxa_mensal,$A24*12,aporte*-1)</f>
        <v>2722.7627297645217</v>
      </c>
      <c r="D24" s="5">
        <f>cenario_1*rendimento_carteira</f>
        <v>27.227627297645217</v>
      </c>
    </row>
    <row r="25" spans="1:4" s="6" customFormat="1" ht="18.75" x14ac:dyDescent="0.25">
      <c r="A25" s="7">
        <v>5</v>
      </c>
      <c r="B25" s="9" t="s">
        <v>8</v>
      </c>
      <c r="C25" s="26">
        <f>FV(taxa_mensal,$A25*12,aporte*-1)</f>
        <v>8377.6913998487635</v>
      </c>
      <c r="D25" s="3">
        <f>cenario_2*rendimento_carteira</f>
        <v>83.776913998487643</v>
      </c>
    </row>
    <row r="26" spans="1:4" s="6" customFormat="1" ht="18.75" x14ac:dyDescent="0.25">
      <c r="A26" s="7">
        <v>10</v>
      </c>
      <c r="B26" s="9" t="s">
        <v>9</v>
      </c>
      <c r="C26" s="26">
        <f>FV(taxa_mensal,$A26*12,aporte*-1)</f>
        <v>24328.421253017219</v>
      </c>
      <c r="D26" s="3">
        <f>cenario_3*rendimento_carteira</f>
        <v>243.2842125301722</v>
      </c>
    </row>
    <row r="27" spans="1:4" s="6" customFormat="1" ht="18.75" x14ac:dyDescent="0.25">
      <c r="A27" s="7">
        <v>20</v>
      </c>
      <c r="B27" s="9" t="s">
        <v>10</v>
      </c>
      <c r="C27" s="26">
        <f>FV(taxa_mensal,$A27*12,aporte*-1)</f>
        <v>112519.84000970806</v>
      </c>
      <c r="D27" s="3">
        <f>cenario_4*rendimento_carteira</f>
        <v>1125.1984000970806</v>
      </c>
    </row>
    <row r="28" spans="1:4" s="6" customFormat="1" ht="19.5" thickBot="1" x14ac:dyDescent="0.3">
      <c r="A28" s="7">
        <v>30</v>
      </c>
      <c r="B28" s="24" t="s">
        <v>11</v>
      </c>
      <c r="C28" s="27">
        <f>FV(taxa_mensal,$A28*12,aporte*-1)</f>
        <v>432216.96550047147</v>
      </c>
      <c r="D28" s="4">
        <f>cenario_5*rendimento_carteira</f>
        <v>4322.1696550047145</v>
      </c>
    </row>
    <row r="29" spans="1:4" s="6" customFormat="1" ht="15.6" customHeight="1" thickTop="1" thickBot="1" x14ac:dyDescent="0.3"/>
    <row r="30" spans="1:4" s="6" customFormat="1" ht="19.5" thickBot="1" x14ac:dyDescent="0.3">
      <c r="B30" s="46" t="s">
        <v>17</v>
      </c>
      <c r="C30" s="46"/>
      <c r="D30" s="23" t="s">
        <v>19</v>
      </c>
    </row>
    <row r="31" spans="1:4" s="6" customFormat="1" ht="15.6" customHeight="1" thickBot="1" x14ac:dyDescent="0.3">
      <c r="B31" s="15"/>
      <c r="C31" s="15"/>
      <c r="D31" s="15"/>
    </row>
    <row r="32" spans="1:4" s="6" customFormat="1" ht="19.5" thickTop="1" x14ac:dyDescent="0.25">
      <c r="B32" s="16" t="s">
        <v>21</v>
      </c>
      <c r="C32" s="17" t="s">
        <v>22</v>
      </c>
      <c r="D32" s="18" t="s">
        <v>23</v>
      </c>
    </row>
    <row r="33" spans="2:4" s="6" customFormat="1" ht="15.75" x14ac:dyDescent="0.25">
      <c r="B33" s="28" t="s">
        <v>24</v>
      </c>
      <c r="C33" s="29">
        <f>VLOOKUP(perfil&amp;"-"&amp;fii_papel,'Tabela de Apoio'!$B:$E,4,FALSE)</f>
        <v>0.5</v>
      </c>
      <c r="D33" s="30">
        <f>pct_papel*aporte</f>
        <v>50</v>
      </c>
    </row>
    <row r="34" spans="2:4" s="6" customFormat="1" ht="15.75" x14ac:dyDescent="0.25">
      <c r="B34" s="31" t="s">
        <v>25</v>
      </c>
      <c r="C34" s="29">
        <f>VLOOKUP(perfil&amp;"-"&amp;fii_tijolo,'Tabela de Apoio'!$B:$E,4,FALSE)</f>
        <v>0.1</v>
      </c>
      <c r="D34" s="32">
        <f>pct_tijolo*aporte</f>
        <v>10</v>
      </c>
    </row>
    <row r="35" spans="2:4" s="6" customFormat="1" ht="15.75" x14ac:dyDescent="0.25">
      <c r="B35" s="31" t="s">
        <v>26</v>
      </c>
      <c r="C35" s="29">
        <f>VLOOKUP(perfil&amp;"-"&amp;fii_hibrido,'Tabela de Apoio'!$B:$E,4,FALSE)</f>
        <v>0.05</v>
      </c>
      <c r="D35" s="32">
        <f>pct_hibrido*aporte</f>
        <v>5</v>
      </c>
    </row>
    <row r="36" spans="2:4" s="6" customFormat="1" ht="15.75" x14ac:dyDescent="0.25">
      <c r="B36" s="31" t="s">
        <v>27</v>
      </c>
      <c r="C36" s="29">
        <f>VLOOKUP(perfil&amp;"-"&amp;fii_fofs,'Tabela de Apoio'!$B:$E,4,FALSE)</f>
        <v>0.05</v>
      </c>
      <c r="D36" s="32">
        <f>pct_fofs*aporte</f>
        <v>5</v>
      </c>
    </row>
    <row r="37" spans="2:4" s="6" customFormat="1" ht="15.75" x14ac:dyDescent="0.25">
      <c r="B37" s="31" t="s">
        <v>28</v>
      </c>
      <c r="C37" s="29">
        <f>VLOOKUP(perfil&amp;"-"&amp;fii_dev,'Tabela de Apoio'!$B:$E,4,FALSE)</f>
        <v>0.2</v>
      </c>
      <c r="D37" s="32">
        <f>pct_dev*aporte</f>
        <v>20</v>
      </c>
    </row>
    <row r="38" spans="2:4" s="6" customFormat="1" ht="15.75" x14ac:dyDescent="0.25">
      <c r="B38" s="31" t="s">
        <v>29</v>
      </c>
      <c r="C38" s="29">
        <f>VLOOKUP(perfil&amp;"-"&amp;fii_hotel,'Tabela de Apoio'!$B:$E,4,FALSE)</f>
        <v>0.1</v>
      </c>
      <c r="D38" s="32">
        <f>pct_hotel*aporte</f>
        <v>10</v>
      </c>
    </row>
    <row r="39" spans="2:4" s="6" customFormat="1" ht="16.5" thickBot="1" x14ac:dyDescent="0.3">
      <c r="B39" s="47"/>
      <c r="C39" s="48"/>
      <c r="D39" s="33">
        <f>SUM(D33:D38)</f>
        <v>100</v>
      </c>
    </row>
    <row r="40" spans="2:4" s="6" customFormat="1" ht="15.6" customHeight="1" thickTop="1" x14ac:dyDescent="0.25"/>
    <row r="41" spans="2:4" s="6" customFormat="1" ht="15.6" customHeight="1" x14ac:dyDescent="0.25"/>
    <row r="42" spans="2:4" ht="15.6" customHeight="1" x14ac:dyDescent="0.25"/>
    <row r="43" spans="2:4" ht="15.6" customHeight="1" x14ac:dyDescent="0.25"/>
    <row r="44" spans="2:4" ht="15.6" customHeight="1" x14ac:dyDescent="0.25"/>
    <row r="45" spans="2:4" ht="15.6" hidden="1" customHeight="1" x14ac:dyDescent="0.25"/>
    <row r="46" spans="2:4" ht="15.6" hidden="1" customHeight="1" x14ac:dyDescent="0.25"/>
    <row r="47" spans="2:4" ht="15.6" hidden="1" customHeight="1" x14ac:dyDescent="0.25"/>
    <row r="48" spans="2:4" ht="15.6" hidden="1" customHeight="1" x14ac:dyDescent="0.25"/>
    <row r="49" ht="15.6" hidden="1" customHeight="1" x14ac:dyDescent="0.25"/>
    <row r="50" ht="15.6" hidden="1" customHeight="1" x14ac:dyDescent="0.25"/>
    <row r="51" ht="15.6" hidden="1" customHeight="1" x14ac:dyDescent="0.25"/>
    <row r="52" ht="15.6" hidden="1" customHeight="1" x14ac:dyDescent="0.25"/>
    <row r="53" ht="15.6" hidden="1" customHeight="1" x14ac:dyDescent="0.25"/>
    <row r="54" ht="15.6" hidden="1" customHeight="1" x14ac:dyDescent="0.25"/>
    <row r="55" ht="15.6" hidden="1" customHeight="1" x14ac:dyDescent="0.25"/>
    <row r="56" ht="15.6" hidden="1" customHeight="1" x14ac:dyDescent="0.25"/>
    <row r="57" ht="15.6" hidden="1" customHeight="1" x14ac:dyDescent="0.25"/>
    <row r="58" ht="15.6" hidden="1" customHeight="1" x14ac:dyDescent="0.25"/>
    <row r="59" ht="15.6" hidden="1" customHeight="1" x14ac:dyDescent="0.25"/>
    <row r="60" ht="15.6" hidden="1" customHeight="1" x14ac:dyDescent="0.25"/>
    <row r="61" ht="15.6" hidden="1" customHeight="1" x14ac:dyDescent="0.25"/>
  </sheetData>
  <sheetProtection sheet="1" objects="1" scenarios="1"/>
  <mergeCells count="13">
    <mergeCell ref="B30:C30"/>
    <mergeCell ref="B39:C39"/>
    <mergeCell ref="B11:D11"/>
    <mergeCell ref="B23:C23"/>
    <mergeCell ref="B12:C12"/>
    <mergeCell ref="B13:C13"/>
    <mergeCell ref="B14:C14"/>
    <mergeCell ref="B17:C17"/>
    <mergeCell ref="B18:C18"/>
    <mergeCell ref="B19:C19"/>
    <mergeCell ref="B20:C20"/>
    <mergeCell ref="B21:C21"/>
    <mergeCell ref="B16:D16"/>
  </mergeCells>
  <dataValidations count="1">
    <dataValidation type="list" allowBlank="1" showInputMessage="1" showErrorMessage="1" errorTitle="Perfil Incorreto!" error="Insira um perfil válido no campo." promptTitle="Escolha Seu Perfil" prompt="Dentre as opções, escolha o seu perfil de investimento" sqref="D30" xr:uid="{A5BA514B-FA50-4E5E-B252-8A892D7DFE26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0B4D5-164B-49B7-9925-80855ED35A06}">
  <dimension ref="B2:E21"/>
  <sheetViews>
    <sheetView workbookViewId="0">
      <selection activeCell="B4" sqref="B4"/>
    </sheetView>
  </sheetViews>
  <sheetFormatPr defaultRowHeight="15" x14ac:dyDescent="0.25"/>
  <cols>
    <col min="2" max="2" width="29.28515625" bestFit="1" customWidth="1"/>
    <col min="3" max="3" width="11.28515625" bestFit="1" customWidth="1"/>
    <col min="4" max="4" width="18" bestFit="1" customWidth="1"/>
    <col min="8" max="8" width="16.140625" bestFit="1" customWidth="1"/>
  </cols>
  <sheetData>
    <row r="2" spans="2:5" ht="15.75" thickBot="1" x14ac:dyDescent="0.3"/>
    <row r="3" spans="2:5" x14ac:dyDescent="0.25">
      <c r="B3" s="34" t="s">
        <v>31</v>
      </c>
      <c r="C3" s="35" t="s">
        <v>17</v>
      </c>
      <c r="D3" s="36" t="s">
        <v>21</v>
      </c>
      <c r="E3" s="37" t="s">
        <v>30</v>
      </c>
    </row>
    <row r="4" spans="2:5" x14ac:dyDescent="0.25">
      <c r="B4" s="38" t="str">
        <f t="shared" ref="B4:B8" si="0">C4&amp;"-"&amp;D4</f>
        <v>Conservador-PAPEL</v>
      </c>
      <c r="C4" s="39" t="s">
        <v>18</v>
      </c>
      <c r="D4" s="40" t="s">
        <v>24</v>
      </c>
      <c r="E4" s="41">
        <v>0.3</v>
      </c>
    </row>
    <row r="5" spans="2:5" x14ac:dyDescent="0.25">
      <c r="B5" s="38" t="str">
        <f t="shared" si="0"/>
        <v>Conservador-TIJOLO</v>
      </c>
      <c r="C5" s="39" t="s">
        <v>18</v>
      </c>
      <c r="D5" s="40" t="s">
        <v>25</v>
      </c>
      <c r="E5" s="41">
        <v>0.5</v>
      </c>
    </row>
    <row r="6" spans="2:5" x14ac:dyDescent="0.25">
      <c r="B6" s="38" t="str">
        <f t="shared" si="0"/>
        <v>Conservador-HIBRIDOS</v>
      </c>
      <c r="C6" s="39" t="s">
        <v>18</v>
      </c>
      <c r="D6" s="40" t="s">
        <v>26</v>
      </c>
      <c r="E6" s="41">
        <v>0.1</v>
      </c>
    </row>
    <row r="7" spans="2:5" x14ac:dyDescent="0.25">
      <c r="B7" s="38" t="str">
        <f t="shared" si="0"/>
        <v>Conservador-FOFs</v>
      </c>
      <c r="C7" s="39" t="s">
        <v>18</v>
      </c>
      <c r="D7" s="40" t="s">
        <v>27</v>
      </c>
      <c r="E7" s="41">
        <v>0.1</v>
      </c>
    </row>
    <row r="8" spans="2:5" x14ac:dyDescent="0.25">
      <c r="B8" s="38" t="str">
        <f t="shared" si="0"/>
        <v>Conservador-DESENVOLVIMENTO</v>
      </c>
      <c r="C8" s="39" t="s">
        <v>18</v>
      </c>
      <c r="D8" s="40" t="s">
        <v>28</v>
      </c>
      <c r="E8" s="41">
        <v>0</v>
      </c>
    </row>
    <row r="9" spans="2:5" ht="15.75" thickBot="1" x14ac:dyDescent="0.3">
      <c r="B9" s="42" t="str">
        <f t="shared" ref="B9:B21" si="1">C9&amp;"-"&amp;D9</f>
        <v>Conservador-HOTELARIAS</v>
      </c>
      <c r="C9" s="10" t="s">
        <v>18</v>
      </c>
      <c r="D9" s="11" t="s">
        <v>29</v>
      </c>
      <c r="E9" s="43">
        <v>0</v>
      </c>
    </row>
    <row r="10" spans="2:5" x14ac:dyDescent="0.25">
      <c r="B10" s="38" t="str">
        <f t="shared" si="1"/>
        <v>Moderado-PAPEL</v>
      </c>
      <c r="C10" t="s">
        <v>20</v>
      </c>
      <c r="D10" s="40" t="s">
        <v>24</v>
      </c>
      <c r="E10" s="44">
        <v>0.32</v>
      </c>
    </row>
    <row r="11" spans="2:5" x14ac:dyDescent="0.25">
      <c r="B11" s="38" t="str">
        <f t="shared" si="1"/>
        <v>Moderado-TIJOLO</v>
      </c>
      <c r="C11" t="s">
        <v>20</v>
      </c>
      <c r="D11" s="40" t="s">
        <v>25</v>
      </c>
      <c r="E11" s="44">
        <v>0.35</v>
      </c>
    </row>
    <row r="12" spans="2:5" x14ac:dyDescent="0.25">
      <c r="B12" s="38" t="str">
        <f t="shared" si="1"/>
        <v>Moderado-HIBRIDOS</v>
      </c>
      <c r="C12" t="s">
        <v>20</v>
      </c>
      <c r="D12" s="40" t="s">
        <v>26</v>
      </c>
      <c r="E12" s="44">
        <v>0.08</v>
      </c>
    </row>
    <row r="13" spans="2:5" x14ac:dyDescent="0.25">
      <c r="B13" s="38" t="str">
        <f t="shared" si="1"/>
        <v>Moderado-FOFs</v>
      </c>
      <c r="C13" t="s">
        <v>20</v>
      </c>
      <c r="D13" s="40" t="s">
        <v>27</v>
      </c>
      <c r="E13" s="44">
        <v>0.05</v>
      </c>
    </row>
    <row r="14" spans="2:5" x14ac:dyDescent="0.25">
      <c r="B14" s="38" t="str">
        <f t="shared" si="1"/>
        <v>Moderado-DESENVOLVIMENTO</v>
      </c>
      <c r="C14" t="s">
        <v>20</v>
      </c>
      <c r="D14" s="40" t="s">
        <v>28</v>
      </c>
      <c r="E14" s="44">
        <v>0.1</v>
      </c>
    </row>
    <row r="15" spans="2:5" ht="15.75" thickBot="1" x14ac:dyDescent="0.3">
      <c r="B15" s="42" t="str">
        <f t="shared" si="1"/>
        <v>Moderado-HOTELARIAS</v>
      </c>
      <c r="C15" s="10" t="s">
        <v>20</v>
      </c>
      <c r="D15" s="11" t="s">
        <v>29</v>
      </c>
      <c r="E15" s="45">
        <v>0.1</v>
      </c>
    </row>
    <row r="16" spans="2:5" x14ac:dyDescent="0.25">
      <c r="B16" s="38" t="str">
        <f t="shared" si="1"/>
        <v>Agressivo-PAPEL</v>
      </c>
      <c r="C16" t="s">
        <v>19</v>
      </c>
      <c r="D16" s="40" t="s">
        <v>24</v>
      </c>
      <c r="E16" s="44">
        <v>0.5</v>
      </c>
    </row>
    <row r="17" spans="2:5" x14ac:dyDescent="0.25">
      <c r="B17" s="38" t="str">
        <f t="shared" si="1"/>
        <v>Agressivo-TIJOLO</v>
      </c>
      <c r="C17" t="s">
        <v>19</v>
      </c>
      <c r="D17" s="40" t="s">
        <v>25</v>
      </c>
      <c r="E17" s="44">
        <v>0.1</v>
      </c>
    </row>
    <row r="18" spans="2:5" x14ac:dyDescent="0.25">
      <c r="B18" s="38" t="str">
        <f t="shared" si="1"/>
        <v>Agressivo-HIBRIDOS</v>
      </c>
      <c r="C18" t="s">
        <v>19</v>
      </c>
      <c r="D18" s="40" t="s">
        <v>26</v>
      </c>
      <c r="E18" s="44">
        <v>0.05</v>
      </c>
    </row>
    <row r="19" spans="2:5" x14ac:dyDescent="0.25">
      <c r="B19" s="38" t="str">
        <f t="shared" si="1"/>
        <v>Agressivo-FOFs</v>
      </c>
      <c r="C19" t="s">
        <v>19</v>
      </c>
      <c r="D19" s="40" t="s">
        <v>27</v>
      </c>
      <c r="E19" s="44">
        <v>0.05</v>
      </c>
    </row>
    <row r="20" spans="2:5" x14ac:dyDescent="0.25">
      <c r="B20" s="38" t="str">
        <f t="shared" si="1"/>
        <v>Agressivo-DESENVOLVIMENTO</v>
      </c>
      <c r="C20" t="s">
        <v>19</v>
      </c>
      <c r="D20" s="40" t="s">
        <v>28</v>
      </c>
      <c r="E20" s="44">
        <v>0.2</v>
      </c>
    </row>
    <row r="21" spans="2:5" ht="15.75" thickBot="1" x14ac:dyDescent="0.3">
      <c r="B21" s="42" t="str">
        <f t="shared" si="1"/>
        <v>Agressivo-HOTELARIAS</v>
      </c>
      <c r="C21" s="10" t="s">
        <v>19</v>
      </c>
      <c r="D21" s="11" t="s">
        <v>29</v>
      </c>
      <c r="E21" s="45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27</vt:i4>
      </vt:variant>
    </vt:vector>
  </HeadingPairs>
  <TitlesOfParts>
    <vt:vector size="29" baseType="lpstr">
      <vt:lpstr>Controle de Investimentos</vt:lpstr>
      <vt:lpstr>Tabela de Apoio</vt:lpstr>
      <vt:lpstr>aporte</vt:lpstr>
      <vt:lpstr>cenario_1</vt:lpstr>
      <vt:lpstr>cenario_2</vt:lpstr>
      <vt:lpstr>cenario_3</vt:lpstr>
      <vt:lpstr>cenario_4</vt:lpstr>
      <vt:lpstr>cenario_5</vt:lpstr>
      <vt:lpstr>dividendo_mensal</vt:lpstr>
      <vt:lpstr>fii_dev</vt:lpstr>
      <vt:lpstr>fii_fofs</vt:lpstr>
      <vt:lpstr>fii_hibrido</vt:lpstr>
      <vt:lpstr>fii_hotel</vt:lpstr>
      <vt:lpstr>fii_papel</vt:lpstr>
      <vt:lpstr>fii_tijolo</vt:lpstr>
      <vt:lpstr>patrimonio</vt:lpstr>
      <vt:lpstr>pct_dev</vt:lpstr>
      <vt:lpstr>pct_fofs</vt:lpstr>
      <vt:lpstr>pct_hibrido</vt:lpstr>
      <vt:lpstr>pct_hotel</vt:lpstr>
      <vt:lpstr>pct_papel</vt:lpstr>
      <vt:lpstr>pct_tijolo</vt:lpstr>
      <vt:lpstr>perfil</vt:lpstr>
      <vt:lpstr>qntd_anos</vt:lpstr>
      <vt:lpstr>rendimento_carteira</vt:lpstr>
      <vt:lpstr>salario</vt:lpstr>
      <vt:lpstr>sugestao_investimento</vt:lpstr>
      <vt:lpstr>taxa_mensal</vt:lpstr>
      <vt:lpstr>total_fii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Henrique</dc:creator>
  <cp:lastModifiedBy>Hugo Pereira Lima</cp:lastModifiedBy>
  <dcterms:created xsi:type="dcterms:W3CDTF">2025-06-14T14:44:36Z</dcterms:created>
  <dcterms:modified xsi:type="dcterms:W3CDTF">2025-06-18T21:32:57Z</dcterms:modified>
</cp:coreProperties>
</file>