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C:\Users\Hugo\Desktop\Diplomado\data_science_udd\Modulo 4 - Inferencia\Clase 2\"/>
    </mc:Choice>
  </mc:AlternateContent>
  <xr:revisionPtr revIDLastSave="0" documentId="13_ncr:1_{17CA85FD-D947-42C8-8D7D-F2CF3015063B}" xr6:coauthVersionLast="45" xr6:coauthVersionMax="45" xr10:uidLastSave="{00000000-0000-0000-0000-000000000000}"/>
  <bookViews>
    <workbookView xWindow="-120" yWindow="-120" windowWidth="29040" windowHeight="15990" firstSheet="1" activeTab="4" xr2:uid="{2D20A7DC-51F4-2741-BDDE-CBB7C0DB3B33}"/>
  </bookViews>
  <sheets>
    <sheet name="Ejercicio individual " sheetId="1" state="hidden" r:id="rId1"/>
    <sheet name="Act Suma de Dados" sheetId="9" r:id="rId2"/>
    <sheet name="Act 1 - Función Distrib. Prob. " sheetId="3" r:id="rId3"/>
    <sheet name="Hoja2" sheetId="10" r:id="rId4"/>
    <sheet name="Act 2 - Distribución Binomial" sheetId="4" r:id="rId5"/>
    <sheet name="Ventas 2019" sheetId="7" r:id="rId6"/>
    <sheet name="Act 3 - Ditribución Binomial" sheetId="6" r:id="rId7"/>
    <sheet name="Act 4 - Distribucion Normal" sheetId="8" r:id="rId8"/>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1" i="6" l="1"/>
  <c r="F34" i="6"/>
  <c r="D27" i="6"/>
  <c r="F23" i="6"/>
  <c r="I123" i="8"/>
  <c r="I114" i="8"/>
  <c r="N85" i="8"/>
  <c r="O79" i="8"/>
  <c r="O80" i="8"/>
  <c r="O81" i="8"/>
  <c r="O82" i="8"/>
  <c r="O83" i="8"/>
  <c r="O78" i="8"/>
  <c r="N79" i="8"/>
  <c r="N80" i="8"/>
  <c r="N81" i="8"/>
  <c r="N82" i="8"/>
  <c r="N83" i="8"/>
  <c r="N78" i="8"/>
  <c r="M79" i="8"/>
  <c r="M80" i="8"/>
  <c r="M81" i="8"/>
  <c r="M82" i="8"/>
  <c r="M83" i="8"/>
  <c r="M78" i="8"/>
  <c r="K78" i="8"/>
  <c r="K84" i="8" s="1"/>
  <c r="L78" i="8"/>
  <c r="J78" i="8"/>
  <c r="J84" i="8" s="1"/>
  <c r="L79" i="8"/>
  <c r="L80" i="8"/>
  <c r="L81" i="8"/>
  <c r="L82" i="8"/>
  <c r="L83" i="8"/>
  <c r="K79" i="8"/>
  <c r="K80" i="8"/>
  <c r="K81" i="8"/>
  <c r="K82" i="8"/>
  <c r="K83" i="8"/>
  <c r="J79" i="8"/>
  <c r="J80" i="8"/>
  <c r="J81" i="8"/>
  <c r="J82" i="8"/>
  <c r="J83" i="8"/>
  <c r="I83" i="8"/>
  <c r="F83" i="8"/>
  <c r="I82" i="8"/>
  <c r="F82" i="8"/>
  <c r="I81" i="8"/>
  <c r="F81" i="8"/>
  <c r="I80" i="8"/>
  <c r="F80" i="8"/>
  <c r="I79" i="8"/>
  <c r="F79" i="8"/>
  <c r="I78" i="8"/>
  <c r="F78" i="8"/>
  <c r="L65" i="8"/>
  <c r="F27" i="8"/>
  <c r="F28" i="8"/>
  <c r="F29" i="8"/>
  <c r="F30" i="8"/>
  <c r="F31" i="8"/>
  <c r="F26" i="8"/>
  <c r="J27" i="8"/>
  <c r="J28" i="8"/>
  <c r="J29" i="8"/>
  <c r="J30" i="8"/>
  <c r="J31" i="8"/>
  <c r="J26" i="8"/>
  <c r="I28" i="8"/>
  <c r="I29" i="8"/>
  <c r="I30" i="8"/>
  <c r="I31" i="8"/>
  <c r="O84" i="8" l="1"/>
  <c r="N84" i="8"/>
  <c r="M84" i="8"/>
  <c r="L84" i="8"/>
  <c r="K85" i="8" s="1"/>
  <c r="J32" i="8"/>
  <c r="K31" i="8" s="1"/>
  <c r="P31" i="8" s="1"/>
  <c r="L26" i="8"/>
  <c r="L27" i="8" s="1"/>
  <c r="L28" i="8" s="1"/>
  <c r="L29" i="8" l="1"/>
  <c r="L30" i="8" s="1"/>
  <c r="L31" i="8" s="1"/>
  <c r="H66" i="8"/>
  <c r="K28" i="8"/>
  <c r="K27" i="8"/>
  <c r="K29" i="8"/>
  <c r="K30" i="8"/>
  <c r="K26" i="8"/>
  <c r="P29" i="8" l="1"/>
  <c r="P30" i="8"/>
  <c r="P28" i="8"/>
  <c r="M26" i="8"/>
  <c r="M27" i="8" s="1"/>
  <c r="M28" i="8" s="1"/>
  <c r="M29" i="8" s="1"/>
  <c r="M30" i="8" s="1"/>
  <c r="M31" i="8" s="1"/>
  <c r="K32" i="8"/>
  <c r="I27" i="8" l="1"/>
  <c r="I26" i="8"/>
  <c r="H31" i="4"/>
  <c r="H22" i="4"/>
  <c r="H20" i="4"/>
  <c r="H26" i="4"/>
  <c r="H65" i="8" l="1"/>
  <c r="P26" i="8"/>
  <c r="P27" i="8"/>
  <c r="P32" i="8" l="1"/>
  <c r="Q28" i="8" s="1"/>
  <c r="R28" i="8" s="1"/>
  <c r="Q26" i="8"/>
  <c r="R26" i="8" s="1"/>
  <c r="Q30" i="8" l="1"/>
  <c r="R30" i="8" s="1"/>
  <c r="Q31" i="8"/>
  <c r="R31" i="8" s="1"/>
  <c r="Q29" i="8"/>
  <c r="R29" i="8" s="1"/>
  <c r="Q27" i="8"/>
  <c r="R27" i="8" s="1"/>
  <c r="R32" i="8" l="1"/>
  <c r="H67" i="8" s="1"/>
  <c r="H16" i="4" l="1"/>
  <c r="H12" i="4"/>
  <c r="M61" i="3"/>
  <c r="M62" i="3"/>
  <c r="M63" i="3"/>
  <c r="M60" i="3"/>
  <c r="L64" i="3"/>
  <c r="D56" i="3"/>
  <c r="D55" i="3"/>
  <c r="D54" i="3"/>
  <c r="G14" i="9"/>
  <c r="G5" i="9"/>
  <c r="G6" i="9"/>
  <c r="G7" i="9"/>
  <c r="G8" i="9"/>
  <c r="G9" i="9"/>
  <c r="G10" i="9"/>
  <c r="G11" i="9"/>
  <c r="G12" i="9"/>
  <c r="G13" i="9"/>
  <c r="G4" i="9"/>
  <c r="G15" i="9" s="1"/>
  <c r="C8" i="10" l="1"/>
  <c r="D3" i="10"/>
  <c r="E3" i="10"/>
  <c r="F3" i="10"/>
  <c r="G3" i="10"/>
  <c r="C3" i="10"/>
  <c r="C7" i="10"/>
  <c r="E54" i="3"/>
  <c r="E55" i="3"/>
  <c r="E56" i="3"/>
  <c r="D53" i="3"/>
  <c r="E53" i="3" s="1"/>
  <c r="E57" i="3" s="1"/>
  <c r="K30" i="3"/>
  <c r="K31" i="3"/>
  <c r="K32" i="3"/>
  <c r="K33" i="3"/>
  <c r="K34" i="3"/>
  <c r="K35" i="3"/>
  <c r="K29" i="3"/>
  <c r="K36" i="3" s="1"/>
  <c r="C37" i="9"/>
  <c r="C36" i="9"/>
  <c r="C35" i="9"/>
  <c r="C34" i="9"/>
  <c r="C33" i="9"/>
  <c r="C32" i="9"/>
  <c r="C31" i="9"/>
  <c r="C30" i="9"/>
  <c r="C29" i="9"/>
  <c r="C28" i="9"/>
  <c r="C27" i="9"/>
  <c r="C26" i="9"/>
  <c r="C25" i="9"/>
  <c r="C24" i="9"/>
  <c r="C23" i="9"/>
  <c r="C22" i="9"/>
  <c r="C21" i="9"/>
  <c r="C20" i="9"/>
  <c r="C19" i="9"/>
  <c r="C18" i="9"/>
  <c r="C17" i="9"/>
  <c r="C16" i="9"/>
  <c r="C15" i="9"/>
  <c r="C14" i="9"/>
  <c r="C13" i="9"/>
  <c r="C12" i="9"/>
  <c r="C11" i="9"/>
  <c r="C10" i="9"/>
  <c r="C9" i="9"/>
  <c r="C8" i="9"/>
  <c r="C7" i="9"/>
  <c r="C6" i="9"/>
  <c r="C5" i="9"/>
  <c r="C4" i="9"/>
  <c r="C3" i="9"/>
  <c r="C2" i="9"/>
  <c r="H13" i="9" l="1"/>
  <c r="R7" i="7"/>
  <c r="R8" i="7"/>
  <c r="R9" i="7"/>
  <c r="R10" i="7"/>
  <c r="R11" i="7"/>
  <c r="R12" i="7"/>
  <c r="R13" i="7"/>
  <c r="R14" i="7"/>
  <c r="R15" i="7"/>
  <c r="R16" i="7"/>
  <c r="R17" i="7"/>
  <c r="R18" i="7"/>
  <c r="R19" i="7"/>
  <c r="R20" i="7"/>
  <c r="R21" i="7"/>
  <c r="R22" i="7"/>
  <c r="R23" i="7"/>
  <c r="R24" i="7"/>
  <c r="R25" i="7"/>
  <c r="R6" i="7"/>
  <c r="H12" i="9" l="1"/>
  <c r="H9" i="9"/>
  <c r="H6" i="9"/>
  <c r="H14" i="9"/>
  <c r="H11" i="9"/>
  <c r="H7" i="9"/>
  <c r="H4" i="9"/>
  <c r="H8" i="9"/>
  <c r="H10" i="9"/>
  <c r="H5" i="9"/>
  <c r="H15" i="9" l="1"/>
  <c r="J42" i="1"/>
  <c r="Z8" i="1"/>
  <c r="Z9" i="1"/>
  <c r="Z10" i="1"/>
  <c r="Z11" i="1"/>
  <c r="Z12" i="1"/>
  <c r="Z13" i="1"/>
  <c r="Z14" i="1"/>
  <c r="Z15" i="1"/>
  <c r="Z16" i="1"/>
  <c r="Z17" i="1"/>
  <c r="Z18" i="1"/>
  <c r="E7" i="1" l="1"/>
  <c r="E8" i="1"/>
  <c r="E9" i="1"/>
  <c r="E10" i="1"/>
  <c r="E11" i="1"/>
  <c r="E6" i="1"/>
  <c r="C12" i="1"/>
  <c r="E12" i="1" s="1"/>
  <c r="C19" i="1"/>
  <c r="C25" i="1" s="1"/>
  <c r="E25" i="1" s="1"/>
  <c r="C14" i="1"/>
  <c r="C21" i="1" s="1"/>
  <c r="C27" i="1" s="1"/>
  <c r="C15" i="1"/>
  <c r="C22" i="1" s="1"/>
  <c r="C28" i="1" s="1"/>
  <c r="C35" i="1" s="1"/>
  <c r="E35" i="1" s="1"/>
  <c r="C16" i="1"/>
  <c r="E16" i="1" s="1"/>
  <c r="C17" i="1"/>
  <c r="E17" i="1" s="1"/>
  <c r="C13" i="1"/>
  <c r="C20" i="1" s="1"/>
  <c r="E20" i="1" s="1"/>
  <c r="E14" i="1" l="1"/>
  <c r="E13" i="1"/>
  <c r="C23" i="1"/>
  <c r="C29" i="1" s="1"/>
  <c r="E29" i="1" s="1"/>
  <c r="C34" i="1"/>
  <c r="E27" i="1"/>
  <c r="E22" i="1"/>
  <c r="E21" i="1"/>
  <c r="C18" i="1"/>
  <c r="C26" i="1"/>
  <c r="E26" i="1" s="1"/>
  <c r="E28" i="1"/>
  <c r="E23" i="1"/>
  <c r="E19" i="1"/>
  <c r="E15" i="1"/>
  <c r="C31" i="1"/>
  <c r="C32" i="1"/>
  <c r="C39" i="1" l="1"/>
  <c r="E39" i="1" s="1"/>
  <c r="E32" i="1"/>
  <c r="C38" i="1"/>
  <c r="E38" i="1" s="1"/>
  <c r="E31" i="1"/>
  <c r="C33" i="1"/>
  <c r="C24" i="1"/>
  <c r="E18" i="1"/>
  <c r="C41" i="1"/>
  <c r="E41" i="1" s="1"/>
  <c r="E34" i="1"/>
  <c r="C30" i="1" l="1"/>
  <c r="E24" i="1"/>
  <c r="C40" i="1"/>
  <c r="E40" i="1" s="1"/>
  <c r="E33" i="1"/>
  <c r="C36" i="1" l="1"/>
  <c r="E36" i="1" s="1"/>
  <c r="C37" i="1"/>
  <c r="E37" i="1" s="1"/>
  <c r="E30" i="1"/>
</calcChain>
</file>

<file path=xl/sharedStrings.xml><?xml version="1.0" encoding="utf-8"?>
<sst xmlns="http://schemas.openxmlformats.org/spreadsheetml/2006/main" count="435" uniqueCount="267">
  <si>
    <t>Dado 1</t>
  </si>
  <si>
    <t>Dado 2</t>
  </si>
  <si>
    <t>Casos Totales</t>
  </si>
  <si>
    <t>Suma de sus Caras</t>
  </si>
  <si>
    <t>Min :</t>
  </si>
  <si>
    <t>Máx:</t>
  </si>
  <si>
    <t>Total de casos :</t>
  </si>
  <si>
    <t>2/36</t>
  </si>
  <si>
    <t>1/36</t>
  </si>
  <si>
    <t>3/36</t>
  </si>
  <si>
    <t>4/36</t>
  </si>
  <si>
    <t>5/36</t>
  </si>
  <si>
    <t>6/36</t>
  </si>
  <si>
    <t>X:</t>
  </si>
  <si>
    <t>Lanzar dos dados y sumar sus caras</t>
  </si>
  <si>
    <t>x: Valores de la variable X</t>
  </si>
  <si>
    <t>P(X=x)</t>
  </si>
  <si>
    <t>Tabla de la Función de Probabilidad de la v.a. X</t>
  </si>
  <si>
    <t>Gráfica de la Función de Distribución de la v.a. X</t>
  </si>
  <si>
    <t>Ω</t>
  </si>
  <si>
    <t>x</t>
  </si>
  <si>
    <t>P(X=2)</t>
  </si>
  <si>
    <t>P(X=3)</t>
  </si>
  <si>
    <t>P(X=4)</t>
  </si>
  <si>
    <t>P(X=5)</t>
  </si>
  <si>
    <t>P(X=6)</t>
  </si>
  <si>
    <t>P(X=7)</t>
  </si>
  <si>
    <t>P(X=8)</t>
  </si>
  <si>
    <t>P(X=9)</t>
  </si>
  <si>
    <t>P(X=10)</t>
  </si>
  <si>
    <t>P(X=11)</t>
  </si>
  <si>
    <t>P(X=12)</t>
  </si>
  <si>
    <t>1.-</t>
  </si>
  <si>
    <t>2.-</t>
  </si>
  <si>
    <t>La función de probabilidad de una variable aleatoria X definida como "el valor absoluto de la diferencia entre los valores de una ficha de domino" cuando este se extrae al azar es:</t>
  </si>
  <si>
    <t>Grafique la función de probabilidad</t>
  </si>
  <si>
    <t>3.-</t>
  </si>
  <si>
    <t>4.-</t>
  </si>
  <si>
    <t>Sea f(x) la función de distribución de la variable aleatoria X definida por:</t>
  </si>
  <si>
    <t>¿Qué valor debe tomar k para que f(x) sea una Función de distribución de probabilidad?</t>
  </si>
  <si>
    <t>Determine P(X=4)</t>
  </si>
  <si>
    <t>En el experimento de lanzar 3 monedas se define la variable  aleatoria X  como "el número de sellos obtenidos". Encuentre la función de distribución de probabilidad y grafíquela.</t>
  </si>
  <si>
    <t xml:space="preserve">El jefe de recursos humanos de una empresa realiza un test de diez ítems a los aspirantes a un puesto, teniendo en cada ítems cuatro posibles respuestas, de las que solo una es correcta. Suponiendo que los aspirantes tienen la misma probabilidad de responder. </t>
  </si>
  <si>
    <t>Se pide hallar las probabilidades para el aspirante, que conteste:</t>
  </si>
  <si>
    <t>Consigna:</t>
  </si>
  <si>
    <t>Utilice la función DISTR.BINOM para encontrar las probabilidades solicitadas y verifique los resultados con los vistos en clase.</t>
  </si>
  <si>
    <t>Nota:</t>
  </si>
  <si>
    <t>EVOLUCIÓN VENTAS</t>
  </si>
  <si>
    <t>Vendedores</t>
  </si>
  <si>
    <t>AÑO 2019</t>
  </si>
  <si>
    <t>Corr.</t>
  </si>
  <si>
    <t>ID</t>
  </si>
  <si>
    <t>Nombre</t>
  </si>
  <si>
    <t>Apellido</t>
  </si>
  <si>
    <t>Enero</t>
  </si>
  <si>
    <t>Febrero</t>
  </si>
  <si>
    <t>Marzo</t>
  </si>
  <si>
    <t>Abril</t>
  </si>
  <si>
    <t>Mayo</t>
  </si>
  <si>
    <t>Junio</t>
  </si>
  <si>
    <t>Julio</t>
  </si>
  <si>
    <t>Agosto</t>
  </si>
  <si>
    <t>Septiembre</t>
  </si>
  <si>
    <t>Octubre</t>
  </si>
  <si>
    <t>Noviembre</t>
  </si>
  <si>
    <t>Diciembre</t>
  </si>
  <si>
    <t>Juan</t>
  </si>
  <si>
    <t>Moreno</t>
  </si>
  <si>
    <t>Pedro</t>
  </si>
  <si>
    <t>Manresa</t>
  </si>
  <si>
    <t>Diego</t>
  </si>
  <si>
    <t>Alarcón</t>
  </si>
  <si>
    <t>Raul</t>
  </si>
  <si>
    <t>Muñoz</t>
  </si>
  <si>
    <t>Fernando</t>
  </si>
  <si>
    <t>Barbieri</t>
  </si>
  <si>
    <t>Jessica</t>
  </si>
  <si>
    <t>Fernandez</t>
  </si>
  <si>
    <t>Silva</t>
  </si>
  <si>
    <t>Mellao</t>
  </si>
  <si>
    <t>Carolina</t>
  </si>
  <si>
    <t>Cortéz</t>
  </si>
  <si>
    <t>Karina</t>
  </si>
  <si>
    <t>Toledo</t>
  </si>
  <si>
    <t>Paulina</t>
  </si>
  <si>
    <t>Saez</t>
  </si>
  <si>
    <t>César</t>
  </si>
  <si>
    <t>Miranda</t>
  </si>
  <si>
    <t>Rubén</t>
  </si>
  <si>
    <t>Herrera</t>
  </si>
  <si>
    <t>Daniel</t>
  </si>
  <si>
    <t>Pacheco</t>
  </si>
  <si>
    <t>Antonia</t>
  </si>
  <si>
    <t>Daniela</t>
  </si>
  <si>
    <t>Marco</t>
  </si>
  <si>
    <t>Isabel</t>
  </si>
  <si>
    <t>Troncoso</t>
  </si>
  <si>
    <t>Ivette</t>
  </si>
  <si>
    <t>Bahamondez</t>
  </si>
  <si>
    <t>Solange</t>
  </si>
  <si>
    <t>Dumai</t>
  </si>
  <si>
    <t>Raquel</t>
  </si>
  <si>
    <t>centro</t>
  </si>
  <si>
    <t>norte</t>
  </si>
  <si>
    <t>sur</t>
  </si>
  <si>
    <t>Muestra de clientes de compañía de servicios de mobilidad urbana</t>
  </si>
  <si>
    <t>1)  Crear tabla de frecuencias, con clases de 5.000 de rango, iniciando en: [5.000 - 9.999]</t>
  </si>
  <si>
    <t>2) Crear histograma</t>
  </si>
  <si>
    <t>4) Si la Política comercial dice: facturacion &gt;= $30.000 es cliente premium, ¿qué porcentaje hay en la muestra total, y como se distribuyen por zona del país?</t>
  </si>
  <si>
    <t>7)  Un estudio de costos ha arrojado que si un cliente gasta menos de 10.000 mensual hay alto riesgo de fuga del cliente. Favor calcular el porcentaje de clientes que están dentro de esta categoria y defina una campaña de trabajo.</t>
  </si>
  <si>
    <t>3) Calcular media, mediana y desv.std</t>
  </si>
  <si>
    <t>Se requieren los siguientes puntos:</t>
  </si>
  <si>
    <t>Cliente</t>
  </si>
  <si>
    <t>Facturción</t>
  </si>
  <si>
    <t>Zona2</t>
  </si>
  <si>
    <t>5)  Analizar los datos de la muestra por zonas, aplique análisis y concluya.</t>
  </si>
  <si>
    <t>6) Aplicando distribucion normal estandar, proyectar el % de clientes que:</t>
  </si>
  <si>
    <t>6.1) Pertenecen a la categoria premium:</t>
  </si>
  <si>
    <t>6.2) Se encuentran en el rango de compra de 23.000 y 29.999</t>
  </si>
  <si>
    <t>Deduzca de la planilla "Ventas 2019" la probabilidad de alcanzar la meta</t>
  </si>
  <si>
    <t>La meta se logra por ventas anuales sobre 350.000.000.-</t>
  </si>
  <si>
    <t xml:space="preserve">Una Empresa desea proyectar el logro  de las metas de sus vendedores. </t>
  </si>
  <si>
    <t>Considerando que su staff es de  20 vendedores, calcule:</t>
  </si>
  <si>
    <t>a) Que  10 vendedores alcancen  el bono</t>
  </si>
  <si>
    <t>Cara 1</t>
  </si>
  <si>
    <t>Cara 2</t>
  </si>
  <si>
    <t>Suma de las caras</t>
  </si>
  <si>
    <t>Y</t>
  </si>
  <si>
    <t>Frecuencia absoluta</t>
  </si>
  <si>
    <t>Frecuencia relativa</t>
  </si>
  <si>
    <t>1.- La variable aleatoria es la suma de las caras al lanzar dos dados.</t>
  </si>
  <si>
    <t>3.- Los números enteros del 2 al 12.</t>
  </si>
  <si>
    <t>4.- Si, porque suma 1 y son todas positivas.</t>
  </si>
  <si>
    <t>Total</t>
  </si>
  <si>
    <t>C</t>
  </si>
  <si>
    <t>S</t>
  </si>
  <si>
    <t>Moneda 1</t>
  </si>
  <si>
    <t>Moneda 2</t>
  </si>
  <si>
    <t>Moneda 3</t>
  </si>
  <si>
    <t>3C</t>
  </si>
  <si>
    <t>3S</t>
  </si>
  <si>
    <t>2C1S</t>
  </si>
  <si>
    <t>1C2S</t>
  </si>
  <si>
    <t>Variable Aleatoria</t>
  </si>
  <si>
    <t>Recorrido</t>
  </si>
  <si>
    <t>Esperanza</t>
  </si>
  <si>
    <t>Varianza</t>
  </si>
  <si>
    <t>x^2</t>
  </si>
  <si>
    <t>a)</t>
  </si>
  <si>
    <t>Respuesta a las preguntas de la presentación:</t>
  </si>
  <si>
    <t>2.- Son todas las combinaciones posibles de ambos dados.</t>
  </si>
  <si>
    <t>5. - Función de distribución de probabilidad tabulada arriba.</t>
  </si>
  <si>
    <t>Función de distribución de probabilidad</t>
  </si>
  <si>
    <t>6.- Grafique la función de distribución:</t>
  </si>
  <si>
    <t>k(4-1) + 2k + 0 = 1</t>
  </si>
  <si>
    <t>Para que f(x) sea una función de probabilidad se debe cumplir que:</t>
  </si>
  <si>
    <t>k = 1/5</t>
  </si>
  <si>
    <t>Por lo tanto, k = 1/5 para que f(x) sea una función de probabilidad.</t>
  </si>
  <si>
    <t>Para obtener el valor de f(4), se tiene que.</t>
  </si>
  <si>
    <t>Por lo tanto, el valor de f(4) es 0.25.</t>
  </si>
  <si>
    <t>V.A.</t>
  </si>
  <si>
    <t>f(x)</t>
  </si>
  <si>
    <t>Espacio Muestral</t>
  </si>
  <si>
    <t xml:space="preserve">Sea la V.A.: Cantidad de sellos obtenidos al lanzar 3 monedas. </t>
  </si>
  <si>
    <t>Frecuencia Relativa</t>
  </si>
  <si>
    <t xml:space="preserve"> </t>
  </si>
  <si>
    <t>Otra forma de obtener el espacio muestral es a través del triagulo de Pascal.</t>
  </si>
  <si>
    <t>Donde se usa la fila 3 (empezando de 0), luego:</t>
  </si>
  <si>
    <t xml:space="preserve">Se puede ver facilmente que </t>
  </si>
  <si>
    <t>C^3</t>
  </si>
  <si>
    <t>S^3</t>
  </si>
  <si>
    <t>F. absoluta</t>
  </si>
  <si>
    <t>N° de Sellos</t>
  </si>
  <si>
    <t>3 C^2 S</t>
  </si>
  <si>
    <t>F. relativa</t>
  </si>
  <si>
    <t>Columna1</t>
  </si>
  <si>
    <t>3 C S^2</t>
  </si>
  <si>
    <t>Finalmente, la función de distribución de probabilidad es la siguiente:</t>
  </si>
  <si>
    <t>Se tiene que:</t>
  </si>
  <si>
    <t>- X~B(n,p) donde n representa el número de items, y p la probabilidad de éxito.</t>
  </si>
  <si>
    <t>En este problema, n = 10 y p = 0.25</t>
  </si>
  <si>
    <t>Por otro, la probabilidad de tener k exitos en n experimientos, se calcula usando la siguiente formula.</t>
  </si>
  <si>
    <t>Desarrollo:</t>
  </si>
  <si>
    <t xml:space="preserve">P(X = 0) </t>
  </si>
  <si>
    <t>=</t>
  </si>
  <si>
    <t>La probabilidad de que el aspirante conteste todos los items mal es de 5.6%.</t>
  </si>
  <si>
    <t>b)</t>
  </si>
  <si>
    <t xml:space="preserve">P(X &lt;=  4) </t>
  </si>
  <si>
    <t xml:space="preserve">c) </t>
  </si>
  <si>
    <t>La probabilidad de que el asiprante tenga entre 4 y 6 itemes es de 7.5%.</t>
  </si>
  <si>
    <t xml:space="preserve">d) </t>
  </si>
  <si>
    <t xml:space="preserve">P(X = 10) </t>
  </si>
  <si>
    <t>La probabilidad de tener todos los items bien es de 0.0001%.</t>
  </si>
  <si>
    <t>Tambien se puede calcular a traves de:</t>
  </si>
  <si>
    <t>Respuesta</t>
  </si>
  <si>
    <t>P(X &lt;= 6)  - P(X &lt;= 3)</t>
  </si>
  <si>
    <t xml:space="preserve">P(X = 4)  + P(X = 5) + P(X = 6) </t>
  </si>
  <si>
    <t>e)</t>
  </si>
  <si>
    <t xml:space="preserve">P(X &lt;= 2) </t>
  </si>
  <si>
    <t>La probabiliadad de que el aspirante tenga menos de 3 items bien (0, 1 ó 2), es de 52%.</t>
  </si>
  <si>
    <t>Limite Inferior</t>
  </si>
  <si>
    <t>Límite superior</t>
  </si>
  <si>
    <t>Desarrollo</t>
  </si>
  <si>
    <t>h i</t>
  </si>
  <si>
    <t>f i</t>
  </si>
  <si>
    <t>x i</t>
  </si>
  <si>
    <t>Frecuencia absoluta acumulada</t>
  </si>
  <si>
    <t>Frecuencia relativa acumulada</t>
  </si>
  <si>
    <t>Marca de clase</t>
  </si>
  <si>
    <t>F  i</t>
  </si>
  <si>
    <t>H  i</t>
  </si>
  <si>
    <t>Rango</t>
  </si>
  <si>
    <t>La mayor cantidad de facturas esta entre 20.000 y 24.999.</t>
  </si>
  <si>
    <t>1) La tabla de frecuencia es la siguiente</t>
  </si>
  <si>
    <t>2) Crear un histograma</t>
  </si>
  <si>
    <t xml:space="preserve">3) </t>
  </si>
  <si>
    <t>Media:</t>
  </si>
  <si>
    <t>Mediana</t>
  </si>
  <si>
    <t>Desviación Estandar</t>
  </si>
  <si>
    <t>Se tienen las siguientes formulas:</t>
  </si>
  <si>
    <t>Media</t>
  </si>
  <si>
    <t>Desv. Estandar</t>
  </si>
  <si>
    <t>xi*hi</t>
  </si>
  <si>
    <t>(xi-prom.)^2</t>
  </si>
  <si>
    <t>fi*(xi-prom.)^2</t>
  </si>
  <si>
    <t>Min:</t>
  </si>
  <si>
    <t>El promedio de las facturas es de $21349.5. El 50% de las facturas está entre $7323 y $21666.3. Las facturas estan alejadas en promedio $5650  de la media.</t>
  </si>
  <si>
    <t>4)</t>
  </si>
  <si>
    <t>fi</t>
  </si>
  <si>
    <t>hi</t>
  </si>
  <si>
    <t>A través de la tabla se puede ver que, con la frecuencia relativa de la última clase, que solo el 6% de los clientes cumple con facturacion &gt;= $30.000, el cual, el 100% de ellos están en la zona sur.</t>
  </si>
  <si>
    <t>5)</t>
  </si>
  <si>
    <t>De la tabla de datos tabulados por zona del país se puede concluir que la zona centro posee la mayor cantidad de clientes con las facturas más bajas, donde se encuentra un 33% de los clientes totales con facturas bajo $20000.</t>
  </si>
  <si>
    <t>Si se hubiera decidido que los clientes premium serían con facturas sobre $25000, el 75% de los clientes sobre estas facturas son del sur, y del resto el 4% (1) es de la zona centro y el  20% (5) de la zona norte.</t>
  </si>
  <si>
    <t>Se destaca que la mayor cantidad de clientes estan dentro de las facturas entre $20000 y 25000, donde los clientes de la zona norte son los más destacados con 27 de ellos.</t>
  </si>
  <si>
    <t>Si se considera que los se distribuyen de forma normal con media 21349.5 y desviación estandar 5650.44, se tiene que el porcentaje de clientes que pertenece al rango premium es:</t>
  </si>
  <si>
    <t>P(X&gt;30000) =</t>
  </si>
  <si>
    <t>1 - P(X&lt;30000)</t>
  </si>
  <si>
    <t xml:space="preserve">El 6.3% de los clientes serían premium si aproximamos las facturas de los clientes a una distribución normal. </t>
  </si>
  <si>
    <t>Respuesta 6.1</t>
  </si>
  <si>
    <t>Respuesta 6.2</t>
  </si>
  <si>
    <t>6.1)</t>
  </si>
  <si>
    <t>6.2)</t>
  </si>
  <si>
    <t>Para calcular el porcentaje de los clientes con facturas entre  23.000 y 29.999 se debe calcular lo siguiente.</t>
  </si>
  <si>
    <t>El 32.22% de los clientes se encuentran con facturas entre 23000 y 29990.</t>
  </si>
  <si>
    <t xml:space="preserve">P(23000&gt; X &lt; 29999)  =  P(X &lt; 29999) - P(X &lt; 23000) = </t>
  </si>
  <si>
    <t>7)</t>
  </si>
  <si>
    <t>Sólo el 3% de los clientes se encuentra en la categoría de los que gastan menos de $10000, de los cuales, el 100% se encuentra en el centro.</t>
  </si>
  <si>
    <t>Para obtener la respuesta a esta pregunta basta con revisar la frecuencia relativa del rango de clientes entre 5000 y 9999.</t>
  </si>
  <si>
    <t>Por lo tanto, la campaña de trabajo debe estar dirigida en la zona centro.</t>
  </si>
  <si>
    <t>Se utiliza una distribución binomial con las siguientes características:</t>
  </si>
  <si>
    <t>X~B(n,p) donde n representa el número de empleado, y p la probabilidad de éxito.</t>
  </si>
  <si>
    <t>Calcularemos p en base a los datos utilizando la siguiente formula:</t>
  </si>
  <si>
    <t xml:space="preserve">Vendedores que vendieron más de 350 millones = </t>
  </si>
  <si>
    <t>Existe un 0.2% de probabilidad de que "sólo" 10 vendedores alcancen el bono.</t>
  </si>
  <si>
    <t>Respuesta a)</t>
  </si>
  <si>
    <t xml:space="preserve">b) Que ganen el bono más de 3 vendedores </t>
  </si>
  <si>
    <t>c) Que ganen el bono menos de 8 vendedores</t>
  </si>
  <si>
    <t xml:space="preserve">P(X &gt; 3) = P(X &gt;= 4) = 1 - P(X &lt; 4) = 1 - P(X &lt;= 3) = </t>
  </si>
  <si>
    <t>Existe una probabilidad de un 58,9% de que el bono lo ganen más 3 (al menos 4) vendedores.</t>
  </si>
  <si>
    <t>Respuesta b)</t>
  </si>
  <si>
    <r>
      <rPr>
        <b/>
        <sz val="12"/>
        <color theme="1"/>
        <rFont val="Calibri"/>
        <family val="2"/>
        <scheme val="minor"/>
      </rPr>
      <t xml:space="preserve">a) </t>
    </r>
    <r>
      <rPr>
        <sz val="12"/>
        <color theme="1"/>
        <rFont val="Calibri"/>
        <family val="2"/>
        <scheme val="minor"/>
      </rPr>
      <t>La probabilidad que 10 vendedores alcancen el bono se calcula de la siguiente forma:</t>
    </r>
  </si>
  <si>
    <r>
      <rPr>
        <b/>
        <sz val="12"/>
        <color theme="1"/>
        <rFont val="Calibri"/>
        <family val="2"/>
        <scheme val="minor"/>
      </rPr>
      <t>b)</t>
    </r>
    <r>
      <rPr>
        <sz val="12"/>
        <color theme="1"/>
        <rFont val="Calibri"/>
        <family val="2"/>
        <scheme val="minor"/>
      </rPr>
      <t xml:space="preserve"> La probabilidad de que el bono lo ganen </t>
    </r>
    <r>
      <rPr>
        <b/>
        <sz val="12"/>
        <color theme="1"/>
        <rFont val="Calibri"/>
        <family val="2"/>
        <scheme val="minor"/>
      </rPr>
      <t>más</t>
    </r>
    <r>
      <rPr>
        <sz val="12"/>
        <color theme="1"/>
        <rFont val="Calibri"/>
        <family val="2"/>
        <scheme val="minor"/>
      </rPr>
      <t xml:space="preserve"> de 3 vendedores es:</t>
    </r>
  </si>
  <si>
    <r>
      <t xml:space="preserve">c) </t>
    </r>
    <r>
      <rPr>
        <sz val="12"/>
        <color theme="1"/>
        <rFont val="Calibri"/>
        <family val="2"/>
        <scheme val="minor"/>
      </rPr>
      <t xml:space="preserve">La probabilidad que ganen el bono </t>
    </r>
    <r>
      <rPr>
        <b/>
        <sz val="12"/>
        <color theme="1"/>
        <rFont val="Calibri"/>
        <family val="2"/>
        <scheme val="minor"/>
      </rPr>
      <t>menos</t>
    </r>
    <r>
      <rPr>
        <sz val="12"/>
        <color theme="1"/>
        <rFont val="Calibri"/>
        <family val="2"/>
        <scheme val="minor"/>
      </rPr>
      <t xml:space="preserve"> de 8 vendedores es:</t>
    </r>
  </si>
  <si>
    <t xml:space="preserve">P(X &lt; 8) = P (X &lt;= 7) = </t>
  </si>
  <si>
    <t>Respuesta c)</t>
  </si>
  <si>
    <t>Existe un 97% de probabilidad que el bono se lo lleven menos de 8 vendedores.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</si>
</sst>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General\ &quot;)&quot;\ "/>
    <numFmt numFmtId="165" formatCode="0.000"/>
    <numFmt numFmtId="166" formatCode="&quot;(&quot;\ General\ &quot;,&quot;"/>
    <numFmt numFmtId="167" formatCode="&quot;USD &quot;#,##0\ "/>
    <numFmt numFmtId="168" formatCode="&quot;$&quot;#,##0"/>
    <numFmt numFmtId="169" formatCode="0.0%"/>
    <numFmt numFmtId="170" formatCode="0.0000%"/>
  </numFmts>
  <fonts count="31">
    <font>
      <sz val="12"/>
      <color theme="1"/>
      <name val="Calibri"/>
      <family val="2"/>
      <scheme val="minor"/>
    </font>
    <font>
      <sz val="12"/>
      <color theme="0"/>
      <name val="Calibri"/>
      <family val="2"/>
      <scheme val="minor"/>
    </font>
    <font>
      <sz val="11"/>
      <color theme="1"/>
      <name val="Calibri"/>
      <family val="2"/>
      <scheme val="minor"/>
    </font>
    <font>
      <sz val="14"/>
      <color theme="1"/>
      <name val="Franklin Gothic Demi Cond"/>
      <family val="2"/>
    </font>
    <font>
      <sz val="16"/>
      <color theme="1"/>
      <name val="Franklin Gothic Demi Cond"/>
      <family val="2"/>
    </font>
    <font>
      <sz val="16"/>
      <color theme="1"/>
      <name val="Calibri"/>
      <family val="2"/>
      <scheme val="minor"/>
    </font>
    <font>
      <b/>
      <sz val="12"/>
      <color theme="9" tint="-0.499984740745262"/>
      <name val="Calibri"/>
      <family val="2"/>
      <scheme val="minor"/>
    </font>
    <font>
      <b/>
      <sz val="16"/>
      <color theme="9" tint="-0.499984740745262"/>
      <name val="Calibri (Cuerpo)"/>
    </font>
    <font>
      <u/>
      <sz val="12"/>
      <color theme="1"/>
      <name val="Calibri"/>
      <family val="2"/>
      <scheme val="minor"/>
    </font>
    <font>
      <b/>
      <sz val="16"/>
      <color theme="1"/>
      <name val="Franklin Gothic Demi Cond"/>
      <family val="2"/>
    </font>
    <font>
      <sz val="18"/>
      <color theme="1"/>
      <name val="Franklin Gothic Demi Cond"/>
      <family val="2"/>
    </font>
    <font>
      <sz val="20"/>
      <color rgb="FF000000"/>
      <name val="Calibri"/>
      <family val="2"/>
      <scheme val="minor"/>
    </font>
    <font>
      <sz val="20"/>
      <color theme="1"/>
      <name val="Calibri (Cuerpo)"/>
    </font>
    <font>
      <b/>
      <sz val="12"/>
      <color theme="1"/>
      <name val="Calibri"/>
      <family val="2"/>
      <scheme val="minor"/>
    </font>
    <font>
      <sz val="10"/>
      <color theme="1"/>
      <name val="Calibri"/>
      <family val="2"/>
      <scheme val="minor"/>
    </font>
    <font>
      <sz val="10"/>
      <color theme="1"/>
      <name val="Arial"/>
      <family val="2"/>
    </font>
    <font>
      <sz val="11"/>
      <color rgb="FF000000"/>
      <name val="Arial"/>
      <family val="2"/>
    </font>
    <font>
      <sz val="20"/>
      <color theme="1"/>
      <name val="Franklin Gothic Demi Cond"/>
      <family val="2"/>
    </font>
    <font>
      <sz val="20"/>
      <color theme="1"/>
      <name val="Calibri"/>
      <family val="2"/>
      <scheme val="minor"/>
    </font>
    <font>
      <sz val="12"/>
      <color theme="1"/>
      <name val="Calibri"/>
      <family val="2"/>
      <scheme val="minor"/>
    </font>
    <font>
      <sz val="11"/>
      <color rgb="FF3F3F76"/>
      <name val="Calibri"/>
      <family val="2"/>
      <scheme val="minor"/>
    </font>
    <font>
      <b/>
      <sz val="11"/>
      <color rgb="FFFA7D00"/>
      <name val="Calibri"/>
      <family val="2"/>
      <scheme val="minor"/>
    </font>
    <font>
      <sz val="14"/>
      <color theme="1"/>
      <name val="Calibri"/>
      <family val="2"/>
      <scheme val="minor"/>
    </font>
    <font>
      <sz val="11"/>
      <color rgb="FF000000"/>
      <name val="Calibri"/>
      <family val="2"/>
      <scheme val="minor"/>
    </font>
    <font>
      <sz val="18"/>
      <color theme="1"/>
      <name val="Calibri"/>
      <family val="2"/>
      <scheme val="minor"/>
    </font>
    <font>
      <b/>
      <sz val="18"/>
      <color theme="1"/>
      <name val="Calibri"/>
      <family val="2"/>
      <scheme val="minor"/>
    </font>
    <font>
      <b/>
      <sz val="10"/>
      <color theme="1"/>
      <name val="Calibri"/>
      <family val="2"/>
      <scheme val="minor"/>
    </font>
    <font>
      <sz val="12"/>
      <color theme="1"/>
      <name val="Arial"/>
      <family val="2"/>
    </font>
    <font>
      <sz val="12"/>
      <color rgb="FF000000"/>
      <name val="Arial"/>
      <family val="2"/>
    </font>
    <font>
      <b/>
      <sz val="16"/>
      <color theme="1"/>
      <name val="Arial"/>
      <family val="2"/>
    </font>
    <font>
      <sz val="10"/>
      <color theme="1" tint="4.9989318521683403E-2"/>
      <name val="Arial"/>
      <family val="2"/>
    </font>
  </fonts>
  <fills count="9">
    <fill>
      <patternFill patternType="none"/>
    </fill>
    <fill>
      <patternFill patternType="gray125"/>
    </fill>
    <fill>
      <patternFill patternType="solid">
        <fgColor theme="9" tint="0.79998168889431442"/>
        <bgColor indexed="64"/>
      </patternFill>
    </fill>
    <fill>
      <patternFill patternType="solid">
        <fgColor rgb="FFFFFFFF"/>
        <bgColor rgb="FFFFFFFF"/>
      </patternFill>
    </fill>
    <fill>
      <patternFill patternType="solid">
        <fgColor theme="8" tint="0.79998168889431442"/>
        <bgColor indexed="64"/>
      </patternFill>
    </fill>
    <fill>
      <patternFill patternType="solid">
        <fgColor rgb="FFFFCC99"/>
      </patternFill>
    </fill>
    <fill>
      <patternFill patternType="solid">
        <fgColor rgb="FFF2F2F2"/>
      </patternFill>
    </fill>
    <fill>
      <patternFill patternType="solid">
        <fgColor rgb="FFFFFF00"/>
        <bgColor indexed="64"/>
      </patternFill>
    </fill>
    <fill>
      <patternFill patternType="solid">
        <fgColor theme="5" tint="0.79998168889431442"/>
        <bgColor indexed="64"/>
      </patternFill>
    </fill>
  </fills>
  <borders count="17">
    <border>
      <left/>
      <right/>
      <top/>
      <bottom/>
      <diagonal/>
    </border>
    <border>
      <left/>
      <right/>
      <top style="thin">
        <color indexed="64"/>
      </top>
      <bottom style="medium">
        <color indexed="64"/>
      </bottom>
      <diagonal/>
    </border>
    <border>
      <left/>
      <right/>
      <top style="hair">
        <color auto="1"/>
      </top>
      <bottom style="hair">
        <color auto="1"/>
      </bottom>
      <diagonal/>
    </border>
    <border>
      <left/>
      <right/>
      <top/>
      <bottom style="medium">
        <color indexed="64"/>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
    <xf numFmtId="0" fontId="0" fillId="0" borderId="0"/>
    <xf numFmtId="9" fontId="19" fillId="0" borderId="0" applyFont="0" applyFill="0" applyBorder="0" applyAlignment="0" applyProtection="0"/>
    <xf numFmtId="0" fontId="20" fillId="5" borderId="7" applyNumberFormat="0" applyAlignment="0" applyProtection="0"/>
    <xf numFmtId="0" fontId="21" fillId="6" borderId="7" applyNumberFormat="0" applyAlignment="0" applyProtection="0"/>
  </cellStyleXfs>
  <cellXfs count="109">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2" xfId="0" applyBorder="1"/>
    <xf numFmtId="0" fontId="3" fillId="0" borderId="0" xfId="0" applyFont="1" applyAlignment="1">
      <alignment horizontal="center" vertical="center"/>
    </xf>
    <xf numFmtId="12" fontId="4" fillId="0" borderId="0" xfId="0" applyNumberFormat="1" applyFont="1" applyAlignment="1">
      <alignment horizontal="center" vertical="center"/>
    </xf>
    <xf numFmtId="49" fontId="4" fillId="0" borderId="0" xfId="0" applyNumberFormat="1" applyFont="1" applyAlignment="1">
      <alignment horizontal="center" vertical="center"/>
    </xf>
    <xf numFmtId="49" fontId="4" fillId="0" borderId="0" xfId="0" quotePrefix="1" applyNumberFormat="1" applyFont="1" applyAlignment="1">
      <alignment horizontal="center" vertical="center"/>
    </xf>
    <xf numFmtId="0" fontId="0" fillId="0" borderId="0" xfId="0" applyBorder="1"/>
    <xf numFmtId="12" fontId="4" fillId="0" borderId="3" xfId="0" applyNumberFormat="1" applyFont="1" applyBorder="1" applyAlignment="1">
      <alignment horizontal="center" vertical="center"/>
    </xf>
    <xf numFmtId="1" fontId="0" fillId="0" borderId="0" xfId="0" applyNumberFormat="1"/>
    <xf numFmtId="165" fontId="0" fillId="0" borderId="0" xfId="0" applyNumberFormat="1"/>
    <xf numFmtId="0" fontId="1" fillId="0" borderId="0" xfId="0" applyFont="1" applyProtection="1">
      <protection hidden="1"/>
    </xf>
    <xf numFmtId="165" fontId="1" fillId="0" borderId="0" xfId="0" applyNumberFormat="1" applyFont="1" applyProtection="1">
      <protection hidden="1"/>
    </xf>
    <xf numFmtId="0" fontId="1" fillId="0" borderId="0" xfId="0" applyFont="1"/>
    <xf numFmtId="1" fontId="1" fillId="0" borderId="0" xfId="0" applyNumberFormat="1" applyFont="1"/>
    <xf numFmtId="164" fontId="0" fillId="0" borderId="0" xfId="0" applyNumberFormat="1" applyAlignment="1">
      <alignment horizontal="left"/>
    </xf>
    <xf numFmtId="0" fontId="0" fillId="0" borderId="0" xfId="0" applyAlignment="1">
      <alignment horizontal="left"/>
    </xf>
    <xf numFmtId="0" fontId="0" fillId="0" borderId="2" xfId="0" applyBorder="1" applyAlignment="1">
      <alignment horizontal="left"/>
    </xf>
    <xf numFmtId="166" fontId="0" fillId="0" borderId="0" xfId="0" applyNumberFormat="1" applyAlignment="1">
      <alignment horizontal="right"/>
    </xf>
    <xf numFmtId="0" fontId="0" fillId="0" borderId="0" xfId="0" applyAlignment="1">
      <alignment horizontal="right"/>
    </xf>
    <xf numFmtId="0" fontId="0" fillId="0" borderId="2" xfId="0" applyBorder="1" applyAlignment="1">
      <alignment horizontal="right"/>
    </xf>
    <xf numFmtId="0" fontId="5" fillId="2" borderId="0" xfId="0" applyFont="1" applyFill="1" applyAlignment="1">
      <alignment horizontal="right" vertical="top"/>
    </xf>
    <xf numFmtId="0" fontId="5" fillId="2" borderId="0" xfId="0" applyFont="1" applyFill="1" applyAlignment="1">
      <alignment horizontal="left" vertical="center"/>
    </xf>
    <xf numFmtId="0" fontId="0" fillId="2" borderId="0" xfId="0" applyFill="1" applyAlignment="1">
      <alignment horizontal="left" vertical="center"/>
    </xf>
    <xf numFmtId="0" fontId="6" fillId="0" borderId="0" xfId="0" applyFont="1" applyAlignment="1">
      <alignment vertical="center"/>
    </xf>
    <xf numFmtId="165" fontId="8" fillId="0" borderId="0" xfId="0" applyNumberFormat="1" applyFont="1"/>
    <xf numFmtId="0" fontId="9" fillId="0" borderId="4" xfId="0" applyFont="1" applyBorder="1" applyAlignment="1">
      <alignment horizontal="center"/>
    </xf>
    <xf numFmtId="0" fontId="9" fillId="0" borderId="0" xfId="0" applyFont="1" applyBorder="1" applyAlignment="1">
      <alignment horizontal="center"/>
    </xf>
    <xf numFmtId="12" fontId="10" fillId="0" borderId="3" xfId="0" applyNumberFormat="1" applyFont="1" applyBorder="1" applyAlignment="1">
      <alignment horizontal="center" vertical="center"/>
    </xf>
    <xf numFmtId="0" fontId="0" fillId="2" borderId="0" xfId="0" applyFill="1"/>
    <xf numFmtId="0" fontId="0" fillId="2" borderId="0" xfId="0" applyFont="1" applyFill="1"/>
    <xf numFmtId="0" fontId="11" fillId="0" borderId="0" xfId="0" applyFont="1" applyAlignment="1">
      <alignment horizontal="justify" vertical="center" readingOrder="1"/>
    </xf>
    <xf numFmtId="0" fontId="12" fillId="2" borderId="0" xfId="0" applyFont="1" applyFill="1"/>
    <xf numFmtId="0" fontId="12" fillId="0" borderId="0" xfId="0" applyFont="1" applyFill="1"/>
    <xf numFmtId="0" fontId="0" fillId="0" borderId="0" xfId="0" applyFill="1"/>
    <xf numFmtId="0" fontId="12" fillId="2" borderId="0" xfId="0" applyFont="1" applyFill="1" applyAlignment="1">
      <alignment horizontal="justify" vertical="center" wrapText="1"/>
    </xf>
    <xf numFmtId="167" fontId="0" fillId="0" borderId="0" xfId="0" applyNumberFormat="1"/>
    <xf numFmtId="0" fontId="0" fillId="0" borderId="0" xfId="0" quotePrefix="1"/>
    <xf numFmtId="0" fontId="10" fillId="0" borderId="0" xfId="0" applyFont="1"/>
    <xf numFmtId="0" fontId="0" fillId="0" borderId="6" xfId="0" applyBorder="1"/>
    <xf numFmtId="0" fontId="0" fillId="0" borderId="6" xfId="0" applyBorder="1" applyAlignment="1">
      <alignment horizontal="center"/>
    </xf>
    <xf numFmtId="168" fontId="14" fillId="0" borderId="6" xfId="0" applyNumberFormat="1" applyFont="1" applyBorder="1"/>
    <xf numFmtId="3" fontId="15" fillId="0" borderId="6" xfId="0" applyNumberFormat="1" applyFont="1" applyBorder="1"/>
    <xf numFmtId="3" fontId="16" fillId="3" borderId="6" xfId="0" applyNumberFormat="1" applyFont="1" applyFill="1" applyBorder="1"/>
    <xf numFmtId="0" fontId="13" fillId="0" borderId="0" xfId="0" applyFont="1"/>
    <xf numFmtId="0" fontId="17" fillId="0" borderId="0" xfId="0" applyFont="1"/>
    <xf numFmtId="0" fontId="18" fillId="0" borderId="0" xfId="0" applyFont="1"/>
    <xf numFmtId="2" fontId="0" fillId="0" borderId="0" xfId="0" applyNumberFormat="1"/>
    <xf numFmtId="0" fontId="0" fillId="0" borderId="0" xfId="0" applyAlignment="1">
      <alignment horizontal="center"/>
    </xf>
    <xf numFmtId="10" fontId="0" fillId="0" borderId="0" xfId="1" applyNumberFormat="1" applyFont="1"/>
    <xf numFmtId="9" fontId="0" fillId="0" borderId="0" xfId="0" applyNumberFormat="1"/>
    <xf numFmtId="16" fontId="0" fillId="0" borderId="0" xfId="0" applyNumberFormat="1"/>
    <xf numFmtId="169" fontId="0" fillId="0" borderId="0" xfId="0" applyNumberFormat="1"/>
    <xf numFmtId="0" fontId="5" fillId="0" borderId="0" xfId="0" applyFont="1" applyAlignment="1">
      <alignment horizontal="center"/>
    </xf>
    <xf numFmtId="0" fontId="14" fillId="0" borderId="0" xfId="0" applyFont="1"/>
    <xf numFmtId="0" fontId="0" fillId="0" borderId="0" xfId="0" applyFont="1"/>
    <xf numFmtId="0" fontId="22" fillId="0" borderId="0" xfId="0" applyFont="1"/>
    <xf numFmtId="169" fontId="0" fillId="0" borderId="0" xfId="1" applyNumberFormat="1" applyFont="1" applyAlignment="1">
      <alignment horizontal="center"/>
    </xf>
    <xf numFmtId="0" fontId="0" fillId="0" borderId="0" xfId="0" applyAlignment="1">
      <alignment horizontal="center" wrapText="1"/>
    </xf>
    <xf numFmtId="0" fontId="0" fillId="0" borderId="0" xfId="0" applyAlignment="1">
      <alignment horizontal="center" vertical="center" wrapText="1"/>
    </xf>
    <xf numFmtId="169" fontId="0" fillId="0" borderId="0" xfId="1" applyNumberFormat="1" applyFont="1" applyAlignment="1">
      <alignment horizontal="center" vertical="center"/>
    </xf>
    <xf numFmtId="9" fontId="0" fillId="0" borderId="0" xfId="1" applyFont="1"/>
    <xf numFmtId="0" fontId="23" fillId="0" borderId="0" xfId="0" applyFont="1" applyAlignment="1">
      <alignment horizontal="center"/>
    </xf>
    <xf numFmtId="0" fontId="24" fillId="0" borderId="0" xfId="0" applyFont="1"/>
    <xf numFmtId="0" fontId="24" fillId="0" borderId="0" xfId="0" quotePrefix="1" applyFont="1"/>
    <xf numFmtId="0" fontId="25" fillId="0" borderId="0" xfId="0" applyFont="1"/>
    <xf numFmtId="0" fontId="0" fillId="0" borderId="0" xfId="0" quotePrefix="1" applyAlignment="1">
      <alignment horizontal="center"/>
    </xf>
    <xf numFmtId="0" fontId="0" fillId="0" borderId="0" xfId="0" quotePrefix="1" applyAlignment="1">
      <alignment horizontal="center" vertical="center"/>
    </xf>
    <xf numFmtId="170" fontId="0" fillId="0" borderId="0" xfId="1" applyNumberFormat="1" applyFont="1" applyAlignment="1">
      <alignment horizontal="center" vertical="center"/>
    </xf>
    <xf numFmtId="0" fontId="26" fillId="0" borderId="0" xfId="0" applyFont="1"/>
    <xf numFmtId="0" fontId="0" fillId="0" borderId="0" xfId="0" applyFont="1" applyFill="1"/>
    <xf numFmtId="0" fontId="27" fillId="0" borderId="0" xfId="0" applyFont="1" applyFill="1"/>
    <xf numFmtId="0" fontId="28" fillId="0" borderId="0" xfId="0" applyFont="1" applyFill="1"/>
    <xf numFmtId="0" fontId="27" fillId="0" borderId="0" xfId="0" applyFont="1" applyFill="1" applyAlignment="1"/>
    <xf numFmtId="0" fontId="27" fillId="0" borderId="0" xfId="0" applyFont="1" applyFill="1" applyAlignment="1">
      <alignment vertical="center"/>
    </xf>
    <xf numFmtId="3" fontId="0" fillId="0" borderId="0" xfId="0" applyNumberFormat="1"/>
    <xf numFmtId="0" fontId="29" fillId="0" borderId="0" xfId="0" applyFont="1" applyFill="1" applyAlignment="1">
      <alignment vertical="center"/>
    </xf>
    <xf numFmtId="3" fontId="0" fillId="0" borderId="0" xfId="0" applyNumberFormat="1" applyAlignment="1">
      <alignment horizontal="center"/>
    </xf>
    <xf numFmtId="0" fontId="20" fillId="5" borderId="7" xfId="2"/>
    <xf numFmtId="0" fontId="20" fillId="5" borderId="8" xfId="2" applyBorder="1"/>
    <xf numFmtId="0" fontId="15" fillId="0" borderId="9" xfId="0" applyFont="1" applyBorder="1"/>
    <xf numFmtId="0" fontId="15" fillId="0" borderId="10" xfId="0" applyFont="1" applyBorder="1"/>
    <xf numFmtId="0" fontId="15" fillId="0" borderId="14" xfId="0" applyFont="1" applyBorder="1"/>
    <xf numFmtId="3" fontId="15" fillId="0" borderId="15" xfId="0" applyNumberFormat="1" applyFont="1" applyBorder="1"/>
    <xf numFmtId="0" fontId="15" fillId="0" borderId="16" xfId="0" applyFont="1" applyBorder="1"/>
    <xf numFmtId="0" fontId="30" fillId="4" borderId="11" xfId="0" applyFont="1" applyFill="1" applyBorder="1" applyAlignment="1">
      <alignment horizontal="center"/>
    </xf>
    <xf numFmtId="3" fontId="30" fillId="4" borderId="12" xfId="0" applyNumberFormat="1" applyFont="1" applyFill="1" applyBorder="1" applyAlignment="1">
      <alignment horizontal="center"/>
    </xf>
    <xf numFmtId="0" fontId="30" fillId="4" borderId="13" xfId="0" applyFont="1" applyFill="1" applyBorder="1" applyAlignment="1">
      <alignment horizontal="center"/>
    </xf>
    <xf numFmtId="4" fontId="0" fillId="0" borderId="0" xfId="0" applyNumberFormat="1"/>
    <xf numFmtId="0" fontId="21" fillId="6" borderId="7" xfId="3"/>
    <xf numFmtId="3" fontId="21" fillId="6" borderId="7" xfId="3" applyNumberFormat="1"/>
    <xf numFmtId="0" fontId="21" fillId="7" borderId="7" xfId="3" applyFill="1" applyAlignment="1">
      <alignment horizontal="center"/>
    </xf>
    <xf numFmtId="4" fontId="21" fillId="8" borderId="7" xfId="3" applyNumberFormat="1" applyFill="1"/>
    <xf numFmtId="0" fontId="0" fillId="0" borderId="0" xfId="0" quotePrefix="1" applyFont="1"/>
    <xf numFmtId="169" fontId="13" fillId="0" borderId="0" xfId="1" applyNumberFormat="1" applyFont="1" applyAlignment="1">
      <alignment horizontal="left"/>
    </xf>
    <xf numFmtId="10" fontId="13" fillId="0" borderId="0" xfId="1" applyNumberFormat="1" applyFont="1" applyAlignment="1">
      <alignment horizontal="left"/>
    </xf>
    <xf numFmtId="9" fontId="13" fillId="0" borderId="0" xfId="1" applyFont="1" applyAlignment="1">
      <alignment horizontal="center"/>
    </xf>
    <xf numFmtId="0" fontId="6" fillId="0" borderId="0" xfId="0" applyFont="1" applyAlignment="1">
      <alignment horizontal="center" vertical="center"/>
    </xf>
    <xf numFmtId="0" fontId="6" fillId="0" borderId="0" xfId="0" applyFont="1" applyBorder="1" applyAlignment="1">
      <alignment horizontal="center" wrapText="1"/>
    </xf>
    <xf numFmtId="0" fontId="7" fillId="0" borderId="5" xfId="0" applyFont="1" applyBorder="1" applyAlignment="1">
      <alignment horizontal="center"/>
    </xf>
    <xf numFmtId="0" fontId="0" fillId="0" borderId="5" xfId="0" applyBorder="1" applyAlignment="1">
      <alignment horizontal="center"/>
    </xf>
    <xf numFmtId="0" fontId="0" fillId="2" borderId="0" xfId="0" applyFill="1" applyAlignment="1">
      <alignment horizontal="center" wrapText="1"/>
    </xf>
    <xf numFmtId="0" fontId="0" fillId="0" borderId="0" xfId="0" applyAlignment="1">
      <alignment horizontal="center"/>
    </xf>
    <xf numFmtId="0" fontId="5" fillId="0" borderId="0" xfId="0" applyFont="1" applyAlignment="1">
      <alignment horizontal="justify" vertical="center" wrapText="1"/>
    </xf>
    <xf numFmtId="0" fontId="5" fillId="0" borderId="0" xfId="0" applyFont="1" applyAlignment="1">
      <alignment horizontal="justify" vertical="center"/>
    </xf>
  </cellXfs>
  <cellStyles count="4">
    <cellStyle name="Cálculo" xfId="3" builtinId="22"/>
    <cellStyle name="Entrada" xfId="2" builtinId="20"/>
    <cellStyle name="Normal" xfId="0" builtinId="0"/>
    <cellStyle name="Porcentaje" xfId="1" builtinId="5"/>
  </cellStyles>
  <dxfs count="43">
    <dxf>
      <font>
        <b val="0"/>
        <i val="0"/>
        <strike val="0"/>
        <condense val="0"/>
        <extend val="0"/>
        <outline val="0"/>
        <shadow val="0"/>
        <u val="none"/>
        <vertAlign val="baseline"/>
        <sz val="10"/>
        <color theme="1"/>
        <name val="Arial"/>
        <family val="2"/>
        <scheme val="none"/>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1" tint="4.9989318521683403E-2"/>
        <name val="Arial"/>
        <family val="2"/>
        <scheme val="none"/>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9" formatCode="0.0%"/>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bottom" textRotation="0" indent="0" justifyLastLine="0" shrinkToFit="0" readingOrder="0"/>
    </dxf>
    <dxf>
      <alignment horizontal="center" vertical="bottom" textRotation="0" indent="0" justifyLastLine="0" shrinkToFit="0" readingOrder="0"/>
    </dxf>
    <dxf>
      <font>
        <b val="0"/>
        <i val="0"/>
        <strike val="0"/>
        <condense val="0"/>
        <extend val="0"/>
        <outline val="0"/>
        <shadow val="0"/>
        <u val="none"/>
        <vertAlign val="baseline"/>
        <sz val="12"/>
        <color theme="1"/>
        <name val="Calibri"/>
        <family val="2"/>
        <scheme val="minor"/>
      </font>
      <numFmt numFmtId="169" formatCode="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9" formatCode="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6"/>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s-ES_tradnl"/>
              <a:t>Distribución de Probabilidad</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CL"/>
        </a:p>
      </c:txPr>
    </c:title>
    <c:autoTitleDeleted val="0"/>
    <c:plotArea>
      <c:layout/>
      <c:barChart>
        <c:barDir val="col"/>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C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'Ejercicio individual '!$Y$8:$Y$18</c:f>
              <c:numCache>
                <c:formatCode>General</c:formatCode>
                <c:ptCount val="11"/>
                <c:pt idx="0">
                  <c:v>2</c:v>
                </c:pt>
                <c:pt idx="1">
                  <c:v>3</c:v>
                </c:pt>
                <c:pt idx="2">
                  <c:v>4</c:v>
                </c:pt>
                <c:pt idx="3">
                  <c:v>5</c:v>
                </c:pt>
                <c:pt idx="4">
                  <c:v>6</c:v>
                </c:pt>
                <c:pt idx="5">
                  <c:v>7</c:v>
                </c:pt>
                <c:pt idx="6">
                  <c:v>8</c:v>
                </c:pt>
                <c:pt idx="7">
                  <c:v>9</c:v>
                </c:pt>
                <c:pt idx="8">
                  <c:v>10</c:v>
                </c:pt>
                <c:pt idx="9">
                  <c:v>11</c:v>
                </c:pt>
                <c:pt idx="10">
                  <c:v>12</c:v>
                </c:pt>
              </c:numCache>
            </c:numRef>
          </c:cat>
          <c:val>
            <c:numRef>
              <c:f>'Ejercicio individual '!$Z$8:$Z$18</c:f>
              <c:numCache>
                <c:formatCode>0.000</c:formatCode>
                <c:ptCount val="11"/>
                <c:pt idx="0">
                  <c:v>2.7777777777777776E-2</c:v>
                </c:pt>
                <c:pt idx="1">
                  <c:v>5.5555555555555552E-2</c:v>
                </c:pt>
                <c:pt idx="2">
                  <c:v>8.3333333333333329E-2</c:v>
                </c:pt>
                <c:pt idx="3">
                  <c:v>0.1111111111111111</c:v>
                </c:pt>
                <c:pt idx="4">
                  <c:v>0.1388888888888889</c:v>
                </c:pt>
                <c:pt idx="5">
                  <c:v>0.16666666666666666</c:v>
                </c:pt>
                <c:pt idx="6">
                  <c:v>0.1388888888888889</c:v>
                </c:pt>
                <c:pt idx="7">
                  <c:v>0.1111111111111111</c:v>
                </c:pt>
                <c:pt idx="8">
                  <c:v>8.3333333333333329E-2</c:v>
                </c:pt>
                <c:pt idx="9">
                  <c:v>5.5555555555555552E-2</c:v>
                </c:pt>
                <c:pt idx="10">
                  <c:v>2.7777777777777776E-2</c:v>
                </c:pt>
              </c:numCache>
            </c:numRef>
          </c:val>
          <c:extLst>
            <c:ext xmlns:c16="http://schemas.microsoft.com/office/drawing/2014/chart" uri="{C3380CC4-5D6E-409C-BE32-E72D297353CC}">
              <c16:uniqueId val="{00000000-6C9D-664E-951E-BD4C8E47075C}"/>
            </c:ext>
          </c:extLst>
        </c:ser>
        <c:dLbls>
          <c:dLblPos val="inEnd"/>
          <c:showLegendKey val="0"/>
          <c:showVal val="1"/>
          <c:showCatName val="0"/>
          <c:showSerName val="0"/>
          <c:showPercent val="0"/>
          <c:showBubbleSize val="0"/>
        </c:dLbls>
        <c:gapWidth val="65"/>
        <c:axId val="456836383"/>
        <c:axId val="815093167"/>
      </c:barChart>
      <c:catAx>
        <c:axId val="45683638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s-ES_tradnl"/>
                  <a:t>Valores de la variable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s-CL"/>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CL"/>
          </a:p>
        </c:txPr>
        <c:crossAx val="815093167"/>
        <c:crosses val="autoZero"/>
        <c:auto val="1"/>
        <c:lblAlgn val="ctr"/>
        <c:lblOffset val="100"/>
        <c:noMultiLvlLbl val="0"/>
      </c:catAx>
      <c:valAx>
        <c:axId val="81509316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s-ES_tradnl"/>
                  <a:t>f(x): Probabilidad</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s-CL"/>
            </a:p>
          </c:txPr>
        </c:title>
        <c:numFmt formatCode="0.000" sourceLinked="1"/>
        <c:majorTickMark val="none"/>
        <c:minorTickMark val="none"/>
        <c:tickLblPos val="nextTo"/>
        <c:crossAx val="456836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C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L"/>
              <a:t>Función</a:t>
            </a:r>
            <a:r>
              <a:rPr lang="es-CL" baseline="0"/>
              <a:t> de Distribución de probabilidad de la suma de 2 caras de un dado</a:t>
            </a:r>
          </a:p>
          <a:p>
            <a:pPr>
              <a:defRPr/>
            </a:pPr>
            <a:endParaRPr lang="es-C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L"/>
        </a:p>
      </c:txPr>
    </c:title>
    <c:autoTitleDeleted val="0"/>
    <c:plotArea>
      <c:layout/>
      <c:barChart>
        <c:barDir val="col"/>
        <c:grouping val="clustered"/>
        <c:varyColors val="0"/>
        <c:ser>
          <c:idx val="1"/>
          <c:order val="0"/>
          <c:spPr>
            <a:solidFill>
              <a:schemeClr val="accent2"/>
            </a:solidFill>
            <a:ln>
              <a:noFill/>
            </a:ln>
            <a:effectLst/>
          </c:spPr>
          <c:invertIfNegative val="0"/>
          <c:cat>
            <c:numRef>
              <c:f>'Act Suma de Dados'!$F$4:$F$14</c:f>
              <c:numCache>
                <c:formatCode>General</c:formatCode>
                <c:ptCount val="11"/>
                <c:pt idx="0">
                  <c:v>2</c:v>
                </c:pt>
                <c:pt idx="1">
                  <c:v>3</c:v>
                </c:pt>
                <c:pt idx="2">
                  <c:v>4</c:v>
                </c:pt>
                <c:pt idx="3">
                  <c:v>5</c:v>
                </c:pt>
                <c:pt idx="4">
                  <c:v>6</c:v>
                </c:pt>
                <c:pt idx="5">
                  <c:v>7</c:v>
                </c:pt>
                <c:pt idx="6">
                  <c:v>8</c:v>
                </c:pt>
                <c:pt idx="7">
                  <c:v>9</c:v>
                </c:pt>
                <c:pt idx="8">
                  <c:v>10</c:v>
                </c:pt>
                <c:pt idx="9">
                  <c:v>11</c:v>
                </c:pt>
                <c:pt idx="10">
                  <c:v>12</c:v>
                </c:pt>
              </c:numCache>
            </c:numRef>
          </c:cat>
          <c:val>
            <c:numRef>
              <c:f>'Act Suma de Dados'!$H$4:$H$14</c:f>
              <c:numCache>
                <c:formatCode>0.00%</c:formatCode>
                <c:ptCount val="11"/>
                <c:pt idx="0">
                  <c:v>2.7777777777777776E-2</c:v>
                </c:pt>
                <c:pt idx="1">
                  <c:v>5.5555555555555552E-2</c:v>
                </c:pt>
                <c:pt idx="2">
                  <c:v>8.3333333333333329E-2</c:v>
                </c:pt>
                <c:pt idx="3">
                  <c:v>0.1111111111111111</c:v>
                </c:pt>
                <c:pt idx="4">
                  <c:v>0.1388888888888889</c:v>
                </c:pt>
                <c:pt idx="5">
                  <c:v>0.16666666666666666</c:v>
                </c:pt>
                <c:pt idx="6">
                  <c:v>0.1388888888888889</c:v>
                </c:pt>
                <c:pt idx="7">
                  <c:v>0.1111111111111111</c:v>
                </c:pt>
                <c:pt idx="8">
                  <c:v>8.3333333333333329E-2</c:v>
                </c:pt>
                <c:pt idx="9">
                  <c:v>5.5555555555555552E-2</c:v>
                </c:pt>
                <c:pt idx="10">
                  <c:v>2.7777777777777776E-2</c:v>
                </c:pt>
              </c:numCache>
            </c:numRef>
          </c:val>
          <c:extLst>
            <c:ext xmlns:c16="http://schemas.microsoft.com/office/drawing/2014/chart" uri="{C3380CC4-5D6E-409C-BE32-E72D297353CC}">
              <c16:uniqueId val="{00000003-B907-4018-9ACE-A8D55905A397}"/>
            </c:ext>
          </c:extLst>
        </c:ser>
        <c:dLbls>
          <c:showLegendKey val="0"/>
          <c:showVal val="0"/>
          <c:showCatName val="0"/>
          <c:showSerName val="0"/>
          <c:showPercent val="0"/>
          <c:showBubbleSize val="0"/>
        </c:dLbls>
        <c:gapWidth val="219"/>
        <c:overlap val="-27"/>
        <c:axId val="311416752"/>
        <c:axId val="311417080"/>
      </c:barChart>
      <c:catAx>
        <c:axId val="311416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311417080"/>
        <c:crosses val="autoZero"/>
        <c:auto val="1"/>
        <c:lblAlgn val="ctr"/>
        <c:lblOffset val="100"/>
        <c:noMultiLvlLbl val="0"/>
      </c:catAx>
      <c:valAx>
        <c:axId val="3114170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311416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L"/>
              <a:t>Función</a:t>
            </a:r>
            <a:r>
              <a:rPr lang="es-CL" baseline="0"/>
              <a:t> de distribución de probabilidad</a:t>
            </a:r>
          </a:p>
          <a:p>
            <a:pPr>
              <a:defRPr/>
            </a:pPr>
            <a:endParaRPr lang="es-CL"/>
          </a:p>
        </c:rich>
      </c:tx>
      <c:layout>
        <c:manualLayout>
          <c:xMode val="edge"/>
          <c:yMode val="edge"/>
          <c:x val="0.16819444444444448"/>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L"/>
        </a:p>
      </c:txPr>
    </c:title>
    <c:autoTitleDeleted val="0"/>
    <c:plotArea>
      <c:layout/>
      <c:barChart>
        <c:barDir val="col"/>
        <c:grouping val="clustered"/>
        <c:varyColors val="0"/>
        <c:ser>
          <c:idx val="0"/>
          <c:order val="0"/>
          <c:spPr>
            <a:solidFill>
              <a:schemeClr val="accent1"/>
            </a:solidFill>
            <a:ln>
              <a:noFill/>
            </a:ln>
            <a:effectLst/>
          </c:spPr>
          <c:invertIfNegative val="0"/>
          <c:cat>
            <c:numRef>
              <c:f>'Act 1 - Función Distrib. Prob. '!$J$29:$J$35</c:f>
              <c:numCache>
                <c:formatCode>General</c:formatCode>
                <c:ptCount val="7"/>
                <c:pt idx="0">
                  <c:v>0</c:v>
                </c:pt>
                <c:pt idx="1">
                  <c:v>1</c:v>
                </c:pt>
                <c:pt idx="2">
                  <c:v>2</c:v>
                </c:pt>
                <c:pt idx="3">
                  <c:v>3</c:v>
                </c:pt>
                <c:pt idx="4">
                  <c:v>4</c:v>
                </c:pt>
                <c:pt idx="5">
                  <c:v>5</c:v>
                </c:pt>
                <c:pt idx="6">
                  <c:v>6</c:v>
                </c:pt>
              </c:numCache>
            </c:numRef>
          </c:cat>
          <c:val>
            <c:numRef>
              <c:f>'Act 1 - Función Distrib. Prob. '!$K$29:$K$35</c:f>
              <c:numCache>
                <c:formatCode>0.0%</c:formatCode>
                <c:ptCount val="7"/>
                <c:pt idx="0">
                  <c:v>0.25</c:v>
                </c:pt>
                <c:pt idx="1">
                  <c:v>0.21428571428571427</c:v>
                </c:pt>
                <c:pt idx="2">
                  <c:v>0.17857142857142858</c:v>
                </c:pt>
                <c:pt idx="3">
                  <c:v>0.14285714285714285</c:v>
                </c:pt>
                <c:pt idx="4">
                  <c:v>0.10714285714285714</c:v>
                </c:pt>
                <c:pt idx="5">
                  <c:v>7.1428571428571425E-2</c:v>
                </c:pt>
                <c:pt idx="6">
                  <c:v>3.5714285714285712E-2</c:v>
                </c:pt>
              </c:numCache>
            </c:numRef>
          </c:val>
          <c:extLst>
            <c:ext xmlns:c16="http://schemas.microsoft.com/office/drawing/2014/chart" uri="{C3380CC4-5D6E-409C-BE32-E72D297353CC}">
              <c16:uniqueId val="{00000000-C316-4FC5-8114-B791759605F9}"/>
            </c:ext>
          </c:extLst>
        </c:ser>
        <c:dLbls>
          <c:showLegendKey val="0"/>
          <c:showVal val="0"/>
          <c:showCatName val="0"/>
          <c:showSerName val="0"/>
          <c:showPercent val="0"/>
          <c:showBubbleSize val="0"/>
        </c:dLbls>
        <c:gapWidth val="219"/>
        <c:overlap val="-27"/>
        <c:axId val="311412160"/>
        <c:axId val="315163048"/>
      </c:barChart>
      <c:catAx>
        <c:axId val="311412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315163048"/>
        <c:crosses val="autoZero"/>
        <c:auto val="1"/>
        <c:lblAlgn val="ctr"/>
        <c:lblOffset val="100"/>
        <c:noMultiLvlLbl val="0"/>
      </c:catAx>
      <c:valAx>
        <c:axId val="31516304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311412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s-CL" sz="1050"/>
              <a:t>Función de Distribución de Probabilidad</a:t>
            </a:r>
            <a:r>
              <a:rPr lang="es-CL" sz="1050" baseline="0"/>
              <a:t> para la variables aletaria que representa el número de sellos obtenidos al lanzar 3 monedas.</a:t>
            </a:r>
          </a:p>
        </c:rich>
      </c:tx>
      <c:layout>
        <c:manualLayout>
          <c:xMode val="edge"/>
          <c:yMode val="edge"/>
          <c:x val="0.11080243174731363"/>
          <c:y val="2.7777777777777776E-2"/>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s-CL"/>
        </a:p>
      </c:txPr>
    </c:title>
    <c:autoTitleDeleted val="0"/>
    <c:plotArea>
      <c:layout>
        <c:manualLayout>
          <c:layoutTarget val="inner"/>
          <c:xMode val="edge"/>
          <c:yMode val="edge"/>
          <c:x val="6.8820841839214539E-2"/>
          <c:y val="0.23444444444444446"/>
          <c:w val="0.9083871353687627"/>
          <c:h val="0.68130431612715081"/>
        </c:manualLayout>
      </c:layout>
      <c:barChart>
        <c:barDir val="col"/>
        <c:grouping val="clustered"/>
        <c:varyColors val="0"/>
        <c:ser>
          <c:idx val="0"/>
          <c:order val="0"/>
          <c:spPr>
            <a:solidFill>
              <a:schemeClr val="accent1"/>
            </a:solidFill>
            <a:ln>
              <a:noFill/>
            </a:ln>
            <a:effectLst/>
          </c:spPr>
          <c:invertIfNegative val="0"/>
          <c:val>
            <c:numRef>
              <c:f>'Act 1 - Función Distrib. Prob. '!$E$53:$E$56</c:f>
              <c:numCache>
                <c:formatCode>0.0%</c:formatCode>
                <c:ptCount val="4"/>
                <c:pt idx="0">
                  <c:v>0.125</c:v>
                </c:pt>
                <c:pt idx="1">
                  <c:v>0.375</c:v>
                </c:pt>
                <c:pt idx="2">
                  <c:v>0.375</c:v>
                </c:pt>
                <c:pt idx="3">
                  <c:v>0.125</c:v>
                </c:pt>
              </c:numCache>
            </c:numRef>
          </c:val>
          <c:extLst>
            <c:ext xmlns:c16="http://schemas.microsoft.com/office/drawing/2014/chart" uri="{C3380CC4-5D6E-409C-BE32-E72D297353CC}">
              <c16:uniqueId val="{00000000-EB59-4D44-8FB0-895A8361BFBD}"/>
            </c:ext>
          </c:extLst>
        </c:ser>
        <c:dLbls>
          <c:showLegendKey val="0"/>
          <c:showVal val="0"/>
          <c:showCatName val="0"/>
          <c:showSerName val="0"/>
          <c:showPercent val="0"/>
          <c:showBubbleSize val="0"/>
        </c:dLbls>
        <c:gapWidth val="219"/>
        <c:overlap val="-27"/>
        <c:axId val="635143408"/>
        <c:axId val="635143736"/>
      </c:barChart>
      <c:catAx>
        <c:axId val="63514340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635143736"/>
        <c:crosses val="autoZero"/>
        <c:auto val="1"/>
        <c:lblAlgn val="ctr"/>
        <c:lblOffset val="100"/>
        <c:noMultiLvlLbl val="0"/>
      </c:catAx>
      <c:valAx>
        <c:axId val="6351437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635143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L"/>
              <a:t>Histograma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L"/>
        </a:p>
      </c:txPr>
    </c:title>
    <c:autoTitleDeleted val="0"/>
    <c:plotArea>
      <c:layout/>
      <c:barChart>
        <c:barDir val="col"/>
        <c:grouping val="clustered"/>
        <c:varyColors val="0"/>
        <c:ser>
          <c:idx val="0"/>
          <c:order val="0"/>
          <c:spPr>
            <a:solidFill>
              <a:schemeClr val="accent1"/>
            </a:solidFill>
            <a:ln>
              <a:noFill/>
            </a:ln>
            <a:effectLst>
              <a:softEdge rad="0"/>
            </a:effectLst>
          </c:spPr>
          <c:invertIfNegative val="0"/>
          <c:cat>
            <c:strRef>
              <c:f>'Act 4 - Distribucion Normal'!$F$26:$F$31</c:f>
              <c:strCache>
                <c:ptCount val="6"/>
                <c:pt idx="0">
                  <c:v>[5000,9999]</c:v>
                </c:pt>
                <c:pt idx="1">
                  <c:v>[10000,14999]</c:v>
                </c:pt>
                <c:pt idx="2">
                  <c:v>[15000,19999]</c:v>
                </c:pt>
                <c:pt idx="3">
                  <c:v>[20000,24999]</c:v>
                </c:pt>
                <c:pt idx="4">
                  <c:v>[25000,29999]</c:v>
                </c:pt>
                <c:pt idx="5">
                  <c:v>[30000,34999]</c:v>
                </c:pt>
              </c:strCache>
            </c:strRef>
          </c:cat>
          <c:val>
            <c:numRef>
              <c:f>'Act 4 - Distribucion Normal'!$J$26:$J$31</c:f>
              <c:numCache>
                <c:formatCode>#,##0</c:formatCode>
                <c:ptCount val="6"/>
                <c:pt idx="0">
                  <c:v>3</c:v>
                </c:pt>
                <c:pt idx="1">
                  <c:v>10</c:v>
                </c:pt>
                <c:pt idx="2">
                  <c:v>24</c:v>
                </c:pt>
                <c:pt idx="3">
                  <c:v>39</c:v>
                </c:pt>
                <c:pt idx="4">
                  <c:v>18</c:v>
                </c:pt>
                <c:pt idx="5">
                  <c:v>6</c:v>
                </c:pt>
              </c:numCache>
            </c:numRef>
          </c:val>
          <c:extLst>
            <c:ext xmlns:c16="http://schemas.microsoft.com/office/drawing/2014/chart" uri="{C3380CC4-5D6E-409C-BE32-E72D297353CC}">
              <c16:uniqueId val="{00000000-C698-43C9-A99D-3148A85CF8A4}"/>
            </c:ext>
          </c:extLst>
        </c:ser>
        <c:dLbls>
          <c:showLegendKey val="0"/>
          <c:showVal val="0"/>
          <c:showCatName val="0"/>
          <c:showSerName val="0"/>
          <c:showPercent val="0"/>
          <c:showBubbleSize val="0"/>
        </c:dLbls>
        <c:gapWidth val="2"/>
        <c:overlap val="-27"/>
        <c:axId val="518962424"/>
        <c:axId val="518968984"/>
      </c:barChart>
      <c:catAx>
        <c:axId val="518962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518968984"/>
        <c:crosses val="autoZero"/>
        <c:auto val="1"/>
        <c:lblAlgn val="ctr"/>
        <c:lblOffset val="100"/>
        <c:noMultiLvlLbl val="0"/>
      </c:catAx>
      <c:valAx>
        <c:axId val="5189689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518962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L"/>
              <a:t>Histograma de cliente por zona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L"/>
        </a:p>
      </c:txPr>
    </c:title>
    <c:autoTitleDeleted val="0"/>
    <c:plotArea>
      <c:layout/>
      <c:barChart>
        <c:barDir val="col"/>
        <c:grouping val="clustered"/>
        <c:varyColors val="0"/>
        <c:ser>
          <c:idx val="0"/>
          <c:order val="0"/>
          <c:tx>
            <c:v>sur</c:v>
          </c:tx>
          <c:spPr>
            <a:solidFill>
              <a:schemeClr val="accent1"/>
            </a:solidFill>
            <a:ln>
              <a:noFill/>
            </a:ln>
            <a:effectLst/>
          </c:spPr>
          <c:invertIfNegative val="0"/>
          <c:cat>
            <c:strRef>
              <c:f>'Act 4 - Distribucion Normal'!$F$78:$F$83</c:f>
              <c:strCache>
                <c:ptCount val="6"/>
                <c:pt idx="0">
                  <c:v>[5000,9999]</c:v>
                </c:pt>
                <c:pt idx="1">
                  <c:v>[10000,14999]</c:v>
                </c:pt>
                <c:pt idx="2">
                  <c:v>[15000,19999]</c:v>
                </c:pt>
                <c:pt idx="3">
                  <c:v>[20000,24999]</c:v>
                </c:pt>
                <c:pt idx="4">
                  <c:v>[25000,29999]</c:v>
                </c:pt>
                <c:pt idx="5">
                  <c:v>[30000,34999]</c:v>
                </c:pt>
              </c:strCache>
            </c:strRef>
          </c:cat>
          <c:val>
            <c:numRef>
              <c:f>'Act 4 - Distribucion Normal'!$J$78:$J$83</c:f>
              <c:numCache>
                <c:formatCode>#,##0</c:formatCode>
                <c:ptCount val="6"/>
                <c:pt idx="0">
                  <c:v>0</c:v>
                </c:pt>
                <c:pt idx="1">
                  <c:v>0</c:v>
                </c:pt>
                <c:pt idx="2">
                  <c:v>0</c:v>
                </c:pt>
                <c:pt idx="3">
                  <c:v>7</c:v>
                </c:pt>
                <c:pt idx="4">
                  <c:v>12</c:v>
                </c:pt>
                <c:pt idx="5">
                  <c:v>6</c:v>
                </c:pt>
              </c:numCache>
            </c:numRef>
          </c:val>
          <c:extLst>
            <c:ext xmlns:c16="http://schemas.microsoft.com/office/drawing/2014/chart" uri="{C3380CC4-5D6E-409C-BE32-E72D297353CC}">
              <c16:uniqueId val="{00000000-2243-4EB0-BBD0-59DCA0A48C74}"/>
            </c:ext>
          </c:extLst>
        </c:ser>
        <c:ser>
          <c:idx val="1"/>
          <c:order val="1"/>
          <c:tx>
            <c:v>centro</c:v>
          </c:tx>
          <c:spPr>
            <a:solidFill>
              <a:schemeClr val="accent2"/>
            </a:solidFill>
            <a:ln>
              <a:noFill/>
            </a:ln>
            <a:effectLst/>
          </c:spPr>
          <c:invertIfNegative val="0"/>
          <c:cat>
            <c:strRef>
              <c:f>'Act 4 - Distribucion Normal'!$F$78:$F$83</c:f>
              <c:strCache>
                <c:ptCount val="6"/>
                <c:pt idx="0">
                  <c:v>[5000,9999]</c:v>
                </c:pt>
                <c:pt idx="1">
                  <c:v>[10000,14999]</c:v>
                </c:pt>
                <c:pt idx="2">
                  <c:v>[15000,19999]</c:v>
                </c:pt>
                <c:pt idx="3">
                  <c:v>[20000,24999]</c:v>
                </c:pt>
                <c:pt idx="4">
                  <c:v>[25000,29999]</c:v>
                </c:pt>
                <c:pt idx="5">
                  <c:v>[30000,34999]</c:v>
                </c:pt>
              </c:strCache>
            </c:strRef>
          </c:cat>
          <c:val>
            <c:numRef>
              <c:f>'Act 4 - Distribucion Normal'!$K$78:$K$83</c:f>
              <c:numCache>
                <c:formatCode>#,##0</c:formatCode>
                <c:ptCount val="6"/>
                <c:pt idx="0">
                  <c:v>3</c:v>
                </c:pt>
                <c:pt idx="1">
                  <c:v>10</c:v>
                </c:pt>
                <c:pt idx="2">
                  <c:v>20</c:v>
                </c:pt>
                <c:pt idx="3">
                  <c:v>5</c:v>
                </c:pt>
                <c:pt idx="4">
                  <c:v>1</c:v>
                </c:pt>
                <c:pt idx="5">
                  <c:v>0</c:v>
                </c:pt>
              </c:numCache>
            </c:numRef>
          </c:val>
          <c:extLst>
            <c:ext xmlns:c16="http://schemas.microsoft.com/office/drawing/2014/chart" uri="{C3380CC4-5D6E-409C-BE32-E72D297353CC}">
              <c16:uniqueId val="{00000001-2243-4EB0-BBD0-59DCA0A48C74}"/>
            </c:ext>
          </c:extLst>
        </c:ser>
        <c:ser>
          <c:idx val="2"/>
          <c:order val="2"/>
          <c:tx>
            <c:v>norte</c:v>
          </c:tx>
          <c:spPr>
            <a:solidFill>
              <a:schemeClr val="accent3"/>
            </a:solidFill>
            <a:ln>
              <a:noFill/>
            </a:ln>
            <a:effectLst/>
          </c:spPr>
          <c:invertIfNegative val="0"/>
          <c:cat>
            <c:strRef>
              <c:f>'Act 4 - Distribucion Normal'!$F$78:$F$83</c:f>
              <c:strCache>
                <c:ptCount val="6"/>
                <c:pt idx="0">
                  <c:v>[5000,9999]</c:v>
                </c:pt>
                <c:pt idx="1">
                  <c:v>[10000,14999]</c:v>
                </c:pt>
                <c:pt idx="2">
                  <c:v>[15000,19999]</c:v>
                </c:pt>
                <c:pt idx="3">
                  <c:v>[20000,24999]</c:v>
                </c:pt>
                <c:pt idx="4">
                  <c:v>[25000,29999]</c:v>
                </c:pt>
                <c:pt idx="5">
                  <c:v>[30000,34999]</c:v>
                </c:pt>
              </c:strCache>
            </c:strRef>
          </c:cat>
          <c:val>
            <c:numRef>
              <c:f>'Act 4 - Distribucion Normal'!$L$78:$L$83</c:f>
              <c:numCache>
                <c:formatCode>#,##0</c:formatCode>
                <c:ptCount val="6"/>
                <c:pt idx="0">
                  <c:v>0</c:v>
                </c:pt>
                <c:pt idx="1">
                  <c:v>0</c:v>
                </c:pt>
                <c:pt idx="2">
                  <c:v>4</c:v>
                </c:pt>
                <c:pt idx="3">
                  <c:v>27</c:v>
                </c:pt>
                <c:pt idx="4">
                  <c:v>5</c:v>
                </c:pt>
                <c:pt idx="5">
                  <c:v>0</c:v>
                </c:pt>
              </c:numCache>
            </c:numRef>
          </c:val>
          <c:extLst>
            <c:ext xmlns:c16="http://schemas.microsoft.com/office/drawing/2014/chart" uri="{C3380CC4-5D6E-409C-BE32-E72D297353CC}">
              <c16:uniqueId val="{00000002-2243-4EB0-BBD0-59DCA0A48C74}"/>
            </c:ext>
          </c:extLst>
        </c:ser>
        <c:dLbls>
          <c:showLegendKey val="0"/>
          <c:showVal val="0"/>
          <c:showCatName val="0"/>
          <c:showSerName val="0"/>
          <c:showPercent val="0"/>
          <c:showBubbleSize val="0"/>
        </c:dLbls>
        <c:gapWidth val="219"/>
        <c:overlap val="-27"/>
        <c:axId val="637883496"/>
        <c:axId val="637885792"/>
      </c:barChart>
      <c:catAx>
        <c:axId val="637883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637885792"/>
        <c:crosses val="autoZero"/>
        <c:auto val="1"/>
        <c:lblAlgn val="ctr"/>
        <c:lblOffset val="100"/>
        <c:noMultiLvlLbl val="0"/>
      </c:catAx>
      <c:valAx>
        <c:axId val="637885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637883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4.jpeg"/><Relationship Id="rId5" Type="http://schemas.openxmlformats.org/officeDocument/2006/relationships/chart" Target="../charts/chart4.xml"/><Relationship Id="rId4" Type="http://schemas.openxmlformats.org/officeDocument/2006/relationships/chart" Target="../charts/chart3.xml"/></Relationships>
</file>

<file path=xl/drawings/_rels/drawing6.xml.rels><?xml version="1.0" encoding="UTF-8" standalone="yes"?>
<Relationships xmlns="http://schemas.openxmlformats.org/package/2006/relationships"><Relationship Id="rId3" Type="http://schemas.openxmlformats.org/officeDocument/2006/relationships/image" Target="../media/image6.emf"/><Relationship Id="rId2" Type="http://schemas.openxmlformats.org/officeDocument/2006/relationships/image" Target="../media/image5.emf"/><Relationship Id="rId1" Type="http://schemas.openxmlformats.org/officeDocument/2006/relationships/chart" Target="../charts/chart5.xml"/><Relationship Id="rId6" Type="http://schemas.openxmlformats.org/officeDocument/2006/relationships/image" Target="../media/image8.png"/><Relationship Id="rId5" Type="http://schemas.openxmlformats.org/officeDocument/2006/relationships/chart" Target="../charts/chart6.xml"/><Relationship Id="rId4"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xdr:from>
      <xdr:col>7</xdr:col>
      <xdr:colOff>753533</xdr:colOff>
      <xdr:row>6</xdr:row>
      <xdr:rowOff>25400</xdr:rowOff>
    </xdr:from>
    <xdr:to>
      <xdr:col>9</xdr:col>
      <xdr:colOff>135467</xdr:colOff>
      <xdr:row>29</xdr:row>
      <xdr:rowOff>25400</xdr:rowOff>
    </xdr:to>
    <xdr:sp macro="" textlink="">
      <xdr:nvSpPr>
        <xdr:cNvPr id="8" name="Elipse 7">
          <a:extLst>
            <a:ext uri="{FF2B5EF4-FFF2-40B4-BE49-F238E27FC236}">
              <a16:creationId xmlns:a16="http://schemas.microsoft.com/office/drawing/2014/main" id="{8083F46C-DD08-9742-B3B2-5E75554E1F78}"/>
            </a:ext>
          </a:extLst>
        </xdr:cNvPr>
        <xdr:cNvSpPr/>
      </xdr:nvSpPr>
      <xdr:spPr>
        <a:xfrm>
          <a:off x="7391400" y="2099733"/>
          <a:ext cx="1041400" cy="4673600"/>
        </a:xfrm>
        <a:prstGeom prst="ellipse">
          <a:avLst/>
        </a:prstGeom>
        <a:no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_tradnl" sz="1100"/>
        </a:p>
      </xdr:txBody>
    </xdr:sp>
    <xdr:clientData/>
  </xdr:twoCellAnchor>
  <xdr:twoCellAnchor>
    <xdr:from>
      <xdr:col>4</xdr:col>
      <xdr:colOff>558800</xdr:colOff>
      <xdr:row>5</xdr:row>
      <xdr:rowOff>127000</xdr:rowOff>
    </xdr:from>
    <xdr:to>
      <xdr:col>8</xdr:col>
      <xdr:colOff>296333</xdr:colOff>
      <xdr:row>7</xdr:row>
      <xdr:rowOff>118534</xdr:rowOff>
    </xdr:to>
    <xdr:cxnSp macro="">
      <xdr:nvCxnSpPr>
        <xdr:cNvPr id="10" name="Conector recto de flecha 9">
          <a:extLst>
            <a:ext uri="{FF2B5EF4-FFF2-40B4-BE49-F238E27FC236}">
              <a16:creationId xmlns:a16="http://schemas.microsoft.com/office/drawing/2014/main" id="{FF4EDFCC-EBA0-614D-95CC-084A7F3BAB2A}"/>
            </a:ext>
          </a:extLst>
        </xdr:cNvPr>
        <xdr:cNvCxnSpPr/>
      </xdr:nvCxnSpPr>
      <xdr:spPr>
        <a:xfrm>
          <a:off x="4682067" y="1998133"/>
          <a:ext cx="3081866" cy="3979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567266</xdr:colOff>
      <xdr:row>27</xdr:row>
      <xdr:rowOff>186267</xdr:rowOff>
    </xdr:from>
    <xdr:to>
      <xdr:col>8</xdr:col>
      <xdr:colOff>304800</xdr:colOff>
      <xdr:row>40</xdr:row>
      <xdr:rowOff>84667</xdr:rowOff>
    </xdr:to>
    <xdr:cxnSp macro="">
      <xdr:nvCxnSpPr>
        <xdr:cNvPr id="12" name="Conector recto de flecha 11">
          <a:extLst>
            <a:ext uri="{FF2B5EF4-FFF2-40B4-BE49-F238E27FC236}">
              <a16:creationId xmlns:a16="http://schemas.microsoft.com/office/drawing/2014/main" id="{A9691C2B-FDF3-1446-AADB-5721A86F5F66}"/>
            </a:ext>
          </a:extLst>
        </xdr:cNvPr>
        <xdr:cNvCxnSpPr/>
      </xdr:nvCxnSpPr>
      <xdr:spPr>
        <a:xfrm flipV="1">
          <a:off x="4690533" y="7035800"/>
          <a:ext cx="3081867" cy="256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567266</xdr:colOff>
      <xdr:row>6</xdr:row>
      <xdr:rowOff>135467</xdr:rowOff>
    </xdr:from>
    <xdr:to>
      <xdr:col>8</xdr:col>
      <xdr:colOff>194733</xdr:colOff>
      <xdr:row>9</xdr:row>
      <xdr:rowOff>110067</xdr:rowOff>
    </xdr:to>
    <xdr:cxnSp macro="">
      <xdr:nvCxnSpPr>
        <xdr:cNvPr id="13" name="Conector recto de flecha 12">
          <a:extLst>
            <a:ext uri="{FF2B5EF4-FFF2-40B4-BE49-F238E27FC236}">
              <a16:creationId xmlns:a16="http://schemas.microsoft.com/office/drawing/2014/main" id="{CB2A493E-E8C4-9347-B831-D613B4F677CE}"/>
            </a:ext>
          </a:extLst>
        </xdr:cNvPr>
        <xdr:cNvCxnSpPr/>
      </xdr:nvCxnSpPr>
      <xdr:spPr>
        <a:xfrm>
          <a:off x="4690533" y="2209800"/>
          <a:ext cx="2971800" cy="63500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516466</xdr:colOff>
      <xdr:row>9</xdr:row>
      <xdr:rowOff>118534</xdr:rowOff>
    </xdr:from>
    <xdr:to>
      <xdr:col>8</xdr:col>
      <xdr:colOff>194733</xdr:colOff>
      <xdr:row>11</xdr:row>
      <xdr:rowOff>143934</xdr:rowOff>
    </xdr:to>
    <xdr:cxnSp macro="">
      <xdr:nvCxnSpPr>
        <xdr:cNvPr id="16" name="Conector recto de flecha 15">
          <a:extLst>
            <a:ext uri="{FF2B5EF4-FFF2-40B4-BE49-F238E27FC236}">
              <a16:creationId xmlns:a16="http://schemas.microsoft.com/office/drawing/2014/main" id="{D708E58B-D4BE-A44B-9D7D-C24192DD1549}"/>
            </a:ext>
          </a:extLst>
        </xdr:cNvPr>
        <xdr:cNvCxnSpPr/>
      </xdr:nvCxnSpPr>
      <xdr:spPr>
        <a:xfrm flipV="1">
          <a:off x="4639733" y="2853267"/>
          <a:ext cx="3022600" cy="48260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567267</xdr:colOff>
      <xdr:row>7</xdr:row>
      <xdr:rowOff>177800</xdr:rowOff>
    </xdr:from>
    <xdr:to>
      <xdr:col>8</xdr:col>
      <xdr:colOff>127000</xdr:colOff>
      <xdr:row>11</xdr:row>
      <xdr:rowOff>110067</xdr:rowOff>
    </xdr:to>
    <xdr:cxnSp macro="">
      <xdr:nvCxnSpPr>
        <xdr:cNvPr id="18" name="Conector recto de flecha 17">
          <a:extLst>
            <a:ext uri="{FF2B5EF4-FFF2-40B4-BE49-F238E27FC236}">
              <a16:creationId xmlns:a16="http://schemas.microsoft.com/office/drawing/2014/main" id="{73AECFC9-731C-FC41-A053-3F44F018487C}"/>
            </a:ext>
          </a:extLst>
        </xdr:cNvPr>
        <xdr:cNvCxnSpPr/>
      </xdr:nvCxnSpPr>
      <xdr:spPr>
        <a:xfrm>
          <a:off x="4690534" y="2455333"/>
          <a:ext cx="2904066" cy="846667"/>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541866</xdr:colOff>
      <xdr:row>11</xdr:row>
      <xdr:rowOff>110067</xdr:rowOff>
    </xdr:from>
    <xdr:to>
      <xdr:col>8</xdr:col>
      <xdr:colOff>127000</xdr:colOff>
      <xdr:row>12</xdr:row>
      <xdr:rowOff>135467</xdr:rowOff>
    </xdr:to>
    <xdr:cxnSp macro="">
      <xdr:nvCxnSpPr>
        <xdr:cNvPr id="21" name="Conector recto de flecha 20">
          <a:extLst>
            <a:ext uri="{FF2B5EF4-FFF2-40B4-BE49-F238E27FC236}">
              <a16:creationId xmlns:a16="http://schemas.microsoft.com/office/drawing/2014/main" id="{E5709EB4-E78C-2B43-8DC3-31721DBAE054}"/>
            </a:ext>
          </a:extLst>
        </xdr:cNvPr>
        <xdr:cNvCxnSpPr/>
      </xdr:nvCxnSpPr>
      <xdr:spPr>
        <a:xfrm flipV="1">
          <a:off x="4665133" y="3302000"/>
          <a:ext cx="2929467" cy="25400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541866</xdr:colOff>
      <xdr:row>11</xdr:row>
      <xdr:rowOff>110067</xdr:rowOff>
    </xdr:from>
    <xdr:to>
      <xdr:col>8</xdr:col>
      <xdr:colOff>101600</xdr:colOff>
      <xdr:row>17</xdr:row>
      <xdr:rowOff>135467</xdr:rowOff>
    </xdr:to>
    <xdr:cxnSp macro="">
      <xdr:nvCxnSpPr>
        <xdr:cNvPr id="24" name="Conector recto de flecha 23">
          <a:extLst>
            <a:ext uri="{FF2B5EF4-FFF2-40B4-BE49-F238E27FC236}">
              <a16:creationId xmlns:a16="http://schemas.microsoft.com/office/drawing/2014/main" id="{C8DA14A9-2D6B-DF4C-B364-10301ED09F6C}"/>
            </a:ext>
          </a:extLst>
        </xdr:cNvPr>
        <xdr:cNvCxnSpPr/>
      </xdr:nvCxnSpPr>
      <xdr:spPr>
        <a:xfrm flipV="1">
          <a:off x="4665133" y="3302000"/>
          <a:ext cx="2904067" cy="139700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558800</xdr:colOff>
      <xdr:row>10</xdr:row>
      <xdr:rowOff>194733</xdr:rowOff>
    </xdr:from>
    <xdr:to>
      <xdr:col>8</xdr:col>
      <xdr:colOff>25400</xdr:colOff>
      <xdr:row>17</xdr:row>
      <xdr:rowOff>50800</xdr:rowOff>
    </xdr:to>
    <xdr:cxnSp macro="">
      <xdr:nvCxnSpPr>
        <xdr:cNvPr id="26" name="Conector recto de flecha 25">
          <a:extLst>
            <a:ext uri="{FF2B5EF4-FFF2-40B4-BE49-F238E27FC236}">
              <a16:creationId xmlns:a16="http://schemas.microsoft.com/office/drawing/2014/main" id="{1CEFD314-885F-B044-B906-8E392FE06D52}"/>
            </a:ext>
          </a:extLst>
        </xdr:cNvPr>
        <xdr:cNvCxnSpPr/>
      </xdr:nvCxnSpPr>
      <xdr:spPr>
        <a:xfrm>
          <a:off x="2489200" y="3014133"/>
          <a:ext cx="2810933" cy="1634067"/>
        </a:xfrm>
        <a:prstGeom prst="straightConnector1">
          <a:avLst/>
        </a:prstGeom>
        <a:ln>
          <a:solidFill>
            <a:schemeClr val="tx1"/>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550333</xdr:colOff>
      <xdr:row>15</xdr:row>
      <xdr:rowOff>118542</xdr:rowOff>
    </xdr:from>
    <xdr:to>
      <xdr:col>8</xdr:col>
      <xdr:colOff>8467</xdr:colOff>
      <xdr:row>17</xdr:row>
      <xdr:rowOff>84667</xdr:rowOff>
    </xdr:to>
    <xdr:cxnSp macro="">
      <xdr:nvCxnSpPr>
        <xdr:cNvPr id="28" name="Conector recto de flecha 27">
          <a:extLst>
            <a:ext uri="{FF2B5EF4-FFF2-40B4-BE49-F238E27FC236}">
              <a16:creationId xmlns:a16="http://schemas.microsoft.com/office/drawing/2014/main" id="{18C0D9EE-2A93-7A43-9F72-8940E0CC9F1C}"/>
            </a:ext>
          </a:extLst>
        </xdr:cNvPr>
        <xdr:cNvCxnSpPr/>
      </xdr:nvCxnSpPr>
      <xdr:spPr>
        <a:xfrm>
          <a:off x="4673600" y="4224875"/>
          <a:ext cx="2802467" cy="423325"/>
        </a:xfrm>
        <a:prstGeom prst="straightConnector1">
          <a:avLst/>
        </a:prstGeom>
        <a:ln>
          <a:solidFill>
            <a:schemeClr val="tx1"/>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524933</xdr:colOff>
      <xdr:row>17</xdr:row>
      <xdr:rowOff>67734</xdr:rowOff>
    </xdr:from>
    <xdr:to>
      <xdr:col>8</xdr:col>
      <xdr:colOff>59267</xdr:colOff>
      <xdr:row>20</xdr:row>
      <xdr:rowOff>110077</xdr:rowOff>
    </xdr:to>
    <xdr:cxnSp macro="">
      <xdr:nvCxnSpPr>
        <xdr:cNvPr id="30" name="Conector recto de flecha 29">
          <a:extLst>
            <a:ext uri="{FF2B5EF4-FFF2-40B4-BE49-F238E27FC236}">
              <a16:creationId xmlns:a16="http://schemas.microsoft.com/office/drawing/2014/main" id="{3DEEC24E-D79A-4149-84E3-9D25DD73318F}"/>
            </a:ext>
          </a:extLst>
        </xdr:cNvPr>
        <xdr:cNvCxnSpPr/>
      </xdr:nvCxnSpPr>
      <xdr:spPr>
        <a:xfrm flipV="1">
          <a:off x="4648200" y="4631267"/>
          <a:ext cx="2878667" cy="728143"/>
        </a:xfrm>
        <a:prstGeom prst="straightConnector1">
          <a:avLst/>
        </a:prstGeom>
        <a:ln>
          <a:solidFill>
            <a:schemeClr val="tx1"/>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550334</xdr:colOff>
      <xdr:row>17</xdr:row>
      <xdr:rowOff>101600</xdr:rowOff>
    </xdr:from>
    <xdr:to>
      <xdr:col>8</xdr:col>
      <xdr:colOff>33867</xdr:colOff>
      <xdr:row>25</xdr:row>
      <xdr:rowOff>143942</xdr:rowOff>
    </xdr:to>
    <xdr:cxnSp macro="">
      <xdr:nvCxnSpPr>
        <xdr:cNvPr id="32" name="Conector recto de flecha 31">
          <a:extLst>
            <a:ext uri="{FF2B5EF4-FFF2-40B4-BE49-F238E27FC236}">
              <a16:creationId xmlns:a16="http://schemas.microsoft.com/office/drawing/2014/main" id="{23499C17-9776-0B41-8018-EEC92CEDEB45}"/>
            </a:ext>
          </a:extLst>
        </xdr:cNvPr>
        <xdr:cNvCxnSpPr/>
      </xdr:nvCxnSpPr>
      <xdr:spPr>
        <a:xfrm flipV="1">
          <a:off x="4673601" y="4665133"/>
          <a:ext cx="2827866" cy="1871142"/>
        </a:xfrm>
        <a:prstGeom prst="straightConnector1">
          <a:avLst/>
        </a:prstGeom>
        <a:ln>
          <a:solidFill>
            <a:schemeClr val="tx1"/>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541866</xdr:colOff>
      <xdr:row>17</xdr:row>
      <xdr:rowOff>101600</xdr:rowOff>
    </xdr:from>
    <xdr:to>
      <xdr:col>8</xdr:col>
      <xdr:colOff>67733</xdr:colOff>
      <xdr:row>30</xdr:row>
      <xdr:rowOff>110077</xdr:rowOff>
    </xdr:to>
    <xdr:cxnSp macro="">
      <xdr:nvCxnSpPr>
        <xdr:cNvPr id="34" name="Conector recto de flecha 33">
          <a:extLst>
            <a:ext uri="{FF2B5EF4-FFF2-40B4-BE49-F238E27FC236}">
              <a16:creationId xmlns:a16="http://schemas.microsoft.com/office/drawing/2014/main" id="{E4F6ACE9-1010-EE48-8D62-590533E8EE6D}"/>
            </a:ext>
          </a:extLst>
        </xdr:cNvPr>
        <xdr:cNvCxnSpPr/>
      </xdr:nvCxnSpPr>
      <xdr:spPr>
        <a:xfrm flipV="1">
          <a:off x="4665133" y="4665133"/>
          <a:ext cx="2870200" cy="2929477"/>
        </a:xfrm>
        <a:prstGeom prst="straightConnector1">
          <a:avLst/>
        </a:prstGeom>
        <a:ln>
          <a:solidFill>
            <a:schemeClr val="tx1"/>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533400</xdr:colOff>
      <xdr:row>17</xdr:row>
      <xdr:rowOff>177800</xdr:rowOff>
    </xdr:from>
    <xdr:to>
      <xdr:col>8</xdr:col>
      <xdr:colOff>42333</xdr:colOff>
      <xdr:row>35</xdr:row>
      <xdr:rowOff>143943</xdr:rowOff>
    </xdr:to>
    <xdr:cxnSp macro="">
      <xdr:nvCxnSpPr>
        <xdr:cNvPr id="73" name="Conector recto de flecha 72">
          <a:extLst>
            <a:ext uri="{FF2B5EF4-FFF2-40B4-BE49-F238E27FC236}">
              <a16:creationId xmlns:a16="http://schemas.microsoft.com/office/drawing/2014/main" id="{BB78087B-A09F-CE4B-8C4C-16883FCD65E0}"/>
            </a:ext>
          </a:extLst>
        </xdr:cNvPr>
        <xdr:cNvCxnSpPr/>
      </xdr:nvCxnSpPr>
      <xdr:spPr>
        <a:xfrm flipV="1">
          <a:off x="4656667" y="4741333"/>
          <a:ext cx="2853266" cy="3903143"/>
        </a:xfrm>
        <a:prstGeom prst="straightConnector1">
          <a:avLst/>
        </a:prstGeom>
        <a:ln>
          <a:solidFill>
            <a:schemeClr val="tx1"/>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0</xdr:colOff>
      <xdr:row>7</xdr:row>
      <xdr:rowOff>12699</xdr:rowOff>
    </xdr:from>
    <xdr:to>
      <xdr:col>20</xdr:col>
      <xdr:colOff>711200</xdr:colOff>
      <xdr:row>21</xdr:row>
      <xdr:rowOff>152400</xdr:rowOff>
    </xdr:to>
    <xdr:graphicFrame macro="">
      <xdr:nvGraphicFramePr>
        <xdr:cNvPr id="81" name="Gráfico 80">
          <a:extLst>
            <a:ext uri="{FF2B5EF4-FFF2-40B4-BE49-F238E27FC236}">
              <a16:creationId xmlns:a16="http://schemas.microsoft.com/office/drawing/2014/main" id="{28E9EBB7-9324-294B-AD09-BCCD709251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819149</xdr:colOff>
      <xdr:row>25</xdr:row>
      <xdr:rowOff>104775</xdr:rowOff>
    </xdr:from>
    <xdr:to>
      <xdr:col>10</xdr:col>
      <xdr:colOff>104774</xdr:colOff>
      <xdr:row>37</xdr:row>
      <xdr:rowOff>147637</xdr:rowOff>
    </xdr:to>
    <xdr:graphicFrame macro="">
      <xdr:nvGraphicFramePr>
        <xdr:cNvPr id="2" name="Gráfico 1">
          <a:extLst>
            <a:ext uri="{FF2B5EF4-FFF2-40B4-BE49-F238E27FC236}">
              <a16:creationId xmlns:a16="http://schemas.microsoft.com/office/drawing/2014/main" id="{B5CE47E7-AA28-4690-B636-BEA914477D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3</xdr:col>
      <xdr:colOff>368300</xdr:colOff>
      <xdr:row>4</xdr:row>
      <xdr:rowOff>114300</xdr:rowOff>
    </xdr:from>
    <xdr:ext cx="2149627" cy="687817"/>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65A2B11C-34E5-6C4B-ACBC-7E0D783AA1A0}"/>
                </a:ext>
              </a:extLst>
            </xdr:cNvPr>
            <xdr:cNvSpPr txBox="1"/>
          </xdr:nvSpPr>
          <xdr:spPr>
            <a:xfrm>
              <a:off x="2324100" y="927100"/>
              <a:ext cx="2149627" cy="6878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ES" sz="1400" b="0" i="1">
                        <a:latin typeface="Cambria Math" panose="02040503050406030204" pitchFamily="18" charset="0"/>
                      </a:rPr>
                      <m:t>𝑓</m:t>
                    </m:r>
                    <m:d>
                      <m:dPr>
                        <m:ctrlPr>
                          <a:rPr lang="es-ES" sz="1400" b="0" i="1">
                            <a:latin typeface="Cambria Math" panose="02040503050406030204" pitchFamily="18" charset="0"/>
                          </a:rPr>
                        </m:ctrlPr>
                      </m:dPr>
                      <m:e>
                        <m:r>
                          <a:rPr lang="es-ES" sz="1400" b="0" i="1">
                            <a:latin typeface="Cambria Math" panose="02040503050406030204" pitchFamily="18" charset="0"/>
                          </a:rPr>
                          <m:t>𝑥</m:t>
                        </m:r>
                      </m:e>
                    </m:d>
                    <m:r>
                      <a:rPr lang="es-ES" sz="1400" b="0" i="1">
                        <a:latin typeface="Cambria Math" panose="02040503050406030204" pitchFamily="18" charset="0"/>
                      </a:rPr>
                      <m:t>=</m:t>
                    </m:r>
                    <m:d>
                      <m:dPr>
                        <m:begChr m:val="{"/>
                        <m:endChr m:val=""/>
                        <m:ctrlPr>
                          <a:rPr lang="es-ES" sz="1400" b="0" i="1">
                            <a:latin typeface="Cambria Math" panose="02040503050406030204" pitchFamily="18" charset="0"/>
                          </a:rPr>
                        </m:ctrlPr>
                      </m:dPr>
                      <m:e>
                        <m:eqArr>
                          <m:eqArrPr>
                            <m:ctrlPr>
                              <a:rPr lang="es-ES" sz="1400" b="0" i="1">
                                <a:latin typeface="Cambria Math" panose="02040503050406030204" pitchFamily="18" charset="0"/>
                              </a:rPr>
                            </m:ctrlPr>
                          </m:eqArrPr>
                          <m:e>
                            <m:r>
                              <a:rPr lang="es-ES" sz="1400" b="0" i="1">
                                <a:latin typeface="Cambria Math" panose="02040503050406030204" pitchFamily="18" charset="0"/>
                              </a:rPr>
                              <m:t>𝑘</m:t>
                            </m:r>
                            <m:d>
                              <m:dPr>
                                <m:ctrlPr>
                                  <a:rPr lang="es-ES" sz="1400" b="0" i="1">
                                    <a:latin typeface="Cambria Math" panose="02040503050406030204" pitchFamily="18" charset="0"/>
                                  </a:rPr>
                                </m:ctrlPr>
                              </m:dPr>
                              <m:e>
                                <m:r>
                                  <a:rPr lang="es-ES" sz="1400" b="0" i="1">
                                    <a:latin typeface="Cambria Math" panose="02040503050406030204" pitchFamily="18" charset="0"/>
                                  </a:rPr>
                                  <m:t>4−</m:t>
                                </m:r>
                                <m:r>
                                  <a:rPr lang="es-ES" sz="1400" b="0" i="1">
                                    <a:latin typeface="Cambria Math" panose="02040503050406030204" pitchFamily="18" charset="0"/>
                                  </a:rPr>
                                  <m:t>𝑥</m:t>
                                </m:r>
                              </m:e>
                            </m:d>
                            <m:r>
                              <a:rPr lang="es-ES" sz="1400" b="0" i="1">
                                <a:latin typeface="Cambria Math" panose="02040503050406030204" pitchFamily="18" charset="0"/>
                              </a:rPr>
                              <m:t>     </m:t>
                            </m:r>
                            <m:r>
                              <a:rPr lang="es-ES" sz="1400" b="0" i="1">
                                <a:latin typeface="Cambria Math" panose="02040503050406030204" pitchFamily="18" charset="0"/>
                              </a:rPr>
                              <m:t>𝑥</m:t>
                            </m:r>
                            <m:r>
                              <a:rPr lang="es-ES" sz="1400" b="0" i="1">
                                <a:latin typeface="Cambria Math" panose="02040503050406030204" pitchFamily="18" charset="0"/>
                              </a:rPr>
                              <m:t>=1</m:t>
                            </m:r>
                          </m:e>
                          <m:e>
                            <m:r>
                              <a:rPr lang="es-ES" sz="1400" b="0" i="1">
                                <a:latin typeface="Cambria Math" panose="02040503050406030204" pitchFamily="18" charset="0"/>
                              </a:rPr>
                              <m:t>2</m:t>
                            </m:r>
                            <m:r>
                              <a:rPr lang="es-ES" sz="1400" b="0" i="1">
                                <a:latin typeface="Cambria Math" panose="02040503050406030204" pitchFamily="18" charset="0"/>
                              </a:rPr>
                              <m:t>𝑘</m:t>
                            </m:r>
                            <m:r>
                              <a:rPr lang="es-ES" sz="1400" b="0" i="1">
                                <a:latin typeface="Cambria Math" panose="02040503050406030204" pitchFamily="18" charset="0"/>
                              </a:rPr>
                              <m:t>                 </m:t>
                            </m:r>
                            <m:r>
                              <a:rPr lang="es-ES" sz="1400" b="0" i="1">
                                <a:latin typeface="Cambria Math" panose="02040503050406030204" pitchFamily="18" charset="0"/>
                              </a:rPr>
                              <m:t>𝑥</m:t>
                            </m:r>
                            <m:r>
                              <a:rPr lang="es-ES" sz="1400" b="0" i="1">
                                <a:latin typeface="Cambria Math" panose="02040503050406030204" pitchFamily="18" charset="0"/>
                              </a:rPr>
                              <m:t>=2</m:t>
                            </m:r>
                          </m:e>
                          <m:e>
                            <m:r>
                              <a:rPr lang="es-ES" sz="1400" b="0" i="1">
                                <a:latin typeface="Cambria Math" panose="02040503050406030204" pitchFamily="18" charset="0"/>
                              </a:rPr>
                              <m:t>0                     </m:t>
                            </m:r>
                            <m:r>
                              <a:rPr lang="es-ES" sz="1400" b="0" i="1">
                                <a:latin typeface="Cambria Math" panose="02040503050406030204" pitchFamily="18" charset="0"/>
                              </a:rPr>
                              <m:t>𝑒</m:t>
                            </m:r>
                            <m:r>
                              <a:rPr lang="es-ES" sz="1400" b="0" i="1">
                                <a:latin typeface="Cambria Math" panose="02040503050406030204" pitchFamily="18" charset="0"/>
                              </a:rPr>
                              <m:t>.</m:t>
                            </m:r>
                            <m:r>
                              <a:rPr lang="es-ES" sz="1400" b="0" i="1">
                                <a:latin typeface="Cambria Math" panose="02040503050406030204" pitchFamily="18" charset="0"/>
                              </a:rPr>
                              <m:t>𝑜</m:t>
                            </m:r>
                            <m:r>
                              <a:rPr lang="es-ES" sz="1400" b="0" i="1">
                                <a:latin typeface="Cambria Math" panose="02040503050406030204" pitchFamily="18" charset="0"/>
                              </a:rPr>
                              <m:t>.</m:t>
                            </m:r>
                            <m:r>
                              <a:rPr lang="es-ES" sz="1400" b="0" i="1">
                                <a:latin typeface="Cambria Math" panose="02040503050406030204" pitchFamily="18" charset="0"/>
                              </a:rPr>
                              <m:t>𝑐</m:t>
                            </m:r>
                          </m:e>
                        </m:eqArr>
                      </m:e>
                    </m:d>
                  </m:oMath>
                </m:oMathPara>
              </a14:m>
              <a:endParaRPr lang="es-ES_tradnl" sz="1100"/>
            </a:p>
          </xdr:txBody>
        </xdr:sp>
      </mc:Choice>
      <mc:Fallback xmlns="">
        <xdr:sp macro="" textlink="">
          <xdr:nvSpPr>
            <xdr:cNvPr id="2" name="CuadroTexto 1">
              <a:extLst>
                <a:ext uri="{FF2B5EF4-FFF2-40B4-BE49-F238E27FC236}">
                  <a16:creationId xmlns:a16="http://schemas.microsoft.com/office/drawing/2014/main" id="{65A2B11C-34E5-6C4B-ACBC-7E0D783AA1A0}"/>
                </a:ext>
              </a:extLst>
            </xdr:cNvPr>
            <xdr:cNvSpPr txBox="1"/>
          </xdr:nvSpPr>
          <xdr:spPr>
            <a:xfrm>
              <a:off x="2324100" y="927100"/>
              <a:ext cx="2149627" cy="6878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ES" sz="1400" b="0" i="0">
                  <a:latin typeface="Cambria Math" panose="02040503050406030204" pitchFamily="18" charset="0"/>
                </a:rPr>
                <a:t>𝑓(𝑥)={█(𝑘(4−𝑥)      𝑥=1@2𝑘                 𝑥=2@0                     𝑒.𝑜.𝑐)┤</a:t>
              </a:r>
              <a:endParaRPr lang="es-ES_tradnl" sz="1100"/>
            </a:p>
          </xdr:txBody>
        </xdr:sp>
      </mc:Fallback>
    </mc:AlternateContent>
    <xdr:clientData/>
  </xdr:oneCellAnchor>
  <xdr:oneCellAnchor>
    <xdr:from>
      <xdr:col>3</xdr:col>
      <xdr:colOff>355600</xdr:colOff>
      <xdr:row>29</xdr:row>
      <xdr:rowOff>0</xdr:rowOff>
    </xdr:from>
    <xdr:ext cx="3060710" cy="687817"/>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7AD9D087-FA20-5F49-A126-16221D792246}"/>
                </a:ext>
              </a:extLst>
            </xdr:cNvPr>
            <xdr:cNvSpPr txBox="1"/>
          </xdr:nvSpPr>
          <xdr:spPr>
            <a:xfrm>
              <a:off x="2311400" y="3048000"/>
              <a:ext cx="3060710" cy="6878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ES" sz="1400" b="0" i="1">
                        <a:latin typeface="Cambria Math" panose="02040503050406030204" pitchFamily="18" charset="0"/>
                      </a:rPr>
                      <m:t>𝑓</m:t>
                    </m:r>
                    <m:d>
                      <m:dPr>
                        <m:ctrlPr>
                          <a:rPr lang="es-ES" sz="1400" b="0" i="1">
                            <a:latin typeface="Cambria Math" panose="02040503050406030204" pitchFamily="18" charset="0"/>
                          </a:rPr>
                        </m:ctrlPr>
                      </m:dPr>
                      <m:e>
                        <m:r>
                          <a:rPr lang="es-ES" sz="1400" b="0" i="1">
                            <a:latin typeface="Cambria Math" panose="02040503050406030204" pitchFamily="18" charset="0"/>
                          </a:rPr>
                          <m:t>𝑥</m:t>
                        </m:r>
                      </m:e>
                    </m:d>
                    <m:r>
                      <a:rPr lang="es-ES" sz="1400" b="0" i="1">
                        <a:latin typeface="Cambria Math" panose="02040503050406030204" pitchFamily="18" charset="0"/>
                      </a:rPr>
                      <m:t>=</m:t>
                    </m:r>
                    <m:d>
                      <m:dPr>
                        <m:begChr m:val="{"/>
                        <m:endChr m:val=""/>
                        <m:ctrlPr>
                          <a:rPr lang="es-ES" sz="1400" b="0" i="1">
                            <a:latin typeface="Cambria Math" panose="02040503050406030204" pitchFamily="18" charset="0"/>
                          </a:rPr>
                        </m:ctrlPr>
                      </m:dPr>
                      <m:e>
                        <m:eqArr>
                          <m:eqArrPr>
                            <m:ctrlPr>
                              <a:rPr lang="es-ES" sz="1400" b="0" i="1">
                                <a:latin typeface="Cambria Math" panose="02040503050406030204" pitchFamily="18" charset="0"/>
                              </a:rPr>
                            </m:ctrlPr>
                          </m:eqArrPr>
                          <m:e>
                            <m:f>
                              <m:fPr>
                                <m:ctrlPr>
                                  <a:rPr lang="es-ES" sz="1400" b="0" i="1">
                                    <a:latin typeface="Cambria Math" panose="02040503050406030204" pitchFamily="18" charset="0"/>
                                  </a:rPr>
                                </m:ctrlPr>
                              </m:fPr>
                              <m:num>
                                <m:r>
                                  <a:rPr lang="es-ES" sz="1400" b="0" i="1">
                                    <a:latin typeface="Cambria Math" panose="02040503050406030204" pitchFamily="18" charset="0"/>
                                  </a:rPr>
                                  <m:t>7−</m:t>
                                </m:r>
                                <m:r>
                                  <a:rPr lang="es-ES" sz="1400" b="0" i="1">
                                    <a:latin typeface="Cambria Math" panose="02040503050406030204" pitchFamily="18" charset="0"/>
                                  </a:rPr>
                                  <m:t>𝑥</m:t>
                                </m:r>
                              </m:num>
                              <m:den>
                                <m:r>
                                  <a:rPr lang="es-ES" sz="1400" b="0" i="1">
                                    <a:latin typeface="Cambria Math" panose="02040503050406030204" pitchFamily="18" charset="0"/>
                                  </a:rPr>
                                  <m:t>28</m:t>
                                </m:r>
                              </m:den>
                            </m:f>
                            <m:r>
                              <a:rPr lang="es-ES" sz="1400" b="0" i="1">
                                <a:latin typeface="Cambria Math" panose="02040503050406030204" pitchFamily="18" charset="0"/>
                              </a:rPr>
                              <m:t>,  </m:t>
                            </m:r>
                            <m:r>
                              <a:rPr lang="es-ES" sz="1400" b="0" i="1">
                                <a:latin typeface="Cambria Math" panose="02040503050406030204" pitchFamily="18" charset="0"/>
                              </a:rPr>
                              <m:t>𝑆𝑖</m:t>
                            </m:r>
                            <m:r>
                              <a:rPr lang="es-ES" sz="1400" b="0" i="1">
                                <a:latin typeface="Cambria Math" panose="02040503050406030204" pitchFamily="18" charset="0"/>
                              </a:rPr>
                              <m:t> </m:t>
                            </m:r>
                            <m:r>
                              <a:rPr lang="es-ES" sz="1400" b="0" i="1">
                                <a:latin typeface="Cambria Math" panose="02040503050406030204" pitchFamily="18" charset="0"/>
                              </a:rPr>
                              <m:t>𝑥</m:t>
                            </m:r>
                            <m:r>
                              <a:rPr lang="es-ES" sz="1400" b="0" i="1">
                                <a:latin typeface="Cambria Math" panose="02040503050406030204" pitchFamily="18" charset="0"/>
                              </a:rPr>
                              <m:t>=0,1,2,3,4,5,6,</m:t>
                            </m:r>
                          </m:e>
                          <m:e>
                            <m:r>
                              <a:rPr lang="es-ES" sz="1400" b="0" i="1">
                                <a:latin typeface="Cambria Math" panose="02040503050406030204" pitchFamily="18" charset="0"/>
                              </a:rPr>
                              <m:t>&amp;0,                               </m:t>
                            </m:r>
                            <m:r>
                              <a:rPr lang="es-ES" sz="1400" b="0" i="1">
                                <a:latin typeface="Cambria Math" panose="02040503050406030204" pitchFamily="18" charset="0"/>
                              </a:rPr>
                              <m:t>𝑒</m:t>
                            </m:r>
                            <m:r>
                              <a:rPr lang="es-ES" sz="1400" b="0" i="1">
                                <a:latin typeface="Cambria Math" panose="02040503050406030204" pitchFamily="18" charset="0"/>
                              </a:rPr>
                              <m:t>.</m:t>
                            </m:r>
                            <m:r>
                              <a:rPr lang="es-ES" sz="1400" b="0" i="1">
                                <a:latin typeface="Cambria Math" panose="02040503050406030204" pitchFamily="18" charset="0"/>
                              </a:rPr>
                              <m:t>𝑜</m:t>
                            </m:r>
                            <m:r>
                              <a:rPr lang="es-ES" sz="1400" b="0" i="1">
                                <a:latin typeface="Cambria Math" panose="02040503050406030204" pitchFamily="18" charset="0"/>
                              </a:rPr>
                              <m:t>.</m:t>
                            </m:r>
                            <m:r>
                              <a:rPr lang="es-ES" sz="1400" b="0" i="1">
                                <a:latin typeface="Cambria Math" panose="02040503050406030204" pitchFamily="18" charset="0"/>
                              </a:rPr>
                              <m:t>𝑐</m:t>
                            </m:r>
                            <m:r>
                              <a:rPr lang="es-ES" sz="1400" b="0" i="1">
                                <a:latin typeface="Cambria Math" panose="02040503050406030204" pitchFamily="18" charset="0"/>
                              </a:rPr>
                              <m:t>.</m:t>
                            </m:r>
                          </m:e>
                        </m:eqArr>
                      </m:e>
                    </m:d>
                  </m:oMath>
                </m:oMathPara>
              </a14:m>
              <a:endParaRPr lang="es-ES_tradnl" sz="1100"/>
            </a:p>
          </xdr:txBody>
        </xdr:sp>
      </mc:Choice>
      <mc:Fallback xmlns="">
        <xdr:sp macro="" textlink="">
          <xdr:nvSpPr>
            <xdr:cNvPr id="3" name="CuadroTexto 2">
              <a:extLst>
                <a:ext uri="{FF2B5EF4-FFF2-40B4-BE49-F238E27FC236}">
                  <a16:creationId xmlns:a16="http://schemas.microsoft.com/office/drawing/2014/main" id="{7AD9D087-FA20-5F49-A126-16221D792246}"/>
                </a:ext>
              </a:extLst>
            </xdr:cNvPr>
            <xdr:cNvSpPr txBox="1"/>
          </xdr:nvSpPr>
          <xdr:spPr>
            <a:xfrm>
              <a:off x="2311400" y="3048000"/>
              <a:ext cx="3060710" cy="6878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ES" sz="1400" b="0" i="0">
                  <a:latin typeface="Cambria Math" panose="02040503050406030204" pitchFamily="18" charset="0"/>
                </a:rPr>
                <a:t>𝑓(𝑥)={█((7−𝑥)/28,  𝑆𝑖 𝑥=0,1,2,3,4,5,6,@&amp;0,                               𝑒.𝑜.𝑐.)┤</a:t>
              </a:r>
              <a:endParaRPr lang="es-ES_tradnl" sz="1100"/>
            </a:p>
          </xdr:txBody>
        </xdr:sp>
      </mc:Fallback>
    </mc:AlternateContent>
    <xdr:clientData/>
  </xdr:oneCellAnchor>
  <xdr:twoCellAnchor editAs="oneCell">
    <xdr:from>
      <xdr:col>3</xdr:col>
      <xdr:colOff>372534</xdr:colOff>
      <xdr:row>13</xdr:row>
      <xdr:rowOff>110067</xdr:rowOff>
    </xdr:from>
    <xdr:to>
      <xdr:col>5</xdr:col>
      <xdr:colOff>563047</xdr:colOff>
      <xdr:row>22</xdr:row>
      <xdr:rowOff>190499</xdr:rowOff>
    </xdr:to>
    <xdr:pic>
      <xdr:nvPicPr>
        <xdr:cNvPr id="6" name="Imagen 5">
          <a:extLst>
            <a:ext uri="{FF2B5EF4-FFF2-40B4-BE49-F238E27FC236}">
              <a16:creationId xmlns:a16="http://schemas.microsoft.com/office/drawing/2014/main" id="{7DBC2967-5869-134E-ADC4-3D586BB5703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28334" y="3048000"/>
          <a:ext cx="3023671" cy="1909232"/>
        </a:xfrm>
        <a:prstGeom prst="rect">
          <a:avLst/>
        </a:prstGeom>
      </xdr:spPr>
    </xdr:pic>
    <xdr:clientData/>
  </xdr:twoCellAnchor>
  <xdr:twoCellAnchor editAs="oneCell">
    <xdr:from>
      <xdr:col>5</xdr:col>
      <xdr:colOff>677333</xdr:colOff>
      <xdr:row>18</xdr:row>
      <xdr:rowOff>93134</xdr:rowOff>
    </xdr:from>
    <xdr:to>
      <xdr:col>5</xdr:col>
      <xdr:colOff>1066800</xdr:colOff>
      <xdr:row>20</xdr:row>
      <xdr:rowOff>67734</xdr:rowOff>
    </xdr:to>
    <xdr:pic>
      <xdr:nvPicPr>
        <xdr:cNvPr id="5" name="Gráfico 4" descr="questionmark1">
          <a:extLst>
            <a:ext uri="{FF2B5EF4-FFF2-40B4-BE49-F238E27FC236}">
              <a16:creationId xmlns:a16="http://schemas.microsoft.com/office/drawing/2014/main" id="{7024618C-BB0B-F54C-A5E8-08303502946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292600" y="3750734"/>
          <a:ext cx="381000" cy="381000"/>
        </a:xfrm>
        <a:prstGeom prst="rect">
          <a:avLst/>
        </a:prstGeom>
      </xdr:spPr>
    </xdr:pic>
    <xdr:clientData/>
  </xdr:twoCellAnchor>
  <xdr:twoCellAnchor>
    <xdr:from>
      <xdr:col>11</xdr:col>
      <xdr:colOff>280987</xdr:colOff>
      <xdr:row>24</xdr:row>
      <xdr:rowOff>47625</xdr:rowOff>
    </xdr:from>
    <xdr:to>
      <xdr:col>16</xdr:col>
      <xdr:colOff>661987</xdr:colOff>
      <xdr:row>37</xdr:row>
      <xdr:rowOff>190500</xdr:rowOff>
    </xdr:to>
    <xdr:graphicFrame macro="">
      <xdr:nvGraphicFramePr>
        <xdr:cNvPr id="4" name="Gráfico 3">
          <a:extLst>
            <a:ext uri="{FF2B5EF4-FFF2-40B4-BE49-F238E27FC236}">
              <a16:creationId xmlns:a16="http://schemas.microsoft.com/office/drawing/2014/main" id="{8C917E29-8848-4790-B461-CAFBC53B8A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195262</xdr:colOff>
      <xdr:row>66</xdr:row>
      <xdr:rowOff>133350</xdr:rowOff>
    </xdr:from>
    <xdr:to>
      <xdr:col>7</xdr:col>
      <xdr:colOff>280987</xdr:colOff>
      <xdr:row>80</xdr:row>
      <xdr:rowOff>76200</xdr:rowOff>
    </xdr:to>
    <xdr:graphicFrame macro="">
      <xdr:nvGraphicFramePr>
        <xdr:cNvPr id="7" name="Gráfico 6">
          <a:extLst>
            <a:ext uri="{FF2B5EF4-FFF2-40B4-BE49-F238E27FC236}">
              <a16:creationId xmlns:a16="http://schemas.microsoft.com/office/drawing/2014/main" id="{39714832-7730-43E4-99DF-6E4F8726E9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9</xdr:col>
      <xdr:colOff>133349</xdr:colOff>
      <xdr:row>15</xdr:row>
      <xdr:rowOff>104774</xdr:rowOff>
    </xdr:from>
    <xdr:ext cx="3038476" cy="180755"/>
    <mc:AlternateContent xmlns:mc="http://schemas.openxmlformats.org/markup-compatibility/2006" xmlns:a14="http://schemas.microsoft.com/office/drawing/2010/main">
      <mc:Choice Requires="a14">
        <xdr:sp macro="" textlink="">
          <xdr:nvSpPr>
            <xdr:cNvPr id="9" name="CuadroTexto 8">
              <a:extLst>
                <a:ext uri="{FF2B5EF4-FFF2-40B4-BE49-F238E27FC236}">
                  <a16:creationId xmlns:a16="http://schemas.microsoft.com/office/drawing/2014/main" id="{CF86BFE8-A084-48C5-A508-5E090E729EED}"/>
                </a:ext>
              </a:extLst>
            </xdr:cNvPr>
            <xdr:cNvSpPr txBox="1"/>
          </xdr:nvSpPr>
          <xdr:spPr>
            <a:xfrm>
              <a:off x="7134224" y="3105149"/>
              <a:ext cx="3038476" cy="1807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nary>
                    <m:naryPr>
                      <m:chr m:val="∑"/>
                      <m:ctrlPr>
                        <a:rPr lang="es-CL" sz="1100" i="1">
                          <a:latin typeface="Cambria Math" panose="02040503050406030204" pitchFamily="18" charset="0"/>
                        </a:rPr>
                      </m:ctrlPr>
                    </m:naryPr>
                    <m:sub>
                      <m:r>
                        <m:rPr>
                          <m:brk m:alnAt="23"/>
                        </m:rPr>
                        <a:rPr lang="es-CL" sz="1100" b="0" i="1">
                          <a:latin typeface="Cambria Math" panose="02040503050406030204" pitchFamily="18" charset="0"/>
                        </a:rPr>
                        <m:t>𝑥</m:t>
                      </m:r>
                      <m:r>
                        <a:rPr lang="es-CL" sz="1100" b="0" i="1">
                          <a:latin typeface="Cambria Math" panose="02040503050406030204" pitchFamily="18" charset="0"/>
                        </a:rPr>
                        <m:t>=1</m:t>
                      </m:r>
                    </m:sub>
                    <m:sup>
                      <m:r>
                        <a:rPr lang="es-CL" sz="1100" b="0" i="1">
                          <a:latin typeface="Cambria Math" panose="02040503050406030204" pitchFamily="18" charset="0"/>
                        </a:rPr>
                        <m:t>5</m:t>
                      </m:r>
                    </m:sup>
                    <m:e>
                      <m:r>
                        <a:rPr lang="es-CL" sz="1100" b="0" i="1">
                          <a:latin typeface="Cambria Math" panose="02040503050406030204" pitchFamily="18" charset="0"/>
                        </a:rPr>
                        <m:t>𝑓</m:t>
                      </m:r>
                      <m:r>
                        <a:rPr lang="es-CL" sz="1100" b="0" i="1">
                          <a:latin typeface="Cambria Math" panose="02040503050406030204" pitchFamily="18" charset="0"/>
                        </a:rPr>
                        <m:t>(</m:t>
                      </m:r>
                      <m:r>
                        <a:rPr lang="es-CL" sz="1100" b="0" i="1">
                          <a:latin typeface="Cambria Math" panose="02040503050406030204" pitchFamily="18" charset="0"/>
                        </a:rPr>
                        <m:t>𝑥</m:t>
                      </m:r>
                      <m:r>
                        <a:rPr lang="es-CL" sz="1100" b="0" i="1">
                          <a:latin typeface="Cambria Math" panose="02040503050406030204" pitchFamily="18" charset="0"/>
                        </a:rPr>
                        <m:t>)</m:t>
                      </m:r>
                    </m:e>
                  </m:nary>
                </m:oMath>
              </a14:m>
              <a:r>
                <a:rPr lang="es-CL" sz="1100"/>
                <a:t> = 0.1 +  0.15 + 0.3 + f(4) + 0.2</a:t>
              </a:r>
              <a:r>
                <a:rPr lang="es-CL" sz="1100" baseline="0"/>
                <a:t> = 1</a:t>
              </a:r>
              <a:endParaRPr lang="es-CL" sz="1100"/>
            </a:p>
          </xdr:txBody>
        </xdr:sp>
      </mc:Choice>
      <mc:Fallback xmlns="">
        <xdr:sp macro="" textlink="">
          <xdr:nvSpPr>
            <xdr:cNvPr id="9" name="CuadroTexto 8">
              <a:extLst>
                <a:ext uri="{FF2B5EF4-FFF2-40B4-BE49-F238E27FC236}">
                  <a16:creationId xmlns:a16="http://schemas.microsoft.com/office/drawing/2014/main" id="{CF86BFE8-A084-48C5-A508-5E090E729EED}"/>
                </a:ext>
              </a:extLst>
            </xdr:cNvPr>
            <xdr:cNvSpPr txBox="1"/>
          </xdr:nvSpPr>
          <xdr:spPr>
            <a:xfrm>
              <a:off x="7134224" y="3105149"/>
              <a:ext cx="3038476" cy="1807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CL" sz="1100" i="0">
                  <a:latin typeface="Cambria Math" panose="02040503050406030204" pitchFamily="18" charset="0"/>
                </a:rPr>
                <a:t>∑24_(</a:t>
              </a:r>
              <a:r>
                <a:rPr lang="es-CL" sz="1100" b="0" i="0">
                  <a:latin typeface="Cambria Math" panose="02040503050406030204" pitchFamily="18" charset="0"/>
                </a:rPr>
                <a:t>𝑥=1)^5▒〖𝑓(𝑥)〗</a:t>
              </a:r>
              <a:r>
                <a:rPr lang="es-CL" sz="1100"/>
                <a:t> = 0.1 +  0.15 + 0.3 + f(4) + 0.2</a:t>
              </a:r>
              <a:r>
                <a:rPr lang="es-CL" sz="1100" baseline="0"/>
                <a:t> = 1</a:t>
              </a:r>
              <a:endParaRPr lang="es-CL" sz="1100"/>
            </a:p>
          </xdr:txBody>
        </xdr:sp>
      </mc:Fallback>
    </mc:AlternateContent>
    <xdr:clientData/>
  </xdr:oneCellAnchor>
  <xdr:oneCellAnchor>
    <xdr:from>
      <xdr:col>9</xdr:col>
      <xdr:colOff>123825</xdr:colOff>
      <xdr:row>17</xdr:row>
      <xdr:rowOff>1</xdr:rowOff>
    </xdr:from>
    <xdr:ext cx="1228725" cy="172227"/>
    <mc:AlternateContent xmlns:mc="http://schemas.openxmlformats.org/markup-compatibility/2006" xmlns:a14="http://schemas.microsoft.com/office/drawing/2010/main">
      <mc:Choice Requires="a14">
        <xdr:sp macro="" textlink="">
          <xdr:nvSpPr>
            <xdr:cNvPr id="10" name="CuadroTexto 9">
              <a:extLst>
                <a:ext uri="{FF2B5EF4-FFF2-40B4-BE49-F238E27FC236}">
                  <a16:creationId xmlns:a16="http://schemas.microsoft.com/office/drawing/2014/main" id="{C032EEE9-0728-464F-810B-7A0E8452BB3E}"/>
                </a:ext>
              </a:extLst>
            </xdr:cNvPr>
            <xdr:cNvSpPr txBox="1"/>
          </xdr:nvSpPr>
          <xdr:spPr>
            <a:xfrm>
              <a:off x="7124700" y="3400426"/>
              <a:ext cx="12287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r>
                    <a:rPr lang="es-CL" sz="1100" b="0" i="1">
                      <a:latin typeface="Cambria Math" panose="02040503050406030204" pitchFamily="18" charset="0"/>
                    </a:rPr>
                    <m:t>𝑓</m:t>
                  </m:r>
                  <m:d>
                    <m:dPr>
                      <m:ctrlPr>
                        <a:rPr lang="es-CL" sz="1100" b="0" i="1">
                          <a:latin typeface="Cambria Math" panose="02040503050406030204" pitchFamily="18" charset="0"/>
                        </a:rPr>
                      </m:ctrlPr>
                    </m:dPr>
                    <m:e>
                      <m:r>
                        <a:rPr lang="es-CL" sz="1100" b="0" i="1">
                          <a:latin typeface="Cambria Math" panose="02040503050406030204" pitchFamily="18" charset="0"/>
                        </a:rPr>
                        <m:t>4</m:t>
                      </m:r>
                    </m:e>
                  </m:d>
                  <m:r>
                    <a:rPr lang="es-CL" sz="1100" b="0" i="1">
                      <a:latin typeface="Cambria Math" panose="02040503050406030204" pitchFamily="18" charset="0"/>
                    </a:rPr>
                    <m:t>=  </m:t>
                  </m:r>
                </m:oMath>
              </a14:m>
              <a:r>
                <a:rPr lang="es-CL" sz="1100"/>
                <a:t>0.25</a:t>
              </a:r>
            </a:p>
          </xdr:txBody>
        </xdr:sp>
      </mc:Choice>
      <mc:Fallback xmlns="">
        <xdr:sp macro="" textlink="">
          <xdr:nvSpPr>
            <xdr:cNvPr id="10" name="CuadroTexto 9">
              <a:extLst>
                <a:ext uri="{FF2B5EF4-FFF2-40B4-BE49-F238E27FC236}">
                  <a16:creationId xmlns:a16="http://schemas.microsoft.com/office/drawing/2014/main" id="{C032EEE9-0728-464F-810B-7A0E8452BB3E}"/>
                </a:ext>
              </a:extLst>
            </xdr:cNvPr>
            <xdr:cNvSpPr txBox="1"/>
          </xdr:nvSpPr>
          <xdr:spPr>
            <a:xfrm>
              <a:off x="7124700" y="3400426"/>
              <a:ext cx="12287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CL" sz="1100" b="0" i="0">
                  <a:latin typeface="Cambria Math" panose="02040503050406030204" pitchFamily="18" charset="0"/>
                </a:rPr>
                <a:t>𝑓(4)=  </a:t>
              </a:r>
              <a:r>
                <a:rPr lang="es-CL" sz="1100"/>
                <a:t>0.25</a:t>
              </a:r>
            </a:p>
          </xdr:txBody>
        </xdr:sp>
      </mc:Fallback>
    </mc:AlternateContent>
    <xdr:clientData/>
  </xdr:oneCellAnchor>
  <xdr:twoCellAnchor editAs="oneCell">
    <xdr:from>
      <xdr:col>5</xdr:col>
      <xdr:colOff>528937</xdr:colOff>
      <xdr:row>53</xdr:row>
      <xdr:rowOff>51211</xdr:rowOff>
    </xdr:from>
    <xdr:to>
      <xdr:col>7</xdr:col>
      <xdr:colOff>485775</xdr:colOff>
      <xdr:row>63</xdr:row>
      <xdr:rowOff>161925</xdr:rowOff>
    </xdr:to>
    <xdr:pic>
      <xdr:nvPicPr>
        <xdr:cNvPr id="11" name="Imagen 10" descr="Los tesoros matemáticos que esconde el triángulo de Pascal | Blog El Aleph  | EL PAÍS">
          <a:extLst>
            <a:ext uri="{FF2B5EF4-FFF2-40B4-BE49-F238E27FC236}">
              <a16:creationId xmlns:a16="http://schemas.microsoft.com/office/drawing/2014/main" id="{AAE9F269-6EAF-4675-97F3-61BE8DB32C53}"/>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5367637" y="10652536"/>
          <a:ext cx="2557163" cy="21109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8</xdr:col>
      <xdr:colOff>809625</xdr:colOff>
      <xdr:row>55</xdr:row>
      <xdr:rowOff>142875</xdr:rowOff>
    </xdr:from>
    <xdr:ext cx="1460272" cy="179665"/>
    <mc:AlternateContent xmlns:mc="http://schemas.openxmlformats.org/markup-compatibility/2006" xmlns:a14="http://schemas.microsoft.com/office/drawing/2010/main">
      <mc:Choice Requires="a14">
        <xdr:sp macro="" textlink="">
          <xdr:nvSpPr>
            <xdr:cNvPr id="12" name="CuadroTexto 11">
              <a:extLst>
                <a:ext uri="{FF2B5EF4-FFF2-40B4-BE49-F238E27FC236}">
                  <a16:creationId xmlns:a16="http://schemas.microsoft.com/office/drawing/2014/main" id="{67707C4D-8B74-453C-90CE-0BBE6FC84C7A}"/>
                </a:ext>
              </a:extLst>
            </xdr:cNvPr>
            <xdr:cNvSpPr txBox="1"/>
          </xdr:nvSpPr>
          <xdr:spPr>
            <a:xfrm>
              <a:off x="9086850" y="11144250"/>
              <a:ext cx="1460272" cy="1796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CL" sz="1100" i="1">
                            <a:solidFill>
                              <a:schemeClr val="tx1"/>
                            </a:solidFill>
                            <a:effectLst/>
                            <a:latin typeface="Cambria Math" panose="02040503050406030204" pitchFamily="18" charset="0"/>
                            <a:ea typeface="+mn-ea"/>
                            <a:cs typeface="+mn-cs"/>
                          </a:rPr>
                        </m:ctrlPr>
                      </m:sSupPr>
                      <m:e>
                        <m:r>
                          <a:rPr lang="es-CL" sz="1100" i="1">
                            <a:solidFill>
                              <a:schemeClr val="tx1"/>
                            </a:solidFill>
                            <a:effectLst/>
                            <a:latin typeface="Cambria Math" panose="02040503050406030204" pitchFamily="18" charset="0"/>
                            <a:ea typeface="+mn-ea"/>
                            <a:cs typeface="+mn-cs"/>
                          </a:rPr>
                          <m:t>𝐶</m:t>
                        </m:r>
                      </m:e>
                      <m:sup>
                        <m:r>
                          <a:rPr lang="es-CL" sz="1100" i="1">
                            <a:solidFill>
                              <a:schemeClr val="tx1"/>
                            </a:solidFill>
                            <a:effectLst/>
                            <a:latin typeface="Cambria Math" panose="02040503050406030204" pitchFamily="18" charset="0"/>
                            <a:ea typeface="+mn-ea"/>
                            <a:cs typeface="+mn-cs"/>
                          </a:rPr>
                          <m:t>3</m:t>
                        </m:r>
                      </m:sup>
                    </m:sSup>
                    <m:r>
                      <a:rPr lang="es-CL" sz="1100" i="1">
                        <a:solidFill>
                          <a:schemeClr val="tx1"/>
                        </a:solidFill>
                        <a:effectLst/>
                        <a:latin typeface="Cambria Math" panose="02040503050406030204" pitchFamily="18" charset="0"/>
                        <a:ea typeface="+mn-ea"/>
                        <a:cs typeface="+mn-cs"/>
                      </a:rPr>
                      <m:t>+3</m:t>
                    </m:r>
                    <m:sSup>
                      <m:sSupPr>
                        <m:ctrlPr>
                          <a:rPr lang="es-CL" sz="1100" i="1">
                            <a:solidFill>
                              <a:schemeClr val="tx1"/>
                            </a:solidFill>
                            <a:effectLst/>
                            <a:latin typeface="Cambria Math" panose="02040503050406030204" pitchFamily="18" charset="0"/>
                            <a:ea typeface="+mn-ea"/>
                            <a:cs typeface="+mn-cs"/>
                          </a:rPr>
                        </m:ctrlPr>
                      </m:sSupPr>
                      <m:e>
                        <m:r>
                          <a:rPr lang="es-CL" sz="1100" i="1">
                            <a:solidFill>
                              <a:schemeClr val="tx1"/>
                            </a:solidFill>
                            <a:effectLst/>
                            <a:latin typeface="Cambria Math" panose="02040503050406030204" pitchFamily="18" charset="0"/>
                            <a:ea typeface="+mn-ea"/>
                            <a:cs typeface="+mn-cs"/>
                          </a:rPr>
                          <m:t>𝐶</m:t>
                        </m:r>
                      </m:e>
                      <m:sup>
                        <m:r>
                          <a:rPr lang="es-CL" sz="1100" i="1">
                            <a:solidFill>
                              <a:schemeClr val="tx1"/>
                            </a:solidFill>
                            <a:effectLst/>
                            <a:latin typeface="Cambria Math" panose="02040503050406030204" pitchFamily="18" charset="0"/>
                            <a:ea typeface="+mn-ea"/>
                            <a:cs typeface="+mn-cs"/>
                          </a:rPr>
                          <m:t>2</m:t>
                        </m:r>
                      </m:sup>
                    </m:sSup>
                    <m:r>
                      <a:rPr lang="es-CL" sz="1100" i="1">
                        <a:solidFill>
                          <a:schemeClr val="tx1"/>
                        </a:solidFill>
                        <a:effectLst/>
                        <a:latin typeface="Cambria Math" panose="02040503050406030204" pitchFamily="18" charset="0"/>
                        <a:ea typeface="+mn-ea"/>
                        <a:cs typeface="+mn-cs"/>
                      </a:rPr>
                      <m:t>𝑆</m:t>
                    </m:r>
                    <m:r>
                      <a:rPr lang="es-CL" sz="1100" i="1">
                        <a:solidFill>
                          <a:schemeClr val="tx1"/>
                        </a:solidFill>
                        <a:effectLst/>
                        <a:latin typeface="Cambria Math" panose="02040503050406030204" pitchFamily="18" charset="0"/>
                        <a:ea typeface="+mn-ea"/>
                        <a:cs typeface="+mn-cs"/>
                      </a:rPr>
                      <m:t>+3</m:t>
                    </m:r>
                    <m:r>
                      <a:rPr lang="es-CL" sz="1100" i="1">
                        <a:solidFill>
                          <a:schemeClr val="tx1"/>
                        </a:solidFill>
                        <a:effectLst/>
                        <a:latin typeface="Cambria Math" panose="02040503050406030204" pitchFamily="18" charset="0"/>
                        <a:ea typeface="+mn-ea"/>
                        <a:cs typeface="+mn-cs"/>
                      </a:rPr>
                      <m:t>𝐶</m:t>
                    </m:r>
                    <m:sSup>
                      <m:sSupPr>
                        <m:ctrlPr>
                          <a:rPr lang="es-CL" sz="1100" i="1">
                            <a:solidFill>
                              <a:schemeClr val="tx1"/>
                            </a:solidFill>
                            <a:effectLst/>
                            <a:latin typeface="Cambria Math" panose="02040503050406030204" pitchFamily="18" charset="0"/>
                            <a:ea typeface="+mn-ea"/>
                            <a:cs typeface="+mn-cs"/>
                          </a:rPr>
                        </m:ctrlPr>
                      </m:sSupPr>
                      <m:e>
                        <m:r>
                          <a:rPr lang="es-CL" sz="1100" i="1">
                            <a:solidFill>
                              <a:schemeClr val="tx1"/>
                            </a:solidFill>
                            <a:effectLst/>
                            <a:latin typeface="Cambria Math" panose="02040503050406030204" pitchFamily="18" charset="0"/>
                            <a:ea typeface="+mn-ea"/>
                            <a:cs typeface="+mn-cs"/>
                          </a:rPr>
                          <m:t>𝑆</m:t>
                        </m:r>
                      </m:e>
                      <m:sup>
                        <m:r>
                          <a:rPr lang="es-CL" sz="1100" i="1">
                            <a:solidFill>
                              <a:schemeClr val="tx1"/>
                            </a:solidFill>
                            <a:effectLst/>
                            <a:latin typeface="Cambria Math" panose="02040503050406030204" pitchFamily="18" charset="0"/>
                            <a:ea typeface="+mn-ea"/>
                            <a:cs typeface="+mn-cs"/>
                          </a:rPr>
                          <m:t>2</m:t>
                        </m:r>
                      </m:sup>
                    </m:sSup>
                    <m:r>
                      <a:rPr lang="es-CL" sz="1100" i="1">
                        <a:solidFill>
                          <a:schemeClr val="tx1"/>
                        </a:solidFill>
                        <a:effectLst/>
                        <a:latin typeface="Cambria Math" panose="02040503050406030204" pitchFamily="18" charset="0"/>
                        <a:ea typeface="+mn-ea"/>
                        <a:cs typeface="+mn-cs"/>
                      </a:rPr>
                      <m:t>+</m:t>
                    </m:r>
                    <m:sSup>
                      <m:sSupPr>
                        <m:ctrlPr>
                          <a:rPr lang="es-CL" sz="1100" i="1">
                            <a:solidFill>
                              <a:schemeClr val="tx1"/>
                            </a:solidFill>
                            <a:effectLst/>
                            <a:latin typeface="Cambria Math" panose="02040503050406030204" pitchFamily="18" charset="0"/>
                            <a:ea typeface="+mn-ea"/>
                            <a:cs typeface="+mn-cs"/>
                          </a:rPr>
                        </m:ctrlPr>
                      </m:sSupPr>
                      <m:e>
                        <m:r>
                          <a:rPr lang="es-CL" sz="1100" i="1">
                            <a:solidFill>
                              <a:schemeClr val="tx1"/>
                            </a:solidFill>
                            <a:effectLst/>
                            <a:latin typeface="Cambria Math" panose="02040503050406030204" pitchFamily="18" charset="0"/>
                            <a:ea typeface="+mn-ea"/>
                            <a:cs typeface="+mn-cs"/>
                          </a:rPr>
                          <m:t>𝑆</m:t>
                        </m:r>
                      </m:e>
                      <m:sup>
                        <m:r>
                          <a:rPr lang="es-CL" sz="1100" i="1">
                            <a:solidFill>
                              <a:schemeClr val="tx1"/>
                            </a:solidFill>
                            <a:effectLst/>
                            <a:latin typeface="Cambria Math" panose="02040503050406030204" pitchFamily="18" charset="0"/>
                            <a:ea typeface="+mn-ea"/>
                            <a:cs typeface="+mn-cs"/>
                          </a:rPr>
                          <m:t>3</m:t>
                        </m:r>
                      </m:sup>
                    </m:sSup>
                  </m:oMath>
                </m:oMathPara>
              </a14:m>
              <a:endParaRPr lang="es-CL" sz="1100"/>
            </a:p>
          </xdr:txBody>
        </xdr:sp>
      </mc:Choice>
      <mc:Fallback xmlns="">
        <xdr:sp macro="" textlink="">
          <xdr:nvSpPr>
            <xdr:cNvPr id="12" name="CuadroTexto 11">
              <a:extLst>
                <a:ext uri="{FF2B5EF4-FFF2-40B4-BE49-F238E27FC236}">
                  <a16:creationId xmlns:a16="http://schemas.microsoft.com/office/drawing/2014/main" id="{67707C4D-8B74-453C-90CE-0BBE6FC84C7A}"/>
                </a:ext>
              </a:extLst>
            </xdr:cNvPr>
            <xdr:cNvSpPr txBox="1"/>
          </xdr:nvSpPr>
          <xdr:spPr>
            <a:xfrm>
              <a:off x="9086850" y="11144250"/>
              <a:ext cx="1460272" cy="1796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CL" sz="1100" i="0">
                  <a:solidFill>
                    <a:schemeClr val="tx1"/>
                  </a:solidFill>
                  <a:effectLst/>
                  <a:latin typeface="+mn-lt"/>
                  <a:ea typeface="+mn-ea"/>
                  <a:cs typeface="+mn-cs"/>
                </a:rPr>
                <a:t>𝐶^3+3𝐶^2 𝑆+3𝐶𝑆^2+𝑆^3</a:t>
              </a:r>
              <a:endParaRPr lang="es-CL" sz="1100"/>
            </a:p>
          </xdr:txBody>
        </xdr:sp>
      </mc:Fallback>
    </mc:AlternateContent>
    <xdr:clientData/>
  </xdr:oneCellAnchor>
  <xdr:twoCellAnchor>
    <xdr:from>
      <xdr:col>6</xdr:col>
      <xdr:colOff>1038225</xdr:colOff>
      <xdr:row>56</xdr:row>
      <xdr:rowOff>28575</xdr:rowOff>
    </xdr:from>
    <xdr:to>
      <xdr:col>8</xdr:col>
      <xdr:colOff>714375</xdr:colOff>
      <xdr:row>57</xdr:row>
      <xdr:rowOff>0</xdr:rowOff>
    </xdr:to>
    <xdr:cxnSp macro="">
      <xdr:nvCxnSpPr>
        <xdr:cNvPr id="14" name="Conector recto de flecha 13">
          <a:extLst>
            <a:ext uri="{FF2B5EF4-FFF2-40B4-BE49-F238E27FC236}">
              <a16:creationId xmlns:a16="http://schemas.microsoft.com/office/drawing/2014/main" id="{99A0343C-0974-4A7E-B75A-76CD3B4F0396}"/>
            </a:ext>
          </a:extLst>
        </xdr:cNvPr>
        <xdr:cNvCxnSpPr/>
      </xdr:nvCxnSpPr>
      <xdr:spPr>
        <a:xfrm flipV="1">
          <a:off x="7153275" y="11229975"/>
          <a:ext cx="1838325" cy="1714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38100</xdr:colOff>
      <xdr:row>9</xdr:row>
      <xdr:rowOff>12700</xdr:rowOff>
    </xdr:from>
    <xdr:to>
      <xdr:col>2</xdr:col>
      <xdr:colOff>6134100</xdr:colOff>
      <xdr:row>17</xdr:row>
      <xdr:rowOff>44605</xdr:rowOff>
    </xdr:to>
    <xdr:sp macro="" textlink="">
      <xdr:nvSpPr>
        <xdr:cNvPr id="2" name="Rectángulo 1">
          <a:extLst>
            <a:ext uri="{FF2B5EF4-FFF2-40B4-BE49-F238E27FC236}">
              <a16:creationId xmlns:a16="http://schemas.microsoft.com/office/drawing/2014/main" id="{EE1447E1-68D6-2C48-ACAD-2561EEFA6E9C}"/>
            </a:ext>
          </a:extLst>
        </xdr:cNvPr>
        <xdr:cNvSpPr/>
      </xdr:nvSpPr>
      <xdr:spPr>
        <a:xfrm>
          <a:off x="1689100" y="3606800"/>
          <a:ext cx="6096000" cy="1657505"/>
        </a:xfrm>
        <a:prstGeom prst="rect">
          <a:avLst/>
        </a:prstGeom>
      </xdr:spPr>
      <xdr:txBody>
        <a:bodyPr wrap="square">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342900" indent="-342900">
            <a:buAutoNum type="alphaLcParenR"/>
          </a:pPr>
          <a:r>
            <a:rPr lang="es-CL" sz="2000"/>
            <a:t>Todos los ítems mal </a:t>
          </a:r>
        </a:p>
        <a:p>
          <a:pPr marL="342900" indent="-342900">
            <a:buAutoNum type="alphaLcParenR"/>
          </a:pPr>
          <a:r>
            <a:rPr lang="es-CL" sz="2000"/>
            <a:t>Al menos cuatro ítems bien </a:t>
          </a:r>
        </a:p>
        <a:p>
          <a:pPr marL="342900" indent="-342900">
            <a:buAutoNum type="alphaLcParenR"/>
          </a:pPr>
          <a:r>
            <a:rPr lang="es-CL" sz="2000"/>
            <a:t>Entre cuatro y seis ítems bien </a:t>
          </a:r>
        </a:p>
        <a:p>
          <a:pPr marL="342900" indent="-342900">
            <a:buAutoNum type="alphaLcParenR"/>
          </a:pPr>
          <a:r>
            <a:rPr lang="es-CL" sz="2000"/>
            <a:t>Todos los ítems bien </a:t>
          </a:r>
        </a:p>
        <a:p>
          <a:pPr marL="342900" indent="-342900">
            <a:buAutoNum type="alphaLcParenR"/>
          </a:pPr>
          <a:r>
            <a:rPr lang="es-CL" sz="2000"/>
            <a:t>Menos de tres ítems bien</a:t>
          </a:r>
          <a:endParaRPr lang="es-CL"/>
        </a:p>
      </xdr:txBody>
    </xdr:sp>
    <xdr:clientData/>
  </xdr:twoCellAnchor>
  <xdr:twoCellAnchor>
    <xdr:from>
      <xdr:col>2</xdr:col>
      <xdr:colOff>1904999</xdr:colOff>
      <xdr:row>26</xdr:row>
      <xdr:rowOff>190502</xdr:rowOff>
    </xdr:from>
    <xdr:to>
      <xdr:col>2</xdr:col>
      <xdr:colOff>6589295</xdr:colOff>
      <xdr:row>30</xdr:row>
      <xdr:rowOff>21044</xdr:rowOff>
    </xdr:to>
    <mc:AlternateContent xmlns:mc="http://schemas.openxmlformats.org/markup-compatibility/2006" xmlns:a14="http://schemas.microsoft.com/office/drawing/2010/main">
      <mc:Choice Requires="a14">
        <xdr:sp macro="" textlink="">
          <xdr:nvSpPr>
            <xdr:cNvPr id="3" name="CuadroTexto 18">
              <a:extLst>
                <a:ext uri="{FF2B5EF4-FFF2-40B4-BE49-F238E27FC236}">
                  <a16:creationId xmlns:a16="http://schemas.microsoft.com/office/drawing/2014/main" id="{DAC1AEEF-859E-0E4C-A24D-9B8AB84F89C5}"/>
                </a:ext>
              </a:extLst>
            </xdr:cNvPr>
            <xdr:cNvSpPr txBox="1"/>
          </xdr:nvSpPr>
          <xdr:spPr>
            <a:xfrm>
              <a:off x="3592285" y="8137073"/>
              <a:ext cx="4684296" cy="646971"/>
            </a:xfrm>
            <a:prstGeom prst="rect">
              <a:avLst/>
            </a:prstGeom>
            <a:noFill/>
          </xdr:spPr>
          <xdr:txBody>
            <a:bodyPr wrap="square" lIns="0" tIns="0" rIns="0" bIns="0"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r>
                      <a:rPr lang="es-ES" sz="2800" b="0" i="1">
                        <a:latin typeface="Cambria Math" panose="02040503050406030204" pitchFamily="18" charset="0"/>
                      </a:rPr>
                      <m:t>𝑃</m:t>
                    </m:r>
                    <m:d>
                      <m:dPr>
                        <m:ctrlPr>
                          <a:rPr lang="es-ES" sz="2800" b="0" i="1">
                            <a:latin typeface="Cambria Math" panose="02040503050406030204" pitchFamily="18" charset="0"/>
                          </a:rPr>
                        </m:ctrlPr>
                      </m:dPr>
                      <m:e>
                        <m:r>
                          <a:rPr lang="es-ES" sz="2800" b="0" i="1">
                            <a:latin typeface="Cambria Math" panose="02040503050406030204" pitchFamily="18" charset="0"/>
                          </a:rPr>
                          <m:t>𝑋</m:t>
                        </m:r>
                        <m:r>
                          <a:rPr lang="es-ES" sz="2800" b="0" i="1">
                            <a:latin typeface="Cambria Math" panose="02040503050406030204" pitchFamily="18" charset="0"/>
                          </a:rPr>
                          <m:t>=</m:t>
                        </m:r>
                        <m:r>
                          <a:rPr lang="es-ES" sz="2800" b="0" i="1">
                            <a:latin typeface="Cambria Math" panose="02040503050406030204" pitchFamily="18" charset="0"/>
                          </a:rPr>
                          <m:t>𝑘</m:t>
                        </m:r>
                      </m:e>
                    </m:d>
                    <m:r>
                      <a:rPr lang="es-ES" sz="2800" b="0" i="1">
                        <a:latin typeface="Cambria Math" panose="02040503050406030204" pitchFamily="18" charset="0"/>
                      </a:rPr>
                      <m:t>=</m:t>
                    </m:r>
                    <m:d>
                      <m:dPr>
                        <m:ctrlPr>
                          <a:rPr lang="es-ES" sz="2800" b="0" i="1">
                            <a:latin typeface="Cambria Math" panose="02040503050406030204" pitchFamily="18" charset="0"/>
                          </a:rPr>
                        </m:ctrlPr>
                      </m:dPr>
                      <m:e>
                        <m:m>
                          <m:mPr>
                            <m:mcs>
                              <m:mc>
                                <m:mcPr>
                                  <m:count m:val="1"/>
                                  <m:mcJc m:val="center"/>
                                </m:mcPr>
                              </m:mc>
                            </m:mcs>
                            <m:ctrlPr>
                              <a:rPr lang="es-ES" sz="2800" b="0" i="1">
                                <a:latin typeface="Cambria Math" panose="02040503050406030204" pitchFamily="18" charset="0"/>
                              </a:rPr>
                            </m:ctrlPr>
                          </m:mPr>
                          <m:mr>
                            <m:e>
                              <m:r>
                                <m:rPr>
                                  <m:brk m:alnAt="7"/>
                                </m:rPr>
                                <a:rPr lang="es-ES" sz="2800" b="0" i="1">
                                  <a:latin typeface="Cambria Math" panose="02040503050406030204" pitchFamily="18" charset="0"/>
                                </a:rPr>
                                <m:t>𝑛</m:t>
                              </m:r>
                            </m:e>
                          </m:mr>
                          <m:mr>
                            <m:e>
                              <m:r>
                                <a:rPr lang="es-ES" sz="2800" b="0" i="1">
                                  <a:latin typeface="Cambria Math" panose="02040503050406030204" pitchFamily="18" charset="0"/>
                                </a:rPr>
                                <m:t>𝑘</m:t>
                              </m:r>
                            </m:e>
                          </m:mr>
                        </m:m>
                      </m:e>
                    </m:d>
                    <m:sSup>
                      <m:sSupPr>
                        <m:ctrlPr>
                          <a:rPr lang="es-ES" sz="2800" b="0" i="1">
                            <a:latin typeface="Cambria Math" panose="02040503050406030204" pitchFamily="18" charset="0"/>
                          </a:rPr>
                        </m:ctrlPr>
                      </m:sSupPr>
                      <m:e>
                        <m:r>
                          <a:rPr lang="es-ES" sz="2800" b="0" i="1">
                            <a:latin typeface="Cambria Math" panose="02040503050406030204" pitchFamily="18" charset="0"/>
                          </a:rPr>
                          <m:t>𝑝</m:t>
                        </m:r>
                      </m:e>
                      <m:sup>
                        <m:r>
                          <a:rPr lang="es-ES" sz="2800" b="0" i="1">
                            <a:latin typeface="Cambria Math" panose="02040503050406030204" pitchFamily="18" charset="0"/>
                          </a:rPr>
                          <m:t>𝑘</m:t>
                        </m:r>
                      </m:sup>
                    </m:sSup>
                    <m:sSup>
                      <m:sSupPr>
                        <m:ctrlPr>
                          <a:rPr lang="es-ES" sz="2800" b="0" i="1">
                            <a:latin typeface="Cambria Math" panose="02040503050406030204" pitchFamily="18" charset="0"/>
                          </a:rPr>
                        </m:ctrlPr>
                      </m:sSupPr>
                      <m:e>
                        <m:d>
                          <m:dPr>
                            <m:ctrlPr>
                              <a:rPr lang="es-ES" sz="2800" b="0" i="1">
                                <a:latin typeface="Cambria Math" panose="02040503050406030204" pitchFamily="18" charset="0"/>
                              </a:rPr>
                            </m:ctrlPr>
                          </m:dPr>
                          <m:e>
                            <m:r>
                              <a:rPr lang="es-ES" sz="2800" b="0" i="1">
                                <a:latin typeface="Cambria Math" panose="02040503050406030204" pitchFamily="18" charset="0"/>
                              </a:rPr>
                              <m:t>1−</m:t>
                            </m:r>
                            <m:r>
                              <a:rPr lang="es-ES" sz="2800" b="0" i="1">
                                <a:latin typeface="Cambria Math" panose="02040503050406030204" pitchFamily="18" charset="0"/>
                              </a:rPr>
                              <m:t>𝑝</m:t>
                            </m:r>
                          </m:e>
                        </m:d>
                      </m:e>
                      <m:sup>
                        <m:r>
                          <a:rPr lang="es-ES" sz="2800" b="0" i="1">
                            <a:latin typeface="Cambria Math" panose="02040503050406030204" pitchFamily="18" charset="0"/>
                          </a:rPr>
                          <m:t>𝑛</m:t>
                        </m:r>
                        <m:r>
                          <a:rPr lang="es-ES" sz="2800" b="0" i="1">
                            <a:latin typeface="Cambria Math" panose="02040503050406030204" pitchFamily="18" charset="0"/>
                          </a:rPr>
                          <m:t>−</m:t>
                        </m:r>
                        <m:r>
                          <a:rPr lang="es-ES" sz="2800" b="0" i="1">
                            <a:latin typeface="Cambria Math" panose="02040503050406030204" pitchFamily="18" charset="0"/>
                          </a:rPr>
                          <m:t>𝑘</m:t>
                        </m:r>
                      </m:sup>
                    </m:sSup>
                  </m:oMath>
                </m:oMathPara>
              </a14:m>
              <a:endParaRPr lang="es-CL" sz="2000"/>
            </a:p>
          </xdr:txBody>
        </xdr:sp>
      </mc:Choice>
      <mc:Fallback xmlns="">
        <xdr:sp macro="" textlink="">
          <xdr:nvSpPr>
            <xdr:cNvPr id="3" name="CuadroTexto 18">
              <a:extLst>
                <a:ext uri="{FF2B5EF4-FFF2-40B4-BE49-F238E27FC236}">
                  <a16:creationId xmlns:a16="http://schemas.microsoft.com/office/drawing/2014/main" id="{DAC1AEEF-859E-0E4C-A24D-9B8AB84F89C5}"/>
                </a:ext>
              </a:extLst>
            </xdr:cNvPr>
            <xdr:cNvSpPr txBox="1"/>
          </xdr:nvSpPr>
          <xdr:spPr>
            <a:xfrm>
              <a:off x="3592285" y="8137073"/>
              <a:ext cx="4684296" cy="646971"/>
            </a:xfrm>
            <a:prstGeom prst="rect">
              <a:avLst/>
            </a:prstGeom>
            <a:noFill/>
          </xdr:spPr>
          <xdr:txBody>
            <a:bodyPr wrap="square" lIns="0" tIns="0" rIns="0" bIns="0"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r>
                <a:rPr lang="es-ES" sz="2800" b="0" i="0">
                  <a:latin typeface="Cambria Math" panose="02040503050406030204" pitchFamily="18" charset="0"/>
                </a:rPr>
                <a:t>𝑃(𝑋=𝑘)=(■8(𝑛@𝑘)) 𝑝^𝑘 (1−𝑝)^(𝑛−𝑘)</a:t>
              </a:r>
              <a:endParaRPr lang="es-CL" sz="2000"/>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oneCellAnchor>
    <xdr:from>
      <xdr:col>1</xdr:col>
      <xdr:colOff>833437</xdr:colOff>
      <xdr:row>18</xdr:row>
      <xdr:rowOff>171450</xdr:rowOff>
    </xdr:from>
    <xdr:ext cx="3976153" cy="332655"/>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276EB695-5D9E-4D9E-943C-3EA3DCAD4825}"/>
                </a:ext>
              </a:extLst>
            </xdr:cNvPr>
            <xdr:cNvSpPr txBox="1"/>
          </xdr:nvSpPr>
          <xdr:spPr>
            <a:xfrm>
              <a:off x="1671637" y="5124450"/>
              <a:ext cx="3976153" cy="3326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L" sz="1100" b="0" i="1">
                        <a:latin typeface="Cambria Math" panose="02040503050406030204" pitchFamily="18" charset="0"/>
                      </a:rPr>
                      <m:t>𝑝</m:t>
                    </m:r>
                    <m:r>
                      <a:rPr lang="es-CL" sz="1100" b="0" i="1">
                        <a:latin typeface="Cambria Math" panose="02040503050406030204" pitchFamily="18" charset="0"/>
                      </a:rPr>
                      <m:t>= </m:t>
                    </m:r>
                    <m:f>
                      <m:fPr>
                        <m:ctrlPr>
                          <a:rPr lang="es-CL" sz="1100" i="1">
                            <a:latin typeface="Cambria Math" panose="02040503050406030204" pitchFamily="18" charset="0"/>
                          </a:rPr>
                        </m:ctrlPr>
                      </m:fPr>
                      <m:num>
                        <m:r>
                          <a:rPr lang="es-CL" sz="1100" b="0" i="1">
                            <a:latin typeface="Cambria Math" panose="02040503050406030204" pitchFamily="18" charset="0"/>
                          </a:rPr>
                          <m:t>𝑉𝑒𝑛𝑑𝑒𝑑𝑜𝑟𝑒𝑠</m:t>
                        </m:r>
                        <m:r>
                          <a:rPr lang="es-CL" sz="1100" b="0" i="1">
                            <a:latin typeface="Cambria Math" panose="02040503050406030204" pitchFamily="18" charset="0"/>
                          </a:rPr>
                          <m:t> </m:t>
                        </m:r>
                        <m:r>
                          <a:rPr lang="es-CL" sz="1100" b="0" i="1">
                            <a:latin typeface="Cambria Math" panose="02040503050406030204" pitchFamily="18" charset="0"/>
                          </a:rPr>
                          <m:t>𝑞𝑢𝑒</m:t>
                        </m:r>
                        <m:r>
                          <a:rPr lang="es-CL" sz="1100" b="0" i="1">
                            <a:latin typeface="Cambria Math" panose="02040503050406030204" pitchFamily="18" charset="0"/>
                          </a:rPr>
                          <m:t> </m:t>
                        </m:r>
                        <m:r>
                          <a:rPr lang="es-CL" sz="1100" b="0" i="1">
                            <a:latin typeface="Cambria Math" panose="02040503050406030204" pitchFamily="18" charset="0"/>
                          </a:rPr>
                          <m:t>𝑠𝑢𝑝𝑒𝑟𝑎𝑟𝑜𝑛</m:t>
                        </m:r>
                        <m:r>
                          <a:rPr lang="es-CL" sz="1100" b="0" i="1">
                            <a:latin typeface="Cambria Math" panose="02040503050406030204" pitchFamily="18" charset="0"/>
                          </a:rPr>
                          <m:t> </m:t>
                        </m:r>
                        <m:r>
                          <a:rPr lang="es-CL" sz="1100" b="0" i="1">
                            <a:latin typeface="Cambria Math" panose="02040503050406030204" pitchFamily="18" charset="0"/>
                          </a:rPr>
                          <m:t>𝑙𝑜𝑠</m:t>
                        </m:r>
                        <m:r>
                          <a:rPr lang="es-CL" sz="1100" b="0" i="1">
                            <a:latin typeface="Cambria Math" panose="02040503050406030204" pitchFamily="18" charset="0"/>
                          </a:rPr>
                          <m:t> 350 </m:t>
                        </m:r>
                        <m:r>
                          <a:rPr lang="es-CL" sz="1100" b="0" i="1">
                            <a:latin typeface="Cambria Math" panose="02040503050406030204" pitchFamily="18" charset="0"/>
                          </a:rPr>
                          <m:t>𝑚𝑖𝑙𝑙𝑜𝑛𝑒𝑠</m:t>
                        </m:r>
                        <m:r>
                          <a:rPr lang="es-CL" sz="1100" b="0" i="1">
                            <a:latin typeface="Cambria Math" panose="02040503050406030204" pitchFamily="18" charset="0"/>
                          </a:rPr>
                          <m:t> </m:t>
                        </m:r>
                        <m:r>
                          <a:rPr lang="es-CL" sz="1100" b="0" i="1">
                            <a:latin typeface="Cambria Math" panose="02040503050406030204" pitchFamily="18" charset="0"/>
                          </a:rPr>
                          <m:t>𝑎𝑛𝑢𝑎𝑙𝑒𝑠</m:t>
                        </m:r>
                      </m:num>
                      <m:den>
                        <m:r>
                          <a:rPr lang="es-CL" sz="1100" b="0" i="1">
                            <a:latin typeface="Cambria Math" panose="02040503050406030204" pitchFamily="18" charset="0"/>
                          </a:rPr>
                          <m:t>𝑁</m:t>
                        </m:r>
                        <m:r>
                          <a:rPr lang="es-CL" sz="1100" b="0" i="1">
                            <a:latin typeface="Cambria Math" panose="02040503050406030204" pitchFamily="18" charset="0"/>
                          </a:rPr>
                          <m:t>ú</m:t>
                        </m:r>
                        <m:r>
                          <a:rPr lang="es-CL" sz="1100" b="0" i="1">
                            <a:latin typeface="Cambria Math" panose="02040503050406030204" pitchFamily="18" charset="0"/>
                          </a:rPr>
                          <m:t>𝑚𝑒𝑟𝑜</m:t>
                        </m:r>
                        <m:r>
                          <a:rPr lang="es-CL" sz="1100" b="0" i="1">
                            <a:latin typeface="Cambria Math" panose="02040503050406030204" pitchFamily="18" charset="0"/>
                          </a:rPr>
                          <m:t> </m:t>
                        </m:r>
                        <m:r>
                          <a:rPr lang="es-CL" sz="1100" b="0" i="1">
                            <a:latin typeface="Cambria Math" panose="02040503050406030204" pitchFamily="18" charset="0"/>
                          </a:rPr>
                          <m:t>𝑡𝑜𝑡𝑎𝑙</m:t>
                        </m:r>
                        <m:r>
                          <a:rPr lang="es-CL" sz="1100" b="0" i="1">
                            <a:latin typeface="Cambria Math" panose="02040503050406030204" pitchFamily="18" charset="0"/>
                          </a:rPr>
                          <m:t> </m:t>
                        </m:r>
                        <m:r>
                          <a:rPr lang="es-CL" sz="1100" b="0" i="1">
                            <a:latin typeface="Cambria Math" panose="02040503050406030204" pitchFamily="18" charset="0"/>
                          </a:rPr>
                          <m:t>𝑑𝑒</m:t>
                        </m:r>
                        <m:r>
                          <a:rPr lang="es-CL" sz="1100" b="0" i="1">
                            <a:latin typeface="Cambria Math" panose="02040503050406030204" pitchFamily="18" charset="0"/>
                          </a:rPr>
                          <m:t> </m:t>
                        </m:r>
                        <m:r>
                          <a:rPr lang="es-CL" sz="1100" b="0" i="1">
                            <a:latin typeface="Cambria Math" panose="02040503050406030204" pitchFamily="18" charset="0"/>
                          </a:rPr>
                          <m:t>𝑉𝑒𝑛𝑑𝑒𝑑𝑜𝑟𝑒𝑠</m:t>
                        </m:r>
                      </m:den>
                    </m:f>
                    <m:r>
                      <a:rPr lang="es-CL" sz="1100" b="0" i="1">
                        <a:latin typeface="Cambria Math" panose="02040503050406030204" pitchFamily="18" charset="0"/>
                      </a:rPr>
                      <m:t>=</m:t>
                    </m:r>
                    <m:f>
                      <m:fPr>
                        <m:ctrlPr>
                          <a:rPr lang="es-CL" sz="1100" b="0" i="1">
                            <a:latin typeface="Cambria Math" panose="02040503050406030204" pitchFamily="18" charset="0"/>
                          </a:rPr>
                        </m:ctrlPr>
                      </m:fPr>
                      <m:num>
                        <m:r>
                          <a:rPr lang="es-CL" sz="1100" b="0" i="1">
                            <a:latin typeface="Cambria Math" panose="02040503050406030204" pitchFamily="18" charset="0"/>
                          </a:rPr>
                          <m:t>4</m:t>
                        </m:r>
                      </m:num>
                      <m:den>
                        <m:r>
                          <a:rPr lang="es-CL" sz="1100" b="0" i="1">
                            <a:latin typeface="Cambria Math" panose="02040503050406030204" pitchFamily="18" charset="0"/>
                          </a:rPr>
                          <m:t>20</m:t>
                        </m:r>
                      </m:den>
                    </m:f>
                    <m:r>
                      <a:rPr lang="es-CL" sz="1100" b="0" i="1">
                        <a:latin typeface="Cambria Math" panose="02040503050406030204" pitchFamily="18" charset="0"/>
                      </a:rPr>
                      <m:t> </m:t>
                    </m:r>
                  </m:oMath>
                </m:oMathPara>
              </a14:m>
              <a:endParaRPr lang="es-CL" sz="1100"/>
            </a:p>
          </xdr:txBody>
        </xdr:sp>
      </mc:Choice>
      <mc:Fallback xmlns="">
        <xdr:sp macro="" textlink="">
          <xdr:nvSpPr>
            <xdr:cNvPr id="3" name="CuadroTexto 2">
              <a:extLst>
                <a:ext uri="{FF2B5EF4-FFF2-40B4-BE49-F238E27FC236}">
                  <a16:creationId xmlns:a16="http://schemas.microsoft.com/office/drawing/2014/main" id="{276EB695-5D9E-4D9E-943C-3EA3DCAD4825}"/>
                </a:ext>
              </a:extLst>
            </xdr:cNvPr>
            <xdr:cNvSpPr txBox="1"/>
          </xdr:nvSpPr>
          <xdr:spPr>
            <a:xfrm>
              <a:off x="1671637" y="5124450"/>
              <a:ext cx="3976153" cy="3326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CL" sz="1100" b="0" i="0">
                  <a:latin typeface="Cambria Math" panose="02040503050406030204" pitchFamily="18" charset="0"/>
                </a:rPr>
                <a:t>𝑝=  (𝑉𝑒𝑛𝑑𝑒𝑑𝑜𝑟𝑒𝑠 𝑞𝑢𝑒 𝑠𝑢𝑝𝑒𝑟𝑎𝑟𝑜𝑛 𝑙𝑜𝑠 350 𝑚𝑖𝑙𝑙𝑜𝑛𝑒𝑠 𝑎𝑛𝑢𝑎𝑙𝑒𝑠)/(𝑁ú𝑚𝑒𝑟𝑜 𝑡𝑜𝑡𝑎𝑙 𝑑𝑒 𝑉𝑒𝑛𝑑𝑒𝑑𝑜𝑟𝑒𝑠)=4/20  </a:t>
              </a:r>
              <a:endParaRPr lang="es-CL" sz="1100"/>
            </a:p>
          </xdr:txBody>
        </xdr:sp>
      </mc:Fallback>
    </mc:AlternateContent>
    <xdr:clientData/>
  </xdr:oneCellAnchor>
</xdr:wsDr>
</file>

<file path=xl/drawings/drawing6.xml><?xml version="1.0" encoding="utf-8"?>
<xdr:wsDr xmlns:xdr="http://schemas.openxmlformats.org/drawingml/2006/spreadsheetDrawing" xmlns:a="http://schemas.openxmlformats.org/drawingml/2006/main">
  <xdr:twoCellAnchor>
    <xdr:from>
      <xdr:col>5</xdr:col>
      <xdr:colOff>761999</xdr:colOff>
      <xdr:row>35</xdr:row>
      <xdr:rowOff>57151</xdr:rowOff>
    </xdr:from>
    <xdr:to>
      <xdr:col>12</xdr:col>
      <xdr:colOff>544284</xdr:colOff>
      <xdr:row>48</xdr:row>
      <xdr:rowOff>146958</xdr:rowOff>
    </xdr:to>
    <xdr:graphicFrame macro="">
      <xdr:nvGraphicFramePr>
        <xdr:cNvPr id="5" name="Gráfico 4">
          <a:extLst>
            <a:ext uri="{FF2B5EF4-FFF2-40B4-BE49-F238E27FC236}">
              <a16:creationId xmlns:a16="http://schemas.microsoft.com/office/drawing/2014/main" id="{817768BA-C565-4163-91D1-631413B613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353785</xdr:colOff>
      <xdr:row>55</xdr:row>
      <xdr:rowOff>122465</xdr:rowOff>
    </xdr:from>
    <xdr:to>
      <xdr:col>12</xdr:col>
      <xdr:colOff>420913</xdr:colOff>
      <xdr:row>59</xdr:row>
      <xdr:rowOff>55336</xdr:rowOff>
    </xdr:to>
    <xdr:pic>
      <xdr:nvPicPr>
        <xdr:cNvPr id="7" name="Imagen 6">
          <a:extLst>
            <a:ext uri="{FF2B5EF4-FFF2-40B4-BE49-F238E27FC236}">
              <a16:creationId xmlns:a16="http://schemas.microsoft.com/office/drawing/2014/main" id="{0936EA19-0E0C-BB47-8998-893C39048467}"/>
            </a:ext>
          </a:extLst>
        </xdr:cNvPr>
        <xdr:cNvPicPr>
          <a:picLocks noChangeAspect="1"/>
        </xdr:cNvPicPr>
      </xdr:nvPicPr>
      <xdr:blipFill>
        <a:blip xmlns:r="http://schemas.openxmlformats.org/officeDocument/2006/relationships" r:embed="rId2"/>
        <a:stretch>
          <a:fillRect/>
        </a:stretch>
      </xdr:blipFill>
      <xdr:spPr>
        <a:xfrm>
          <a:off x="7742464" y="11933465"/>
          <a:ext cx="3441700" cy="749300"/>
        </a:xfrm>
        <a:prstGeom prst="rect">
          <a:avLst/>
        </a:prstGeom>
      </xdr:spPr>
    </xdr:pic>
    <xdr:clientData/>
  </xdr:twoCellAnchor>
  <xdr:twoCellAnchor editAs="oneCell">
    <xdr:from>
      <xdr:col>4</xdr:col>
      <xdr:colOff>449035</xdr:colOff>
      <xdr:row>54</xdr:row>
      <xdr:rowOff>176893</xdr:rowOff>
    </xdr:from>
    <xdr:to>
      <xdr:col>6</xdr:col>
      <xdr:colOff>1117599</xdr:colOff>
      <xdr:row>62</xdr:row>
      <xdr:rowOff>118836</xdr:rowOff>
    </xdr:to>
    <xdr:pic>
      <xdr:nvPicPr>
        <xdr:cNvPr id="8" name="Imagen 7">
          <a:extLst>
            <a:ext uri="{FF2B5EF4-FFF2-40B4-BE49-F238E27FC236}">
              <a16:creationId xmlns:a16="http://schemas.microsoft.com/office/drawing/2014/main" id="{C0EA0F55-717A-C04D-A214-E8D37E34FAB2}"/>
            </a:ext>
          </a:extLst>
        </xdr:cNvPr>
        <xdr:cNvPicPr>
          <a:picLocks noChangeAspect="1"/>
        </xdr:cNvPicPr>
      </xdr:nvPicPr>
      <xdr:blipFill>
        <a:blip xmlns:r="http://schemas.openxmlformats.org/officeDocument/2006/relationships" r:embed="rId3"/>
        <a:stretch>
          <a:fillRect/>
        </a:stretch>
      </xdr:blipFill>
      <xdr:spPr>
        <a:xfrm>
          <a:off x="3823606" y="11783786"/>
          <a:ext cx="2641600" cy="1574800"/>
        </a:xfrm>
        <a:prstGeom prst="rect">
          <a:avLst/>
        </a:prstGeom>
      </xdr:spPr>
    </xdr:pic>
    <xdr:clientData/>
  </xdr:twoCellAnchor>
  <xdr:twoCellAnchor editAs="oneCell">
    <xdr:from>
      <xdr:col>14</xdr:col>
      <xdr:colOff>326573</xdr:colOff>
      <xdr:row>55</xdr:row>
      <xdr:rowOff>68535</xdr:rowOff>
    </xdr:from>
    <xdr:to>
      <xdr:col>16</xdr:col>
      <xdr:colOff>645887</xdr:colOff>
      <xdr:row>60</xdr:row>
      <xdr:rowOff>165599</xdr:rowOff>
    </xdr:to>
    <xdr:pic>
      <xdr:nvPicPr>
        <xdr:cNvPr id="11" name="Imagen 10">
          <a:extLst>
            <a:ext uri="{FF2B5EF4-FFF2-40B4-BE49-F238E27FC236}">
              <a16:creationId xmlns:a16="http://schemas.microsoft.com/office/drawing/2014/main" id="{C7595497-3D00-5547-BD2C-A73BCB716730}"/>
            </a:ext>
          </a:extLst>
        </xdr:cNvPr>
        <xdr:cNvPicPr>
          <a:picLocks noChangeAspect="1"/>
        </xdr:cNvPicPr>
      </xdr:nvPicPr>
      <xdr:blipFill>
        <a:blip xmlns:r="http://schemas.openxmlformats.org/officeDocument/2006/relationships" r:embed="rId4"/>
        <a:stretch>
          <a:fillRect/>
        </a:stretch>
      </xdr:blipFill>
      <xdr:spPr>
        <a:xfrm>
          <a:off x="12777109" y="11879535"/>
          <a:ext cx="2006600" cy="1117600"/>
        </a:xfrm>
        <a:prstGeom prst="rect">
          <a:avLst/>
        </a:prstGeom>
      </xdr:spPr>
    </xdr:pic>
    <xdr:clientData/>
  </xdr:twoCellAnchor>
  <xdr:twoCellAnchor>
    <xdr:from>
      <xdr:col>6</xdr:col>
      <xdr:colOff>585106</xdr:colOff>
      <xdr:row>92</xdr:row>
      <xdr:rowOff>97971</xdr:rowOff>
    </xdr:from>
    <xdr:to>
      <xdr:col>14</xdr:col>
      <xdr:colOff>612320</xdr:colOff>
      <xdr:row>105</xdr:row>
      <xdr:rowOff>187778</xdr:rowOff>
    </xdr:to>
    <xdr:graphicFrame macro="">
      <xdr:nvGraphicFramePr>
        <xdr:cNvPr id="12" name="Gráfico 11">
          <a:extLst>
            <a:ext uri="{FF2B5EF4-FFF2-40B4-BE49-F238E27FC236}">
              <a16:creationId xmlns:a16="http://schemas.microsoft.com/office/drawing/2014/main" id="{ADA141F8-3A45-4BAC-A78E-493579AFBF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816429</xdr:colOff>
      <xdr:row>114</xdr:row>
      <xdr:rowOff>13608</xdr:rowOff>
    </xdr:from>
    <xdr:to>
      <xdr:col>17</xdr:col>
      <xdr:colOff>62628</xdr:colOff>
      <xdr:row>123</xdr:row>
      <xdr:rowOff>151035</xdr:rowOff>
    </xdr:to>
    <xdr:grpSp>
      <xdr:nvGrpSpPr>
        <xdr:cNvPr id="26" name="Grupo 25">
          <a:extLst>
            <a:ext uri="{FF2B5EF4-FFF2-40B4-BE49-F238E27FC236}">
              <a16:creationId xmlns:a16="http://schemas.microsoft.com/office/drawing/2014/main" id="{4BE06D0E-3FB8-453A-93B3-7FAFAADBFB84}"/>
            </a:ext>
          </a:extLst>
        </xdr:cNvPr>
        <xdr:cNvGrpSpPr/>
      </xdr:nvGrpSpPr>
      <xdr:grpSpPr>
        <a:xfrm>
          <a:off x="11824608" y="23866929"/>
          <a:ext cx="3641306" cy="1974392"/>
          <a:chOff x="11402786" y="23812500"/>
          <a:chExt cx="3641306" cy="1974392"/>
        </a:xfrm>
      </xdr:grpSpPr>
      <xdr:grpSp>
        <xdr:nvGrpSpPr>
          <xdr:cNvPr id="20" name="Grupo 19">
            <a:extLst>
              <a:ext uri="{FF2B5EF4-FFF2-40B4-BE49-F238E27FC236}">
                <a16:creationId xmlns:a16="http://schemas.microsoft.com/office/drawing/2014/main" id="{A0A4AA2D-A11F-4859-AE7F-C6B5DA10398C}"/>
              </a:ext>
            </a:extLst>
          </xdr:cNvPr>
          <xdr:cNvGrpSpPr/>
        </xdr:nvGrpSpPr>
        <xdr:grpSpPr>
          <a:xfrm>
            <a:off x="11402786" y="23812500"/>
            <a:ext cx="3641306" cy="1974392"/>
            <a:chOff x="11919857" y="24343179"/>
            <a:chExt cx="3641306" cy="1974392"/>
          </a:xfrm>
        </xdr:grpSpPr>
        <xdr:pic>
          <xdr:nvPicPr>
            <xdr:cNvPr id="13" name="Imagen 12" descr="Imagen que contiene Diagrama&#10;&#10;Descripción generada automáticamente">
              <a:extLst>
                <a:ext uri="{FF2B5EF4-FFF2-40B4-BE49-F238E27FC236}">
                  <a16:creationId xmlns:a16="http://schemas.microsoft.com/office/drawing/2014/main" id="{4C72FDB1-72FE-3747-B0D3-4E08AEEDDE98}"/>
                </a:ext>
              </a:extLst>
            </xdr:cNvPr>
            <xdr:cNvPicPr>
              <a:picLocks noChangeAspect="1"/>
            </xdr:cNvPicPr>
          </xdr:nvPicPr>
          <xdr:blipFill>
            <a:blip xmlns:r="http://schemas.openxmlformats.org/officeDocument/2006/relationships" r:embed="rId6"/>
            <a:stretch>
              <a:fillRect/>
            </a:stretch>
          </xdr:blipFill>
          <xdr:spPr>
            <a:xfrm>
              <a:off x="11919857" y="24343179"/>
              <a:ext cx="3641306" cy="1660142"/>
            </a:xfrm>
            <a:prstGeom prst="rect">
              <a:avLst/>
            </a:prstGeom>
          </xdr:spPr>
        </xdr:pic>
        <xdr:sp macro="" textlink="">
          <xdr:nvSpPr>
            <xdr:cNvPr id="16" name="CuadroTexto 15">
              <a:extLst>
                <a:ext uri="{FF2B5EF4-FFF2-40B4-BE49-F238E27FC236}">
                  <a16:creationId xmlns:a16="http://schemas.microsoft.com/office/drawing/2014/main" id="{FAFBA52A-4ABD-4114-A773-58ABBB9946C5}"/>
                </a:ext>
              </a:extLst>
            </xdr:cNvPr>
            <xdr:cNvSpPr txBox="1"/>
          </xdr:nvSpPr>
          <xdr:spPr>
            <a:xfrm>
              <a:off x="13947321" y="25880785"/>
              <a:ext cx="119879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s-CL" sz="1100"/>
                <a:t>$ 30000</a:t>
              </a:r>
            </a:p>
            <a:p>
              <a:pPr algn="ctr"/>
              <a:r>
                <a:rPr lang="es-CL" sz="1100"/>
                <a:t>Clientes</a:t>
              </a:r>
              <a:r>
                <a:rPr lang="es-CL" sz="1100" baseline="0"/>
                <a:t> premium</a:t>
              </a:r>
              <a:endParaRPr lang="es-CL" sz="1100"/>
            </a:p>
          </xdr:txBody>
        </xdr:sp>
        <xdr:sp macro="" textlink="">
          <xdr:nvSpPr>
            <xdr:cNvPr id="17" name="CuadroTexto 16">
              <a:extLst>
                <a:ext uri="{FF2B5EF4-FFF2-40B4-BE49-F238E27FC236}">
                  <a16:creationId xmlns:a16="http://schemas.microsoft.com/office/drawing/2014/main" id="{5AA62DE1-C28E-4AC6-A01F-6ECB789F219A}"/>
                </a:ext>
              </a:extLst>
            </xdr:cNvPr>
            <xdr:cNvSpPr txBox="1"/>
          </xdr:nvSpPr>
          <xdr:spPr>
            <a:xfrm>
              <a:off x="13430250" y="25921607"/>
              <a:ext cx="6492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CL" sz="1100"/>
                <a:t>21349.5</a:t>
              </a:r>
            </a:p>
          </xdr:txBody>
        </xdr:sp>
        <xdr:sp macro="" textlink="">
          <xdr:nvSpPr>
            <xdr:cNvPr id="19" name="CuadroTexto 18">
              <a:extLst>
                <a:ext uri="{FF2B5EF4-FFF2-40B4-BE49-F238E27FC236}">
                  <a16:creationId xmlns:a16="http://schemas.microsoft.com/office/drawing/2014/main" id="{70389E58-D7A7-43AD-843D-B6F6686D1F34}"/>
                </a:ext>
              </a:extLst>
            </xdr:cNvPr>
            <xdr:cNvSpPr txBox="1"/>
          </xdr:nvSpPr>
          <xdr:spPr>
            <a:xfrm>
              <a:off x="14505213" y="25663072"/>
              <a:ext cx="5578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L" sz="1100" b="1"/>
                <a:t>6.29%</a:t>
              </a:r>
            </a:p>
          </xdr:txBody>
        </xdr:sp>
      </xdr:grpSp>
      <xdr:cxnSp macro="">
        <xdr:nvCxnSpPr>
          <xdr:cNvPr id="15" name="Conector recto 14">
            <a:extLst>
              <a:ext uri="{FF2B5EF4-FFF2-40B4-BE49-F238E27FC236}">
                <a16:creationId xmlns:a16="http://schemas.microsoft.com/office/drawing/2014/main" id="{8327F147-311E-4141-9A43-475B28381D4A}"/>
              </a:ext>
            </a:extLst>
          </xdr:cNvPr>
          <xdr:cNvCxnSpPr/>
        </xdr:nvCxnSpPr>
        <xdr:spPr>
          <a:xfrm flipH="1">
            <a:off x="14028965" y="25050749"/>
            <a:ext cx="13607" cy="312965"/>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15</xdr:col>
      <xdr:colOff>449036</xdr:colOff>
      <xdr:row>124</xdr:row>
      <xdr:rowOff>0</xdr:rowOff>
    </xdr:from>
    <xdr:to>
      <xdr:col>19</xdr:col>
      <xdr:colOff>430020</xdr:colOff>
      <xdr:row>133</xdr:row>
      <xdr:rowOff>19631</xdr:rowOff>
    </xdr:to>
    <xdr:grpSp>
      <xdr:nvGrpSpPr>
        <xdr:cNvPr id="33" name="Grupo 32">
          <a:extLst>
            <a:ext uri="{FF2B5EF4-FFF2-40B4-BE49-F238E27FC236}">
              <a16:creationId xmlns:a16="http://schemas.microsoft.com/office/drawing/2014/main" id="{707AC5FD-38C8-4AE9-A081-C322B1E005BE}"/>
            </a:ext>
          </a:extLst>
        </xdr:cNvPr>
        <xdr:cNvGrpSpPr/>
      </xdr:nvGrpSpPr>
      <xdr:grpSpPr>
        <a:xfrm>
          <a:off x="13988143" y="25894393"/>
          <a:ext cx="3641306" cy="1856595"/>
          <a:chOff x="13988143" y="25894393"/>
          <a:chExt cx="3641306" cy="1856595"/>
        </a:xfrm>
      </xdr:grpSpPr>
      <xdr:grpSp>
        <xdr:nvGrpSpPr>
          <xdr:cNvPr id="21" name="Grupo 20">
            <a:extLst>
              <a:ext uri="{FF2B5EF4-FFF2-40B4-BE49-F238E27FC236}">
                <a16:creationId xmlns:a16="http://schemas.microsoft.com/office/drawing/2014/main" id="{2A88154D-9D85-456A-8F12-5BF2D8D30F07}"/>
              </a:ext>
            </a:extLst>
          </xdr:cNvPr>
          <xdr:cNvGrpSpPr/>
        </xdr:nvGrpSpPr>
        <xdr:grpSpPr>
          <a:xfrm>
            <a:off x="13988143" y="25894393"/>
            <a:ext cx="3641306" cy="1856594"/>
            <a:chOff x="11919857" y="24343179"/>
            <a:chExt cx="3641306" cy="1856594"/>
          </a:xfrm>
        </xdr:grpSpPr>
        <xdr:pic>
          <xdr:nvPicPr>
            <xdr:cNvPr id="22" name="Imagen 21" descr="Imagen que contiene Diagrama&#10;&#10;Descripción generada automáticamente">
              <a:extLst>
                <a:ext uri="{FF2B5EF4-FFF2-40B4-BE49-F238E27FC236}">
                  <a16:creationId xmlns:a16="http://schemas.microsoft.com/office/drawing/2014/main" id="{FCED4215-8609-48C3-96B4-DCD30CD27156}"/>
                </a:ext>
              </a:extLst>
            </xdr:cNvPr>
            <xdr:cNvPicPr>
              <a:picLocks noChangeAspect="1"/>
            </xdr:cNvPicPr>
          </xdr:nvPicPr>
          <xdr:blipFill>
            <a:blip xmlns:r="http://schemas.openxmlformats.org/officeDocument/2006/relationships" r:embed="rId6"/>
            <a:stretch>
              <a:fillRect/>
            </a:stretch>
          </xdr:blipFill>
          <xdr:spPr>
            <a:xfrm>
              <a:off x="11919857" y="24343179"/>
              <a:ext cx="3641306" cy="1660142"/>
            </a:xfrm>
            <a:prstGeom prst="rect">
              <a:avLst/>
            </a:prstGeom>
          </xdr:spPr>
        </xdr:pic>
        <xdr:sp macro="" textlink="">
          <xdr:nvSpPr>
            <xdr:cNvPr id="23" name="CuadroTexto 22">
              <a:extLst>
                <a:ext uri="{FF2B5EF4-FFF2-40B4-BE49-F238E27FC236}">
                  <a16:creationId xmlns:a16="http://schemas.microsoft.com/office/drawing/2014/main" id="{44D4C0FA-D9FD-4DED-8AD3-45A6BEBC9487}"/>
                </a:ext>
              </a:extLst>
            </xdr:cNvPr>
            <xdr:cNvSpPr txBox="1"/>
          </xdr:nvSpPr>
          <xdr:spPr>
            <a:xfrm>
              <a:off x="14169539" y="25935213"/>
              <a:ext cx="64549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s-CL" sz="1100"/>
                <a:t>$ 29999</a:t>
              </a:r>
            </a:p>
          </xdr:txBody>
        </xdr:sp>
        <xdr:sp macro="" textlink="">
          <xdr:nvSpPr>
            <xdr:cNvPr id="24" name="CuadroTexto 23">
              <a:extLst>
                <a:ext uri="{FF2B5EF4-FFF2-40B4-BE49-F238E27FC236}">
                  <a16:creationId xmlns:a16="http://schemas.microsoft.com/office/drawing/2014/main" id="{A0427B30-4759-49F1-BADF-9C855135E14F}"/>
                </a:ext>
              </a:extLst>
            </xdr:cNvPr>
            <xdr:cNvSpPr txBox="1"/>
          </xdr:nvSpPr>
          <xdr:spPr>
            <a:xfrm>
              <a:off x="13362215" y="25635857"/>
              <a:ext cx="6492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CL" sz="1100"/>
                <a:t>21349.5</a:t>
              </a:r>
            </a:p>
          </xdr:txBody>
        </xdr:sp>
      </xdr:grpSp>
      <xdr:sp macro="" textlink="">
        <xdr:nvSpPr>
          <xdr:cNvPr id="27" name="CuadroTexto 26">
            <a:extLst>
              <a:ext uri="{FF2B5EF4-FFF2-40B4-BE49-F238E27FC236}">
                <a16:creationId xmlns:a16="http://schemas.microsoft.com/office/drawing/2014/main" id="{DB8E1220-F35E-4B56-8A61-A5FFFF4095E4}"/>
              </a:ext>
            </a:extLst>
          </xdr:cNvPr>
          <xdr:cNvSpPr txBox="1"/>
        </xdr:nvSpPr>
        <xdr:spPr>
          <a:xfrm>
            <a:off x="15743465" y="27486428"/>
            <a:ext cx="64549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s-CL" sz="1100"/>
              <a:t>$ 23000</a:t>
            </a:r>
          </a:p>
        </xdr:txBody>
      </xdr:sp>
      <xdr:cxnSp macro="">
        <xdr:nvCxnSpPr>
          <xdr:cNvPr id="29" name="Conector recto 28">
            <a:extLst>
              <a:ext uri="{FF2B5EF4-FFF2-40B4-BE49-F238E27FC236}">
                <a16:creationId xmlns:a16="http://schemas.microsoft.com/office/drawing/2014/main" id="{AAA52171-503A-4D40-B9AD-E64E5DA1E0E7}"/>
              </a:ext>
            </a:extLst>
          </xdr:cNvPr>
          <xdr:cNvCxnSpPr>
            <a:stCxn id="27" idx="0"/>
          </xdr:cNvCxnSpPr>
        </xdr:nvCxnSpPr>
        <xdr:spPr>
          <a:xfrm flipH="1" flipV="1">
            <a:off x="16042821" y="26193750"/>
            <a:ext cx="23393" cy="1292678"/>
          </a:xfrm>
          <a:prstGeom prst="line">
            <a:avLst/>
          </a:prstGeom>
        </xdr:spPr>
        <xdr:style>
          <a:lnRef idx="1">
            <a:schemeClr val="accent2"/>
          </a:lnRef>
          <a:fillRef idx="0">
            <a:schemeClr val="accent2"/>
          </a:fillRef>
          <a:effectRef idx="0">
            <a:schemeClr val="accent2"/>
          </a:effectRef>
          <a:fontRef idx="minor">
            <a:schemeClr val="tx1"/>
          </a:fontRef>
        </xdr:style>
      </xdr:cxnSp>
      <xdr:cxnSp macro="">
        <xdr:nvCxnSpPr>
          <xdr:cNvPr id="31" name="Conector recto 30">
            <a:extLst>
              <a:ext uri="{FF2B5EF4-FFF2-40B4-BE49-F238E27FC236}">
                <a16:creationId xmlns:a16="http://schemas.microsoft.com/office/drawing/2014/main" id="{DA1FA949-CA5A-428A-897E-B8E97BCF2925}"/>
              </a:ext>
            </a:extLst>
          </xdr:cNvPr>
          <xdr:cNvCxnSpPr/>
        </xdr:nvCxnSpPr>
        <xdr:spPr>
          <a:xfrm flipV="1">
            <a:off x="16587107" y="27091821"/>
            <a:ext cx="0" cy="353786"/>
          </a:xfrm>
          <a:prstGeom prst="line">
            <a:avLst/>
          </a:prstGeom>
        </xdr:spPr>
        <xdr:style>
          <a:lnRef idx="1">
            <a:schemeClr val="accent2"/>
          </a:lnRef>
          <a:fillRef idx="0">
            <a:schemeClr val="accent2"/>
          </a:fillRef>
          <a:effectRef idx="0">
            <a:schemeClr val="accent2"/>
          </a:effectRef>
          <a:fontRef idx="minor">
            <a:schemeClr val="tx1"/>
          </a:fontRef>
        </xdr:style>
      </xdr:cxnSp>
      <xdr:sp macro="" textlink="">
        <xdr:nvSpPr>
          <xdr:cNvPr id="32" name="CuadroTexto 31">
            <a:extLst>
              <a:ext uri="{FF2B5EF4-FFF2-40B4-BE49-F238E27FC236}">
                <a16:creationId xmlns:a16="http://schemas.microsoft.com/office/drawing/2014/main" id="{6E8EFC8A-F4BC-44F6-B1AD-F6B36BDEC250}"/>
              </a:ext>
            </a:extLst>
          </xdr:cNvPr>
          <xdr:cNvSpPr txBox="1"/>
        </xdr:nvSpPr>
        <xdr:spPr>
          <a:xfrm>
            <a:off x="16042821" y="26887715"/>
            <a:ext cx="60708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CL" sz="1100" b="1"/>
              <a:t>32.22%</a:t>
            </a:r>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31CE12-0F2D-41B0-B4F4-1DBEDF52B913}" name="Tabla1" displayName="Tabla1" ref="F3:H14" totalsRowShown="0">
  <autoFilter ref="F3:H14" xr:uid="{E294E861-0F28-41B7-BD51-DD3CEBA77560}"/>
  <tableColumns count="3">
    <tableColumn id="1" xr3:uid="{1A185B22-B2D3-4BF2-A648-78CF5CE86171}" name="Y"/>
    <tableColumn id="2" xr3:uid="{C628AC40-A1C5-4D39-A8DC-529A5B1B9513}" name="Frecuencia absoluta">
      <calculatedColumnFormula>COUNTIF($C$2:$C$37,F4)</calculatedColumnFormula>
    </tableColumn>
    <tableColumn id="3" xr3:uid="{DB2D2CEB-67E3-4B7A-982A-29B4C6330492}" name="Frecuencia relativa" dataDxfId="42" dataCellStyle="Porcentaje">
      <calculatedColumnFormula>G4/$G$15</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4CF58DC-4AF0-4198-883D-D8B3AD04ABE1}" name="Tabla3" displayName="Tabla3" ref="A1:C37" totalsRowShown="0" headerRowDxfId="41" dataDxfId="40">
  <autoFilter ref="A1:C37" xr:uid="{44C547CD-D5DB-41A4-8DD3-D55A3C8832AE}"/>
  <tableColumns count="3">
    <tableColumn id="1" xr3:uid="{EC86D6B9-AC4B-46D1-9B04-1AA7E11A2EC0}" name="Cara 1" dataDxfId="39"/>
    <tableColumn id="2" xr3:uid="{8E4B33E9-74B7-4EC8-9D4A-F89B3ECDF3AC}" name="Cara 2" dataDxfId="38"/>
    <tableColumn id="3" xr3:uid="{8CD401F9-476E-4D0F-9778-F189653F9B9C}" name="Suma de las caras" dataDxfId="37">
      <calculatedColumnFormula>SUM(A2+B2)</calculatedColumnFormula>
    </tableColumn>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A63552D-079F-4C0C-B182-B8C301BF9FD7}" name="Tabla4" displayName="Tabla4" ref="J28:K35" totalsRowShown="0" headerRowDxfId="36" dataDxfId="35">
  <autoFilter ref="J28:K35" xr:uid="{9E2BF385-F114-43CE-806A-47E603743F46}"/>
  <tableColumns count="2">
    <tableColumn id="1" xr3:uid="{4372D872-539C-4AF2-893C-4AA42F760448}" name="V.A." dataDxfId="34"/>
    <tableColumn id="2" xr3:uid="{DCAAD4F8-5B41-4B97-BFCF-2596D56F9909}" name="f(x)" dataDxfId="33" dataCellStyle="Porcentaje">
      <calculatedColumnFormula>(7-J29)/28</calculatedColumnFormula>
    </tableColumn>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EE8C076-55CC-43C6-9A34-67D3C85FCF35}" name="Tabla5" displayName="Tabla5" ref="C42:G50" totalsRowShown="0" dataDxfId="32">
  <autoFilter ref="C42:G50" xr:uid="{1462B2CC-9779-488A-9FA7-81F2C1FF9356}"/>
  <tableColumns count="5">
    <tableColumn id="1" xr3:uid="{F12C0171-BA5B-4488-BB2B-356B5E5D720A}" name="Moneda 1" dataDxfId="31"/>
    <tableColumn id="2" xr3:uid="{1BC0FE69-0EEA-43A2-9EC5-177B34DAF120}" name="Moneda 2" dataDxfId="30"/>
    <tableColumn id="3" xr3:uid="{6844F8CF-272B-4395-B8EB-DD7561B3412F}" name="Moneda 3" dataDxfId="29"/>
    <tableColumn id="4" xr3:uid="{C29EDEA3-879E-4963-8869-E5AEE3F87A56}" name="Espacio Muestral" dataDxfId="28"/>
    <tableColumn id="5" xr3:uid="{8907619F-338A-4FCC-BC1E-DF13B4B8F4B6}" name="Variable Aleatoria" dataDxfId="27"/>
  </tableColumns>
  <tableStyleInfo name="TableStyleLight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38292EB-674D-4DE9-B444-5A8E6297C753}" name="Tabla6" displayName="Tabla6" ref="C52:E56" totalsRowShown="0" dataDxfId="26">
  <autoFilter ref="C52:E56" xr:uid="{D3D7C9E8-F022-4AB9-B106-6FEC7B81DBD3}"/>
  <tableColumns count="3">
    <tableColumn id="1" xr3:uid="{662341E5-4579-4715-B501-F20BD1A15322}" name="Recorrido" dataDxfId="25"/>
    <tableColumn id="2" xr3:uid="{33241452-133C-4366-B077-2851BD3E0AFB}" name="Frecuencia absoluta" dataDxfId="24"/>
    <tableColumn id="3" xr3:uid="{0FD9D7BC-431E-4E1E-A019-3A5C8AB49D96}" name="Frecuencia Relativa" dataDxfId="23" dataCellStyle="Porcentaje">
      <calculatedColumnFormula>D53/$D$57</calculatedColumnFormula>
    </tableColumn>
  </tableColumns>
  <tableStyleInfo name="TableStyleLight1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9933C57-BCF4-4B30-AC15-E441A120333F}" name="Tabla7" displayName="Tabla7" ref="J59:M63" totalsRowShown="0" dataDxfId="22">
  <autoFilter ref="J59:M63" xr:uid="{E87D3EA3-43D6-4B3E-956C-15E6B3433C18}"/>
  <tableColumns count="4">
    <tableColumn id="1" xr3:uid="{C55244F1-75F1-4D90-BCFF-A633EB061379}" name="Columna1" dataDxfId="21"/>
    <tableColumn id="2" xr3:uid="{4C3EF909-3EDD-4A26-BF71-C75327626BB5}" name="N° de Sellos" dataDxfId="20"/>
    <tableColumn id="3" xr3:uid="{FB3246E5-EF58-46D1-B15A-99E0A03224BC}" name="F. absoluta" dataDxfId="19"/>
    <tableColumn id="4" xr3:uid="{F4DC6385-84D0-4461-A26A-893A298CB716}" name="F. relativa" dataDxfId="18" dataCellStyle="Porcentaje">
      <calculatedColumnFormula>L60/$L$64</calculatedColumnFormula>
    </tableColumn>
  </tableColumns>
  <tableStyleInfo name="TableStyleLight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0892336-302E-49AE-A170-A467455D2861}" name="Tabla9" displayName="Tabla9" ref="G25:M31" totalsRowShown="0" headerRowDxfId="17" dataDxfId="16">
  <autoFilter ref="G25:M31" xr:uid="{0003B844-50C7-48F6-AB84-D11DE288E696}"/>
  <tableColumns count="7">
    <tableColumn id="1" xr3:uid="{D042AB7F-17B5-40A8-99A3-74B8BA1E59BD}" name="Limite Inferior" dataDxfId="15"/>
    <tableColumn id="2" xr3:uid="{0C930C7C-CFF7-4B58-9E21-9617EAF40977}" name="Límite superior" dataDxfId="14"/>
    <tableColumn id="3" xr3:uid="{0E5C60EC-27E0-4E01-95E6-36B4F5D26CA8}" name="x i" dataDxfId="13">
      <calculatedColumnFormula>(G26+H26)/2</calculatedColumnFormula>
    </tableColumn>
    <tableColumn id="4" xr3:uid="{513F5051-ECD2-4755-A05E-D3BCEEA415FE}" name="f i" dataDxfId="12">
      <calculatedColumnFormula>COUNTIF($B$5:$B$104,"&lt;"&amp;H26)-COUNTIF($B$5:$B$104,"&lt;"&amp;G26)</calculatedColumnFormula>
    </tableColumn>
    <tableColumn id="5" xr3:uid="{D0BB5D7B-C66B-4CD6-9709-94DF922DF38E}" name="h i" dataDxfId="11">
      <calculatedColumnFormula>J26/$J$32</calculatedColumnFormula>
    </tableColumn>
    <tableColumn id="6" xr3:uid="{DA7C7AF5-2613-4222-B43F-EEFA6B284664}" name="F  i" dataDxfId="10">
      <calculatedColumnFormula>J26+L25</calculatedColumnFormula>
    </tableColumn>
    <tableColumn id="7" xr3:uid="{B3181AE3-6809-4AEA-8B1A-31B47014C6A2}" name="H  i" dataDxfId="9">
      <calculatedColumnFormula>K26+M25</calculatedColumnFormula>
    </tableColumn>
  </tableColumns>
  <tableStyleInfo name="TableStyleLight1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28F9E40-85CC-4713-A3F6-1BAF2A59C7A0}" name="Tabla10" displayName="Tabla10" ref="F25:F31" totalsRowShown="0" dataDxfId="8">
  <autoFilter ref="F25:F31" xr:uid="{4AB3E78E-3753-4D3C-92B6-88FC32CD48C2}"/>
  <tableColumns count="1">
    <tableColumn id="1" xr3:uid="{C5FA28DC-3C39-4C61-A009-1BC06C227F49}" name="Rango" dataDxfId="7">
      <calculatedColumnFormula>_xlfn.CONCAT("[",Tabla9[[#This Row],[Limite Inferior]],",",Tabla9[[#This Row],[Límite superior]],"]")</calculatedColumnFormula>
    </tableColumn>
  </tableColumns>
  <tableStyleInfo name="TableStyleLight10"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5E74881-6F61-4EB1-A73C-2B1309E3D559}" name="Tabla13" displayName="Tabla13" ref="A4:C104" totalsRowShown="0" headerRowDxfId="6" headerRowBorderDxfId="5" tableBorderDxfId="4" totalsRowBorderDxfId="3">
  <autoFilter ref="A4:C104" xr:uid="{83C9816F-5CF0-4E23-9E6C-52627AA85C36}"/>
  <tableColumns count="3">
    <tableColumn id="1" xr3:uid="{C4176C67-7689-4D69-9E36-4B78404C86E3}" name="Cliente" dataDxfId="2"/>
    <tableColumn id="2" xr3:uid="{5C044BBA-C5DF-4E5F-A7D8-E9D192456FB0}" name="Facturción" dataDxfId="1"/>
    <tableColumn id="3" xr3:uid="{6D1B4CDE-1C70-4185-9721-DFECEB776E12}" name="Zona2" dataDxfId="0"/>
  </tableColumns>
  <tableStyleInfo name="TableStyleLight1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1.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drawing" Target="../drawings/drawing6.xml"/><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52D18-DC00-104E-926B-9A2101A27719}">
  <sheetPr codeName="Hoja1"/>
  <dimension ref="A2:AC46"/>
  <sheetViews>
    <sheetView showGridLines="0" zoomScale="85" zoomScaleNormal="150" workbookViewId="0">
      <selection activeCell="J42" sqref="J42"/>
    </sheetView>
  </sheetViews>
  <sheetFormatPr baseColWidth="10" defaultRowHeight="21"/>
  <cols>
    <col min="1" max="1" width="5.375" customWidth="1"/>
    <col min="2" max="2" width="8.875" style="1" customWidth="1"/>
    <col min="3" max="3" width="5.5" style="23" customWidth="1"/>
    <col min="4" max="4" width="5.5" style="20" customWidth="1"/>
    <col min="5" max="5" width="11.125" style="1" customWidth="1"/>
    <col min="9" max="9" width="10.875" style="2"/>
    <col min="12" max="12" width="13.375" style="11" customWidth="1"/>
    <col min="13" max="13" width="10.875" style="8"/>
    <col min="25" max="25" width="3.125" bestFit="1" customWidth="1"/>
    <col min="26" max="26" width="5.625" style="13" bestFit="1" customWidth="1"/>
    <col min="28" max="28" width="2.125" bestFit="1" customWidth="1"/>
    <col min="29" max="29" width="3.125" bestFit="1" customWidth="1"/>
  </cols>
  <sheetData>
    <row r="2" spans="1:29">
      <c r="B2" s="25" t="s">
        <v>13</v>
      </c>
      <c r="C2" s="26" t="s">
        <v>14</v>
      </c>
      <c r="D2" s="26"/>
      <c r="E2" s="26"/>
      <c r="F2" s="26"/>
      <c r="G2" s="27"/>
      <c r="H2" s="2"/>
    </row>
    <row r="4" spans="1:29">
      <c r="C4" s="103" t="s">
        <v>19</v>
      </c>
      <c r="D4" s="104"/>
    </row>
    <row r="5" spans="1:29" ht="32.25" thickBot="1">
      <c r="A5" s="3"/>
      <c r="B5" s="4" t="s">
        <v>2</v>
      </c>
      <c r="C5" s="5" t="s">
        <v>0</v>
      </c>
      <c r="D5" s="5" t="s">
        <v>1</v>
      </c>
      <c r="E5" s="5" t="s">
        <v>3</v>
      </c>
      <c r="H5" s="101" t="s">
        <v>15</v>
      </c>
      <c r="I5" s="101"/>
      <c r="J5" s="101"/>
      <c r="L5" s="102" t="s">
        <v>17</v>
      </c>
      <c r="M5" s="102"/>
      <c r="O5" s="28" t="s">
        <v>18</v>
      </c>
    </row>
    <row r="6" spans="1:29">
      <c r="B6" s="1">
        <v>1</v>
      </c>
      <c r="C6" s="22">
        <v>1</v>
      </c>
      <c r="D6" s="19">
        <v>1</v>
      </c>
      <c r="E6" s="1">
        <f>+C6+D6</f>
        <v>2</v>
      </c>
    </row>
    <row r="7" spans="1:29" ht="24.75" thickBot="1">
      <c r="B7" s="1">
        <v>2</v>
      </c>
      <c r="C7" s="22">
        <v>1</v>
      </c>
      <c r="D7" s="19">
        <v>2</v>
      </c>
      <c r="E7" s="1">
        <f t="shared" ref="E7:E41" si="0">+C7+D7</f>
        <v>3</v>
      </c>
      <c r="L7" s="32" t="s">
        <v>20</v>
      </c>
      <c r="M7" s="12" t="s">
        <v>16</v>
      </c>
    </row>
    <row r="8" spans="1:29">
      <c r="B8" s="1">
        <v>3</v>
      </c>
      <c r="C8" s="22">
        <v>1</v>
      </c>
      <c r="D8" s="19">
        <v>3</v>
      </c>
      <c r="E8" s="1">
        <f t="shared" si="0"/>
        <v>4</v>
      </c>
      <c r="I8" s="7">
        <v>2</v>
      </c>
      <c r="L8" s="30">
        <v>2</v>
      </c>
      <c r="M8" s="10" t="s">
        <v>8</v>
      </c>
      <c r="Y8" s="15">
        <v>2</v>
      </c>
      <c r="Z8" s="16">
        <f>+AB8/AC8</f>
        <v>2.7777777777777776E-2</v>
      </c>
      <c r="AA8" s="15"/>
      <c r="AB8" s="15">
        <v>1</v>
      </c>
      <c r="AC8" s="15">
        <v>36</v>
      </c>
    </row>
    <row r="9" spans="1:29">
      <c r="B9" s="1">
        <v>4</v>
      </c>
      <c r="C9" s="22">
        <v>1</v>
      </c>
      <c r="D9" s="19">
        <v>4</v>
      </c>
      <c r="E9" s="1">
        <f t="shared" si="0"/>
        <v>5</v>
      </c>
      <c r="I9" s="7"/>
      <c r="L9" s="30"/>
      <c r="Y9" s="15">
        <v>3</v>
      </c>
      <c r="Z9" s="16">
        <f t="shared" ref="Z9:Z18" si="1">+AB9/AC9</f>
        <v>5.5555555555555552E-2</v>
      </c>
      <c r="AA9" s="15"/>
      <c r="AB9" s="15">
        <v>2</v>
      </c>
      <c r="AC9" s="15">
        <v>36</v>
      </c>
    </row>
    <row r="10" spans="1:29">
      <c r="B10" s="1">
        <v>5</v>
      </c>
      <c r="C10" s="22">
        <v>1</v>
      </c>
      <c r="D10" s="19">
        <v>5</v>
      </c>
      <c r="E10" s="1">
        <f t="shared" si="0"/>
        <v>6</v>
      </c>
      <c r="I10" s="7">
        <v>3</v>
      </c>
      <c r="L10" s="30">
        <v>3</v>
      </c>
      <c r="M10" s="10" t="s">
        <v>7</v>
      </c>
      <c r="Y10" s="15">
        <v>4</v>
      </c>
      <c r="Z10" s="16">
        <f t="shared" si="1"/>
        <v>8.3333333333333329E-2</v>
      </c>
      <c r="AA10" s="15"/>
      <c r="AB10" s="15">
        <v>3</v>
      </c>
      <c r="AC10" s="15">
        <v>36</v>
      </c>
    </row>
    <row r="11" spans="1:29">
      <c r="B11" s="1">
        <v>6</v>
      </c>
      <c r="C11" s="22">
        <v>1</v>
      </c>
      <c r="D11" s="19">
        <v>6</v>
      </c>
      <c r="E11" s="1">
        <f t="shared" si="0"/>
        <v>7</v>
      </c>
      <c r="I11" s="7"/>
      <c r="L11" s="30"/>
      <c r="M11" s="9"/>
      <c r="Y11" s="15">
        <v>5</v>
      </c>
      <c r="Z11" s="16">
        <f t="shared" si="1"/>
        <v>0.1111111111111111</v>
      </c>
      <c r="AA11" s="15"/>
      <c r="AB11" s="15">
        <v>4</v>
      </c>
      <c r="AC11" s="15">
        <v>36</v>
      </c>
    </row>
    <row r="12" spans="1:29">
      <c r="B12" s="1">
        <v>7</v>
      </c>
      <c r="C12" s="22">
        <f>+C6+1</f>
        <v>2</v>
      </c>
      <c r="D12" s="19">
        <v>1</v>
      </c>
      <c r="E12" s="1">
        <f t="shared" si="0"/>
        <v>3</v>
      </c>
      <c r="I12" s="7">
        <v>4</v>
      </c>
      <c r="L12" s="30">
        <v>4</v>
      </c>
      <c r="M12" s="10" t="s">
        <v>9</v>
      </c>
      <c r="Y12" s="15">
        <v>6</v>
      </c>
      <c r="Z12" s="16">
        <f t="shared" si="1"/>
        <v>0.1388888888888889</v>
      </c>
      <c r="AA12" s="15"/>
      <c r="AB12" s="15">
        <v>5</v>
      </c>
      <c r="AC12" s="15">
        <v>36</v>
      </c>
    </row>
    <row r="13" spans="1:29">
      <c r="B13" s="1">
        <v>8</v>
      </c>
      <c r="C13" s="22">
        <f>+C6+1</f>
        <v>2</v>
      </c>
      <c r="D13" s="19">
        <v>2</v>
      </c>
      <c r="E13" s="1">
        <f t="shared" si="0"/>
        <v>4</v>
      </c>
      <c r="I13" s="7"/>
      <c r="L13" s="30"/>
      <c r="Y13" s="15">
        <v>7</v>
      </c>
      <c r="Z13" s="16">
        <f t="shared" si="1"/>
        <v>0.16666666666666666</v>
      </c>
      <c r="AA13" s="15"/>
      <c r="AB13" s="15">
        <v>6</v>
      </c>
      <c r="AC13" s="15">
        <v>36</v>
      </c>
    </row>
    <row r="14" spans="1:29">
      <c r="B14" s="1">
        <v>9</v>
      </c>
      <c r="C14" s="22">
        <f t="shared" ref="C14:C41" si="2">+C7+1</f>
        <v>2</v>
      </c>
      <c r="D14" s="19">
        <v>3</v>
      </c>
      <c r="E14" s="1">
        <f t="shared" si="0"/>
        <v>5</v>
      </c>
      <c r="I14" s="7">
        <v>5</v>
      </c>
      <c r="L14" s="30">
        <v>5</v>
      </c>
      <c r="M14" s="10" t="s">
        <v>10</v>
      </c>
      <c r="Y14" s="15">
        <v>8</v>
      </c>
      <c r="Z14" s="16">
        <f t="shared" si="1"/>
        <v>0.1388888888888889</v>
      </c>
      <c r="AA14" s="15"/>
      <c r="AB14" s="15">
        <v>5</v>
      </c>
      <c r="AC14" s="15">
        <v>36</v>
      </c>
    </row>
    <row r="15" spans="1:29">
      <c r="B15" s="1">
        <v>10</v>
      </c>
      <c r="C15" s="22">
        <f t="shared" si="2"/>
        <v>2</v>
      </c>
      <c r="D15" s="19">
        <v>4</v>
      </c>
      <c r="E15" s="1">
        <f t="shared" si="0"/>
        <v>6</v>
      </c>
      <c r="I15" s="7"/>
      <c r="L15" s="30"/>
      <c r="M15" s="9"/>
      <c r="Y15" s="15">
        <v>9</v>
      </c>
      <c r="Z15" s="16">
        <f t="shared" si="1"/>
        <v>0.1111111111111111</v>
      </c>
      <c r="AA15" s="15"/>
      <c r="AB15" s="15">
        <v>4</v>
      </c>
      <c r="AC15" s="15">
        <v>36</v>
      </c>
    </row>
    <row r="16" spans="1:29">
      <c r="B16" s="1">
        <v>11</v>
      </c>
      <c r="C16" s="22">
        <f t="shared" si="2"/>
        <v>2</v>
      </c>
      <c r="D16" s="19">
        <v>5</v>
      </c>
      <c r="E16" s="1">
        <f t="shared" si="0"/>
        <v>7</v>
      </c>
      <c r="I16" s="7">
        <v>6</v>
      </c>
      <c r="L16" s="30">
        <v>6</v>
      </c>
      <c r="M16" s="10" t="s">
        <v>11</v>
      </c>
      <c r="Y16" s="15">
        <v>10</v>
      </c>
      <c r="Z16" s="16">
        <f t="shared" si="1"/>
        <v>8.3333333333333329E-2</v>
      </c>
      <c r="AA16" s="15"/>
      <c r="AB16" s="15">
        <v>3</v>
      </c>
      <c r="AC16" s="15">
        <v>36</v>
      </c>
    </row>
    <row r="17" spans="2:29">
      <c r="B17" s="1">
        <v>12</v>
      </c>
      <c r="C17" s="22">
        <f t="shared" si="2"/>
        <v>2</v>
      </c>
      <c r="D17" s="19">
        <v>6</v>
      </c>
      <c r="E17" s="1">
        <f t="shared" si="0"/>
        <v>8</v>
      </c>
      <c r="I17" s="7"/>
      <c r="L17" s="30"/>
      <c r="Y17" s="15">
        <v>11</v>
      </c>
      <c r="Z17" s="16">
        <f t="shared" si="1"/>
        <v>5.5555555555555552E-2</v>
      </c>
      <c r="AA17" s="15"/>
      <c r="AB17" s="15">
        <v>2</v>
      </c>
      <c r="AC17" s="15">
        <v>36</v>
      </c>
    </row>
    <row r="18" spans="2:29">
      <c r="B18" s="1">
        <v>13</v>
      </c>
      <c r="C18" s="22">
        <f>+C12+1</f>
        <v>3</v>
      </c>
      <c r="D18" s="19">
        <v>1</v>
      </c>
      <c r="E18" s="1">
        <f t="shared" si="0"/>
        <v>4</v>
      </c>
      <c r="I18" s="7">
        <v>7</v>
      </c>
      <c r="L18" s="30">
        <v>7</v>
      </c>
      <c r="M18" s="10" t="s">
        <v>12</v>
      </c>
      <c r="Y18" s="15">
        <v>12</v>
      </c>
      <c r="Z18" s="16">
        <f t="shared" si="1"/>
        <v>2.7777777777777776E-2</v>
      </c>
      <c r="AA18" s="15"/>
      <c r="AB18" s="15">
        <v>1</v>
      </c>
      <c r="AC18" s="15">
        <v>36</v>
      </c>
    </row>
    <row r="19" spans="2:29">
      <c r="B19" s="1">
        <v>14</v>
      </c>
      <c r="C19" s="22">
        <f t="shared" si="2"/>
        <v>3</v>
      </c>
      <c r="D19" s="19">
        <v>2</v>
      </c>
      <c r="E19" s="1">
        <f t="shared" si="0"/>
        <v>5</v>
      </c>
      <c r="I19" s="7"/>
      <c r="L19" s="30"/>
      <c r="M19" s="9"/>
      <c r="Y19" s="17"/>
      <c r="Z19" s="18"/>
      <c r="AA19" s="17"/>
      <c r="AB19" s="17"/>
      <c r="AC19" s="17"/>
    </row>
    <row r="20" spans="2:29">
      <c r="B20" s="1">
        <v>15</v>
      </c>
      <c r="C20" s="22">
        <f t="shared" si="2"/>
        <v>3</v>
      </c>
      <c r="D20" s="19">
        <v>3</v>
      </c>
      <c r="E20" s="1">
        <f t="shared" si="0"/>
        <v>6</v>
      </c>
      <c r="I20" s="7">
        <v>8</v>
      </c>
      <c r="L20" s="30">
        <v>8</v>
      </c>
      <c r="M20" s="10" t="s">
        <v>11</v>
      </c>
    </row>
    <row r="21" spans="2:29">
      <c r="B21" s="1">
        <v>16</v>
      </c>
      <c r="C21" s="22">
        <f t="shared" si="2"/>
        <v>3</v>
      </c>
      <c r="D21" s="19">
        <v>4</v>
      </c>
      <c r="E21" s="1">
        <f t="shared" si="0"/>
        <v>7</v>
      </c>
      <c r="I21" s="7"/>
      <c r="L21" s="30"/>
    </row>
    <row r="22" spans="2:29">
      <c r="B22" s="1">
        <v>17</v>
      </c>
      <c r="C22" s="22">
        <f t="shared" si="2"/>
        <v>3</v>
      </c>
      <c r="D22" s="19">
        <v>5</v>
      </c>
      <c r="E22" s="1">
        <f t="shared" si="0"/>
        <v>8</v>
      </c>
      <c r="I22" s="7">
        <v>9</v>
      </c>
      <c r="L22" s="30">
        <v>9</v>
      </c>
      <c r="M22" s="10" t="s">
        <v>10</v>
      </c>
    </row>
    <row r="23" spans="2:29">
      <c r="B23" s="1">
        <v>18</v>
      </c>
      <c r="C23" s="22">
        <f>+C16+1</f>
        <v>3</v>
      </c>
      <c r="D23" s="19">
        <v>6</v>
      </c>
      <c r="E23" s="1">
        <f t="shared" si="0"/>
        <v>9</v>
      </c>
      <c r="I23" s="7"/>
      <c r="L23" s="30"/>
      <c r="M23" s="9"/>
    </row>
    <row r="24" spans="2:29">
      <c r="B24" s="1">
        <v>19</v>
      </c>
      <c r="C24" s="22">
        <f>+C18+1</f>
        <v>4</v>
      </c>
      <c r="D24" s="19">
        <v>1</v>
      </c>
      <c r="E24" s="1">
        <f t="shared" si="0"/>
        <v>5</v>
      </c>
      <c r="I24" s="7">
        <v>10</v>
      </c>
      <c r="L24" s="30">
        <v>10</v>
      </c>
      <c r="M24" s="10" t="s">
        <v>9</v>
      </c>
    </row>
    <row r="25" spans="2:29">
      <c r="B25" s="1">
        <v>20</v>
      </c>
      <c r="C25" s="22">
        <f t="shared" ref="C25:C31" si="3">+C19+1</f>
        <v>4</v>
      </c>
      <c r="D25" s="19">
        <v>2</v>
      </c>
      <c r="E25" s="1">
        <f t="shared" si="0"/>
        <v>6</v>
      </c>
      <c r="I25" s="7"/>
      <c r="L25" s="30"/>
      <c r="M25" s="10"/>
    </row>
    <row r="26" spans="2:29">
      <c r="B26" s="1">
        <v>21</v>
      </c>
      <c r="C26" s="22">
        <f t="shared" si="3"/>
        <v>4</v>
      </c>
      <c r="D26" s="19">
        <v>3</v>
      </c>
      <c r="E26" s="1">
        <f t="shared" si="0"/>
        <v>7</v>
      </c>
      <c r="I26" s="7">
        <v>11</v>
      </c>
      <c r="L26" s="30">
        <v>11</v>
      </c>
      <c r="M26" s="10" t="s">
        <v>7</v>
      </c>
    </row>
    <row r="27" spans="2:29">
      <c r="B27" s="1">
        <v>22</v>
      </c>
      <c r="C27" s="22">
        <f t="shared" si="3"/>
        <v>4</v>
      </c>
      <c r="D27" s="19">
        <v>4</v>
      </c>
      <c r="E27" s="1">
        <f t="shared" si="0"/>
        <v>8</v>
      </c>
      <c r="I27" s="7"/>
      <c r="L27" s="30"/>
    </row>
    <row r="28" spans="2:29">
      <c r="B28" s="1">
        <v>23</v>
      </c>
      <c r="C28" s="22">
        <f t="shared" si="3"/>
        <v>4</v>
      </c>
      <c r="D28" s="19">
        <v>5</v>
      </c>
      <c r="E28" s="1">
        <f t="shared" si="0"/>
        <v>9</v>
      </c>
      <c r="I28" s="7">
        <v>12</v>
      </c>
      <c r="L28" s="30">
        <v>12</v>
      </c>
      <c r="M28" s="10" t="s">
        <v>8</v>
      </c>
    </row>
    <row r="29" spans="2:29">
      <c r="B29" s="1">
        <v>24</v>
      </c>
      <c r="C29" s="22">
        <f t="shared" si="3"/>
        <v>4</v>
      </c>
      <c r="D29" s="19">
        <v>6</v>
      </c>
      <c r="E29" s="1">
        <f t="shared" si="0"/>
        <v>10</v>
      </c>
      <c r="L29" s="31"/>
    </row>
    <row r="30" spans="2:29">
      <c r="B30" s="1">
        <v>25</v>
      </c>
      <c r="C30" s="22">
        <f t="shared" si="3"/>
        <v>5</v>
      </c>
      <c r="D30" s="19">
        <v>1</v>
      </c>
      <c r="E30" s="1">
        <f t="shared" si="0"/>
        <v>6</v>
      </c>
      <c r="L30" s="31"/>
    </row>
    <row r="31" spans="2:29">
      <c r="B31" s="1">
        <v>26</v>
      </c>
      <c r="C31" s="22">
        <f t="shared" si="3"/>
        <v>5</v>
      </c>
      <c r="D31" s="19">
        <v>2</v>
      </c>
      <c r="E31" s="1">
        <f t="shared" si="0"/>
        <v>7</v>
      </c>
      <c r="I31" s="2" t="s">
        <v>21</v>
      </c>
      <c r="J31" s="14">
        <v>2.7777777777777776E-2</v>
      </c>
    </row>
    <row r="32" spans="2:29">
      <c r="B32" s="1">
        <v>27</v>
      </c>
      <c r="C32" s="22">
        <f t="shared" si="2"/>
        <v>5</v>
      </c>
      <c r="D32" s="19">
        <v>3</v>
      </c>
      <c r="E32" s="1">
        <f t="shared" si="0"/>
        <v>8</v>
      </c>
      <c r="I32" s="2" t="s">
        <v>22</v>
      </c>
      <c r="J32" s="14">
        <v>5.5555555555555552E-2</v>
      </c>
    </row>
    <row r="33" spans="2:10">
      <c r="B33" s="1">
        <v>28</v>
      </c>
      <c r="C33" s="22">
        <f>+C26+1</f>
        <v>5</v>
      </c>
      <c r="D33" s="19">
        <v>4</v>
      </c>
      <c r="E33" s="1">
        <f t="shared" si="0"/>
        <v>9</v>
      </c>
      <c r="I33" s="2" t="s">
        <v>23</v>
      </c>
      <c r="J33" s="14">
        <v>8.3333333333333329E-2</v>
      </c>
    </row>
    <row r="34" spans="2:10">
      <c r="B34" s="1">
        <v>29</v>
      </c>
      <c r="C34" s="22">
        <f t="shared" si="2"/>
        <v>5</v>
      </c>
      <c r="D34" s="19">
        <v>5</v>
      </c>
      <c r="E34" s="1">
        <f t="shared" si="0"/>
        <v>10</v>
      </c>
      <c r="I34" s="2" t="s">
        <v>24</v>
      </c>
      <c r="J34" s="14">
        <v>0.1111111111111111</v>
      </c>
    </row>
    <row r="35" spans="2:10">
      <c r="B35" s="1">
        <v>30</v>
      </c>
      <c r="C35" s="22">
        <f t="shared" si="2"/>
        <v>5</v>
      </c>
      <c r="D35" s="19">
        <v>6</v>
      </c>
      <c r="E35" s="1">
        <f t="shared" si="0"/>
        <v>11</v>
      </c>
      <c r="I35" s="2" t="s">
        <v>25</v>
      </c>
      <c r="J35" s="14">
        <v>0.1388888888888889</v>
      </c>
    </row>
    <row r="36" spans="2:10">
      <c r="B36" s="1">
        <v>31</v>
      </c>
      <c r="C36" s="22">
        <f>+C30+1</f>
        <v>6</v>
      </c>
      <c r="D36" s="19">
        <v>1</v>
      </c>
      <c r="E36" s="1">
        <f t="shared" si="0"/>
        <v>7</v>
      </c>
      <c r="I36" s="2" t="s">
        <v>26</v>
      </c>
      <c r="J36" s="14">
        <v>0.16666666666666666</v>
      </c>
    </row>
    <row r="37" spans="2:10">
      <c r="B37" s="1">
        <v>32</v>
      </c>
      <c r="C37" s="22">
        <f t="shared" si="2"/>
        <v>6</v>
      </c>
      <c r="D37" s="19">
        <v>2</v>
      </c>
      <c r="E37" s="1">
        <f t="shared" si="0"/>
        <v>8</v>
      </c>
      <c r="I37" s="2" t="s">
        <v>27</v>
      </c>
      <c r="J37" s="14">
        <v>0.1388888888888889</v>
      </c>
    </row>
    <row r="38" spans="2:10">
      <c r="B38" s="1">
        <v>33</v>
      </c>
      <c r="C38" s="22">
        <f t="shared" si="2"/>
        <v>6</v>
      </c>
      <c r="D38" s="19">
        <v>3</v>
      </c>
      <c r="E38" s="1">
        <f t="shared" si="0"/>
        <v>9</v>
      </c>
      <c r="I38" s="2" t="s">
        <v>28</v>
      </c>
      <c r="J38" s="14">
        <v>0.1111111111111111</v>
      </c>
    </row>
    <row r="39" spans="2:10">
      <c r="B39" s="1">
        <v>34</v>
      </c>
      <c r="C39" s="22">
        <f t="shared" si="2"/>
        <v>6</v>
      </c>
      <c r="D39" s="19">
        <v>4</v>
      </c>
      <c r="E39" s="1">
        <f t="shared" si="0"/>
        <v>10</v>
      </c>
      <c r="I39" s="2" t="s">
        <v>29</v>
      </c>
      <c r="J39" s="14">
        <v>8.3333333333333329E-2</v>
      </c>
    </row>
    <row r="40" spans="2:10">
      <c r="B40" s="1">
        <v>35</v>
      </c>
      <c r="C40" s="22">
        <f t="shared" si="2"/>
        <v>6</v>
      </c>
      <c r="D40" s="19">
        <v>5</v>
      </c>
      <c r="E40" s="1">
        <f t="shared" si="0"/>
        <v>11</v>
      </c>
      <c r="I40" s="2" t="s">
        <v>30</v>
      </c>
      <c r="J40" s="14">
        <v>5.5555555555555552E-2</v>
      </c>
    </row>
    <row r="41" spans="2:10">
      <c r="B41" s="1">
        <v>36</v>
      </c>
      <c r="C41" s="22">
        <f t="shared" si="2"/>
        <v>6</v>
      </c>
      <c r="D41" s="19">
        <v>6</v>
      </c>
      <c r="E41" s="1">
        <f t="shared" si="0"/>
        <v>12</v>
      </c>
      <c r="I41" s="2" t="s">
        <v>31</v>
      </c>
      <c r="J41" s="29">
        <v>2.7777777777777776E-2</v>
      </c>
    </row>
    <row r="42" spans="2:10">
      <c r="C42" s="22"/>
      <c r="J42" s="14">
        <f>SUM(J31:J41)</f>
        <v>1.0000000000000002</v>
      </c>
    </row>
    <row r="44" spans="2:10">
      <c r="B44" s="6" t="s">
        <v>4</v>
      </c>
      <c r="C44" s="24"/>
      <c r="D44" s="21">
        <v>2</v>
      </c>
    </row>
    <row r="45" spans="2:10">
      <c r="B45" s="6" t="s">
        <v>5</v>
      </c>
      <c r="C45" s="24"/>
      <c r="D45" s="21">
        <v>12</v>
      </c>
    </row>
    <row r="46" spans="2:10">
      <c r="B46" s="6" t="s">
        <v>6</v>
      </c>
      <c r="C46" s="24"/>
      <c r="D46" s="21">
        <v>36</v>
      </c>
    </row>
  </sheetData>
  <mergeCells count="3">
    <mergeCell ref="H5:J5"/>
    <mergeCell ref="L5:M5"/>
    <mergeCell ref="C4:D4"/>
  </mergeCells>
  <pageMargins left="0.7" right="0.7" top="0.75" bottom="0.75" header="0.3" footer="0.3"/>
  <ignoredErrors>
    <ignoredError sqref="M8:M33" twoDigitTextYear="1"/>
    <ignoredError sqref="C18" formula="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C5B70-04A0-4D95-AF01-1C4A4B334D2D}">
  <dimension ref="A1:H37"/>
  <sheetViews>
    <sheetView workbookViewId="0">
      <selection activeCell="L26" sqref="L26"/>
    </sheetView>
  </sheetViews>
  <sheetFormatPr baseColWidth="10" defaultRowHeight="15.75"/>
  <cols>
    <col min="1" max="2" width="11.875" bestFit="1" customWidth="1"/>
    <col min="3" max="3" width="24.25" bestFit="1" customWidth="1"/>
  </cols>
  <sheetData>
    <row r="1" spans="1:8" ht="21">
      <c r="A1" s="57" t="s">
        <v>124</v>
      </c>
      <c r="B1" s="57" t="s">
        <v>125</v>
      </c>
      <c r="C1" s="57" t="s">
        <v>126</v>
      </c>
    </row>
    <row r="2" spans="1:8">
      <c r="A2" s="52">
        <v>1</v>
      </c>
      <c r="B2" s="52">
        <v>1</v>
      </c>
      <c r="C2" s="52">
        <f t="shared" ref="C2:C37" si="0">SUM(A2+B2)</f>
        <v>2</v>
      </c>
      <c r="F2" t="s">
        <v>152</v>
      </c>
    </row>
    <row r="3" spans="1:8">
      <c r="A3" s="52">
        <v>1</v>
      </c>
      <c r="B3" s="52">
        <v>2</v>
      </c>
      <c r="C3" s="52">
        <f t="shared" si="0"/>
        <v>3</v>
      </c>
      <c r="F3" t="s">
        <v>127</v>
      </c>
      <c r="G3" t="s">
        <v>128</v>
      </c>
      <c r="H3" t="s">
        <v>129</v>
      </c>
    </row>
    <row r="4" spans="1:8">
      <c r="A4" s="52">
        <v>1</v>
      </c>
      <c r="B4" s="52">
        <v>3</v>
      </c>
      <c r="C4" s="52">
        <f t="shared" si="0"/>
        <v>4</v>
      </c>
      <c r="F4">
        <v>2</v>
      </c>
      <c r="G4">
        <f>COUNTIF($C$2:$C$37,F4)</f>
        <v>1</v>
      </c>
      <c r="H4" s="53">
        <f t="shared" ref="H4:H14" si="1">G4/$G$15</f>
        <v>2.7777777777777776E-2</v>
      </c>
    </row>
    <row r="5" spans="1:8">
      <c r="A5" s="52">
        <v>1</v>
      </c>
      <c r="B5" s="52">
        <v>4</v>
      </c>
      <c r="C5" s="52">
        <f t="shared" si="0"/>
        <v>5</v>
      </c>
      <c r="F5">
        <v>3</v>
      </c>
      <c r="G5">
        <f t="shared" ref="G5:G13" si="2">COUNTIF($C$2:$C$37,F5)</f>
        <v>2</v>
      </c>
      <c r="H5" s="53">
        <f t="shared" si="1"/>
        <v>5.5555555555555552E-2</v>
      </c>
    </row>
    <row r="6" spans="1:8">
      <c r="A6" s="52">
        <v>1</v>
      </c>
      <c r="B6" s="52">
        <v>5</v>
      </c>
      <c r="C6" s="52">
        <f t="shared" si="0"/>
        <v>6</v>
      </c>
      <c r="F6">
        <v>4</v>
      </c>
      <c r="G6">
        <f t="shared" si="2"/>
        <v>3</v>
      </c>
      <c r="H6" s="53">
        <f t="shared" si="1"/>
        <v>8.3333333333333329E-2</v>
      </c>
    </row>
    <row r="7" spans="1:8">
      <c r="A7" s="52">
        <v>1</v>
      </c>
      <c r="B7" s="52">
        <v>6</v>
      </c>
      <c r="C7" s="52">
        <f t="shared" si="0"/>
        <v>7</v>
      </c>
      <c r="F7">
        <v>5</v>
      </c>
      <c r="G7">
        <f t="shared" si="2"/>
        <v>4</v>
      </c>
      <c r="H7" s="53">
        <f t="shared" si="1"/>
        <v>0.1111111111111111</v>
      </c>
    </row>
    <row r="8" spans="1:8">
      <c r="A8" s="52">
        <v>2</v>
      </c>
      <c r="B8" s="52">
        <v>1</v>
      </c>
      <c r="C8" s="52">
        <f t="shared" si="0"/>
        <v>3</v>
      </c>
      <c r="F8">
        <v>6</v>
      </c>
      <c r="G8">
        <f t="shared" si="2"/>
        <v>5</v>
      </c>
      <c r="H8" s="53">
        <f t="shared" si="1"/>
        <v>0.1388888888888889</v>
      </c>
    </row>
    <row r="9" spans="1:8">
      <c r="A9" s="52">
        <v>2</v>
      </c>
      <c r="B9" s="52">
        <v>2</v>
      </c>
      <c r="C9" s="52">
        <f t="shared" si="0"/>
        <v>4</v>
      </c>
      <c r="F9">
        <v>7</v>
      </c>
      <c r="G9">
        <f t="shared" si="2"/>
        <v>6</v>
      </c>
      <c r="H9" s="53">
        <f t="shared" si="1"/>
        <v>0.16666666666666666</v>
      </c>
    </row>
    <row r="10" spans="1:8">
      <c r="A10" s="52">
        <v>2</v>
      </c>
      <c r="B10" s="52">
        <v>3</v>
      </c>
      <c r="C10" s="52">
        <f t="shared" si="0"/>
        <v>5</v>
      </c>
      <c r="F10">
        <v>8</v>
      </c>
      <c r="G10">
        <f t="shared" si="2"/>
        <v>5</v>
      </c>
      <c r="H10" s="53">
        <f t="shared" si="1"/>
        <v>0.1388888888888889</v>
      </c>
    </row>
    <row r="11" spans="1:8">
      <c r="A11" s="52">
        <v>2</v>
      </c>
      <c r="B11" s="52">
        <v>4</v>
      </c>
      <c r="C11" s="52">
        <f t="shared" si="0"/>
        <v>6</v>
      </c>
      <c r="F11">
        <v>9</v>
      </c>
      <c r="G11">
        <f t="shared" si="2"/>
        <v>4</v>
      </c>
      <c r="H11" s="53">
        <f t="shared" si="1"/>
        <v>0.1111111111111111</v>
      </c>
    </row>
    <row r="12" spans="1:8">
      <c r="A12" s="52">
        <v>2</v>
      </c>
      <c r="B12" s="52">
        <v>5</v>
      </c>
      <c r="C12" s="52">
        <f t="shared" si="0"/>
        <v>7</v>
      </c>
      <c r="F12">
        <v>10</v>
      </c>
      <c r="G12">
        <f t="shared" si="2"/>
        <v>3</v>
      </c>
      <c r="H12" s="53">
        <f t="shared" si="1"/>
        <v>8.3333333333333329E-2</v>
      </c>
    </row>
    <row r="13" spans="1:8">
      <c r="A13" s="52">
        <v>2</v>
      </c>
      <c r="B13" s="52">
        <v>6</v>
      </c>
      <c r="C13" s="52">
        <f t="shared" si="0"/>
        <v>8</v>
      </c>
      <c r="F13">
        <v>11</v>
      </c>
      <c r="G13">
        <f t="shared" si="2"/>
        <v>2</v>
      </c>
      <c r="H13" s="53">
        <f t="shared" si="1"/>
        <v>5.5555555555555552E-2</v>
      </c>
    </row>
    <row r="14" spans="1:8">
      <c r="A14" s="52">
        <v>3</v>
      </c>
      <c r="B14" s="52">
        <v>1</v>
      </c>
      <c r="C14" s="52">
        <f t="shared" si="0"/>
        <v>4</v>
      </c>
      <c r="F14">
        <v>12</v>
      </c>
      <c r="G14">
        <f>COUNTIF($C$2:$C$37,F14)</f>
        <v>1</v>
      </c>
      <c r="H14" s="53">
        <f t="shared" si="1"/>
        <v>2.7777777777777776E-2</v>
      </c>
    </row>
    <row r="15" spans="1:8">
      <c r="A15" s="52">
        <v>3</v>
      </c>
      <c r="B15" s="52">
        <v>2</v>
      </c>
      <c r="C15" s="52">
        <f t="shared" si="0"/>
        <v>5</v>
      </c>
      <c r="G15">
        <f>SUM(G4:G14)</f>
        <v>36</v>
      </c>
      <c r="H15" s="54">
        <f>SUM(H4:H14)</f>
        <v>1.0000000000000002</v>
      </c>
    </row>
    <row r="16" spans="1:8">
      <c r="A16" s="52">
        <v>3</v>
      </c>
      <c r="B16" s="52">
        <v>3</v>
      </c>
      <c r="C16" s="52">
        <f t="shared" si="0"/>
        <v>6</v>
      </c>
    </row>
    <row r="17" spans="1:6">
      <c r="A17" s="52">
        <v>3</v>
      </c>
      <c r="B17" s="52">
        <v>4</v>
      </c>
      <c r="C17" s="52">
        <f t="shared" si="0"/>
        <v>7</v>
      </c>
      <c r="F17" s="48" t="s">
        <v>149</v>
      </c>
    </row>
    <row r="18" spans="1:6">
      <c r="A18" s="52">
        <v>3</v>
      </c>
      <c r="B18" s="52">
        <v>5</v>
      </c>
      <c r="C18" s="52">
        <f t="shared" si="0"/>
        <v>8</v>
      </c>
    </row>
    <row r="19" spans="1:6" ht="18.75">
      <c r="A19" s="52">
        <v>3</v>
      </c>
      <c r="B19" s="52">
        <v>6</v>
      </c>
      <c r="C19" s="52">
        <f t="shared" si="0"/>
        <v>9</v>
      </c>
      <c r="F19" s="60" t="s">
        <v>130</v>
      </c>
    </row>
    <row r="20" spans="1:6" ht="18.75">
      <c r="A20" s="52">
        <v>4</v>
      </c>
      <c r="B20" s="52">
        <v>1</v>
      </c>
      <c r="C20" s="52">
        <f t="shared" si="0"/>
        <v>5</v>
      </c>
      <c r="F20" s="60" t="s">
        <v>150</v>
      </c>
    </row>
    <row r="21" spans="1:6" ht="18.75">
      <c r="A21" s="52">
        <v>4</v>
      </c>
      <c r="B21" s="52">
        <v>2</v>
      </c>
      <c r="C21" s="52">
        <f t="shared" si="0"/>
        <v>6</v>
      </c>
      <c r="F21" s="60" t="s">
        <v>131</v>
      </c>
    </row>
    <row r="22" spans="1:6" ht="18.75">
      <c r="A22" s="52">
        <v>4</v>
      </c>
      <c r="B22" s="52">
        <v>3</v>
      </c>
      <c r="C22" s="52">
        <f t="shared" si="0"/>
        <v>7</v>
      </c>
      <c r="F22" s="60" t="s">
        <v>132</v>
      </c>
    </row>
    <row r="23" spans="1:6" ht="18.75">
      <c r="A23" s="52">
        <v>4</v>
      </c>
      <c r="B23" s="52">
        <v>4</v>
      </c>
      <c r="C23" s="52">
        <f t="shared" si="0"/>
        <v>8</v>
      </c>
      <c r="F23" s="60" t="s">
        <v>151</v>
      </c>
    </row>
    <row r="24" spans="1:6" ht="18.75">
      <c r="A24" s="52">
        <v>4</v>
      </c>
      <c r="B24" s="52">
        <v>5</v>
      </c>
      <c r="C24" s="52">
        <f t="shared" si="0"/>
        <v>9</v>
      </c>
      <c r="F24" s="60" t="s">
        <v>153</v>
      </c>
    </row>
    <row r="25" spans="1:6">
      <c r="A25" s="52">
        <v>4</v>
      </c>
      <c r="B25" s="52">
        <v>6</v>
      </c>
      <c r="C25" s="52">
        <f t="shared" si="0"/>
        <v>10</v>
      </c>
    </row>
    <row r="26" spans="1:6">
      <c r="A26" s="52">
        <v>5</v>
      </c>
      <c r="B26" s="52">
        <v>1</v>
      </c>
      <c r="C26" s="52">
        <f t="shared" si="0"/>
        <v>6</v>
      </c>
    </row>
    <row r="27" spans="1:6">
      <c r="A27" s="52">
        <v>5</v>
      </c>
      <c r="B27" s="52">
        <v>2</v>
      </c>
      <c r="C27" s="52">
        <f t="shared" si="0"/>
        <v>7</v>
      </c>
    </row>
    <row r="28" spans="1:6">
      <c r="A28" s="52">
        <v>5</v>
      </c>
      <c r="B28" s="52">
        <v>3</v>
      </c>
      <c r="C28" s="52">
        <f t="shared" si="0"/>
        <v>8</v>
      </c>
    </row>
    <row r="29" spans="1:6">
      <c r="A29" s="52">
        <v>5</v>
      </c>
      <c r="B29" s="52">
        <v>4</v>
      </c>
      <c r="C29" s="52">
        <f t="shared" si="0"/>
        <v>9</v>
      </c>
    </row>
    <row r="30" spans="1:6">
      <c r="A30" s="52">
        <v>5</v>
      </c>
      <c r="B30" s="52">
        <v>5</v>
      </c>
      <c r="C30" s="52">
        <f t="shared" si="0"/>
        <v>10</v>
      </c>
    </row>
    <row r="31" spans="1:6">
      <c r="A31" s="52">
        <v>5</v>
      </c>
      <c r="B31" s="52">
        <v>6</v>
      </c>
      <c r="C31" s="52">
        <f t="shared" si="0"/>
        <v>11</v>
      </c>
    </row>
    <row r="32" spans="1:6">
      <c r="A32" s="52">
        <v>6</v>
      </c>
      <c r="B32" s="52">
        <v>1</v>
      </c>
      <c r="C32" s="52">
        <f t="shared" si="0"/>
        <v>7</v>
      </c>
    </row>
    <row r="33" spans="1:3">
      <c r="A33" s="52">
        <v>6</v>
      </c>
      <c r="B33" s="52">
        <v>2</v>
      </c>
      <c r="C33" s="52">
        <f t="shared" si="0"/>
        <v>8</v>
      </c>
    </row>
    <row r="34" spans="1:3">
      <c r="A34" s="52">
        <v>6</v>
      </c>
      <c r="B34" s="52">
        <v>3</v>
      </c>
      <c r="C34" s="52">
        <f t="shared" si="0"/>
        <v>9</v>
      </c>
    </row>
    <row r="35" spans="1:3">
      <c r="A35" s="52">
        <v>6</v>
      </c>
      <c r="B35" s="52">
        <v>4</v>
      </c>
      <c r="C35" s="52">
        <f t="shared" si="0"/>
        <v>10</v>
      </c>
    </row>
    <row r="36" spans="1:3">
      <c r="A36" s="52">
        <v>6</v>
      </c>
      <c r="B36" s="52">
        <v>5</v>
      </c>
      <c r="C36" s="52">
        <f t="shared" si="0"/>
        <v>11</v>
      </c>
    </row>
    <row r="37" spans="1:3">
      <c r="A37" s="52">
        <v>6</v>
      </c>
      <c r="B37" s="52">
        <v>6</v>
      </c>
      <c r="C37" s="52">
        <f t="shared" si="0"/>
        <v>12</v>
      </c>
    </row>
  </sheetData>
  <pageMargins left="0.7" right="0.7" top="0.75" bottom="0.75" header="0.3" footer="0.3"/>
  <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59E22-A7C6-2346-933D-F6146CD40B88}">
  <sheetPr codeName="Hoja3"/>
  <dimension ref="B3:M66"/>
  <sheetViews>
    <sheetView showGridLines="0" topLeftCell="A22" zoomScaleNormal="100" workbookViewId="0">
      <selection activeCell="K53" sqref="K53"/>
    </sheetView>
  </sheetViews>
  <sheetFormatPr baseColWidth="10" defaultRowHeight="15.75"/>
  <cols>
    <col min="2" max="2" width="3.875" customWidth="1"/>
    <col min="4" max="4" width="19" customWidth="1"/>
    <col min="5" max="5" width="18.625" customWidth="1"/>
    <col min="6" max="6" width="16.75" customWidth="1"/>
    <col min="7" max="7" width="17.375" customWidth="1"/>
    <col min="11" max="11" width="12.375" customWidth="1"/>
    <col min="12" max="12" width="11.625" customWidth="1"/>
  </cols>
  <sheetData>
    <row r="3" spans="2:12">
      <c r="B3" s="33" t="s">
        <v>32</v>
      </c>
      <c r="C3" s="33" t="s">
        <v>38</v>
      </c>
      <c r="D3" s="33"/>
      <c r="E3" s="33"/>
      <c r="F3" s="33"/>
      <c r="G3" s="33"/>
      <c r="H3" s="33"/>
      <c r="I3" s="33"/>
    </row>
    <row r="5" spans="2:12">
      <c r="J5" t="s">
        <v>155</v>
      </c>
    </row>
    <row r="6" spans="2:12">
      <c r="J6" s="20"/>
    </row>
    <row r="7" spans="2:12">
      <c r="J7" s="20" t="s">
        <v>154</v>
      </c>
    </row>
    <row r="8" spans="2:12">
      <c r="J8" s="20" t="s">
        <v>156</v>
      </c>
    </row>
    <row r="10" spans="2:12">
      <c r="C10" t="s">
        <v>39</v>
      </c>
      <c r="J10" t="s">
        <v>157</v>
      </c>
    </row>
    <row r="12" spans="2:12">
      <c r="B12" s="33" t="s">
        <v>33</v>
      </c>
      <c r="C12" s="34" t="s">
        <v>40</v>
      </c>
      <c r="D12" s="33"/>
      <c r="E12" s="33"/>
      <c r="F12" s="33"/>
      <c r="G12" s="33"/>
      <c r="H12" s="33"/>
      <c r="I12" s="33"/>
    </row>
    <row r="14" spans="2:12">
      <c r="L14" s="55"/>
    </row>
    <row r="15" spans="2:12">
      <c r="J15" t="s">
        <v>158</v>
      </c>
    </row>
    <row r="18" spans="2:11">
      <c r="J18" s="40"/>
    </row>
    <row r="20" spans="2:11">
      <c r="J20" t="s">
        <v>159</v>
      </c>
    </row>
    <row r="27" spans="2:11">
      <c r="B27" s="33" t="s">
        <v>36</v>
      </c>
      <c r="C27" s="105" t="s">
        <v>34</v>
      </c>
      <c r="D27" s="105"/>
      <c r="E27" s="105"/>
      <c r="F27" s="105"/>
      <c r="G27" s="105"/>
      <c r="H27" s="105"/>
      <c r="I27" s="105"/>
    </row>
    <row r="28" spans="2:11">
      <c r="B28" s="33"/>
      <c r="C28" s="105"/>
      <c r="D28" s="105"/>
      <c r="E28" s="105"/>
      <c r="F28" s="105"/>
      <c r="G28" s="105"/>
      <c r="H28" s="105"/>
      <c r="I28" s="105"/>
      <c r="J28" s="52" t="s">
        <v>160</v>
      </c>
      <c r="K28" s="52" t="s">
        <v>161</v>
      </c>
    </row>
    <row r="29" spans="2:11">
      <c r="J29" s="52">
        <v>0</v>
      </c>
      <c r="K29" s="61">
        <f>(7-J29)/28</f>
        <v>0.25</v>
      </c>
    </row>
    <row r="30" spans="2:11">
      <c r="J30" s="52">
        <v>1</v>
      </c>
      <c r="K30" s="61">
        <f t="shared" ref="K30:K35" si="0">(7-J30)/28</f>
        <v>0.21428571428571427</v>
      </c>
    </row>
    <row r="31" spans="2:11">
      <c r="J31" s="52">
        <v>2</v>
      </c>
      <c r="K31" s="61">
        <f t="shared" si="0"/>
        <v>0.17857142857142858</v>
      </c>
    </row>
    <row r="32" spans="2:11">
      <c r="J32" s="52">
        <v>3</v>
      </c>
      <c r="K32" s="61">
        <f t="shared" si="0"/>
        <v>0.14285714285714285</v>
      </c>
    </row>
    <row r="33" spans="2:11">
      <c r="J33" s="52">
        <v>4</v>
      </c>
      <c r="K33" s="61">
        <f t="shared" si="0"/>
        <v>0.10714285714285714</v>
      </c>
    </row>
    <row r="34" spans="2:11">
      <c r="C34" t="s">
        <v>35</v>
      </c>
      <c r="J34" s="52">
        <v>5</v>
      </c>
      <c r="K34" s="61">
        <f t="shared" si="0"/>
        <v>7.1428571428571425E-2</v>
      </c>
    </row>
    <row r="35" spans="2:11">
      <c r="J35" s="52">
        <v>6</v>
      </c>
      <c r="K35" s="61">
        <f t="shared" si="0"/>
        <v>3.5714285714285712E-2</v>
      </c>
    </row>
    <row r="36" spans="2:11">
      <c r="J36" t="s">
        <v>133</v>
      </c>
      <c r="K36" s="56">
        <f>SUM(K29:K35)</f>
        <v>1</v>
      </c>
    </row>
    <row r="37" spans="2:11">
      <c r="B37" s="33" t="s">
        <v>37</v>
      </c>
      <c r="C37" s="105" t="s">
        <v>41</v>
      </c>
      <c r="D37" s="105"/>
      <c r="E37" s="105"/>
      <c r="F37" s="105"/>
      <c r="G37" s="105"/>
      <c r="H37" s="105"/>
      <c r="I37" s="105"/>
    </row>
    <row r="38" spans="2:11">
      <c r="B38" s="33"/>
      <c r="C38" s="105"/>
      <c r="D38" s="105"/>
      <c r="E38" s="105"/>
      <c r="F38" s="105"/>
      <c r="G38" s="105"/>
      <c r="H38" s="105"/>
      <c r="I38" s="105"/>
    </row>
    <row r="40" spans="2:11">
      <c r="C40" t="s">
        <v>163</v>
      </c>
    </row>
    <row r="42" spans="2:11">
      <c r="C42" t="s">
        <v>136</v>
      </c>
      <c r="D42" t="s">
        <v>137</v>
      </c>
      <c r="E42" t="s">
        <v>138</v>
      </c>
      <c r="F42" t="s">
        <v>162</v>
      </c>
      <c r="G42" t="s">
        <v>143</v>
      </c>
    </row>
    <row r="43" spans="2:11">
      <c r="C43" s="52" t="s">
        <v>134</v>
      </c>
      <c r="D43" s="52" t="s">
        <v>134</v>
      </c>
      <c r="E43" s="52" t="s">
        <v>134</v>
      </c>
      <c r="F43" s="52" t="s">
        <v>139</v>
      </c>
      <c r="G43" s="52">
        <v>0</v>
      </c>
    </row>
    <row r="44" spans="2:11">
      <c r="C44" s="52" t="s">
        <v>135</v>
      </c>
      <c r="D44" s="52" t="s">
        <v>134</v>
      </c>
      <c r="E44" s="52" t="s">
        <v>134</v>
      </c>
      <c r="F44" s="52" t="s">
        <v>141</v>
      </c>
      <c r="G44" s="52">
        <v>1</v>
      </c>
    </row>
    <row r="45" spans="2:11">
      <c r="C45" s="52" t="s">
        <v>134</v>
      </c>
      <c r="D45" s="52" t="s">
        <v>135</v>
      </c>
      <c r="E45" s="52" t="s">
        <v>134</v>
      </c>
      <c r="F45" s="52" t="s">
        <v>141</v>
      </c>
      <c r="G45" s="52">
        <v>1</v>
      </c>
    </row>
    <row r="46" spans="2:11">
      <c r="C46" s="52" t="s">
        <v>135</v>
      </c>
      <c r="D46" s="52" t="s">
        <v>135</v>
      </c>
      <c r="E46" s="52" t="s">
        <v>134</v>
      </c>
      <c r="F46" s="52" t="s">
        <v>142</v>
      </c>
      <c r="G46" s="52">
        <v>2</v>
      </c>
    </row>
    <row r="47" spans="2:11">
      <c r="C47" s="52" t="s">
        <v>134</v>
      </c>
      <c r="D47" s="52" t="s">
        <v>134</v>
      </c>
      <c r="E47" s="52" t="s">
        <v>135</v>
      </c>
      <c r="F47" s="52" t="s">
        <v>141</v>
      </c>
      <c r="G47" s="52">
        <v>1</v>
      </c>
    </row>
    <row r="48" spans="2:11">
      <c r="C48" s="52" t="s">
        <v>135</v>
      </c>
      <c r="D48" s="52" t="s">
        <v>134</v>
      </c>
      <c r="E48" s="52" t="s">
        <v>135</v>
      </c>
      <c r="F48" s="52" t="s">
        <v>142</v>
      </c>
      <c r="G48" s="52">
        <v>2</v>
      </c>
    </row>
    <row r="49" spans="3:13">
      <c r="C49" s="52" t="s">
        <v>134</v>
      </c>
      <c r="D49" s="52" t="s">
        <v>135</v>
      </c>
      <c r="E49" s="52" t="s">
        <v>135</v>
      </c>
      <c r="F49" s="52" t="s">
        <v>142</v>
      </c>
      <c r="G49" s="52">
        <v>2</v>
      </c>
    </row>
    <row r="50" spans="3:13">
      <c r="C50" s="52" t="s">
        <v>135</v>
      </c>
      <c r="D50" s="52" t="s">
        <v>135</v>
      </c>
      <c r="E50" s="52" t="s">
        <v>135</v>
      </c>
      <c r="F50" s="52" t="s">
        <v>140</v>
      </c>
      <c r="G50" s="52">
        <v>3</v>
      </c>
    </row>
    <row r="52" spans="3:13">
      <c r="C52" s="2" t="s">
        <v>144</v>
      </c>
      <c r="D52" s="63" t="s">
        <v>128</v>
      </c>
      <c r="E52" s="63" t="s">
        <v>164</v>
      </c>
      <c r="F52" t="s">
        <v>165</v>
      </c>
      <c r="G52" t="s">
        <v>166</v>
      </c>
    </row>
    <row r="53" spans="3:13">
      <c r="C53" s="2">
        <v>0</v>
      </c>
      <c r="D53" s="2">
        <f>COUNTIF(G43:G50,C53)</f>
        <v>1</v>
      </c>
      <c r="E53" s="64">
        <f>D53/$D$57</f>
        <v>0.125</v>
      </c>
    </row>
    <row r="54" spans="3:13">
      <c r="C54" s="2">
        <v>1</v>
      </c>
      <c r="D54" s="2">
        <f>COUNTIF(G43:G50,C54)</f>
        <v>3</v>
      </c>
      <c r="E54" s="64">
        <f>D54/$D$57</f>
        <v>0.375</v>
      </c>
    </row>
    <row r="55" spans="3:13">
      <c r="C55" s="2">
        <v>2</v>
      </c>
      <c r="D55" s="2">
        <f>COUNTIF(G43:G50,C55)</f>
        <v>3</v>
      </c>
      <c r="E55" s="64">
        <f>D55/$D$57</f>
        <v>0.375</v>
      </c>
      <c r="I55" t="s">
        <v>167</v>
      </c>
    </row>
    <row r="56" spans="3:13">
      <c r="C56" s="2">
        <v>3</v>
      </c>
      <c r="D56" s="2">
        <f>COUNTIF(G43:G50,C56)</f>
        <v>1</v>
      </c>
      <c r="E56" s="64">
        <f>D56/$D$57</f>
        <v>0.125</v>
      </c>
    </row>
    <row r="57" spans="3:13">
      <c r="C57" t="s">
        <v>133</v>
      </c>
      <c r="D57" s="52">
        <v>8</v>
      </c>
      <c r="E57" s="52">
        <f>SUM(Tabla6[[#All],[Frecuencia Relativa]])</f>
        <v>1</v>
      </c>
    </row>
    <row r="58" spans="3:13">
      <c r="I58" t="s">
        <v>168</v>
      </c>
    </row>
    <row r="59" spans="3:13">
      <c r="J59" t="s">
        <v>175</v>
      </c>
      <c r="K59" t="s">
        <v>172</v>
      </c>
      <c r="L59" t="s">
        <v>171</v>
      </c>
      <c r="M59" t="s">
        <v>174</v>
      </c>
    </row>
    <row r="60" spans="3:13">
      <c r="J60" s="66" t="s">
        <v>169</v>
      </c>
      <c r="K60" s="52">
        <v>0</v>
      </c>
      <c r="L60" s="62">
        <v>1</v>
      </c>
      <c r="M60" s="61">
        <f>L60/$L$64</f>
        <v>0.125</v>
      </c>
    </row>
    <row r="61" spans="3:13">
      <c r="J61" s="66" t="s">
        <v>173</v>
      </c>
      <c r="K61" s="52">
        <v>1</v>
      </c>
      <c r="L61" s="52">
        <v>3</v>
      </c>
      <c r="M61" s="61">
        <f t="shared" ref="M61:M63" si="1">L61/$L$64</f>
        <v>0.375</v>
      </c>
    </row>
    <row r="62" spans="3:13">
      <c r="J62" s="66" t="s">
        <v>176</v>
      </c>
      <c r="K62" s="52">
        <v>2</v>
      </c>
      <c r="L62" s="52">
        <v>3</v>
      </c>
      <c r="M62" s="61">
        <f t="shared" si="1"/>
        <v>0.375</v>
      </c>
    </row>
    <row r="63" spans="3:13">
      <c r="J63" s="66" t="s">
        <v>170</v>
      </c>
      <c r="K63" s="52">
        <v>3</v>
      </c>
      <c r="L63" s="52">
        <v>1</v>
      </c>
      <c r="M63" s="61">
        <f t="shared" si="1"/>
        <v>0.125</v>
      </c>
    </row>
    <row r="64" spans="3:13">
      <c r="J64" s="66" t="s">
        <v>133</v>
      </c>
      <c r="K64" s="52"/>
      <c r="L64" s="52">
        <f>SUM(L60:L63)</f>
        <v>8</v>
      </c>
    </row>
    <row r="66" spans="3:3">
      <c r="C66" t="s">
        <v>177</v>
      </c>
    </row>
  </sheetData>
  <mergeCells count="2">
    <mergeCell ref="C27:I28"/>
    <mergeCell ref="C37:I38"/>
  </mergeCells>
  <pageMargins left="0.7" right="0.7" top="0.75" bottom="0.75" header="0.3" footer="0.3"/>
  <pageSetup orientation="portrait" horizontalDpi="4294967293" verticalDpi="0" r:id="rId1"/>
  <drawing r:id="rId2"/>
  <tableParts count="4">
    <tablePart r:id="rId3"/>
    <tablePart r:id="rId4"/>
    <tablePart r:id="rId5"/>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E4755-1F1E-44C2-B098-E4742D747C48}">
  <dimension ref="B2:G8"/>
  <sheetViews>
    <sheetView workbookViewId="0">
      <selection activeCell="E10" sqref="E10"/>
    </sheetView>
  </sheetViews>
  <sheetFormatPr baseColWidth="10" defaultRowHeight="15.75"/>
  <sheetData>
    <row r="2" spans="2:7">
      <c r="B2" t="s">
        <v>20</v>
      </c>
      <c r="C2">
        <v>0</v>
      </c>
      <c r="D2">
        <v>1</v>
      </c>
      <c r="E2">
        <v>2</v>
      </c>
      <c r="F2">
        <v>3</v>
      </c>
      <c r="G2">
        <v>4</v>
      </c>
    </row>
    <row r="3" spans="2:7">
      <c r="B3" t="s">
        <v>147</v>
      </c>
      <c r="C3">
        <f>C2*C2</f>
        <v>0</v>
      </c>
      <c r="D3">
        <f t="shared" ref="D3:G3" si="0">D2*D2</f>
        <v>1</v>
      </c>
      <c r="E3">
        <f t="shared" si="0"/>
        <v>4</v>
      </c>
      <c r="F3">
        <f t="shared" si="0"/>
        <v>9</v>
      </c>
      <c r="G3">
        <f t="shared" si="0"/>
        <v>16</v>
      </c>
    </row>
    <row r="4" spans="2:7">
      <c r="B4" t="s">
        <v>16</v>
      </c>
      <c r="C4">
        <v>0.3</v>
      </c>
      <c r="D4">
        <v>0.25</v>
      </c>
      <c r="E4">
        <v>0.25</v>
      </c>
      <c r="F4">
        <v>0.1</v>
      </c>
      <c r="G4">
        <v>0.1</v>
      </c>
    </row>
    <row r="7" spans="2:7">
      <c r="B7" t="s">
        <v>145</v>
      </c>
      <c r="C7">
        <f>SUMPRODUCT(C2:G2,C4:G4)</f>
        <v>1.4500000000000002</v>
      </c>
    </row>
    <row r="8" spans="2:7">
      <c r="B8" t="s">
        <v>146</v>
      </c>
      <c r="C8">
        <f>SUMPRODUCT(C3:G3,C4:G4) -(C7*C7)</f>
        <v>1.6474999999999995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C5048-55D1-F743-A845-A6A29739AC98}">
  <dimension ref="C3:J34"/>
  <sheetViews>
    <sheetView showGridLines="0" tabSelected="1" zoomScale="70" zoomScaleNormal="70" workbookViewId="0">
      <selection activeCell="C23" sqref="C23"/>
    </sheetView>
  </sheetViews>
  <sheetFormatPr baseColWidth="10" defaultRowHeight="15.75"/>
  <cols>
    <col min="3" max="3" width="130.5" customWidth="1"/>
    <col min="6" max="6" width="24.875" bestFit="1" customWidth="1"/>
  </cols>
  <sheetData>
    <row r="3" spans="3:8" ht="27.95" customHeight="1">
      <c r="C3" s="36" t="s">
        <v>44</v>
      </c>
    </row>
    <row r="4" spans="3:8" ht="68.099999999999994" customHeight="1">
      <c r="C4" s="39" t="s">
        <v>45</v>
      </c>
    </row>
    <row r="5" spans="3:8" s="38" customFormat="1" ht="27.95" customHeight="1">
      <c r="C5" s="37"/>
    </row>
    <row r="6" spans="3:8" ht="78.75">
      <c r="C6" s="35" t="s">
        <v>42</v>
      </c>
    </row>
    <row r="7" spans="3:8" ht="26.25">
      <c r="C7" s="35" t="s">
        <v>43</v>
      </c>
    </row>
    <row r="9" spans="3:8">
      <c r="D9" s="41"/>
    </row>
    <row r="10" spans="3:8" ht="23.25">
      <c r="E10" s="69" t="s">
        <v>182</v>
      </c>
    </row>
    <row r="12" spans="3:8">
      <c r="E12" t="s">
        <v>148</v>
      </c>
      <c r="F12" s="2" t="s">
        <v>183</v>
      </c>
      <c r="G12" s="71" t="s">
        <v>184</v>
      </c>
      <c r="H12" s="64">
        <f>_xlfn.BINOM.DIST(0,10,0.25,FALSE)</f>
        <v>5.6313514709472684E-2</v>
      </c>
    </row>
    <row r="13" spans="3:8">
      <c r="E13" s="48" t="s">
        <v>194</v>
      </c>
    </row>
    <row r="14" spans="3:8">
      <c r="E14" t="s">
        <v>185</v>
      </c>
    </row>
    <row r="16" spans="3:8">
      <c r="E16" t="s">
        <v>186</v>
      </c>
      <c r="F16" s="2" t="s">
        <v>187</v>
      </c>
      <c r="G16" s="71" t="s">
        <v>184</v>
      </c>
      <c r="H16" s="64">
        <f>_xlfn.BINOM.DIST(4,10,0.25,TRUE)</f>
        <v>0.92187309265136719</v>
      </c>
    </row>
    <row r="17" spans="3:10">
      <c r="E17" s="48" t="s">
        <v>194</v>
      </c>
    </row>
    <row r="18" spans="3:10">
      <c r="E18" t="s">
        <v>185</v>
      </c>
    </row>
    <row r="20" spans="3:10">
      <c r="E20" t="s">
        <v>188</v>
      </c>
      <c r="F20" s="2" t="s">
        <v>195</v>
      </c>
      <c r="G20" s="71" t="s">
        <v>184</v>
      </c>
      <c r="H20" s="64">
        <f>_xlfn.BINOM.DIST(6,10,0.25,TRUE) - _xlfn.BINOM.DIST(3,10,0.25,TRUE)</f>
        <v>0.22061920166015625</v>
      </c>
    </row>
    <row r="21" spans="3:10" ht="23.25">
      <c r="C21" s="67" t="s">
        <v>178</v>
      </c>
      <c r="D21" s="58"/>
      <c r="E21" s="73" t="s">
        <v>193</v>
      </c>
      <c r="F21" s="58"/>
      <c r="G21" s="58"/>
      <c r="H21" s="58"/>
      <c r="I21" s="58"/>
      <c r="J21" s="58"/>
    </row>
    <row r="22" spans="3:10">
      <c r="F22" t="s">
        <v>196</v>
      </c>
      <c r="G22" s="70" t="s">
        <v>184</v>
      </c>
      <c r="H22" s="64">
        <f>_xlfn.BINOM.DIST(4,10,0.25,FALSE) + _xlfn.BINOM.DIST(5,10,0.25,FALSE)  + _xlfn.BINOM.DIST(6,10,0.25,FALSE)</f>
        <v>0.22061920166015631</v>
      </c>
    </row>
    <row r="23" spans="3:10" ht="23.25">
      <c r="C23" s="68" t="s">
        <v>179</v>
      </c>
      <c r="E23" s="48" t="s">
        <v>194</v>
      </c>
    </row>
    <row r="24" spans="3:10">
      <c r="E24" t="s">
        <v>189</v>
      </c>
    </row>
    <row r="25" spans="3:10" ht="23.25">
      <c r="C25" s="67" t="s">
        <v>180</v>
      </c>
    </row>
    <row r="26" spans="3:10" ht="23.25">
      <c r="C26" s="67" t="s">
        <v>181</v>
      </c>
      <c r="E26" t="s">
        <v>190</v>
      </c>
      <c r="F26" s="2" t="s">
        <v>191</v>
      </c>
      <c r="G26" s="71" t="s">
        <v>184</v>
      </c>
      <c r="H26" s="72">
        <f>_xlfn.BINOM.DIST(10,10,0.25,FALSE)</f>
        <v>9.5367431640625E-7</v>
      </c>
    </row>
    <row r="27" spans="3:10">
      <c r="E27" s="48" t="s">
        <v>194</v>
      </c>
    </row>
    <row r="28" spans="3:10">
      <c r="E28" t="s">
        <v>192</v>
      </c>
    </row>
    <row r="31" spans="3:10">
      <c r="E31" t="s">
        <v>197</v>
      </c>
      <c r="F31" s="2" t="s">
        <v>198</v>
      </c>
      <c r="G31" s="71" t="s">
        <v>184</v>
      </c>
      <c r="H31" s="64">
        <f>_xlfn.BINOM.DIST(2,10,0.25,TRUE)</f>
        <v>0.52559280395507801</v>
      </c>
    </row>
    <row r="33" spans="5:5">
      <c r="E33" s="48" t="s">
        <v>194</v>
      </c>
    </row>
    <row r="34" spans="5:5">
      <c r="E34" t="s">
        <v>199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1B4EC-4E6B-E440-8C22-E7A5AA850264}">
  <dimension ref="B2:S27"/>
  <sheetViews>
    <sheetView showGridLines="0" workbookViewId="0">
      <selection activeCell="R20" sqref="R20"/>
    </sheetView>
  </sheetViews>
  <sheetFormatPr baseColWidth="10" defaultRowHeight="15.75"/>
  <cols>
    <col min="18" max="18" width="12.125" bestFit="1" customWidth="1"/>
  </cols>
  <sheetData>
    <row r="2" spans="2:18" ht="24">
      <c r="B2" s="42" t="s">
        <v>47</v>
      </c>
    </row>
    <row r="4" spans="2:18">
      <c r="D4" t="s">
        <v>48</v>
      </c>
      <c r="F4" s="106" t="s">
        <v>49</v>
      </c>
      <c r="G4" s="106"/>
      <c r="H4" s="106"/>
      <c r="I4" s="106"/>
      <c r="J4" s="106"/>
      <c r="K4" s="106"/>
      <c r="L4" s="106"/>
      <c r="M4" s="106"/>
      <c r="N4" s="106"/>
      <c r="O4" s="106"/>
      <c r="P4" s="106"/>
      <c r="Q4" s="106"/>
    </row>
    <row r="5" spans="2:18">
      <c r="B5" s="43" t="s">
        <v>50</v>
      </c>
      <c r="C5" s="43" t="s">
        <v>51</v>
      </c>
      <c r="D5" s="43" t="s">
        <v>52</v>
      </c>
      <c r="E5" s="43" t="s">
        <v>53</v>
      </c>
      <c r="F5" s="44" t="s">
        <v>54</v>
      </c>
      <c r="G5" s="44" t="s">
        <v>55</v>
      </c>
      <c r="H5" s="44" t="s">
        <v>56</v>
      </c>
      <c r="I5" s="44" t="s">
        <v>57</v>
      </c>
      <c r="J5" s="44" t="s">
        <v>58</v>
      </c>
      <c r="K5" s="44" t="s">
        <v>59</v>
      </c>
      <c r="L5" s="44" t="s">
        <v>60</v>
      </c>
      <c r="M5" s="44" t="s">
        <v>61</v>
      </c>
      <c r="N5" s="44" t="s">
        <v>62</v>
      </c>
      <c r="O5" s="44" t="s">
        <v>63</v>
      </c>
      <c r="P5" s="44" t="s">
        <v>64</v>
      </c>
      <c r="Q5" s="44" t="s">
        <v>65</v>
      </c>
      <c r="R5" s="44"/>
    </row>
    <row r="6" spans="2:18">
      <c r="B6" s="43">
        <v>1</v>
      </c>
      <c r="C6" s="43">
        <v>8050253</v>
      </c>
      <c r="D6" s="43" t="s">
        <v>66</v>
      </c>
      <c r="E6" s="43" t="s">
        <v>67</v>
      </c>
      <c r="F6" s="45">
        <v>36537864</v>
      </c>
      <c r="G6" s="45">
        <v>47188597</v>
      </c>
      <c r="H6" s="45">
        <v>37567217</v>
      </c>
      <c r="I6" s="45">
        <v>39292245</v>
      </c>
      <c r="J6" s="45">
        <v>37457708</v>
      </c>
      <c r="K6" s="45">
        <v>33152697</v>
      </c>
      <c r="L6" s="45">
        <v>18971594</v>
      </c>
      <c r="M6" s="45">
        <v>29611738</v>
      </c>
      <c r="N6" s="45">
        <v>13824239</v>
      </c>
      <c r="O6" s="45">
        <v>31349326</v>
      </c>
      <c r="P6" s="45">
        <v>21078066</v>
      </c>
      <c r="Q6" s="45">
        <v>32805382</v>
      </c>
      <c r="R6" s="45">
        <f>SUM(F6:Q6)</f>
        <v>378836673</v>
      </c>
    </row>
    <row r="7" spans="2:18">
      <c r="B7" s="43">
        <v>2</v>
      </c>
      <c r="C7" s="43">
        <v>8522053</v>
      </c>
      <c r="D7" s="43" t="s">
        <v>68</v>
      </c>
      <c r="E7" s="43" t="s">
        <v>69</v>
      </c>
      <c r="F7" s="45">
        <v>39964464</v>
      </c>
      <c r="G7" s="45">
        <v>4139523</v>
      </c>
      <c r="H7" s="45">
        <v>6827592</v>
      </c>
      <c r="I7" s="45">
        <v>4870221</v>
      </c>
      <c r="J7" s="45">
        <v>36708021</v>
      </c>
      <c r="K7" s="45">
        <v>48012803</v>
      </c>
      <c r="L7" s="45">
        <v>38856012</v>
      </c>
      <c r="M7" s="45">
        <v>44468613</v>
      </c>
      <c r="N7" s="45">
        <v>23121458</v>
      </c>
      <c r="O7" s="45">
        <v>38907635</v>
      </c>
      <c r="P7" s="45">
        <v>14485973</v>
      </c>
      <c r="Q7" s="45">
        <v>14972317</v>
      </c>
      <c r="R7" s="45">
        <f t="shared" ref="R7:R25" si="0">SUM(F7:Q7)</f>
        <v>315334632</v>
      </c>
    </row>
    <row r="8" spans="2:18">
      <c r="B8" s="43">
        <v>3</v>
      </c>
      <c r="C8" s="43">
        <v>11958849</v>
      </c>
      <c r="D8" s="43" t="s">
        <v>70</v>
      </c>
      <c r="E8" s="43" t="s">
        <v>71</v>
      </c>
      <c r="F8" s="45">
        <v>39328398</v>
      </c>
      <c r="G8" s="45">
        <v>11694034</v>
      </c>
      <c r="H8" s="45">
        <v>29581719</v>
      </c>
      <c r="I8" s="45">
        <v>5481988</v>
      </c>
      <c r="J8" s="45">
        <v>43616935</v>
      </c>
      <c r="K8" s="45">
        <v>48630257</v>
      </c>
      <c r="L8" s="45">
        <v>44225458</v>
      </c>
      <c r="M8" s="45">
        <v>25953518</v>
      </c>
      <c r="N8" s="45">
        <v>7438003</v>
      </c>
      <c r="O8" s="45">
        <v>25773983</v>
      </c>
      <c r="P8" s="45">
        <v>48031343</v>
      </c>
      <c r="Q8" s="45">
        <v>44476099</v>
      </c>
      <c r="R8" s="45">
        <f t="shared" si="0"/>
        <v>374231735</v>
      </c>
    </row>
    <row r="9" spans="2:18">
      <c r="B9" s="43">
        <v>4</v>
      </c>
      <c r="C9" s="43">
        <v>11056972</v>
      </c>
      <c r="D9" s="43" t="s">
        <v>72</v>
      </c>
      <c r="E9" s="43" t="s">
        <v>73</v>
      </c>
      <c r="F9" s="45">
        <v>36776732</v>
      </c>
      <c r="G9" s="45">
        <v>16031996</v>
      </c>
      <c r="H9" s="45">
        <v>12063582</v>
      </c>
      <c r="I9" s="45">
        <v>8681344</v>
      </c>
      <c r="J9" s="45">
        <v>46592287</v>
      </c>
      <c r="K9" s="45">
        <v>24357328</v>
      </c>
      <c r="L9" s="45">
        <v>7674086</v>
      </c>
      <c r="M9" s="45">
        <v>28273066</v>
      </c>
      <c r="N9" s="45">
        <v>16470305</v>
      </c>
      <c r="O9" s="45">
        <v>21035809</v>
      </c>
      <c r="P9" s="45">
        <v>27991157</v>
      </c>
      <c r="Q9" s="45">
        <v>5100982</v>
      </c>
      <c r="R9" s="45">
        <f t="shared" si="0"/>
        <v>251048674</v>
      </c>
    </row>
    <row r="10" spans="2:18">
      <c r="B10" s="43">
        <v>5</v>
      </c>
      <c r="C10" s="43">
        <v>14972140</v>
      </c>
      <c r="D10" s="43" t="s">
        <v>74</v>
      </c>
      <c r="E10" s="43" t="s">
        <v>75</v>
      </c>
      <c r="F10" s="45">
        <v>20000918</v>
      </c>
      <c r="G10" s="45">
        <v>18762005</v>
      </c>
      <c r="H10" s="45">
        <v>9783668</v>
      </c>
      <c r="I10" s="45">
        <v>49709743</v>
      </c>
      <c r="J10" s="45">
        <v>46514995</v>
      </c>
      <c r="K10" s="45">
        <v>2292568</v>
      </c>
      <c r="L10" s="45">
        <v>15255086</v>
      </c>
      <c r="M10" s="45">
        <v>1217095</v>
      </c>
      <c r="N10" s="45">
        <v>28112729</v>
      </c>
      <c r="O10" s="45">
        <v>39607669</v>
      </c>
      <c r="P10" s="45">
        <v>12926718</v>
      </c>
      <c r="Q10" s="45">
        <v>14250844</v>
      </c>
      <c r="R10" s="45">
        <f t="shared" si="0"/>
        <v>258434038</v>
      </c>
    </row>
    <row r="11" spans="2:18">
      <c r="B11" s="43">
        <v>6</v>
      </c>
      <c r="C11" s="43">
        <v>15107782</v>
      </c>
      <c r="D11" s="43" t="s">
        <v>76</v>
      </c>
      <c r="E11" s="43" t="s">
        <v>77</v>
      </c>
      <c r="F11" s="45">
        <v>17670009</v>
      </c>
      <c r="G11" s="45">
        <v>9964762</v>
      </c>
      <c r="H11" s="45">
        <v>40481570</v>
      </c>
      <c r="I11" s="45">
        <v>3072597</v>
      </c>
      <c r="J11" s="45">
        <v>39155100</v>
      </c>
      <c r="K11" s="45">
        <v>41296264</v>
      </c>
      <c r="L11" s="45">
        <v>46696205</v>
      </c>
      <c r="M11" s="45">
        <v>45005320</v>
      </c>
      <c r="N11" s="45">
        <v>28756798</v>
      </c>
      <c r="O11" s="45">
        <v>21959129</v>
      </c>
      <c r="P11" s="45">
        <v>43254158</v>
      </c>
      <c r="Q11" s="45">
        <v>34029459</v>
      </c>
      <c r="R11" s="45">
        <f t="shared" si="0"/>
        <v>371341371</v>
      </c>
    </row>
    <row r="12" spans="2:18">
      <c r="B12" s="43">
        <v>7</v>
      </c>
      <c r="C12" s="43">
        <v>14400407</v>
      </c>
      <c r="D12" s="43" t="s">
        <v>78</v>
      </c>
      <c r="E12" s="43" t="s">
        <v>79</v>
      </c>
      <c r="F12" s="45">
        <v>43690489</v>
      </c>
      <c r="G12" s="45">
        <v>24288549</v>
      </c>
      <c r="H12" s="45">
        <v>32267566</v>
      </c>
      <c r="I12" s="45">
        <v>46800909</v>
      </c>
      <c r="J12" s="45">
        <v>47023371</v>
      </c>
      <c r="K12" s="45">
        <v>19345577</v>
      </c>
      <c r="L12" s="45">
        <v>49117513</v>
      </c>
      <c r="M12" s="45">
        <v>46941073</v>
      </c>
      <c r="N12" s="45">
        <v>27241044</v>
      </c>
      <c r="O12" s="45">
        <v>4126571</v>
      </c>
      <c r="P12" s="45">
        <v>12647275</v>
      </c>
      <c r="Q12" s="45">
        <v>38232354</v>
      </c>
      <c r="R12" s="45">
        <f t="shared" si="0"/>
        <v>391722291</v>
      </c>
    </row>
    <row r="13" spans="2:18">
      <c r="B13" s="43">
        <v>8</v>
      </c>
      <c r="C13" s="43">
        <v>12561505</v>
      </c>
      <c r="D13" s="43" t="s">
        <v>80</v>
      </c>
      <c r="E13" s="43" t="s">
        <v>81</v>
      </c>
      <c r="F13" s="45">
        <v>33386816</v>
      </c>
      <c r="G13" s="45">
        <v>38215194</v>
      </c>
      <c r="H13" s="45">
        <v>34532582</v>
      </c>
      <c r="I13" s="45">
        <v>27223861</v>
      </c>
      <c r="J13" s="45">
        <v>3235329</v>
      </c>
      <c r="K13" s="45">
        <v>11937792</v>
      </c>
      <c r="L13" s="45">
        <v>2634870</v>
      </c>
      <c r="M13" s="45">
        <v>43448952</v>
      </c>
      <c r="N13" s="45">
        <v>33236517</v>
      </c>
      <c r="O13" s="45">
        <v>46158252</v>
      </c>
      <c r="P13" s="45">
        <v>39798536</v>
      </c>
      <c r="Q13" s="45">
        <v>4994336</v>
      </c>
      <c r="R13" s="45">
        <f t="shared" si="0"/>
        <v>318803037</v>
      </c>
    </row>
    <row r="14" spans="2:18">
      <c r="B14" s="43">
        <v>9</v>
      </c>
      <c r="C14" s="43">
        <v>12033371</v>
      </c>
      <c r="D14" s="43" t="s">
        <v>82</v>
      </c>
      <c r="E14" s="43" t="s">
        <v>83</v>
      </c>
      <c r="F14" s="45">
        <v>34984066</v>
      </c>
      <c r="G14" s="45">
        <v>30103972</v>
      </c>
      <c r="H14" s="45">
        <v>45302684</v>
      </c>
      <c r="I14" s="45">
        <v>8720830</v>
      </c>
      <c r="J14" s="45">
        <v>45832879</v>
      </c>
      <c r="K14" s="45">
        <v>40380974</v>
      </c>
      <c r="L14" s="45">
        <v>20497824</v>
      </c>
      <c r="M14" s="45">
        <v>2999749</v>
      </c>
      <c r="N14" s="45">
        <v>5396094</v>
      </c>
      <c r="O14" s="45">
        <v>40275714</v>
      </c>
      <c r="P14" s="45">
        <v>45584858</v>
      </c>
      <c r="Q14" s="45">
        <v>5965397</v>
      </c>
      <c r="R14" s="45">
        <f t="shared" si="0"/>
        <v>326045041</v>
      </c>
    </row>
    <row r="15" spans="2:18">
      <c r="B15" s="43">
        <v>10</v>
      </c>
      <c r="C15" s="43">
        <v>12620464</v>
      </c>
      <c r="D15" s="43" t="s">
        <v>84</v>
      </c>
      <c r="E15" s="43" t="s">
        <v>85</v>
      </c>
      <c r="F15" s="45">
        <v>13511082</v>
      </c>
      <c r="G15" s="45">
        <v>49768397</v>
      </c>
      <c r="H15" s="45">
        <v>14324315</v>
      </c>
      <c r="I15" s="45">
        <v>47446778</v>
      </c>
      <c r="J15" s="45">
        <v>14182568</v>
      </c>
      <c r="K15" s="45">
        <v>18081410</v>
      </c>
      <c r="L15" s="45">
        <v>6120914</v>
      </c>
      <c r="M15" s="45">
        <v>29735030</v>
      </c>
      <c r="N15" s="45">
        <v>4138688</v>
      </c>
      <c r="O15" s="45">
        <v>11126328</v>
      </c>
      <c r="P15" s="45">
        <v>31009850</v>
      </c>
      <c r="Q15" s="45">
        <v>8963899</v>
      </c>
      <c r="R15" s="45">
        <f t="shared" si="0"/>
        <v>248409259</v>
      </c>
    </row>
    <row r="16" spans="2:18">
      <c r="B16" s="43">
        <v>11</v>
      </c>
      <c r="C16" s="43">
        <v>9418779</v>
      </c>
      <c r="D16" s="43" t="s">
        <v>86</v>
      </c>
      <c r="E16" s="43" t="s">
        <v>87</v>
      </c>
      <c r="F16" s="45">
        <v>13135220</v>
      </c>
      <c r="G16" s="45">
        <v>1838367</v>
      </c>
      <c r="H16" s="45">
        <v>11278400</v>
      </c>
      <c r="I16" s="45">
        <v>41837361</v>
      </c>
      <c r="J16" s="45">
        <v>9115440</v>
      </c>
      <c r="K16" s="45">
        <v>34440311</v>
      </c>
      <c r="L16" s="45">
        <v>8069445</v>
      </c>
      <c r="M16" s="45">
        <v>20707945</v>
      </c>
      <c r="N16" s="45">
        <v>30013783</v>
      </c>
      <c r="O16" s="45">
        <v>19620039</v>
      </c>
      <c r="P16" s="45">
        <v>7205543</v>
      </c>
      <c r="Q16" s="45">
        <v>9411822</v>
      </c>
      <c r="R16" s="45">
        <f t="shared" si="0"/>
        <v>206673676</v>
      </c>
    </row>
    <row r="17" spans="2:19">
      <c r="B17" s="43">
        <v>12</v>
      </c>
      <c r="C17" s="43">
        <v>12572403</v>
      </c>
      <c r="D17" s="43" t="s">
        <v>88</v>
      </c>
      <c r="E17" s="43" t="s">
        <v>89</v>
      </c>
      <c r="F17" s="45">
        <v>20294460</v>
      </c>
      <c r="G17" s="45">
        <v>8547128</v>
      </c>
      <c r="H17" s="45">
        <v>22573103</v>
      </c>
      <c r="I17" s="45">
        <v>28934116</v>
      </c>
      <c r="J17" s="45">
        <v>8142115</v>
      </c>
      <c r="K17" s="45">
        <v>47305142</v>
      </c>
      <c r="L17" s="45">
        <v>36516936</v>
      </c>
      <c r="M17" s="45">
        <v>15975690</v>
      </c>
      <c r="N17" s="45">
        <v>37909620</v>
      </c>
      <c r="O17" s="45">
        <v>45545047</v>
      </c>
      <c r="P17" s="45">
        <v>23040924</v>
      </c>
      <c r="Q17" s="45">
        <v>44951194</v>
      </c>
      <c r="R17" s="45">
        <f t="shared" si="0"/>
        <v>339735475</v>
      </c>
    </row>
    <row r="18" spans="2:19">
      <c r="B18" s="43">
        <v>13</v>
      </c>
      <c r="C18" s="43">
        <v>12599134</v>
      </c>
      <c r="D18" s="43" t="s">
        <v>90</v>
      </c>
      <c r="E18" s="43" t="s">
        <v>91</v>
      </c>
      <c r="F18" s="45">
        <v>28264292</v>
      </c>
      <c r="G18" s="45">
        <v>34241028</v>
      </c>
      <c r="H18" s="45">
        <v>19250356</v>
      </c>
      <c r="I18" s="45">
        <v>8926258</v>
      </c>
      <c r="J18" s="45">
        <v>12869038</v>
      </c>
      <c r="K18" s="45">
        <v>49738433</v>
      </c>
      <c r="L18" s="45">
        <v>14415175</v>
      </c>
      <c r="M18" s="45">
        <v>30177261</v>
      </c>
      <c r="N18" s="45">
        <v>5849475</v>
      </c>
      <c r="O18" s="45">
        <v>40277400</v>
      </c>
      <c r="P18" s="45">
        <v>21830141</v>
      </c>
      <c r="Q18" s="45">
        <v>37028159</v>
      </c>
      <c r="R18" s="45">
        <f t="shared" si="0"/>
        <v>302867016</v>
      </c>
    </row>
    <row r="19" spans="2:19">
      <c r="B19" s="43">
        <v>14</v>
      </c>
      <c r="C19" s="43">
        <v>16331196</v>
      </c>
      <c r="D19" s="43" t="s">
        <v>92</v>
      </c>
      <c r="E19" s="43" t="s">
        <v>91</v>
      </c>
      <c r="F19" s="45">
        <v>27447342</v>
      </c>
      <c r="G19" s="45">
        <v>28508960</v>
      </c>
      <c r="H19" s="45">
        <v>30525804</v>
      </c>
      <c r="I19" s="45">
        <v>15749894</v>
      </c>
      <c r="J19" s="45">
        <v>45448103</v>
      </c>
      <c r="K19" s="45">
        <v>33825016</v>
      </c>
      <c r="L19" s="45">
        <v>9817715</v>
      </c>
      <c r="M19" s="45">
        <v>11154306</v>
      </c>
      <c r="N19" s="45">
        <v>10398591</v>
      </c>
      <c r="O19" s="45">
        <v>28638164</v>
      </c>
      <c r="P19" s="45">
        <v>49965530</v>
      </c>
      <c r="Q19" s="45">
        <v>48395790</v>
      </c>
      <c r="R19" s="45">
        <f t="shared" si="0"/>
        <v>339875215</v>
      </c>
    </row>
    <row r="20" spans="2:19">
      <c r="B20" s="43">
        <v>15</v>
      </c>
      <c r="C20" s="43">
        <v>9246803</v>
      </c>
      <c r="D20" s="43" t="s">
        <v>93</v>
      </c>
      <c r="E20" s="43" t="s">
        <v>87</v>
      </c>
      <c r="F20" s="45">
        <v>8881548</v>
      </c>
      <c r="G20" s="45">
        <v>29956952</v>
      </c>
      <c r="H20" s="45">
        <v>1185773</v>
      </c>
      <c r="I20" s="45">
        <v>15348017</v>
      </c>
      <c r="J20" s="45">
        <v>32049574</v>
      </c>
      <c r="K20" s="45">
        <v>19071884</v>
      </c>
      <c r="L20" s="45">
        <v>45188440</v>
      </c>
      <c r="M20" s="45">
        <v>34796412</v>
      </c>
      <c r="N20" s="45">
        <v>33363261</v>
      </c>
      <c r="O20" s="45">
        <v>45609142</v>
      </c>
      <c r="P20" s="45">
        <v>45606555</v>
      </c>
      <c r="Q20" s="45">
        <v>32486748</v>
      </c>
      <c r="R20" s="45">
        <f t="shared" si="0"/>
        <v>343544306</v>
      </c>
    </row>
    <row r="21" spans="2:19">
      <c r="B21" s="43">
        <v>16</v>
      </c>
      <c r="C21" s="43">
        <v>15023647</v>
      </c>
      <c r="D21" s="43" t="s">
        <v>94</v>
      </c>
      <c r="E21" s="43" t="s">
        <v>78</v>
      </c>
      <c r="F21" s="45">
        <v>12764005</v>
      </c>
      <c r="G21" s="45">
        <v>30691283</v>
      </c>
      <c r="H21" s="45">
        <v>17797966</v>
      </c>
      <c r="I21" s="45">
        <v>6070577</v>
      </c>
      <c r="J21" s="45">
        <v>14553862</v>
      </c>
      <c r="K21" s="45">
        <v>43744021</v>
      </c>
      <c r="L21" s="45">
        <v>10288743</v>
      </c>
      <c r="M21" s="45">
        <v>25741640</v>
      </c>
      <c r="N21" s="45">
        <v>22439847</v>
      </c>
      <c r="O21" s="45">
        <v>41749429</v>
      </c>
      <c r="P21" s="45">
        <v>40954521</v>
      </c>
      <c r="Q21" s="45">
        <v>18829711</v>
      </c>
      <c r="R21" s="45">
        <f t="shared" si="0"/>
        <v>285625605</v>
      </c>
    </row>
    <row r="22" spans="2:19">
      <c r="B22" s="43">
        <v>17</v>
      </c>
      <c r="C22" s="43">
        <v>16612877</v>
      </c>
      <c r="D22" s="43" t="s">
        <v>95</v>
      </c>
      <c r="E22" s="43" t="s">
        <v>96</v>
      </c>
      <c r="F22" s="45">
        <v>30578858</v>
      </c>
      <c r="G22" s="45">
        <v>37849057</v>
      </c>
      <c r="H22" s="45">
        <v>15974949</v>
      </c>
      <c r="I22" s="45">
        <v>21000359</v>
      </c>
      <c r="J22" s="45">
        <v>12677508</v>
      </c>
      <c r="K22" s="45">
        <v>37599100</v>
      </c>
      <c r="L22" s="45">
        <v>2858161</v>
      </c>
      <c r="M22" s="45">
        <v>42114692</v>
      </c>
      <c r="N22" s="45">
        <v>20036568</v>
      </c>
      <c r="O22" s="45">
        <v>24210595</v>
      </c>
      <c r="P22" s="45">
        <v>39237662</v>
      </c>
      <c r="Q22" s="45">
        <v>28674611</v>
      </c>
      <c r="R22" s="45">
        <f t="shared" si="0"/>
        <v>312812120</v>
      </c>
    </row>
    <row r="23" spans="2:19">
      <c r="B23" s="43">
        <v>18</v>
      </c>
      <c r="C23" s="43">
        <v>15318253</v>
      </c>
      <c r="D23" s="43" t="s">
        <v>97</v>
      </c>
      <c r="E23" s="43" t="s">
        <v>98</v>
      </c>
      <c r="F23" s="45">
        <v>37292938</v>
      </c>
      <c r="G23" s="45">
        <v>7455704</v>
      </c>
      <c r="H23" s="45">
        <v>23434035</v>
      </c>
      <c r="I23" s="45">
        <v>40881280</v>
      </c>
      <c r="J23" s="45">
        <v>19396447</v>
      </c>
      <c r="K23" s="45">
        <v>40285941</v>
      </c>
      <c r="L23" s="45">
        <v>29957511</v>
      </c>
      <c r="M23" s="45">
        <v>28128082</v>
      </c>
      <c r="N23" s="45">
        <v>40567655</v>
      </c>
      <c r="O23" s="45">
        <v>20886351</v>
      </c>
      <c r="P23" s="45">
        <v>3210023</v>
      </c>
      <c r="Q23" s="45">
        <v>15306199</v>
      </c>
      <c r="R23" s="45">
        <f t="shared" si="0"/>
        <v>306802166</v>
      </c>
    </row>
    <row r="24" spans="2:19">
      <c r="B24" s="43">
        <v>19</v>
      </c>
      <c r="C24" s="43">
        <v>13227835</v>
      </c>
      <c r="D24" s="43" t="s">
        <v>99</v>
      </c>
      <c r="E24" s="43" t="s">
        <v>100</v>
      </c>
      <c r="F24" s="45">
        <v>14049854</v>
      </c>
      <c r="G24" s="45">
        <v>46754085</v>
      </c>
      <c r="H24" s="45">
        <v>21601928</v>
      </c>
      <c r="I24" s="45">
        <v>7604955</v>
      </c>
      <c r="J24" s="45">
        <v>16375342</v>
      </c>
      <c r="K24" s="45">
        <v>27275453</v>
      </c>
      <c r="L24" s="45">
        <v>21360402</v>
      </c>
      <c r="M24" s="45">
        <v>48136592</v>
      </c>
      <c r="N24" s="45">
        <v>31367084</v>
      </c>
      <c r="O24" s="45">
        <v>45712737</v>
      </c>
      <c r="P24" s="45">
        <v>14404278</v>
      </c>
      <c r="Q24" s="45">
        <v>31243508</v>
      </c>
      <c r="R24" s="45">
        <f t="shared" si="0"/>
        <v>325886218</v>
      </c>
    </row>
    <row r="25" spans="2:19">
      <c r="B25" s="43">
        <v>20</v>
      </c>
      <c r="C25" s="43">
        <v>10488643</v>
      </c>
      <c r="D25" s="43" t="s">
        <v>101</v>
      </c>
      <c r="E25" s="43" t="s">
        <v>77</v>
      </c>
      <c r="F25" s="45">
        <v>39590520</v>
      </c>
      <c r="G25" s="45">
        <v>1470594</v>
      </c>
      <c r="H25" s="45">
        <v>9136764</v>
      </c>
      <c r="I25" s="45">
        <v>34456357</v>
      </c>
      <c r="J25" s="45">
        <v>30272201</v>
      </c>
      <c r="K25" s="45">
        <v>38521610</v>
      </c>
      <c r="L25" s="45">
        <v>43929025</v>
      </c>
      <c r="M25" s="45">
        <v>49314003</v>
      </c>
      <c r="N25" s="45">
        <v>14638801</v>
      </c>
      <c r="O25" s="45">
        <v>39118814</v>
      </c>
      <c r="P25" s="45">
        <v>11130652</v>
      </c>
      <c r="Q25" s="45">
        <v>37801200</v>
      </c>
      <c r="R25" s="45">
        <f t="shared" si="0"/>
        <v>349380541</v>
      </c>
    </row>
    <row r="27" spans="2:19">
      <c r="S27" s="51"/>
    </row>
  </sheetData>
  <mergeCells count="1">
    <mergeCell ref="F4:Q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E6DF4-B388-5740-AE98-5C763C6FB027}">
  <dimension ref="B2:J44"/>
  <sheetViews>
    <sheetView showGridLines="0" topLeftCell="A16" workbookViewId="0">
      <selection activeCell="D41" sqref="D41"/>
    </sheetView>
  </sheetViews>
  <sheetFormatPr baseColWidth="10" defaultRowHeight="15.75"/>
  <cols>
    <col min="4" max="4" width="12.375" bestFit="1" customWidth="1"/>
  </cols>
  <sheetData>
    <row r="2" spans="2:10" ht="72" customHeight="1">
      <c r="B2" s="107" t="s">
        <v>121</v>
      </c>
      <c r="C2" s="107"/>
      <c r="D2" s="107"/>
      <c r="E2" s="107"/>
      <c r="F2" s="107"/>
      <c r="G2" s="107"/>
      <c r="H2" s="107"/>
      <c r="I2" s="107"/>
      <c r="J2" s="107"/>
    </row>
    <row r="3" spans="2:10" ht="39" customHeight="1">
      <c r="B3" s="50" t="s">
        <v>46</v>
      </c>
      <c r="C3" s="108" t="s">
        <v>120</v>
      </c>
      <c r="D3" s="108"/>
      <c r="E3" s="108"/>
      <c r="F3" s="108"/>
      <c r="G3" s="108"/>
      <c r="H3" s="108"/>
      <c r="I3" s="108"/>
      <c r="J3" s="108"/>
    </row>
    <row r="4" spans="2:10" ht="17.100000000000001" customHeight="1">
      <c r="C4" s="108"/>
      <c r="D4" s="108"/>
      <c r="E4" s="108"/>
      <c r="F4" s="108"/>
      <c r="G4" s="108"/>
      <c r="H4" s="108"/>
      <c r="I4" s="108"/>
      <c r="J4" s="108"/>
    </row>
    <row r="5" spans="2:10" ht="21">
      <c r="B5" s="107" t="s">
        <v>122</v>
      </c>
      <c r="C5" s="107"/>
      <c r="D5" s="107"/>
      <c r="E5" s="107"/>
      <c r="F5" s="107"/>
      <c r="G5" s="107"/>
      <c r="H5" s="107"/>
      <c r="I5" s="107"/>
      <c r="J5" s="107"/>
    </row>
    <row r="6" spans="2:10" ht="21">
      <c r="B6" s="107" t="s">
        <v>123</v>
      </c>
      <c r="C6" s="107"/>
      <c r="D6" s="107"/>
      <c r="E6" s="107"/>
      <c r="F6" s="107"/>
      <c r="G6" s="107"/>
      <c r="H6" s="107"/>
      <c r="I6" s="107"/>
      <c r="J6" s="107"/>
    </row>
    <row r="7" spans="2:10" ht="21">
      <c r="B7" s="107" t="s">
        <v>256</v>
      </c>
      <c r="C7" s="107"/>
      <c r="D7" s="107"/>
      <c r="E7" s="107"/>
      <c r="F7" s="107"/>
      <c r="G7" s="107"/>
      <c r="H7" s="107"/>
      <c r="I7" s="107"/>
      <c r="J7" s="107"/>
    </row>
    <row r="8" spans="2:10" ht="21">
      <c r="B8" s="107" t="s">
        <v>257</v>
      </c>
      <c r="C8" s="107"/>
      <c r="D8" s="107"/>
      <c r="E8" s="107"/>
      <c r="F8" s="107"/>
      <c r="G8" s="107"/>
      <c r="H8" s="107"/>
      <c r="I8" s="107"/>
      <c r="J8" s="107"/>
    </row>
    <row r="10" spans="2:10" ht="21">
      <c r="B10" s="107" t="s">
        <v>119</v>
      </c>
      <c r="C10" s="107"/>
      <c r="D10" s="107"/>
      <c r="E10" s="107"/>
      <c r="F10" s="107"/>
      <c r="G10" s="107"/>
      <c r="H10" s="107"/>
      <c r="I10" s="107"/>
      <c r="J10" s="107"/>
    </row>
    <row r="13" spans="2:10">
      <c r="B13" t="s">
        <v>202</v>
      </c>
    </row>
    <row r="14" spans="2:10">
      <c r="B14" t="s">
        <v>250</v>
      </c>
    </row>
    <row r="16" spans="2:10">
      <c r="B16" s="97" t="s">
        <v>251</v>
      </c>
    </row>
    <row r="18" spans="2:6">
      <c r="B18" t="s">
        <v>252</v>
      </c>
    </row>
    <row r="23" spans="2:6">
      <c r="B23" t="s">
        <v>253</v>
      </c>
      <c r="F23">
        <f>COUNTIF('Ventas 2019'!R6:R25,"&gt;"&amp;350000000)</f>
        <v>4</v>
      </c>
    </row>
    <row r="25" spans="2:6">
      <c r="B25" t="s">
        <v>261</v>
      </c>
    </row>
    <row r="27" spans="2:6">
      <c r="B27" t="s">
        <v>191</v>
      </c>
      <c r="C27" s="52" t="s">
        <v>184</v>
      </c>
      <c r="D27" s="99">
        <f>_xlfn.BINOM.DIST(10,20,4/20,FALSE)</f>
        <v>2.0314137030138252E-3</v>
      </c>
    </row>
    <row r="29" spans="2:6">
      <c r="B29" s="48" t="s">
        <v>255</v>
      </c>
    </row>
    <row r="30" spans="2:6">
      <c r="B30" t="s">
        <v>254</v>
      </c>
    </row>
    <row r="32" spans="2:6">
      <c r="B32" t="s">
        <v>262</v>
      </c>
    </row>
    <row r="34" spans="2:6">
      <c r="B34" t="s">
        <v>258</v>
      </c>
      <c r="D34" s="53"/>
      <c r="F34" s="98">
        <f xml:space="preserve"> 1 - _xlfn.BINOM.DIST(3,20,4/20,TRUE)</f>
        <v>0.5885511380434314</v>
      </c>
    </row>
    <row r="35" spans="2:6">
      <c r="F35" s="65"/>
    </row>
    <row r="36" spans="2:6">
      <c r="B36" s="48" t="s">
        <v>260</v>
      </c>
    </row>
    <row r="37" spans="2:6">
      <c r="B37" t="s">
        <v>259</v>
      </c>
    </row>
    <row r="39" spans="2:6">
      <c r="B39" s="48" t="s">
        <v>263</v>
      </c>
    </row>
    <row r="41" spans="2:6">
      <c r="B41" t="s">
        <v>264</v>
      </c>
      <c r="D41" s="100">
        <f>_xlfn.BINOM.DIST(7,20,4/20,TRUE)</f>
        <v>0.9678573369191249</v>
      </c>
    </row>
    <row r="43" spans="2:6">
      <c r="B43" s="48" t="s">
        <v>265</v>
      </c>
    </row>
    <row r="44" spans="2:6">
      <c r="B44" t="s">
        <v>266</v>
      </c>
    </row>
  </sheetData>
  <mergeCells count="7">
    <mergeCell ref="B10:J10"/>
    <mergeCell ref="C3:J4"/>
    <mergeCell ref="B2:J2"/>
    <mergeCell ref="B5:J5"/>
    <mergeCell ref="B6:J6"/>
    <mergeCell ref="B7:J7"/>
    <mergeCell ref="B8:J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C0A78-C683-914F-A65D-E5CC800180DF}">
  <dimension ref="A2:R133"/>
  <sheetViews>
    <sheetView showGridLines="0" zoomScale="70" zoomScaleNormal="70" workbookViewId="0">
      <selection activeCell="U96" sqref="U96"/>
    </sheetView>
  </sheetViews>
  <sheetFormatPr baseColWidth="10" defaultRowHeight="15.75"/>
  <cols>
    <col min="6" max="6" width="14.875" customWidth="1"/>
    <col min="7" max="7" width="15.75" customWidth="1"/>
    <col min="8" max="8" width="14.25" customWidth="1"/>
    <col min="17" max="17" width="13.375" customWidth="1"/>
    <col min="18" max="18" width="12.5" bestFit="1" customWidth="1"/>
  </cols>
  <sheetData>
    <row r="2" spans="1:12" ht="27">
      <c r="A2" s="49" t="s">
        <v>105</v>
      </c>
    </row>
    <row r="4" spans="1:12">
      <c r="A4" s="89" t="s">
        <v>112</v>
      </c>
      <c r="B4" s="90" t="s">
        <v>113</v>
      </c>
      <c r="C4" s="91" t="s">
        <v>114</v>
      </c>
      <c r="F4" s="48" t="s">
        <v>111</v>
      </c>
      <c r="G4" s="59"/>
      <c r="H4" s="59"/>
      <c r="I4" s="59"/>
      <c r="J4" s="59"/>
      <c r="K4" s="59"/>
      <c r="L4" s="59"/>
    </row>
    <row r="5" spans="1:12">
      <c r="A5" s="84">
        <v>1</v>
      </c>
      <c r="B5" s="46">
        <v>19707</v>
      </c>
      <c r="C5" s="85" t="s">
        <v>102</v>
      </c>
      <c r="F5" s="77" t="s">
        <v>106</v>
      </c>
      <c r="G5" s="77"/>
      <c r="H5" s="77"/>
      <c r="I5" s="77"/>
      <c r="J5" s="77"/>
      <c r="K5" s="77"/>
      <c r="L5" s="77"/>
    </row>
    <row r="6" spans="1:12">
      <c r="A6" s="84">
        <v>2</v>
      </c>
      <c r="B6" s="47">
        <v>12136</v>
      </c>
      <c r="C6" s="85" t="s">
        <v>102</v>
      </c>
      <c r="F6" s="74"/>
      <c r="G6" s="59"/>
      <c r="H6" s="59"/>
      <c r="I6" s="59"/>
      <c r="J6" s="59"/>
      <c r="K6" s="59"/>
      <c r="L6" s="59"/>
    </row>
    <row r="7" spans="1:12">
      <c r="A7" s="84">
        <v>3</v>
      </c>
      <c r="B7" s="46">
        <v>16181</v>
      </c>
      <c r="C7" s="85" t="s">
        <v>102</v>
      </c>
      <c r="F7" s="75" t="s">
        <v>107</v>
      </c>
      <c r="G7" s="59"/>
      <c r="H7" s="59"/>
      <c r="I7" s="59"/>
      <c r="J7" s="59"/>
      <c r="K7" s="59"/>
      <c r="L7" s="59"/>
    </row>
    <row r="8" spans="1:12">
      <c r="A8" s="84">
        <v>4</v>
      </c>
      <c r="B8" s="46">
        <v>22228</v>
      </c>
      <c r="C8" s="85" t="s">
        <v>103</v>
      </c>
      <c r="F8" s="74"/>
      <c r="G8" s="59"/>
      <c r="H8" s="59"/>
      <c r="I8" s="59"/>
      <c r="J8" s="59"/>
      <c r="K8" s="59"/>
      <c r="L8" s="59"/>
    </row>
    <row r="9" spans="1:12">
      <c r="A9" s="84">
        <v>5</v>
      </c>
      <c r="B9" s="46">
        <v>21894</v>
      </c>
      <c r="C9" s="85" t="s">
        <v>102</v>
      </c>
      <c r="F9" s="75" t="s">
        <v>110</v>
      </c>
      <c r="G9" s="59"/>
      <c r="H9" s="59"/>
      <c r="I9" s="59"/>
      <c r="J9" s="59"/>
      <c r="K9" s="59"/>
      <c r="L9" s="59"/>
    </row>
    <row r="10" spans="1:12">
      <c r="A10" s="84">
        <v>6</v>
      </c>
      <c r="B10" s="46">
        <v>17170</v>
      </c>
      <c r="C10" s="85" t="s">
        <v>102</v>
      </c>
      <c r="F10" s="74"/>
      <c r="G10" s="59"/>
      <c r="H10" s="59"/>
      <c r="I10" s="59"/>
      <c r="J10" s="59"/>
      <c r="K10" s="59"/>
      <c r="L10" s="59"/>
    </row>
    <row r="11" spans="1:12" ht="15.75" customHeight="1">
      <c r="A11" s="84">
        <v>7</v>
      </c>
      <c r="B11" s="46">
        <v>20136</v>
      </c>
      <c r="C11" s="85" t="s">
        <v>103</v>
      </c>
      <c r="F11" s="78" t="s">
        <v>108</v>
      </c>
      <c r="G11" s="78"/>
      <c r="H11" s="78"/>
      <c r="I11" s="78"/>
      <c r="J11" s="78"/>
      <c r="K11" s="78"/>
      <c r="L11" s="78"/>
    </row>
    <row r="12" spans="1:12">
      <c r="A12" s="84">
        <v>8</v>
      </c>
      <c r="B12" s="46">
        <v>14183</v>
      </c>
      <c r="C12" s="85" t="s">
        <v>102</v>
      </c>
      <c r="F12" s="78"/>
      <c r="G12" s="78"/>
      <c r="H12" s="78"/>
      <c r="I12" s="78"/>
      <c r="J12" s="78"/>
      <c r="K12" s="78"/>
      <c r="L12" s="78"/>
    </row>
    <row r="13" spans="1:12">
      <c r="A13" s="84">
        <v>9</v>
      </c>
      <c r="B13" s="46">
        <v>8608</v>
      </c>
      <c r="C13" s="85" t="s">
        <v>102</v>
      </c>
      <c r="F13" s="59"/>
      <c r="G13" s="59"/>
      <c r="H13" s="59"/>
      <c r="I13" s="59"/>
      <c r="J13" s="59"/>
      <c r="K13" s="59"/>
      <c r="L13" s="59"/>
    </row>
    <row r="14" spans="1:12">
      <c r="A14" s="84">
        <v>10</v>
      </c>
      <c r="B14" s="46">
        <v>24760</v>
      </c>
      <c r="C14" s="85" t="s">
        <v>103</v>
      </c>
      <c r="F14" s="76" t="s">
        <v>115</v>
      </c>
      <c r="G14" s="59"/>
      <c r="H14" s="59"/>
      <c r="I14" s="59"/>
      <c r="J14" s="59"/>
      <c r="K14" s="59"/>
      <c r="L14" s="59"/>
    </row>
    <row r="15" spans="1:12">
      <c r="A15" s="84">
        <v>11</v>
      </c>
      <c r="B15" s="46">
        <v>20275</v>
      </c>
      <c r="C15" s="85" t="s">
        <v>104</v>
      </c>
      <c r="F15" s="74"/>
      <c r="G15" s="59"/>
      <c r="H15" s="59"/>
      <c r="I15" s="59"/>
      <c r="J15" s="59"/>
      <c r="K15" s="59"/>
      <c r="L15" s="59"/>
    </row>
    <row r="16" spans="1:12">
      <c r="A16" s="84">
        <v>12</v>
      </c>
      <c r="B16" s="46">
        <v>30072</v>
      </c>
      <c r="C16" s="85" t="s">
        <v>104</v>
      </c>
      <c r="F16" s="75" t="s">
        <v>116</v>
      </c>
      <c r="G16" s="59"/>
      <c r="H16" s="59"/>
      <c r="I16" s="59"/>
      <c r="J16" s="59"/>
      <c r="K16" s="59"/>
      <c r="L16" s="59"/>
    </row>
    <row r="17" spans="1:18">
      <c r="A17" s="84">
        <v>13</v>
      </c>
      <c r="B17" s="46">
        <v>17439</v>
      </c>
      <c r="C17" s="85" t="s">
        <v>102</v>
      </c>
      <c r="F17" s="75" t="s">
        <v>117</v>
      </c>
      <c r="G17" s="59"/>
      <c r="H17" s="59"/>
      <c r="I17" s="59"/>
      <c r="J17" s="59"/>
      <c r="K17" s="59"/>
      <c r="L17" s="59"/>
    </row>
    <row r="18" spans="1:18">
      <c r="A18" s="84">
        <v>14</v>
      </c>
      <c r="B18" s="46">
        <v>19933</v>
      </c>
      <c r="C18" s="85" t="s">
        <v>102</v>
      </c>
      <c r="F18" s="75" t="s">
        <v>118</v>
      </c>
      <c r="G18" s="59"/>
      <c r="H18" s="59"/>
      <c r="I18" s="59"/>
      <c r="J18" s="59"/>
      <c r="K18" s="59"/>
      <c r="L18" s="59"/>
    </row>
    <row r="19" spans="1:18">
      <c r="A19" s="84">
        <v>15</v>
      </c>
      <c r="B19" s="46">
        <v>18509</v>
      </c>
      <c r="C19" s="85" t="s">
        <v>102</v>
      </c>
      <c r="F19" s="74"/>
      <c r="G19" s="59"/>
      <c r="H19" s="59"/>
      <c r="I19" s="59"/>
      <c r="J19" s="59"/>
      <c r="K19" s="59"/>
      <c r="L19" s="59"/>
    </row>
    <row r="20" spans="1:18" ht="15.95" customHeight="1">
      <c r="A20" s="84">
        <v>16</v>
      </c>
      <c r="B20" s="46">
        <v>19693</v>
      </c>
      <c r="C20" s="85" t="s">
        <v>103</v>
      </c>
      <c r="F20" s="78" t="s">
        <v>109</v>
      </c>
      <c r="G20" s="78"/>
      <c r="H20" s="78"/>
      <c r="I20" s="78"/>
      <c r="J20" s="78"/>
      <c r="K20" s="78"/>
      <c r="L20" s="78"/>
    </row>
    <row r="21" spans="1:18">
      <c r="A21" s="84">
        <v>17</v>
      </c>
      <c r="B21" s="46">
        <v>10778</v>
      </c>
      <c r="C21" s="85" t="s">
        <v>102</v>
      </c>
      <c r="F21" s="78"/>
      <c r="G21" s="78"/>
      <c r="H21" s="78"/>
      <c r="I21" s="78"/>
      <c r="J21" s="78"/>
      <c r="K21" s="78"/>
      <c r="L21" s="78"/>
    </row>
    <row r="22" spans="1:18" ht="20.25">
      <c r="A22" s="84">
        <v>18</v>
      </c>
      <c r="B22" s="46">
        <v>24883</v>
      </c>
      <c r="C22" s="85" t="s">
        <v>104</v>
      </c>
      <c r="F22" s="80" t="s">
        <v>202</v>
      </c>
      <c r="G22" s="78"/>
      <c r="H22" s="78"/>
      <c r="I22" s="78"/>
      <c r="J22" s="78"/>
      <c r="K22" s="78"/>
      <c r="L22" s="78"/>
    </row>
    <row r="23" spans="1:18">
      <c r="A23" s="84">
        <v>19</v>
      </c>
      <c r="B23" s="46">
        <v>19901</v>
      </c>
      <c r="C23" s="85" t="s">
        <v>102</v>
      </c>
      <c r="F23" t="s">
        <v>213</v>
      </c>
    </row>
    <row r="24" spans="1:18" ht="47.25">
      <c r="A24" s="84">
        <v>20</v>
      </c>
      <c r="B24" s="46">
        <v>7323</v>
      </c>
      <c r="C24" s="85" t="s">
        <v>102</v>
      </c>
      <c r="I24" s="62" t="s">
        <v>208</v>
      </c>
      <c r="J24" s="62" t="s">
        <v>128</v>
      </c>
      <c r="K24" s="62" t="s">
        <v>129</v>
      </c>
      <c r="L24" s="62" t="s">
        <v>206</v>
      </c>
      <c r="M24" s="62" t="s">
        <v>207</v>
      </c>
    </row>
    <row r="25" spans="1:18">
      <c r="A25" s="84">
        <v>21</v>
      </c>
      <c r="B25" s="46">
        <v>20957</v>
      </c>
      <c r="C25" s="85" t="s">
        <v>103</v>
      </c>
      <c r="F25" t="s">
        <v>211</v>
      </c>
      <c r="G25" s="52" t="s">
        <v>200</v>
      </c>
      <c r="H25" s="52" t="s">
        <v>201</v>
      </c>
      <c r="I25" s="52" t="s">
        <v>205</v>
      </c>
      <c r="J25" s="52" t="s">
        <v>204</v>
      </c>
      <c r="K25" s="52" t="s">
        <v>203</v>
      </c>
      <c r="L25" s="52" t="s">
        <v>209</v>
      </c>
      <c r="M25" s="52" t="s">
        <v>210</v>
      </c>
      <c r="P25" s="82" t="s">
        <v>222</v>
      </c>
      <c r="Q25" s="82" t="s">
        <v>223</v>
      </c>
      <c r="R25" s="82" t="s">
        <v>224</v>
      </c>
    </row>
    <row r="26" spans="1:18">
      <c r="A26" s="84">
        <v>22</v>
      </c>
      <c r="B26" s="46">
        <v>19778</v>
      </c>
      <c r="C26" s="85" t="s">
        <v>102</v>
      </c>
      <c r="F26" s="52" t="str">
        <f>_xlfn.CONCAT("[",Tabla9[[#This Row],[Limite Inferior]],",",Tabla9[[#This Row],[Límite superior]],"]")</f>
        <v>[5000,9999]</v>
      </c>
      <c r="G26" s="52">
        <v>5000</v>
      </c>
      <c r="H26" s="52">
        <v>9999</v>
      </c>
      <c r="I26" s="52">
        <f>(G26+H26)/2</f>
        <v>7499.5</v>
      </c>
      <c r="J26" s="81">
        <f>COUNTIF($B$5:$B$104,"&lt;"&amp;H26)-COUNTIF($B$5:$B$104,"&lt;"&amp;G26)</f>
        <v>3</v>
      </c>
      <c r="K26" s="52">
        <f t="shared" ref="K26:K31" si="0">J26/$J$32</f>
        <v>0.03</v>
      </c>
      <c r="L26" s="81">
        <f>J26</f>
        <v>3</v>
      </c>
      <c r="M26" s="52">
        <f>K26</f>
        <v>0.03</v>
      </c>
      <c r="P26" s="82">
        <f>Tabla9[[#This Row],[x i]]*Tabla9[[#This Row],[h i]]</f>
        <v>224.98499999999999</v>
      </c>
      <c r="Q26" s="82">
        <f>POWER(Tabla9[[#This Row],[x i]]-$P$32,2)</f>
        <v>191822500</v>
      </c>
      <c r="R26" s="82">
        <f>Q26*Tabla9[[#This Row],[f i]]</f>
        <v>575467500</v>
      </c>
    </row>
    <row r="27" spans="1:18">
      <c r="A27" s="84">
        <v>23</v>
      </c>
      <c r="B27" s="46">
        <v>19458</v>
      </c>
      <c r="C27" s="85" t="s">
        <v>102</v>
      </c>
      <c r="F27" s="52" t="str">
        <f>_xlfn.CONCAT("[",Tabla9[[#This Row],[Limite Inferior]],",",Tabla9[[#This Row],[Límite superior]],"]")</f>
        <v>[10000,14999]</v>
      </c>
      <c r="G27" s="52">
        <v>10000</v>
      </c>
      <c r="H27" s="52">
        <v>14999</v>
      </c>
      <c r="I27" s="52">
        <f>(G27+H27)/2</f>
        <v>12499.5</v>
      </c>
      <c r="J27" s="81">
        <f t="shared" ref="J27:J31" si="1">COUNTIF($B$5:$B$104,"&lt;"&amp;H27)-COUNTIF($B$5:$B$104,"&lt;"&amp;G27)</f>
        <v>10</v>
      </c>
      <c r="K27" s="52">
        <f t="shared" si="0"/>
        <v>0.1</v>
      </c>
      <c r="L27" s="81">
        <f>J27+L26</f>
        <v>13</v>
      </c>
      <c r="M27" s="52">
        <f>K27+M26</f>
        <v>0.13</v>
      </c>
      <c r="P27" s="82">
        <f>Tabla9[[#This Row],[x i]]*Tabla9[[#This Row],[h i]]</f>
        <v>1249.95</v>
      </c>
      <c r="Q27" s="82">
        <f>POWER(Tabla9[[#This Row],[x i]]-$P$32,2)</f>
        <v>78322500</v>
      </c>
      <c r="R27" s="82">
        <f>Q27*Tabla9[[#This Row],[f i]]</f>
        <v>783225000</v>
      </c>
    </row>
    <row r="28" spans="1:18">
      <c r="A28" s="84">
        <v>24</v>
      </c>
      <c r="B28" s="46">
        <v>23123</v>
      </c>
      <c r="C28" s="85" t="s">
        <v>103</v>
      </c>
      <c r="F28" s="52" t="str">
        <f>_xlfn.CONCAT("[",Tabla9[[#This Row],[Limite Inferior]],",",Tabla9[[#This Row],[Límite superior]],"]")</f>
        <v>[15000,19999]</v>
      </c>
      <c r="G28" s="52">
        <v>15000</v>
      </c>
      <c r="H28" s="52">
        <v>19999</v>
      </c>
      <c r="I28" s="52">
        <f t="shared" ref="I28:I31" si="2">(G28+H28)/2</f>
        <v>17499.5</v>
      </c>
      <c r="J28" s="81">
        <f t="shared" si="1"/>
        <v>24</v>
      </c>
      <c r="K28" s="52">
        <f t="shared" si="0"/>
        <v>0.24</v>
      </c>
      <c r="L28" s="81">
        <f t="shared" ref="L28:L31" si="3">J28+L27</f>
        <v>37</v>
      </c>
      <c r="M28" s="52">
        <f t="shared" ref="M28:M31" si="4">K28+M27</f>
        <v>0.37</v>
      </c>
      <c r="P28" s="82">
        <f>Tabla9[[#This Row],[x i]]*Tabla9[[#This Row],[h i]]</f>
        <v>4199.88</v>
      </c>
      <c r="Q28" s="82">
        <f>POWER(Tabla9[[#This Row],[x i]]-$P$32,2)</f>
        <v>14822500</v>
      </c>
      <c r="R28" s="82">
        <f>Q28*Tabla9[[#This Row],[f i]]</f>
        <v>355740000</v>
      </c>
    </row>
    <row r="29" spans="1:18">
      <c r="A29" s="84">
        <v>25</v>
      </c>
      <c r="B29" s="46">
        <v>24092</v>
      </c>
      <c r="C29" s="85" t="s">
        <v>104</v>
      </c>
      <c r="F29" s="52" t="str">
        <f>_xlfn.CONCAT("[",Tabla9[[#This Row],[Limite Inferior]],",",Tabla9[[#This Row],[Límite superior]],"]")</f>
        <v>[20000,24999]</v>
      </c>
      <c r="G29" s="52">
        <v>20000</v>
      </c>
      <c r="H29" s="52">
        <v>24999</v>
      </c>
      <c r="I29" s="52">
        <f t="shared" si="2"/>
        <v>22499.5</v>
      </c>
      <c r="J29" s="81">
        <f t="shared" si="1"/>
        <v>39</v>
      </c>
      <c r="K29" s="52">
        <f t="shared" si="0"/>
        <v>0.39</v>
      </c>
      <c r="L29" s="81">
        <f t="shared" si="3"/>
        <v>76</v>
      </c>
      <c r="M29" s="52">
        <f t="shared" si="4"/>
        <v>0.76</v>
      </c>
      <c r="P29" s="82">
        <f>Tabla9[[#This Row],[x i]]*Tabla9[[#This Row],[h i]]</f>
        <v>8774.8050000000003</v>
      </c>
      <c r="Q29" s="82">
        <f>POWER(Tabla9[[#This Row],[x i]]-$P$32,2)</f>
        <v>1322500</v>
      </c>
      <c r="R29" s="82">
        <f>Q29*Tabla9[[#This Row],[f i]]</f>
        <v>51577500</v>
      </c>
    </row>
    <row r="30" spans="1:18">
      <c r="A30" s="84">
        <v>26</v>
      </c>
      <c r="B30" s="46">
        <v>21690</v>
      </c>
      <c r="C30" s="85" t="s">
        <v>103</v>
      </c>
      <c r="F30" s="52" t="str">
        <f>_xlfn.CONCAT("[",Tabla9[[#This Row],[Limite Inferior]],",",Tabla9[[#This Row],[Límite superior]],"]")</f>
        <v>[25000,29999]</v>
      </c>
      <c r="G30" s="52">
        <v>25000</v>
      </c>
      <c r="H30" s="52">
        <v>29999</v>
      </c>
      <c r="I30" s="52">
        <f t="shared" si="2"/>
        <v>27499.5</v>
      </c>
      <c r="J30" s="81">
        <f t="shared" si="1"/>
        <v>18</v>
      </c>
      <c r="K30" s="52">
        <f t="shared" si="0"/>
        <v>0.18</v>
      </c>
      <c r="L30" s="81">
        <f t="shared" si="3"/>
        <v>94</v>
      </c>
      <c r="M30" s="52">
        <f t="shared" si="4"/>
        <v>0.94</v>
      </c>
      <c r="P30" s="82">
        <f>Tabla9[[#This Row],[x i]]*Tabla9[[#This Row],[h i]]</f>
        <v>4949.91</v>
      </c>
      <c r="Q30" s="82">
        <f>POWER(Tabla9[[#This Row],[x i]]-$P$32,2)</f>
        <v>37822500</v>
      </c>
      <c r="R30" s="82">
        <f>Q30*Tabla9[[#This Row],[f i]]</f>
        <v>680805000</v>
      </c>
    </row>
    <row r="31" spans="1:18">
      <c r="A31" s="84">
        <v>27</v>
      </c>
      <c r="B31" s="46">
        <v>17370</v>
      </c>
      <c r="C31" s="85" t="s">
        <v>103</v>
      </c>
      <c r="F31" s="52" t="str">
        <f>_xlfn.CONCAT("[",Tabla9[[#This Row],[Limite Inferior]],",",Tabla9[[#This Row],[Límite superior]],"]")</f>
        <v>[30000,34999]</v>
      </c>
      <c r="G31" s="52">
        <v>30000</v>
      </c>
      <c r="H31" s="52">
        <v>34999</v>
      </c>
      <c r="I31" s="52">
        <f t="shared" si="2"/>
        <v>32499.5</v>
      </c>
      <c r="J31" s="81">
        <f t="shared" si="1"/>
        <v>6</v>
      </c>
      <c r="K31" s="52">
        <f t="shared" si="0"/>
        <v>0.06</v>
      </c>
      <c r="L31" s="81">
        <f t="shared" si="3"/>
        <v>100</v>
      </c>
      <c r="M31" s="52">
        <f t="shared" si="4"/>
        <v>1</v>
      </c>
      <c r="P31" s="82">
        <f>Tabla9[[#This Row],[x i]]*Tabla9[[#This Row],[h i]]</f>
        <v>1949.97</v>
      </c>
      <c r="Q31" s="82">
        <f>POWER(Tabla9[[#This Row],[x i]]-$P$32,2)</f>
        <v>124322500</v>
      </c>
      <c r="R31" s="82">
        <f>Q31*Tabla9[[#This Row],[f i]]</f>
        <v>745935000</v>
      </c>
    </row>
    <row r="32" spans="1:18">
      <c r="A32" s="84">
        <v>28</v>
      </c>
      <c r="B32" s="46">
        <v>17000</v>
      </c>
      <c r="C32" s="85" t="s">
        <v>102</v>
      </c>
      <c r="J32" s="79">
        <f>SUM(J26:J31)</f>
        <v>100</v>
      </c>
      <c r="K32">
        <f>SUM(K26:K31)</f>
        <v>1</v>
      </c>
      <c r="P32">
        <f>SUM(P26:P31)</f>
        <v>21349.5</v>
      </c>
      <c r="R32" s="83">
        <f>SUM(R26:R31)</f>
        <v>3192750000</v>
      </c>
    </row>
    <row r="33" spans="1:9">
      <c r="A33" s="84">
        <v>29</v>
      </c>
      <c r="B33" s="46">
        <v>15851</v>
      </c>
      <c r="C33" s="85" t="s">
        <v>102</v>
      </c>
      <c r="I33" s="79"/>
    </row>
    <row r="34" spans="1:9">
      <c r="A34" s="84">
        <v>30</v>
      </c>
      <c r="B34" s="46">
        <v>28462</v>
      </c>
      <c r="C34" s="85" t="s">
        <v>104</v>
      </c>
      <c r="F34" t="s">
        <v>214</v>
      </c>
    </row>
    <row r="35" spans="1:9">
      <c r="A35" s="84">
        <v>31</v>
      </c>
      <c r="B35" s="46">
        <v>21139</v>
      </c>
      <c r="C35" s="85" t="s">
        <v>102</v>
      </c>
    </row>
    <row r="36" spans="1:9">
      <c r="A36" s="84">
        <v>32</v>
      </c>
      <c r="B36" s="46">
        <v>20700</v>
      </c>
      <c r="C36" s="85" t="s">
        <v>103</v>
      </c>
    </row>
    <row r="37" spans="1:9">
      <c r="A37" s="84">
        <v>33</v>
      </c>
      <c r="B37" s="46">
        <v>21155</v>
      </c>
      <c r="C37" s="85" t="s">
        <v>103</v>
      </c>
    </row>
    <row r="38" spans="1:9">
      <c r="A38" s="84">
        <v>34</v>
      </c>
      <c r="B38" s="46">
        <v>22619</v>
      </c>
      <c r="C38" s="85" t="s">
        <v>102</v>
      </c>
    </row>
    <row r="39" spans="1:9">
      <c r="A39" s="84">
        <v>35</v>
      </c>
      <c r="B39" s="46">
        <v>17356</v>
      </c>
      <c r="C39" s="85" t="s">
        <v>102</v>
      </c>
    </row>
    <row r="40" spans="1:9">
      <c r="A40" s="84">
        <v>36</v>
      </c>
      <c r="B40" s="46">
        <v>26240</v>
      </c>
      <c r="C40" s="85" t="s">
        <v>104</v>
      </c>
    </row>
    <row r="41" spans="1:9">
      <c r="A41" s="84">
        <v>37</v>
      </c>
      <c r="B41" s="46">
        <v>20153</v>
      </c>
      <c r="C41" s="85" t="s">
        <v>103</v>
      </c>
    </row>
    <row r="42" spans="1:9">
      <c r="A42" s="84">
        <v>38</v>
      </c>
      <c r="B42" s="46">
        <v>22482</v>
      </c>
      <c r="C42" s="85" t="s">
        <v>103</v>
      </c>
    </row>
    <row r="43" spans="1:9">
      <c r="A43" s="84">
        <v>39</v>
      </c>
      <c r="B43" s="46">
        <v>21590</v>
      </c>
      <c r="C43" s="85" t="s">
        <v>102</v>
      </c>
    </row>
    <row r="44" spans="1:9">
      <c r="A44" s="84">
        <v>40</v>
      </c>
      <c r="B44" s="46">
        <v>24796</v>
      </c>
      <c r="C44" s="85" t="s">
        <v>104</v>
      </c>
    </row>
    <row r="45" spans="1:9">
      <c r="A45" s="84">
        <v>41</v>
      </c>
      <c r="B45" s="46">
        <v>21272</v>
      </c>
      <c r="C45" s="85" t="s">
        <v>103</v>
      </c>
    </row>
    <row r="46" spans="1:9">
      <c r="A46" s="84">
        <v>42</v>
      </c>
      <c r="B46" s="46">
        <v>22254</v>
      </c>
      <c r="C46" s="85" t="s">
        <v>103</v>
      </c>
    </row>
    <row r="47" spans="1:9">
      <c r="A47" s="84">
        <v>43</v>
      </c>
      <c r="B47" s="46">
        <v>26044</v>
      </c>
      <c r="C47" s="85" t="s">
        <v>104</v>
      </c>
    </row>
    <row r="48" spans="1:9">
      <c r="A48" s="84">
        <v>44</v>
      </c>
      <c r="B48" s="46">
        <v>22365</v>
      </c>
      <c r="C48" s="85" t="s">
        <v>103</v>
      </c>
    </row>
    <row r="49" spans="1:16">
      <c r="A49" s="84">
        <v>45</v>
      </c>
      <c r="B49" s="46">
        <v>21497</v>
      </c>
      <c r="C49" s="85" t="s">
        <v>103</v>
      </c>
    </row>
    <row r="50" spans="1:16">
      <c r="A50" s="84">
        <v>46</v>
      </c>
      <c r="B50" s="46">
        <v>21575</v>
      </c>
      <c r="C50" s="85" t="s">
        <v>103</v>
      </c>
    </row>
    <row r="51" spans="1:16">
      <c r="A51" s="84">
        <v>47</v>
      </c>
      <c r="B51" s="46">
        <v>14385</v>
      </c>
      <c r="C51" s="85" t="s">
        <v>102</v>
      </c>
      <c r="F51" t="s">
        <v>212</v>
      </c>
    </row>
    <row r="52" spans="1:16">
      <c r="A52" s="84">
        <v>48</v>
      </c>
      <c r="B52" s="46">
        <v>23929</v>
      </c>
      <c r="C52" s="85" t="s">
        <v>103</v>
      </c>
    </row>
    <row r="53" spans="1:16">
      <c r="A53" s="84">
        <v>49</v>
      </c>
      <c r="B53" s="46">
        <v>29736</v>
      </c>
      <c r="C53" s="85" t="s">
        <v>104</v>
      </c>
      <c r="F53" t="s">
        <v>215</v>
      </c>
    </row>
    <row r="54" spans="1:16">
      <c r="A54" s="84">
        <v>50</v>
      </c>
      <c r="B54" s="46">
        <v>20805</v>
      </c>
      <c r="C54" s="85" t="s">
        <v>103</v>
      </c>
      <c r="F54" t="s">
        <v>219</v>
      </c>
    </row>
    <row r="55" spans="1:16">
      <c r="A55" s="84">
        <v>51</v>
      </c>
      <c r="B55" s="46">
        <v>10250</v>
      </c>
      <c r="C55" s="85" t="s">
        <v>102</v>
      </c>
      <c r="F55" s="52" t="s">
        <v>216</v>
      </c>
      <c r="K55" s="52" t="s">
        <v>217</v>
      </c>
      <c r="P55" s="52" t="s">
        <v>218</v>
      </c>
    </row>
    <row r="56" spans="1:16">
      <c r="A56" s="84">
        <v>52</v>
      </c>
      <c r="B56" s="46">
        <v>24765</v>
      </c>
      <c r="C56" s="85" t="s">
        <v>103</v>
      </c>
    </row>
    <row r="57" spans="1:16">
      <c r="A57" s="84">
        <v>53</v>
      </c>
      <c r="B57" s="46">
        <v>25032</v>
      </c>
      <c r="C57" s="85" t="s">
        <v>104</v>
      </c>
      <c r="F57" s="52"/>
    </row>
    <row r="58" spans="1:16">
      <c r="A58" s="84">
        <v>54</v>
      </c>
      <c r="B58" s="46">
        <v>24964</v>
      </c>
      <c r="C58" s="85" t="s">
        <v>104</v>
      </c>
    </row>
    <row r="59" spans="1:16">
      <c r="A59" s="84">
        <v>55</v>
      </c>
      <c r="B59" s="46">
        <v>17886</v>
      </c>
      <c r="C59" s="85" t="s">
        <v>102</v>
      </c>
    </row>
    <row r="60" spans="1:16">
      <c r="A60" s="84">
        <v>56</v>
      </c>
      <c r="B60" s="46">
        <v>23411</v>
      </c>
      <c r="C60" s="85" t="s">
        <v>102</v>
      </c>
    </row>
    <row r="61" spans="1:16">
      <c r="A61" s="84">
        <v>57</v>
      </c>
      <c r="B61" s="46">
        <v>18492</v>
      </c>
      <c r="C61" s="85" t="s">
        <v>103</v>
      </c>
    </row>
    <row r="62" spans="1:16">
      <c r="A62" s="84">
        <v>58</v>
      </c>
      <c r="B62" s="46">
        <v>20520</v>
      </c>
      <c r="C62" s="85" t="s">
        <v>103</v>
      </c>
    </row>
    <row r="63" spans="1:16">
      <c r="A63" s="84">
        <v>59</v>
      </c>
      <c r="B63" s="46">
        <v>24037</v>
      </c>
      <c r="C63" s="85" t="s">
        <v>103</v>
      </c>
    </row>
    <row r="64" spans="1:16">
      <c r="A64" s="84">
        <v>60</v>
      </c>
      <c r="B64" s="46">
        <v>22000</v>
      </c>
      <c r="C64" s="85" t="s">
        <v>103</v>
      </c>
    </row>
    <row r="65" spans="1:15">
      <c r="A65" s="84">
        <v>61</v>
      </c>
      <c r="B65" s="46">
        <v>11725</v>
      </c>
      <c r="C65" s="85" t="s">
        <v>102</v>
      </c>
      <c r="F65" s="2" t="s">
        <v>220</v>
      </c>
      <c r="G65" s="2" t="s">
        <v>184</v>
      </c>
      <c r="H65" s="2">
        <f>SUMPRODUCT(K26:K31,I26:I31)</f>
        <v>21349.5</v>
      </c>
      <c r="K65" t="s">
        <v>225</v>
      </c>
      <c r="L65" s="79">
        <f>MIN(B5:B104)</f>
        <v>7323</v>
      </c>
    </row>
    <row r="66" spans="1:15">
      <c r="A66" s="84">
        <v>62</v>
      </c>
      <c r="B66" s="46">
        <v>25362</v>
      </c>
      <c r="C66" s="85" t="s">
        <v>103</v>
      </c>
      <c r="F66" s="2" t="s">
        <v>217</v>
      </c>
      <c r="G66" s="2" t="s">
        <v>184</v>
      </c>
      <c r="H66" s="2">
        <f>G29+((100*0.5-L28)/J29) * (H29-G29)</f>
        <v>21666.333333333332</v>
      </c>
    </row>
    <row r="67" spans="1:15">
      <c r="A67" s="84">
        <v>63</v>
      </c>
      <c r="B67" s="46">
        <v>27502</v>
      </c>
      <c r="C67" s="85" t="s">
        <v>104</v>
      </c>
      <c r="F67" s="52" t="s">
        <v>221</v>
      </c>
      <c r="G67" s="52" t="s">
        <v>184</v>
      </c>
      <c r="H67" s="52">
        <f>SQRT(R32/J32-1)</f>
        <v>5650.4423720625628</v>
      </c>
    </row>
    <row r="68" spans="1:15">
      <c r="A68" s="84">
        <v>64</v>
      </c>
      <c r="B68" s="46">
        <v>24384</v>
      </c>
      <c r="C68" s="85" t="s">
        <v>104</v>
      </c>
    </row>
    <row r="69" spans="1:15">
      <c r="A69" s="84">
        <v>65</v>
      </c>
      <c r="B69" s="46">
        <v>23188</v>
      </c>
      <c r="C69" s="85" t="s">
        <v>104</v>
      </c>
      <c r="F69" s="48" t="s">
        <v>194</v>
      </c>
    </row>
    <row r="70" spans="1:15">
      <c r="A70" s="84">
        <v>66</v>
      </c>
      <c r="B70" s="46">
        <v>21782</v>
      </c>
      <c r="C70" s="85" t="s">
        <v>103</v>
      </c>
      <c r="F70" t="s">
        <v>226</v>
      </c>
    </row>
    <row r="71" spans="1:15">
      <c r="A71" s="84">
        <v>67</v>
      </c>
      <c r="B71" s="46">
        <v>18272</v>
      </c>
      <c r="C71" s="85" t="s">
        <v>102</v>
      </c>
    </row>
    <row r="72" spans="1:15">
      <c r="A72" s="84">
        <v>68</v>
      </c>
      <c r="B72" s="46">
        <v>18407</v>
      </c>
      <c r="C72" s="85" t="s">
        <v>102</v>
      </c>
    </row>
    <row r="73" spans="1:15">
      <c r="A73" s="84">
        <v>69</v>
      </c>
      <c r="B73" s="46">
        <v>15956</v>
      </c>
      <c r="C73" s="85" t="s">
        <v>102</v>
      </c>
      <c r="F73" t="s">
        <v>227</v>
      </c>
    </row>
    <row r="74" spans="1:15">
      <c r="A74" s="84">
        <v>70</v>
      </c>
      <c r="B74" s="46">
        <v>25823</v>
      </c>
      <c r="C74" s="85" t="s">
        <v>104</v>
      </c>
      <c r="F74" t="s">
        <v>230</v>
      </c>
    </row>
    <row r="75" spans="1:15">
      <c r="A75" s="84">
        <v>71</v>
      </c>
      <c r="B75" s="46">
        <v>26535</v>
      </c>
      <c r="C75" s="85" t="s">
        <v>104</v>
      </c>
    </row>
    <row r="76" spans="1:15">
      <c r="A76" s="84">
        <v>72</v>
      </c>
      <c r="B76" s="46">
        <v>29519</v>
      </c>
      <c r="C76" s="85" t="s">
        <v>104</v>
      </c>
      <c r="F76" s="52"/>
      <c r="G76" s="52"/>
      <c r="H76" s="52"/>
      <c r="I76" s="52"/>
      <c r="J76" s="52"/>
      <c r="K76" s="95" t="s">
        <v>228</v>
      </c>
      <c r="L76" s="52"/>
      <c r="M76" s="52"/>
      <c r="N76" s="95" t="s">
        <v>229</v>
      </c>
      <c r="O76" s="52"/>
    </row>
    <row r="77" spans="1:15">
      <c r="A77" s="84">
        <v>73</v>
      </c>
      <c r="B77" s="46">
        <v>24100</v>
      </c>
      <c r="C77" s="85" t="s">
        <v>103</v>
      </c>
      <c r="F77" s="95" t="s">
        <v>211</v>
      </c>
      <c r="G77" s="95" t="s">
        <v>200</v>
      </c>
      <c r="H77" s="95" t="s">
        <v>201</v>
      </c>
      <c r="I77" s="95" t="s">
        <v>205</v>
      </c>
      <c r="J77" s="95" t="s">
        <v>104</v>
      </c>
      <c r="K77" s="95" t="s">
        <v>102</v>
      </c>
      <c r="L77" s="95" t="s">
        <v>103</v>
      </c>
      <c r="M77" s="95" t="s">
        <v>104</v>
      </c>
      <c r="N77" s="95" t="s">
        <v>102</v>
      </c>
      <c r="O77" s="95" t="s">
        <v>103</v>
      </c>
    </row>
    <row r="78" spans="1:15">
      <c r="A78" s="84">
        <v>74</v>
      </c>
      <c r="B78" s="46">
        <v>12441</v>
      </c>
      <c r="C78" s="85" t="s">
        <v>102</v>
      </c>
      <c r="F78" s="93" t="str">
        <f>_xlfn.CONCAT("[",G78,",",H78,"]")</f>
        <v>[5000,9999]</v>
      </c>
      <c r="G78" s="93">
        <v>5000</v>
      </c>
      <c r="H78" s="93">
        <v>9999</v>
      </c>
      <c r="I78" s="93">
        <f>(G78+H78)/2</f>
        <v>7499.5</v>
      </c>
      <c r="J78" s="94">
        <f>COUNTIFS(Tabla13[Zona2],J$77, Tabla13[Facturción],"&lt;"&amp;$H78) - COUNTIFS(Tabla13[Zona2],J$77, Tabla13[Facturción],"&lt;"&amp;$G78)</f>
        <v>0</v>
      </c>
      <c r="K78" s="94">
        <f>COUNTIFS(Tabla13[Zona2],$K$77, Tabla13[Facturción],"&lt;"&amp;H78) - COUNTIFS(Tabla13[Zona2],$K$77, Tabla13[Facturción],"&lt;"&amp;G78)</f>
        <v>3</v>
      </c>
      <c r="L78" s="94">
        <f>COUNTIFS(Tabla13[Zona2],$L$77, Tabla13[Facturción],"&lt;"&amp;H78) - COUNTIFS(Tabla13[Zona2],$L$77, Tabla13[Facturción],"&lt;"&amp;G78)</f>
        <v>0</v>
      </c>
      <c r="M78" s="96">
        <f>J78/$K$85</f>
        <v>0</v>
      </c>
      <c r="N78" s="96">
        <f>K78/$K$85</f>
        <v>0.03</v>
      </c>
      <c r="O78" s="96">
        <f>L78/$K$85</f>
        <v>0</v>
      </c>
    </row>
    <row r="79" spans="1:15">
      <c r="A79" s="84">
        <v>75</v>
      </c>
      <c r="B79" s="46">
        <v>28454</v>
      </c>
      <c r="C79" s="85" t="s">
        <v>104</v>
      </c>
      <c r="F79" s="93" t="str">
        <f>_xlfn.CONCAT("[",G79,",",H79,"]")</f>
        <v>[10000,14999]</v>
      </c>
      <c r="G79" s="93">
        <v>10000</v>
      </c>
      <c r="H79" s="93">
        <v>14999</v>
      </c>
      <c r="I79" s="93">
        <f>(G79+H79)/2</f>
        <v>12499.5</v>
      </c>
      <c r="J79" s="94">
        <f>COUNTIFS(Tabla13[Zona2],$J$77, Tabla13[Facturción],"&lt;"&amp;H79) - COUNTIFS(Tabla13[Zona2],$J$77, Tabla13[Facturción],"&lt;"&amp;G79)</f>
        <v>0</v>
      </c>
      <c r="K79" s="94">
        <f>COUNTIFS(Tabla13[Zona2],$K$77, Tabla13[Facturción],"&lt;"&amp;H79) - COUNTIFS(Tabla13[Zona2],$K$77, Tabla13[Facturción],"&lt;"&amp;G79)</f>
        <v>10</v>
      </c>
      <c r="L79" s="94">
        <f>COUNTIFS(Tabla13[Zona2],$L$77, Tabla13[Facturción],"&lt;"&amp;H79) - COUNTIFS(Tabla13[Zona2],$L$77, Tabla13[Facturción],"&lt;"&amp;G79)</f>
        <v>0</v>
      </c>
      <c r="M79" s="96">
        <f t="shared" ref="M79:M83" si="5">J79/$K$85</f>
        <v>0</v>
      </c>
      <c r="N79" s="96">
        <f t="shared" ref="N79:N83" si="6">K79/$K$85</f>
        <v>0.1</v>
      </c>
      <c r="O79" s="96">
        <f t="shared" ref="O79:O83" si="7">L79/$K$85</f>
        <v>0</v>
      </c>
    </row>
    <row r="80" spans="1:15">
      <c r="A80" s="84">
        <v>76</v>
      </c>
      <c r="B80" s="46">
        <v>31021</v>
      </c>
      <c r="C80" s="85" t="s">
        <v>104</v>
      </c>
      <c r="F80" s="93" t="str">
        <f>_xlfn.CONCAT("[",G80,",",H80,"]")</f>
        <v>[15000,19999]</v>
      </c>
      <c r="G80" s="93">
        <v>15000</v>
      </c>
      <c r="H80" s="93">
        <v>19999</v>
      </c>
      <c r="I80" s="93">
        <f>(G80+H80)/2</f>
        <v>17499.5</v>
      </c>
      <c r="J80" s="94">
        <f>COUNTIFS(Tabla13[Zona2],$J$77, Tabla13[Facturción],"&lt;"&amp;H80) - COUNTIFS(Tabla13[Zona2],$J$77, Tabla13[Facturción],"&lt;"&amp;G80)</f>
        <v>0</v>
      </c>
      <c r="K80" s="94">
        <f>COUNTIFS(Tabla13[Zona2],$K$77, Tabla13[Facturción],"&lt;"&amp;H80) - COUNTIFS(Tabla13[Zona2],$K$77, Tabla13[Facturción],"&lt;"&amp;G80)</f>
        <v>20</v>
      </c>
      <c r="L80" s="94">
        <f>COUNTIFS(Tabla13[Zona2],$L$77, Tabla13[Facturción],"&lt;"&amp;H80) - COUNTIFS(Tabla13[Zona2],$L$77, Tabla13[Facturción],"&lt;"&amp;G80)</f>
        <v>4</v>
      </c>
      <c r="M80" s="96">
        <f t="shared" si="5"/>
        <v>0</v>
      </c>
      <c r="N80" s="96">
        <f t="shared" si="6"/>
        <v>0.2</v>
      </c>
      <c r="O80" s="96">
        <f t="shared" si="7"/>
        <v>0.04</v>
      </c>
    </row>
    <row r="81" spans="1:15">
      <c r="A81" s="84">
        <v>77</v>
      </c>
      <c r="B81" s="46">
        <v>15150</v>
      </c>
      <c r="C81" s="85" t="s">
        <v>103</v>
      </c>
      <c r="F81" s="93" t="str">
        <f>_xlfn.CONCAT("[",G81,",",H81,"]")</f>
        <v>[20000,24999]</v>
      </c>
      <c r="G81" s="93">
        <v>20000</v>
      </c>
      <c r="H81" s="93">
        <v>24999</v>
      </c>
      <c r="I81" s="93">
        <f>(G81+H81)/2</f>
        <v>22499.5</v>
      </c>
      <c r="J81" s="94">
        <f>COUNTIFS(Tabla13[Zona2],$J$77, Tabla13[Facturción],"&lt;"&amp;H81) - COUNTIFS(Tabla13[Zona2],$J$77, Tabla13[Facturción],"&lt;"&amp;G81)</f>
        <v>7</v>
      </c>
      <c r="K81" s="94">
        <f>COUNTIFS(Tabla13[Zona2],$K$77, Tabla13[Facturción],"&lt;"&amp;H81) - COUNTIFS(Tabla13[Zona2],$K$77, Tabla13[Facturción],"&lt;"&amp;G81)</f>
        <v>5</v>
      </c>
      <c r="L81" s="94">
        <f>COUNTIFS(Tabla13[Zona2],$L$77, Tabla13[Facturción],"&lt;"&amp;H81) - COUNTIFS(Tabla13[Zona2],$L$77, Tabla13[Facturción],"&lt;"&amp;G81)</f>
        <v>27</v>
      </c>
      <c r="M81" s="96">
        <f t="shared" si="5"/>
        <v>7.0000000000000007E-2</v>
      </c>
      <c r="N81" s="96">
        <f t="shared" si="6"/>
        <v>0.05</v>
      </c>
      <c r="O81" s="96">
        <f t="shared" si="7"/>
        <v>0.27</v>
      </c>
    </row>
    <row r="82" spans="1:15">
      <c r="A82" s="84">
        <v>78</v>
      </c>
      <c r="B82" s="46">
        <v>34607</v>
      </c>
      <c r="C82" s="85" t="s">
        <v>104</v>
      </c>
      <c r="F82" s="93" t="str">
        <f>_xlfn.CONCAT("[",G82,",",H82,"]")</f>
        <v>[25000,29999]</v>
      </c>
      <c r="G82" s="93">
        <v>25000</v>
      </c>
      <c r="H82" s="93">
        <v>29999</v>
      </c>
      <c r="I82" s="93">
        <f>(G82+H82)/2</f>
        <v>27499.5</v>
      </c>
      <c r="J82" s="94">
        <f>COUNTIFS(Tabla13[Zona2],$J$77, Tabla13[Facturción],"&lt;"&amp;H82) - COUNTIFS(Tabla13[Zona2],$J$77, Tabla13[Facturción],"&lt;"&amp;G82)</f>
        <v>12</v>
      </c>
      <c r="K82" s="94">
        <f>COUNTIFS(Tabla13[Zona2],$K$77, Tabla13[Facturción],"&lt;"&amp;H82) - COUNTIFS(Tabla13[Zona2],$K$77, Tabla13[Facturción],"&lt;"&amp;G82)</f>
        <v>1</v>
      </c>
      <c r="L82" s="94">
        <f>COUNTIFS(Tabla13[Zona2],$L$77, Tabla13[Facturción],"&lt;"&amp;H82) - COUNTIFS(Tabla13[Zona2],$L$77, Tabla13[Facturción],"&lt;"&amp;G82)</f>
        <v>5</v>
      </c>
      <c r="M82" s="96">
        <f t="shared" si="5"/>
        <v>0.12</v>
      </c>
      <c r="N82" s="96">
        <f t="shared" si="6"/>
        <v>0.01</v>
      </c>
      <c r="O82" s="96">
        <f t="shared" si="7"/>
        <v>0.05</v>
      </c>
    </row>
    <row r="83" spans="1:15">
      <c r="A83" s="84">
        <v>79</v>
      </c>
      <c r="B83" s="46">
        <v>18721</v>
      </c>
      <c r="C83" s="85" t="s">
        <v>102</v>
      </c>
      <c r="F83" s="93" t="str">
        <f t="shared" ref="F83" si="8">_xlfn.CONCAT("[",G83,",",H83,"]")</f>
        <v>[30000,34999]</v>
      </c>
      <c r="G83" s="93">
        <v>30000</v>
      </c>
      <c r="H83" s="93">
        <v>34999</v>
      </c>
      <c r="I83" s="93">
        <f t="shared" ref="I83" si="9">(G83+H83)/2</f>
        <v>32499.5</v>
      </c>
      <c r="J83" s="94">
        <f>COUNTIFS(Tabla13[Zona2],$J$77, Tabla13[Facturción],"&lt;"&amp;H83) - COUNTIFS(Tabla13[Zona2],$J$77, Tabla13[Facturción],"&lt;"&amp;G83)</f>
        <v>6</v>
      </c>
      <c r="K83" s="94">
        <f>COUNTIFS(Tabla13[Zona2],$K$77, Tabla13[Facturción],"&lt;"&amp;H83) - COUNTIFS(Tabla13[Zona2],$K$77, Tabla13[Facturción],"&lt;"&amp;G83)</f>
        <v>0</v>
      </c>
      <c r="L83" s="94">
        <f>COUNTIFS(Tabla13[Zona2],$L$77, Tabla13[Facturción],"&lt;"&amp;H83) - COUNTIFS(Tabla13[Zona2],$L$77, Tabla13[Facturción],"&lt;"&amp;G83)</f>
        <v>0</v>
      </c>
      <c r="M83" s="96">
        <f t="shared" si="5"/>
        <v>0.06</v>
      </c>
      <c r="N83" s="96">
        <f t="shared" si="6"/>
        <v>0</v>
      </c>
      <c r="O83" s="96">
        <f t="shared" si="7"/>
        <v>0</v>
      </c>
    </row>
    <row r="84" spans="1:15">
      <c r="A84" s="84">
        <v>80</v>
      </c>
      <c r="B84" s="46">
        <v>22049</v>
      </c>
      <c r="C84" s="85" t="s">
        <v>103</v>
      </c>
      <c r="J84" s="79">
        <f>SUM(J78:J83)</f>
        <v>25</v>
      </c>
      <c r="K84" s="79">
        <f t="shared" ref="K84:L84" si="10">SUM(K78:K83)</f>
        <v>39</v>
      </c>
      <c r="L84" s="79">
        <f t="shared" si="10"/>
        <v>36</v>
      </c>
      <c r="M84" s="92">
        <f>SUM(M78:M83)</f>
        <v>0.25</v>
      </c>
      <c r="N84" s="92">
        <f t="shared" ref="N84:O84" si="11">SUM(N78:N83)</f>
        <v>0.39</v>
      </c>
      <c r="O84" s="92">
        <f t="shared" si="11"/>
        <v>0.36</v>
      </c>
    </row>
    <row r="85" spans="1:15">
      <c r="A85" s="84">
        <v>81</v>
      </c>
      <c r="B85" s="46">
        <v>16561</v>
      </c>
      <c r="C85" s="85" t="s">
        <v>102</v>
      </c>
      <c r="K85" s="79">
        <f>SUM(J84:L84)</f>
        <v>100</v>
      </c>
      <c r="N85" s="92">
        <f>SUM(M84:O84)</f>
        <v>1</v>
      </c>
    </row>
    <row r="86" spans="1:15">
      <c r="A86" s="84">
        <v>82</v>
      </c>
      <c r="B86" s="46">
        <v>15468</v>
      </c>
      <c r="C86" s="85" t="s">
        <v>102</v>
      </c>
    </row>
    <row r="87" spans="1:15">
      <c r="A87" s="84">
        <v>83</v>
      </c>
      <c r="B87" s="46">
        <v>34272</v>
      </c>
      <c r="C87" s="85" t="s">
        <v>104</v>
      </c>
    </row>
    <row r="88" spans="1:15">
      <c r="A88" s="84">
        <v>84</v>
      </c>
      <c r="B88" s="46">
        <v>29477</v>
      </c>
      <c r="C88" s="85" t="s">
        <v>104</v>
      </c>
      <c r="F88" t="s">
        <v>231</v>
      </c>
    </row>
    <row r="89" spans="1:15">
      <c r="A89" s="84">
        <v>85</v>
      </c>
      <c r="B89" s="46">
        <v>24982</v>
      </c>
      <c r="C89" s="85" t="s">
        <v>103</v>
      </c>
    </row>
    <row r="90" spans="1:15">
      <c r="A90" s="84">
        <v>86</v>
      </c>
      <c r="B90" s="46">
        <v>31521</v>
      </c>
      <c r="C90" s="85" t="s">
        <v>104</v>
      </c>
      <c r="F90" t="s">
        <v>232</v>
      </c>
    </row>
    <row r="91" spans="1:15">
      <c r="A91" s="84">
        <v>87</v>
      </c>
      <c r="B91" s="46">
        <v>22263</v>
      </c>
      <c r="C91" s="85" t="s">
        <v>103</v>
      </c>
      <c r="F91" t="s">
        <v>233</v>
      </c>
    </row>
    <row r="92" spans="1:15">
      <c r="A92" s="84">
        <v>88</v>
      </c>
      <c r="B92" s="46">
        <v>19903</v>
      </c>
      <c r="C92" s="85" t="s">
        <v>102</v>
      </c>
    </row>
    <row r="93" spans="1:15">
      <c r="A93" s="84">
        <v>89</v>
      </c>
      <c r="B93" s="46">
        <v>29031</v>
      </c>
      <c r="C93" s="85" t="s">
        <v>102</v>
      </c>
    </row>
    <row r="94" spans="1:15">
      <c r="A94" s="84">
        <v>90</v>
      </c>
      <c r="B94" s="46">
        <v>11777</v>
      </c>
      <c r="C94" s="85" t="s">
        <v>102</v>
      </c>
    </row>
    <row r="95" spans="1:15">
      <c r="A95" s="84">
        <v>91</v>
      </c>
      <c r="B95" s="46">
        <v>23793</v>
      </c>
      <c r="C95" s="85" t="s">
        <v>103</v>
      </c>
    </row>
    <row r="96" spans="1:15">
      <c r="A96" s="84">
        <v>92</v>
      </c>
      <c r="B96" s="46">
        <v>14083</v>
      </c>
      <c r="C96" s="85" t="s">
        <v>102</v>
      </c>
    </row>
    <row r="97" spans="1:6">
      <c r="A97" s="84">
        <v>93</v>
      </c>
      <c r="B97" s="46">
        <v>26633</v>
      </c>
      <c r="C97" s="85" t="s">
        <v>104</v>
      </c>
    </row>
    <row r="98" spans="1:6">
      <c r="A98" s="84">
        <v>94</v>
      </c>
      <c r="B98" s="46">
        <v>30714</v>
      </c>
      <c r="C98" s="85" t="s">
        <v>104</v>
      </c>
    </row>
    <row r="99" spans="1:6">
      <c r="A99" s="84">
        <v>95</v>
      </c>
      <c r="B99" s="46">
        <v>10815</v>
      </c>
      <c r="C99" s="85" t="s">
        <v>102</v>
      </c>
    </row>
    <row r="100" spans="1:6">
      <c r="A100" s="84">
        <v>96</v>
      </c>
      <c r="B100" s="46">
        <v>28865</v>
      </c>
      <c r="C100" s="85" t="s">
        <v>103</v>
      </c>
    </row>
    <row r="101" spans="1:6">
      <c r="A101" s="84">
        <v>97</v>
      </c>
      <c r="B101" s="46">
        <v>28698</v>
      </c>
      <c r="C101" s="85" t="s">
        <v>103</v>
      </c>
    </row>
    <row r="102" spans="1:6">
      <c r="A102" s="84">
        <v>98</v>
      </c>
      <c r="B102" s="46">
        <v>25114</v>
      </c>
      <c r="C102" s="85" t="s">
        <v>103</v>
      </c>
    </row>
    <row r="103" spans="1:6">
      <c r="A103" s="84">
        <v>99</v>
      </c>
      <c r="B103" s="46">
        <v>27724</v>
      </c>
      <c r="C103" s="85" t="s">
        <v>103</v>
      </c>
    </row>
    <row r="104" spans="1:6">
      <c r="A104" s="86">
        <v>100</v>
      </c>
      <c r="B104" s="87">
        <v>9110</v>
      </c>
      <c r="C104" s="88" t="s">
        <v>102</v>
      </c>
    </row>
    <row r="108" spans="1:6">
      <c r="F108" t="s">
        <v>234</v>
      </c>
    </row>
    <row r="110" spans="1:6">
      <c r="F110" t="s">
        <v>241</v>
      </c>
    </row>
    <row r="112" spans="1:6">
      <c r="F112" t="s">
        <v>235</v>
      </c>
    </row>
    <row r="114" spans="6:9">
      <c r="F114" t="s">
        <v>236</v>
      </c>
      <c r="G114" t="s">
        <v>237</v>
      </c>
      <c r="H114" t="s">
        <v>184</v>
      </c>
      <c r="I114" s="53">
        <f>1 - _xlfn.NORM.DIST(30000,H65,H67,TRUE)</f>
        <v>6.2891853977068202E-2</v>
      </c>
    </row>
    <row r="116" spans="6:9">
      <c r="F116" s="48" t="s">
        <v>239</v>
      </c>
    </row>
    <row r="117" spans="6:9">
      <c r="F117" t="s">
        <v>238</v>
      </c>
    </row>
    <row r="119" spans="6:9">
      <c r="F119" t="s">
        <v>242</v>
      </c>
    </row>
    <row r="121" spans="6:9">
      <c r="F121" t="s">
        <v>243</v>
      </c>
    </row>
    <row r="123" spans="6:9">
      <c r="F123" t="s">
        <v>245</v>
      </c>
      <c r="I123" s="53">
        <f>_xlfn.NORM.DIST(29999,H65,H67,TRUE) -_xlfn.NORM.DIST(23000,H65,H67,TRUE)</f>
        <v>0.32219096349913978</v>
      </c>
    </row>
    <row r="124" spans="6:9">
      <c r="F124" s="48" t="s">
        <v>240</v>
      </c>
    </row>
    <row r="125" spans="6:9">
      <c r="F125" s="75" t="s">
        <v>244</v>
      </c>
    </row>
    <row r="129" spans="6:6">
      <c r="F129" t="s">
        <v>246</v>
      </c>
    </row>
    <row r="130" spans="6:6">
      <c r="F130" t="s">
        <v>248</v>
      </c>
    </row>
    <row r="131" spans="6:6">
      <c r="F131" t="s">
        <v>247</v>
      </c>
    </row>
    <row r="133" spans="6:6">
      <c r="F133" t="s">
        <v>249</v>
      </c>
    </row>
  </sheetData>
  <pageMargins left="0.7" right="0.7" top="0.75" bottom="0.75" header="0.3" footer="0.3"/>
  <drawing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Ejercicio individual </vt:lpstr>
      <vt:lpstr>Act Suma de Dados</vt:lpstr>
      <vt:lpstr>Act 1 - Función Distrib. Prob. </vt:lpstr>
      <vt:lpstr>Hoja2</vt:lpstr>
      <vt:lpstr>Act 2 - Distribución Binomial</vt:lpstr>
      <vt:lpstr>Ventas 2019</vt:lpstr>
      <vt:lpstr>Act 3 - Ditribución Binomial</vt:lpstr>
      <vt:lpstr>Act 4 - Distribucion Normal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Hugo</cp:lastModifiedBy>
  <dcterms:created xsi:type="dcterms:W3CDTF">2020-11-28T12:08:07Z</dcterms:created>
  <dcterms:modified xsi:type="dcterms:W3CDTF">2020-12-27T00:53:24Z</dcterms:modified>
</cp:coreProperties>
</file>