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41\AC\Temp\"/>
    </mc:Choice>
  </mc:AlternateContent>
  <xr:revisionPtr revIDLastSave="0" documentId="8_{F959C922-F1CC-494E-A171-562CC0E5428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P24" i="1"/>
  <c r="L24" i="1"/>
  <c r="AI6" i="1"/>
  <c r="AI7" i="1"/>
  <c r="AI8" i="1"/>
  <c r="AI9" i="1"/>
  <c r="AI5" i="1"/>
  <c r="J6" i="1"/>
  <c r="J7" i="1"/>
  <c r="J8" i="1"/>
  <c r="J9" i="1"/>
  <c r="J10" i="1"/>
  <c r="J11" i="1"/>
  <c r="J12" i="1"/>
  <c r="J13" i="1"/>
  <c r="J14" i="1"/>
  <c r="J5" i="1"/>
  <c r="J15" i="1" s="1"/>
  <c r="I6" i="1"/>
  <c r="I7" i="1"/>
  <c r="I8" i="1"/>
  <c r="I9" i="1"/>
  <c r="I10" i="1"/>
  <c r="I11" i="1"/>
  <c r="I12" i="1"/>
  <c r="I13" i="1"/>
  <c r="I14" i="1"/>
  <c r="I5" i="1"/>
  <c r="I15" i="1" s="1"/>
  <c r="S30" i="1"/>
  <c r="S31" i="1"/>
  <c r="S32" i="1"/>
  <c r="S33" i="1"/>
  <c r="S29" i="1"/>
  <c r="S34" i="1" s="1"/>
  <c r="S23" i="1"/>
  <c r="S24" i="1"/>
  <c r="S25" i="1"/>
  <c r="S26" i="1"/>
  <c r="S22" i="1"/>
  <c r="S27" i="1" s="1"/>
  <c r="P23" i="1"/>
  <c r="P25" i="1"/>
  <c r="P26" i="1"/>
  <c r="P27" i="1"/>
  <c r="P28" i="1"/>
  <c r="P29" i="1"/>
  <c r="P30" i="1"/>
  <c r="P31" i="1"/>
  <c r="P22" i="1"/>
  <c r="P32" i="1" s="1"/>
  <c r="N42" i="1" s="1"/>
  <c r="L22" i="1"/>
  <c r="L31" i="1"/>
  <c r="L23" i="1"/>
  <c r="L25" i="1"/>
  <c r="L26" i="1"/>
  <c r="L27" i="1"/>
  <c r="L28" i="1"/>
  <c r="L29" i="1"/>
  <c r="L30" i="1"/>
  <c r="M32" i="1"/>
  <c r="O6" i="1"/>
  <c r="O7" i="1"/>
  <c r="O8" i="1"/>
  <c r="O9" i="1"/>
  <c r="O10" i="1"/>
  <c r="O11" i="1"/>
  <c r="O12" i="1"/>
  <c r="O13" i="1"/>
  <c r="O14" i="1"/>
  <c r="O5" i="1"/>
  <c r="E15" i="1"/>
  <c r="H6" i="1"/>
  <c r="P6" i="1" s="1"/>
  <c r="H7" i="1"/>
  <c r="P7" i="1" s="1"/>
  <c r="H8" i="1"/>
  <c r="P8" i="1" s="1"/>
  <c r="H9" i="1"/>
  <c r="P9" i="1" s="1"/>
  <c r="H10" i="1"/>
  <c r="P10" i="1" s="1"/>
  <c r="H11" i="1"/>
  <c r="P11" i="1" s="1"/>
  <c r="H12" i="1"/>
  <c r="P12" i="1" s="1"/>
  <c r="H13" i="1"/>
  <c r="P13" i="1" s="1"/>
  <c r="H14" i="1"/>
  <c r="P14" i="1" s="1"/>
  <c r="H5" i="1"/>
  <c r="G6" i="1"/>
  <c r="G7" i="1"/>
  <c r="G8" i="1"/>
  <c r="G9" i="1"/>
  <c r="G10" i="1"/>
  <c r="G11" i="1"/>
  <c r="G12" i="1"/>
  <c r="G13" i="1"/>
  <c r="G14" i="1"/>
  <c r="G5" i="1"/>
  <c r="G15" i="1" s="1"/>
  <c r="F15" i="1"/>
  <c r="K15" i="1" l="1"/>
  <c r="H15" i="1"/>
  <c r="M15" i="1" s="1"/>
  <c r="P5" i="1"/>
  <c r="N40" i="1"/>
  <c r="L15" i="1" l="1"/>
  <c r="N15" i="1"/>
</calcChain>
</file>

<file path=xl/sharedStrings.xml><?xml version="1.0" encoding="utf-8"?>
<sst xmlns="http://schemas.openxmlformats.org/spreadsheetml/2006/main" count="120" uniqueCount="43">
  <si>
    <t>Training Phase</t>
  </si>
  <si>
    <t>Validation Phase</t>
  </si>
  <si>
    <t>Test Phase</t>
  </si>
  <si>
    <t>Real Data Set 1
50% of the collcted data</t>
  </si>
  <si>
    <t xml:space="preserve">Intercept(a) = (ΣY - b(ΣX)) / N </t>
  </si>
  <si>
    <t>Slope(b) = (NΣXY - (ΣX)(ΣY)) / (NΣX2 -(ΣX)2)</t>
  </si>
  <si>
    <t xml:space="preserve">Intercept(a) = (ΣY - b(ΣP)) / N               ==&gt;  P = X * X      ==&gt; (ΣY - b(Σx*x)) / N         </t>
  </si>
  <si>
    <t xml:space="preserve">Slope(b) = (NΣPY - (ΣP)(ΣY)) / (NΣP2 - (ΣP)2) ==&gt; P = X * X             ==&gt; (NΣx^2Y - (Σx^2)(ΣY)) / (NΣ(x*x)2 - (Σx*x)2)                          </t>
  </si>
  <si>
    <t>Model 1: Linear Regression</t>
  </si>
  <si>
    <t>Model 2: Non-Linear Regression</t>
  </si>
  <si>
    <t>Real Data Set 2
25% of the collcted data</t>
  </si>
  <si>
    <t>Real Data Set 3
25% of the collcted data</t>
  </si>
  <si>
    <t xml:space="preserve"> Model is better ==&gt; from
Model 1 and Model 2 depending on the analysis of overfitting</t>
  </si>
  <si>
    <t>x</t>
  </si>
  <si>
    <t>y</t>
  </si>
  <si>
    <t>x*y</t>
  </si>
  <si>
    <t>x*x</t>
  </si>
  <si>
    <t>(x*x)*y</t>
  </si>
  <si>
    <t>X^4</t>
  </si>
  <si>
    <t>a1</t>
  </si>
  <si>
    <t>b1</t>
  </si>
  <si>
    <t>a2</t>
  </si>
  <si>
    <t>b2</t>
  </si>
  <si>
    <t>ŷ=a1 + b1 * x</t>
  </si>
  <si>
    <r>
      <t>ŷ=a2 + b2 * x</t>
    </r>
    <r>
      <rPr>
        <b/>
        <vertAlign val="superscript"/>
        <sz val="11"/>
        <color theme="1"/>
        <rFont val="Times New Roman"/>
        <charset val="1"/>
      </rPr>
      <t>2</t>
    </r>
  </si>
  <si>
    <t xml:space="preserve">ŷ=a1 + b1 * x         ==&gt;  ŷ=0.5050947974 + 0.863177681  * x </t>
  </si>
  <si>
    <t xml:space="preserve">ŷ=a2 + b2 * x2         ==&gt; ŷ= 1.617219705+ 0.134562411 * x^2   </t>
  </si>
  <si>
    <t>ŷ=a2 + b2 * x2</t>
  </si>
  <si>
    <t xml:space="preserve">So, Linear Regression              ŷ=a1 + b1 * x ==&gt; Model 1 is best on the analysis of overfitting 
</t>
  </si>
  <si>
    <t>X</t>
  </si>
  <si>
    <t xml:space="preserve">Total </t>
  </si>
  <si>
    <t>MSE</t>
  </si>
  <si>
    <t xml:space="preserve">TP - MSE M1 </t>
  </si>
  <si>
    <t>TP - MSE M2</t>
  </si>
  <si>
    <t>VP - MSE M1</t>
  </si>
  <si>
    <t>Sum =</t>
  </si>
  <si>
    <t>VP - MSE M2</t>
  </si>
  <si>
    <t xml:space="preserve">Sum = </t>
  </si>
  <si>
    <t>max(Training_Set_MSE, Validation_Set_MSE) / min(Training_Set_MSE, Validation_Set_MSE)</t>
  </si>
  <si>
    <t xml:space="preserve">Compare Model 1 and Model 2 - </t>
  </si>
  <si>
    <t>Model 1   --  0.999663104/0.282254947</t>
  </si>
  <si>
    <t>Model 2  --   0.864155015/0.235555579</t>
  </si>
  <si>
    <t>Conclusion
Model 1 is a better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</si>
</sst>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charset val="1"/>
    </font>
    <font>
      <b/>
      <sz val="11"/>
      <color rgb="FFFF0000"/>
      <name val="Times New Roman"/>
      <charset val="1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Times New Roman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10" xfId="0" applyFont="1" applyBorder="1" applyAlignment="1">
      <alignment wrapText="1"/>
    </xf>
    <xf numFmtId="0" fontId="20" fillId="0" borderId="10" xfId="42" applyBorder="1" applyAlignment="1">
      <alignment wrapText="1"/>
    </xf>
    <xf numFmtId="0" fontId="18" fillId="0" borderId="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20" fillId="0" borderId="0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u85.npu.edu/~henry/npu/classes/data_science/algorithm/slide/linear_regression_example.html" TargetMode="External"/><Relationship Id="rId7" Type="http://schemas.openxmlformats.org/officeDocument/2006/relationships/hyperlink" Target="https://npu85.npu.edu/~henry/npu/classes/data_science/algorithm/slide/non_linear_regression_example.html" TargetMode="External"/><Relationship Id="rId2" Type="http://schemas.openxmlformats.org/officeDocument/2006/relationships/hyperlink" Target="https://npu85.npu.edu/~henry/npu/classes/data_science/algorithm/slide/non_linear_regression_example.html" TargetMode="External"/><Relationship Id="rId1" Type="http://schemas.openxmlformats.org/officeDocument/2006/relationships/hyperlink" Target="https://npu85.npu.edu/~henry/npu/classes/data_science/algorithm/slide/linear_regression_example.html" TargetMode="External"/><Relationship Id="rId6" Type="http://schemas.openxmlformats.org/officeDocument/2006/relationships/hyperlink" Target="https://npu85.npu.edu/~henry/npu/classes/data_science/algorithm/slide/linear_regression_example.html" TargetMode="External"/><Relationship Id="rId5" Type="http://schemas.openxmlformats.org/officeDocument/2006/relationships/hyperlink" Target="https://npu85.npu.edu/~henry/npu/classes/data_science/algorithm/slide/non_linear_regression_example.html" TargetMode="External"/><Relationship Id="rId4" Type="http://schemas.openxmlformats.org/officeDocument/2006/relationships/hyperlink" Target="https://npu85.npu.edu/~henry/npu/classes/data_science/algorithm/slide/non_linear_regression_examp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I44"/>
  <sheetViews>
    <sheetView tabSelected="1" workbookViewId="0">
      <selection activeCell="B1" sqref="B1:I1048576"/>
    </sheetView>
  </sheetViews>
  <sheetFormatPr defaultRowHeight="15"/>
  <cols>
    <col min="5" max="5" width="18.140625" customWidth="1"/>
    <col min="6" max="13" width="19" customWidth="1"/>
    <col min="14" max="14" width="21.7109375" customWidth="1"/>
    <col min="15" max="15" width="16.28515625" customWidth="1"/>
    <col min="16" max="16" width="17.42578125" customWidth="1"/>
    <col min="19" max="19" width="13.42578125" customWidth="1"/>
    <col min="20" max="20" width="10.140625" customWidth="1"/>
    <col min="21" max="21" width="14.85546875" customWidth="1"/>
    <col min="22" max="24" width="18.5703125" customWidth="1"/>
    <col min="26" max="26" width="14.28515625" customWidth="1"/>
    <col min="27" max="27" width="13.85546875" customWidth="1"/>
    <col min="28" max="28" width="14.7109375" customWidth="1"/>
    <col min="29" max="31" width="14.140625" customWidth="1"/>
    <col min="32" max="32" width="13.28515625" customWidth="1"/>
    <col min="33" max="33" width="15.5703125" customWidth="1"/>
    <col min="34" max="34" width="22.42578125" customWidth="1"/>
    <col min="35" max="35" width="29.5703125" customWidth="1"/>
  </cols>
  <sheetData>
    <row r="2" spans="4:35" ht="15" customHeight="1">
      <c r="E2" s="9" t="s">
        <v>0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S2" s="9" t="s">
        <v>1</v>
      </c>
      <c r="T2" s="10"/>
      <c r="U2" s="10"/>
      <c r="V2" s="10"/>
      <c r="W2" s="11"/>
      <c r="X2" s="3"/>
      <c r="Z2" s="9" t="s">
        <v>0</v>
      </c>
      <c r="AA2" s="11"/>
      <c r="AB2" s="9"/>
      <c r="AC2" s="11"/>
      <c r="AD2" s="9" t="s">
        <v>1</v>
      </c>
      <c r="AE2" s="11"/>
      <c r="AF2" s="9"/>
      <c r="AG2" s="11"/>
      <c r="AH2" s="9" t="s">
        <v>2</v>
      </c>
      <c r="AI2" s="11"/>
    </row>
    <row r="3" spans="4:35" ht="99.75">
      <c r="E3" s="9" t="s">
        <v>3</v>
      </c>
      <c r="F3" s="11"/>
      <c r="G3" s="3"/>
      <c r="H3" s="1"/>
      <c r="I3" s="1"/>
      <c r="J3" s="1"/>
      <c r="K3" s="1" t="s">
        <v>4</v>
      </c>
      <c r="L3" s="1" t="s">
        <v>5</v>
      </c>
      <c r="M3" s="1" t="s">
        <v>6</v>
      </c>
      <c r="N3" s="1" t="s">
        <v>7</v>
      </c>
      <c r="O3" s="2" t="s">
        <v>8</v>
      </c>
      <c r="P3" s="2" t="s">
        <v>9</v>
      </c>
      <c r="S3" s="9" t="s">
        <v>10</v>
      </c>
      <c r="T3" s="11"/>
      <c r="U3" s="8"/>
      <c r="V3" s="2" t="s">
        <v>8</v>
      </c>
      <c r="W3" s="2" t="s">
        <v>9</v>
      </c>
      <c r="X3" s="12"/>
      <c r="Z3" s="9" t="s">
        <v>3</v>
      </c>
      <c r="AA3" s="11"/>
      <c r="AB3" s="2" t="s">
        <v>8</v>
      </c>
      <c r="AC3" s="2" t="s">
        <v>9</v>
      </c>
      <c r="AD3" s="9" t="s">
        <v>10</v>
      </c>
      <c r="AE3" s="11"/>
      <c r="AF3" s="2" t="s">
        <v>8</v>
      </c>
      <c r="AG3" s="2" t="s">
        <v>9</v>
      </c>
      <c r="AH3" s="1" t="s">
        <v>11</v>
      </c>
      <c r="AI3" s="4" t="s">
        <v>12</v>
      </c>
    </row>
    <row r="4" spans="4:35" ht="71.25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S4" s="1" t="s">
        <v>13</v>
      </c>
      <c r="T4" s="1" t="s">
        <v>14</v>
      </c>
      <c r="U4" s="1" t="s">
        <v>16</v>
      </c>
      <c r="V4" s="1" t="s">
        <v>25</v>
      </c>
      <c r="W4" s="1" t="s">
        <v>26</v>
      </c>
      <c r="X4" s="3"/>
      <c r="Z4" s="1" t="s">
        <v>13</v>
      </c>
      <c r="AA4" s="1" t="s">
        <v>14</v>
      </c>
      <c r="AB4" s="1" t="s">
        <v>23</v>
      </c>
      <c r="AC4" s="1" t="s">
        <v>27</v>
      </c>
      <c r="AD4" s="1" t="s">
        <v>13</v>
      </c>
      <c r="AE4" s="1" t="s">
        <v>14</v>
      </c>
      <c r="AF4" s="1" t="s">
        <v>23</v>
      </c>
      <c r="AG4" s="1" t="s">
        <v>27</v>
      </c>
      <c r="AH4" s="1" t="s">
        <v>13</v>
      </c>
      <c r="AI4" s="4" t="s">
        <v>28</v>
      </c>
    </row>
    <row r="5" spans="4:35" ht="14.25">
      <c r="E5" s="1">
        <v>1</v>
      </c>
      <c r="F5" s="1">
        <v>1.8</v>
      </c>
      <c r="G5" s="1">
        <f>E5 * F5</f>
        <v>1.8</v>
      </c>
      <c r="H5" s="1">
        <f>E5 * E5</f>
        <v>1</v>
      </c>
      <c r="I5" s="1">
        <f>(E5*E5)*F5</f>
        <v>1.8</v>
      </c>
      <c r="J5" s="1">
        <f>E5^4</f>
        <v>1</v>
      </c>
      <c r="K5" s="1">
        <v>0.50509479739999996</v>
      </c>
      <c r="L5" s="1">
        <v>0.86317768100000003</v>
      </c>
      <c r="M5" s="1">
        <v>1.6172197049999999</v>
      </c>
      <c r="N5" s="1">
        <v>0.13456241099999999</v>
      </c>
      <c r="O5" s="1">
        <f xml:space="preserve"> K5 + L5 * E5</f>
        <v>1.3682724784</v>
      </c>
      <c r="P5" s="1">
        <f>M5 +N5*(H5)</f>
        <v>1.7517821159999998</v>
      </c>
      <c r="S5" s="1">
        <v>1.5</v>
      </c>
      <c r="T5" s="1">
        <v>1.7</v>
      </c>
      <c r="U5" s="1">
        <f>S5 * S5</f>
        <v>2.25</v>
      </c>
      <c r="V5" s="1">
        <f>K5+L5*S5</f>
        <v>1.7998613189000001</v>
      </c>
      <c r="W5" s="1">
        <f>M5+N5*U5</f>
        <v>1.9199851297499999</v>
      </c>
      <c r="X5" s="3"/>
      <c r="Z5" s="1">
        <v>1</v>
      </c>
      <c r="AA5" s="1">
        <v>1.8</v>
      </c>
      <c r="AB5" s="4">
        <v>1.368272478</v>
      </c>
      <c r="AC5" s="4">
        <v>1.751782116</v>
      </c>
      <c r="AD5" s="1">
        <v>1.5</v>
      </c>
      <c r="AE5" s="1">
        <v>1.7</v>
      </c>
      <c r="AF5" s="4">
        <v>1.7998613189999999</v>
      </c>
      <c r="AG5" s="4">
        <v>1.9199851299999999</v>
      </c>
      <c r="AH5" s="1">
        <v>1.4</v>
      </c>
      <c r="AI5" s="4">
        <f>K5+L5 *AH5</f>
        <v>1.7135435507999999</v>
      </c>
    </row>
    <row r="6" spans="4:35" ht="14.25">
      <c r="E6" s="1">
        <v>2</v>
      </c>
      <c r="F6" s="1">
        <v>2.4</v>
      </c>
      <c r="G6" s="1">
        <f>E6 * F6</f>
        <v>4.8</v>
      </c>
      <c r="H6" s="1">
        <f>E6 * E6</f>
        <v>4</v>
      </c>
      <c r="I6" s="1">
        <f t="shared" ref="I6:I14" si="0">(E6*E6)*F6</f>
        <v>9.6</v>
      </c>
      <c r="J6" s="1">
        <f t="shared" ref="J6:J14" si="1">E6^4</f>
        <v>16</v>
      </c>
      <c r="K6" s="1">
        <v>0.50509479739999996</v>
      </c>
      <c r="L6" s="1">
        <v>0.86317768100000003</v>
      </c>
      <c r="M6" s="1">
        <v>1.6172197049999999</v>
      </c>
      <c r="N6" s="1">
        <v>0.13456241099999999</v>
      </c>
      <c r="O6" s="1">
        <f xml:space="preserve"> K6 + L6 * E6</f>
        <v>2.2314501594</v>
      </c>
      <c r="P6" s="1">
        <f t="shared" ref="P6:P14" si="2">M6 +N6*(H6)</f>
        <v>2.1554693489999996</v>
      </c>
      <c r="S6" s="1">
        <v>2.9</v>
      </c>
      <c r="T6" s="1">
        <v>2.7</v>
      </c>
      <c r="U6" s="1">
        <f t="shared" ref="U6:U9" si="3">S6 * S6</f>
        <v>8.41</v>
      </c>
      <c r="V6" s="1">
        <f t="shared" ref="V6:V9" si="4">K6+L6*S6</f>
        <v>3.0083100723</v>
      </c>
      <c r="W6" s="1">
        <f>M6+N6*U6</f>
        <v>2.7488895815099998</v>
      </c>
      <c r="X6" s="3"/>
      <c r="Z6" s="1">
        <v>2</v>
      </c>
      <c r="AA6" s="1">
        <v>2.4</v>
      </c>
      <c r="AB6" s="4">
        <v>2.231450159</v>
      </c>
      <c r="AC6" s="4">
        <v>2.1554693490000001</v>
      </c>
      <c r="AD6" s="1">
        <v>2.9</v>
      </c>
      <c r="AE6" s="1">
        <v>2.7</v>
      </c>
      <c r="AF6" s="4">
        <v>3.008310072</v>
      </c>
      <c r="AG6" s="4">
        <v>2.7488895819999999</v>
      </c>
      <c r="AH6" s="1">
        <v>2.5</v>
      </c>
      <c r="AI6" s="4">
        <f>K6+L6 *AH6</f>
        <v>2.6630389998999999</v>
      </c>
    </row>
    <row r="7" spans="4:35" ht="14.25">
      <c r="E7" s="1">
        <v>3.3</v>
      </c>
      <c r="F7" s="1">
        <v>2.2999999999999998</v>
      </c>
      <c r="G7" s="1">
        <f>E7 * F7</f>
        <v>7.589999999999999</v>
      </c>
      <c r="H7" s="1">
        <f>E7 * E7</f>
        <v>10.889999999999999</v>
      </c>
      <c r="I7" s="1">
        <f t="shared" si="0"/>
        <v>25.046999999999997</v>
      </c>
      <c r="J7" s="1">
        <f t="shared" si="1"/>
        <v>118.59209999999997</v>
      </c>
      <c r="K7" s="1">
        <v>0.50509479739999996</v>
      </c>
      <c r="L7" s="1">
        <v>0.86317768100000003</v>
      </c>
      <c r="M7" s="1">
        <v>1.6172197049999999</v>
      </c>
      <c r="N7" s="1">
        <v>0.13456241099999999</v>
      </c>
      <c r="O7" s="1">
        <f xml:space="preserve"> K7 + L7 * E7</f>
        <v>3.3535811447000001</v>
      </c>
      <c r="P7" s="1">
        <f t="shared" si="2"/>
        <v>3.0826043607899996</v>
      </c>
      <c r="S7" s="1">
        <v>3.7</v>
      </c>
      <c r="T7" s="1">
        <v>2.5</v>
      </c>
      <c r="U7" s="1">
        <f t="shared" si="3"/>
        <v>13.690000000000001</v>
      </c>
      <c r="V7" s="1">
        <f t="shared" si="4"/>
        <v>3.6988522171000002</v>
      </c>
      <c r="W7" s="1">
        <f>M7+N7*U7</f>
        <v>3.4593791115899997</v>
      </c>
      <c r="X7" s="3"/>
      <c r="Z7" s="1">
        <v>3.3</v>
      </c>
      <c r="AA7" s="1">
        <v>2.2999999999999998</v>
      </c>
      <c r="AB7" s="4">
        <v>3.3535811450000002</v>
      </c>
      <c r="AC7" s="4">
        <v>3.082604361</v>
      </c>
      <c r="AD7" s="1">
        <v>3.7</v>
      </c>
      <c r="AE7" s="1">
        <v>2.5</v>
      </c>
      <c r="AF7" s="4">
        <v>3.6988522170000002</v>
      </c>
      <c r="AG7" s="4">
        <v>3.4593791120000001</v>
      </c>
      <c r="AH7" s="1">
        <v>3.6</v>
      </c>
      <c r="AI7" s="4">
        <f>K7+L7 *AH7</f>
        <v>3.612534449</v>
      </c>
    </row>
    <row r="8" spans="4:35" ht="14.25">
      <c r="E8" s="1">
        <v>4.3</v>
      </c>
      <c r="F8" s="1">
        <v>3.8</v>
      </c>
      <c r="G8" s="1">
        <f>E8 * F8</f>
        <v>16.34</v>
      </c>
      <c r="H8" s="1">
        <f>E8 * E8</f>
        <v>18.489999999999998</v>
      </c>
      <c r="I8" s="1">
        <f t="shared" si="0"/>
        <v>70.261999999999986</v>
      </c>
      <c r="J8" s="1">
        <f t="shared" si="1"/>
        <v>341.88009999999997</v>
      </c>
      <c r="K8" s="1">
        <v>0.50509479739999996</v>
      </c>
      <c r="L8" s="1">
        <v>0.86317768100000003</v>
      </c>
      <c r="M8" s="1">
        <v>1.6172197049999999</v>
      </c>
      <c r="N8" s="1">
        <v>0.13456241099999999</v>
      </c>
      <c r="O8" s="1">
        <f xml:space="preserve"> K8 + L8 * E8</f>
        <v>4.2167588256999995</v>
      </c>
      <c r="P8" s="1">
        <f t="shared" si="2"/>
        <v>4.10527868439</v>
      </c>
      <c r="S8" s="1">
        <v>4.7</v>
      </c>
      <c r="T8" s="1">
        <v>2.8</v>
      </c>
      <c r="U8" s="1">
        <f t="shared" si="3"/>
        <v>22.090000000000003</v>
      </c>
      <c r="V8" s="1">
        <f t="shared" si="4"/>
        <v>4.5620298981000005</v>
      </c>
      <c r="W8" s="1">
        <f>M8+N8*U8</f>
        <v>4.58970336399</v>
      </c>
      <c r="X8" s="3"/>
      <c r="Z8" s="1">
        <v>4.3</v>
      </c>
      <c r="AA8" s="1">
        <v>3.8</v>
      </c>
      <c r="AB8" s="4">
        <v>4.2167588260000004</v>
      </c>
      <c r="AC8" s="4">
        <v>4.105278684</v>
      </c>
      <c r="AD8" s="1">
        <v>4.7</v>
      </c>
      <c r="AE8" s="1">
        <v>2.8</v>
      </c>
      <c r="AF8" s="4">
        <v>4.5620298979999996</v>
      </c>
      <c r="AG8" s="4">
        <v>4.589703364</v>
      </c>
      <c r="AH8" s="1">
        <v>4.5</v>
      </c>
      <c r="AI8" s="4">
        <f>K8+L8 *AH8</f>
        <v>4.3893943619</v>
      </c>
    </row>
    <row r="9" spans="4:35" ht="14.25">
      <c r="E9" s="1">
        <v>5.3</v>
      </c>
      <c r="F9" s="1">
        <v>5.3</v>
      </c>
      <c r="G9" s="1">
        <f>E9 * F9</f>
        <v>28.09</v>
      </c>
      <c r="H9" s="1">
        <f>E9 * E9</f>
        <v>28.09</v>
      </c>
      <c r="I9" s="1">
        <f t="shared" si="0"/>
        <v>148.87699999999998</v>
      </c>
      <c r="J9" s="1">
        <f t="shared" si="1"/>
        <v>789.04809999999998</v>
      </c>
      <c r="K9" s="1">
        <v>0.50509479739999996</v>
      </c>
      <c r="L9" s="1">
        <v>0.86317768100000003</v>
      </c>
      <c r="M9" s="1">
        <v>1.6172197049999999</v>
      </c>
      <c r="N9" s="1">
        <v>0.13456241099999999</v>
      </c>
      <c r="O9" s="1">
        <f xml:space="preserve"> K9 + L9 * E9</f>
        <v>5.0799365067000002</v>
      </c>
      <c r="P9" s="1">
        <f t="shared" si="2"/>
        <v>5.3970778299899997</v>
      </c>
      <c r="S9" s="1">
        <v>5.0999999999999996</v>
      </c>
      <c r="T9" s="1">
        <v>5.5</v>
      </c>
      <c r="U9" s="1">
        <f t="shared" si="3"/>
        <v>26.009999999999998</v>
      </c>
      <c r="V9" s="1">
        <f t="shared" si="4"/>
        <v>4.9073009704999997</v>
      </c>
      <c r="W9" s="1">
        <f>M9+N9*U9</f>
        <v>5.1171880151099991</v>
      </c>
      <c r="X9" s="3"/>
      <c r="Z9" s="1">
        <v>5.3</v>
      </c>
      <c r="AA9" s="1">
        <v>5.3</v>
      </c>
      <c r="AB9" s="4">
        <v>5.0799365070000002</v>
      </c>
      <c r="AC9" s="4">
        <v>5.3970778299999997</v>
      </c>
      <c r="AD9" s="1">
        <v>5.0999999999999996</v>
      </c>
      <c r="AE9" s="1">
        <v>5.5</v>
      </c>
      <c r="AF9" s="4">
        <v>4.9073009709999997</v>
      </c>
      <c r="AG9" s="4">
        <v>5.117188015</v>
      </c>
      <c r="AH9" s="1">
        <v>5.4</v>
      </c>
      <c r="AI9" s="4">
        <f>K9+L9 *AH9</f>
        <v>5.1662542748</v>
      </c>
    </row>
    <row r="10" spans="4:35" ht="14.25">
      <c r="E10" s="1">
        <v>1.4</v>
      </c>
      <c r="F10" s="1">
        <v>1.5</v>
      </c>
      <c r="G10" s="1">
        <f>E10 * F10</f>
        <v>2.0999999999999996</v>
      </c>
      <c r="H10" s="1">
        <f>E10 * E10</f>
        <v>1.9599999999999997</v>
      </c>
      <c r="I10" s="1">
        <f t="shared" si="0"/>
        <v>2.9399999999999995</v>
      </c>
      <c r="J10" s="1">
        <f t="shared" si="1"/>
        <v>3.8415999999999988</v>
      </c>
      <c r="K10" s="1">
        <v>0.50509479739999996</v>
      </c>
      <c r="L10" s="1">
        <v>0.86317768100000003</v>
      </c>
      <c r="M10" s="1">
        <v>1.6172197049999999</v>
      </c>
      <c r="N10" s="1">
        <v>0.13456241099999999</v>
      </c>
      <c r="O10" s="1">
        <f xml:space="preserve"> K10 + L10 * E10</f>
        <v>1.7135435507999999</v>
      </c>
      <c r="P10" s="1">
        <f t="shared" si="2"/>
        <v>1.8809620305599999</v>
      </c>
      <c r="S10" s="1" t="s">
        <v>29</v>
      </c>
      <c r="T10" s="1" t="s">
        <v>29</v>
      </c>
      <c r="U10" s="1" t="s">
        <v>29</v>
      </c>
      <c r="V10" s="1" t="s">
        <v>29</v>
      </c>
      <c r="W10" s="1" t="s">
        <v>29</v>
      </c>
      <c r="X10" s="3"/>
      <c r="Z10" s="1">
        <v>1.4</v>
      </c>
      <c r="AA10" s="1">
        <v>1.5</v>
      </c>
      <c r="AB10" s="4">
        <v>1.7135435510000001</v>
      </c>
      <c r="AC10" s="4">
        <v>1.8809620309999999</v>
      </c>
      <c r="AD10" s="1" t="s">
        <v>29</v>
      </c>
      <c r="AE10" s="1" t="s">
        <v>29</v>
      </c>
      <c r="AF10" s="1" t="s">
        <v>29</v>
      </c>
      <c r="AG10" s="1" t="s">
        <v>29</v>
      </c>
      <c r="AH10" s="1" t="s">
        <v>29</v>
      </c>
      <c r="AI10" s="1" t="s">
        <v>29</v>
      </c>
    </row>
    <row r="11" spans="4:35" ht="14.25">
      <c r="E11" s="1">
        <v>2.5</v>
      </c>
      <c r="F11" s="1">
        <v>2.2000000000000002</v>
      </c>
      <c r="G11" s="1">
        <f>E11 * F11</f>
        <v>5.5</v>
      </c>
      <c r="H11" s="1">
        <f>E11 * E11</f>
        <v>6.25</v>
      </c>
      <c r="I11" s="1">
        <f t="shared" si="0"/>
        <v>13.750000000000002</v>
      </c>
      <c r="J11" s="1">
        <f t="shared" si="1"/>
        <v>39.0625</v>
      </c>
      <c r="K11" s="1">
        <v>0.50509479739999996</v>
      </c>
      <c r="L11" s="1">
        <v>0.86317768100000003</v>
      </c>
      <c r="M11" s="1">
        <v>1.6172197049999999</v>
      </c>
      <c r="N11" s="1">
        <v>0.13456241099999999</v>
      </c>
      <c r="O11" s="1">
        <f xml:space="preserve"> K11 + L11 * E11</f>
        <v>2.6630389998999999</v>
      </c>
      <c r="P11" s="1">
        <f t="shared" si="2"/>
        <v>2.4582347737500001</v>
      </c>
      <c r="S11" s="1" t="s">
        <v>29</v>
      </c>
      <c r="T11" s="1" t="s">
        <v>29</v>
      </c>
      <c r="U11" s="1" t="s">
        <v>29</v>
      </c>
      <c r="V11" s="1" t="s">
        <v>29</v>
      </c>
      <c r="W11" s="1" t="s">
        <v>29</v>
      </c>
      <c r="X11" s="3"/>
      <c r="Z11" s="1">
        <v>2.5</v>
      </c>
      <c r="AA11" s="1">
        <v>2.2000000000000002</v>
      </c>
      <c r="AB11" s="4">
        <v>2.6630389999999999</v>
      </c>
      <c r="AC11" s="4">
        <v>2.4582347740000001</v>
      </c>
      <c r="AD11" s="1" t="s">
        <v>29</v>
      </c>
      <c r="AE11" s="1" t="s">
        <v>29</v>
      </c>
      <c r="AF11" s="1" t="s">
        <v>29</v>
      </c>
      <c r="AG11" s="1" t="s">
        <v>29</v>
      </c>
      <c r="AH11" s="1" t="s">
        <v>29</v>
      </c>
      <c r="AI11" s="1" t="s">
        <v>29</v>
      </c>
    </row>
    <row r="12" spans="4:35" ht="14.25">
      <c r="E12" s="1">
        <v>2.8</v>
      </c>
      <c r="F12" s="1">
        <v>3.8</v>
      </c>
      <c r="G12" s="1">
        <f>E12 * F12</f>
        <v>10.639999999999999</v>
      </c>
      <c r="H12" s="1">
        <f>E12 * E12</f>
        <v>7.839999999999999</v>
      </c>
      <c r="I12" s="1">
        <f t="shared" si="0"/>
        <v>29.791999999999994</v>
      </c>
      <c r="J12" s="1">
        <f t="shared" si="1"/>
        <v>61.465599999999981</v>
      </c>
      <c r="K12" s="1">
        <v>0.50509479739999996</v>
      </c>
      <c r="L12" s="1">
        <v>0.86317768100000003</v>
      </c>
      <c r="M12" s="1">
        <v>1.6172197049999999</v>
      </c>
      <c r="N12" s="1">
        <v>0.13456241099999999</v>
      </c>
      <c r="O12" s="1">
        <f xml:space="preserve"> K12 + L12 * E12</f>
        <v>2.9219923041999998</v>
      </c>
      <c r="P12" s="1">
        <f t="shared" si="2"/>
        <v>2.6721890072399996</v>
      </c>
      <c r="S12" s="1" t="s">
        <v>29</v>
      </c>
      <c r="T12" s="1" t="s">
        <v>29</v>
      </c>
      <c r="U12" s="1" t="s">
        <v>29</v>
      </c>
      <c r="V12" s="1" t="s">
        <v>29</v>
      </c>
      <c r="W12" s="1" t="s">
        <v>29</v>
      </c>
      <c r="X12" s="3"/>
      <c r="Z12" s="1">
        <v>2.8</v>
      </c>
      <c r="AA12" s="1">
        <v>3.8</v>
      </c>
      <c r="AB12" s="4">
        <v>2.9219923040000002</v>
      </c>
      <c r="AC12" s="4">
        <v>2.6721890070000001</v>
      </c>
      <c r="AD12" s="1" t="s">
        <v>29</v>
      </c>
      <c r="AE12" s="1" t="s">
        <v>29</v>
      </c>
      <c r="AF12" s="1" t="s">
        <v>29</v>
      </c>
      <c r="AG12" s="1" t="s">
        <v>29</v>
      </c>
      <c r="AH12" s="1" t="s">
        <v>29</v>
      </c>
      <c r="AI12" s="1" t="s">
        <v>29</v>
      </c>
    </row>
    <row r="13" spans="4:35" ht="14.25">
      <c r="E13" s="1">
        <v>4.0999999999999996</v>
      </c>
      <c r="F13" s="1">
        <v>4</v>
      </c>
      <c r="G13" s="1">
        <f>E13 * F13</f>
        <v>16.399999999999999</v>
      </c>
      <c r="H13" s="1">
        <f>E13 * E13</f>
        <v>16.809999999999999</v>
      </c>
      <c r="I13" s="1">
        <f t="shared" si="0"/>
        <v>67.239999999999995</v>
      </c>
      <c r="J13" s="1">
        <f t="shared" si="1"/>
        <v>282.57609999999994</v>
      </c>
      <c r="K13" s="1">
        <v>0.50509479739999996</v>
      </c>
      <c r="L13" s="1">
        <v>0.86317768100000003</v>
      </c>
      <c r="M13" s="1">
        <v>1.6172197049999999</v>
      </c>
      <c r="N13" s="1">
        <v>0.13456241099999999</v>
      </c>
      <c r="O13" s="1">
        <f xml:space="preserve"> K13 + L13 * E13</f>
        <v>4.0441232894999999</v>
      </c>
      <c r="P13" s="1">
        <f t="shared" si="2"/>
        <v>3.8792138339099997</v>
      </c>
      <c r="S13" s="1" t="s">
        <v>29</v>
      </c>
      <c r="T13" s="1" t="s">
        <v>29</v>
      </c>
      <c r="U13" s="1" t="s">
        <v>29</v>
      </c>
      <c r="V13" s="1" t="s">
        <v>29</v>
      </c>
      <c r="W13" s="1" t="s">
        <v>29</v>
      </c>
      <c r="X13" s="3"/>
      <c r="Z13" s="1">
        <v>4.0999999999999996</v>
      </c>
      <c r="AA13" s="1">
        <v>4</v>
      </c>
      <c r="AB13" s="4">
        <v>4.0441232899999999</v>
      </c>
      <c r="AC13" s="4">
        <v>3.8792138340000002</v>
      </c>
      <c r="AD13" s="1" t="s">
        <v>29</v>
      </c>
      <c r="AE13" s="1" t="s">
        <v>29</v>
      </c>
      <c r="AF13" s="1" t="s">
        <v>29</v>
      </c>
      <c r="AG13" s="1" t="s">
        <v>29</v>
      </c>
      <c r="AH13" s="1" t="s">
        <v>29</v>
      </c>
      <c r="AI13" s="1" t="s">
        <v>29</v>
      </c>
    </row>
    <row r="14" spans="4:35" ht="14.25">
      <c r="E14" s="1">
        <v>5.0999999999999996</v>
      </c>
      <c r="F14" s="1">
        <v>5.4</v>
      </c>
      <c r="G14" s="1">
        <f>E14 * F14</f>
        <v>27.54</v>
      </c>
      <c r="H14" s="1">
        <f>E14 * E14</f>
        <v>26.009999999999998</v>
      </c>
      <c r="I14" s="1">
        <f t="shared" si="0"/>
        <v>140.45400000000001</v>
      </c>
      <c r="J14" s="1">
        <f t="shared" si="1"/>
        <v>676.52009999999984</v>
      </c>
      <c r="K14" s="1">
        <v>0.50509479739999996</v>
      </c>
      <c r="L14" s="1">
        <v>0.86317768100000003</v>
      </c>
      <c r="M14" s="1">
        <v>1.6172197049999999</v>
      </c>
      <c r="N14" s="1">
        <v>0.13456241099999999</v>
      </c>
      <c r="O14" s="1">
        <f xml:space="preserve"> K14 + L14 * E14</f>
        <v>4.9073009704999997</v>
      </c>
      <c r="P14" s="1">
        <f t="shared" si="2"/>
        <v>5.1171880151099991</v>
      </c>
      <c r="S14" s="1" t="s">
        <v>29</v>
      </c>
      <c r="T14" s="1" t="s">
        <v>29</v>
      </c>
      <c r="U14" s="1" t="s">
        <v>29</v>
      </c>
      <c r="V14" s="1" t="s">
        <v>29</v>
      </c>
      <c r="W14" s="1" t="s">
        <v>29</v>
      </c>
      <c r="X14" s="3"/>
      <c r="Z14" s="1">
        <v>5.0999999999999996</v>
      </c>
      <c r="AA14" s="1">
        <v>5.4</v>
      </c>
      <c r="AB14" s="4">
        <v>4.9073009709999997</v>
      </c>
      <c r="AC14" s="4">
        <v>5.117188015</v>
      </c>
      <c r="AD14" s="1" t="s">
        <v>29</v>
      </c>
      <c r="AE14" s="1" t="s">
        <v>29</v>
      </c>
      <c r="AF14" s="1" t="s">
        <v>29</v>
      </c>
      <c r="AG14" s="1" t="s">
        <v>29</v>
      </c>
      <c r="AH14" s="1" t="s">
        <v>29</v>
      </c>
      <c r="AI14" s="1" t="s">
        <v>29</v>
      </c>
    </row>
    <row r="15" spans="4:35">
      <c r="D15" s="4" t="s">
        <v>30</v>
      </c>
      <c r="E15" s="4">
        <f>SUM(E5:E14)</f>
        <v>31.799999999999997</v>
      </c>
      <c r="F15" s="4">
        <f>SUM(F5:F14)</f>
        <v>32.5</v>
      </c>
      <c r="G15" s="4">
        <f>SUM(G5:G14)</f>
        <v>120.79999999999998</v>
      </c>
      <c r="H15" s="4">
        <f>SUM(H5:H14)</f>
        <v>121.34</v>
      </c>
      <c r="I15" s="4">
        <f>SUM(I5:I14)</f>
        <v>509.76199999999994</v>
      </c>
      <c r="J15" s="4">
        <f>SUM(J5:J14)</f>
        <v>2329.9861999999998</v>
      </c>
      <c r="K15" s="4">
        <f>(F15-L5*E15)/10</f>
        <v>0.50509497442000006</v>
      </c>
      <c r="L15" s="4">
        <f>((10*G15)-(E15*F15))/((10*H15)-(E15)^2)</f>
        <v>0.8631776810447146</v>
      </c>
      <c r="M15" s="4">
        <f>(F15-(N5*H15))/10</f>
        <v>1.617219704926</v>
      </c>
      <c r="N15" s="4">
        <f>((10*I15)-(H15*F15))/(10*(J15)-(H15*H15))</f>
        <v>0.13456241139124608</v>
      </c>
    </row>
    <row r="16" spans="4:35">
      <c r="D16" s="5"/>
      <c r="E16" s="3"/>
      <c r="F16" s="3"/>
      <c r="G16" s="3"/>
      <c r="H16" s="3"/>
      <c r="I16" s="3"/>
      <c r="J16" s="3"/>
      <c r="R16" s="5"/>
      <c r="S16" s="3"/>
      <c r="T16" s="3"/>
      <c r="U16" s="3"/>
    </row>
    <row r="17" spans="4:21">
      <c r="D17" s="5"/>
      <c r="E17" s="3"/>
      <c r="F17" s="3"/>
      <c r="G17" s="3"/>
      <c r="H17" s="3"/>
      <c r="I17" s="3"/>
      <c r="J17" s="3"/>
      <c r="R17" s="5"/>
      <c r="S17" s="3"/>
      <c r="T17" s="3"/>
      <c r="U17" s="3"/>
    </row>
    <row r="20" spans="4:21">
      <c r="N20" s="9" t="s">
        <v>31</v>
      </c>
      <c r="O20" s="10"/>
      <c r="P20" s="10"/>
      <c r="Q20" s="10"/>
      <c r="R20" s="10"/>
    </row>
    <row r="21" spans="4:21" ht="17.25" customHeight="1"/>
    <row r="22" spans="4:21" ht="42.75">
      <c r="K22" s="7" t="s">
        <v>32</v>
      </c>
      <c r="L22" s="9">
        <f>(AB5 - AA5)^2</f>
        <v>0.18638865325226056</v>
      </c>
      <c r="M22" s="11"/>
      <c r="O22" s="7" t="s">
        <v>33</v>
      </c>
      <c r="P22" s="1">
        <f>(AC5-AA5)^2</f>
        <v>2.3249643374374605E-3</v>
      </c>
      <c r="R22" s="1" t="s">
        <v>34</v>
      </c>
      <c r="S22" s="1">
        <f>(AF5 -AE5)^2</f>
        <v>9.9722830324197511E-3</v>
      </c>
    </row>
    <row r="23" spans="4:21">
      <c r="L23" s="9">
        <f>(AB6 - AA6)^2</f>
        <v>2.8409048901125254E-2</v>
      </c>
      <c r="M23" s="11"/>
      <c r="O23" s="7"/>
      <c r="P23" s="1">
        <f>(AC6-AA6)^2</f>
        <v>5.9795239278483715E-2</v>
      </c>
      <c r="R23" s="1"/>
      <c r="S23" s="1">
        <f>(AF6 -AE6)^2</f>
        <v>9.5055100496645076E-2</v>
      </c>
    </row>
    <row r="24" spans="4:21">
      <c r="L24" s="9">
        <f>(AB7 - AA7)^2</f>
        <v>1.1100332290995116</v>
      </c>
      <c r="M24" s="11"/>
      <c r="O24" s="7"/>
      <c r="P24" s="1">
        <f>(AC7-AA7)^2</f>
        <v>0.61246958585621858</v>
      </c>
      <c r="R24" s="1"/>
      <c r="S24" s="1">
        <f>(AF7 -AE7)^2</f>
        <v>1.4372466382058156</v>
      </c>
    </row>
    <row r="25" spans="4:21">
      <c r="L25" s="9">
        <f>(AB8 - AA8)^2</f>
        <v>0.17368791904889877</v>
      </c>
      <c r="M25" s="11"/>
      <c r="O25" s="7"/>
      <c r="P25" s="1">
        <f>(AC8-AA8)^2</f>
        <v>9.3195074904771941E-2</v>
      </c>
      <c r="R25" s="1"/>
      <c r="S25" s="1">
        <f>(AF8 -AE8)^2</f>
        <v>3.1047493614458896</v>
      </c>
    </row>
    <row r="26" spans="4:21">
      <c r="L26" s="9">
        <f>(AB9 - AA9)^2</f>
        <v>4.8427940951360875E-2</v>
      </c>
      <c r="M26" s="11"/>
      <c r="O26" s="7"/>
      <c r="P26" s="1">
        <f>(AC9-AA9)^2</f>
        <v>9.4241050775088851E-3</v>
      </c>
      <c r="R26" s="1"/>
      <c r="S26" s="1">
        <f>(AF9 -AE9)^2</f>
        <v>0.35129213897754313</v>
      </c>
    </row>
    <row r="27" spans="4:21">
      <c r="L27" s="9">
        <f>(AB10 - AA10)^2</f>
        <v>4.5600848173689645E-2</v>
      </c>
      <c r="M27" s="11"/>
      <c r="O27" s="7"/>
      <c r="P27" s="1">
        <f>(AC10-AA10)^2</f>
        <v>0.1451320690636449</v>
      </c>
      <c r="R27" s="4" t="s">
        <v>35</v>
      </c>
      <c r="S27" s="4">
        <f>SUM(S22:S26)/5</f>
        <v>0.99966310443166262</v>
      </c>
    </row>
    <row r="28" spans="4:21">
      <c r="L28" s="9">
        <f>(AB11 - AA11)^2</f>
        <v>0.21440511552099978</v>
      </c>
      <c r="M28" s="11"/>
      <c r="O28" s="7"/>
      <c r="P28" s="1">
        <f>(AC11-AA11)^2</f>
        <v>6.6685198502831042E-2</v>
      </c>
    </row>
    <row r="29" spans="4:21" ht="42.75">
      <c r="L29" s="9">
        <f>(AB12 - AA12)^2</f>
        <v>0.77089751423522779</v>
      </c>
      <c r="M29" s="11"/>
      <c r="O29" s="7"/>
      <c r="P29" s="1">
        <f>(AC12-AA12)^2</f>
        <v>1.2719576359316456</v>
      </c>
      <c r="R29" s="1" t="s">
        <v>36</v>
      </c>
      <c r="S29" s="1">
        <f>(AG5-AE5)^2</f>
        <v>4.8393457421116885E-2</v>
      </c>
    </row>
    <row r="30" spans="4:21">
      <c r="L30" s="9">
        <f>(AB13 - AA13)^2</f>
        <v>1.9468647204240934E-3</v>
      </c>
      <c r="M30" s="11"/>
      <c r="O30" s="7"/>
      <c r="P30" s="1">
        <f>(AC13-AA13)^2</f>
        <v>1.4589297896979509E-2</v>
      </c>
      <c r="R30" s="1"/>
      <c r="S30" s="1">
        <f>(AG6-AE6)^2</f>
        <v>2.3901912281346954E-3</v>
      </c>
    </row>
    <row r="31" spans="4:21">
      <c r="L31" s="9">
        <f>(AB14 - AA14)^2</f>
        <v>0.24275233317754347</v>
      </c>
      <c r="M31" s="11"/>
      <c r="O31" s="7"/>
      <c r="P31" s="1">
        <f>(AC14-AA14)^2</f>
        <v>7.9982618859640434E-2</v>
      </c>
      <c r="R31" s="1"/>
      <c r="S31" s="1">
        <f>(AG7-AE7)^2</f>
        <v>0.92040828054190882</v>
      </c>
    </row>
    <row r="32" spans="4:21">
      <c r="L32" s="6" t="s">
        <v>37</v>
      </c>
      <c r="M32" s="6">
        <f>SUM(L22:M31)/10</f>
        <v>0.28225494670810419</v>
      </c>
      <c r="O32" s="6" t="s">
        <v>35</v>
      </c>
      <c r="P32" s="6">
        <f>SUM(P22:P31)/10</f>
        <v>0.23555557897091622</v>
      </c>
      <c r="R32" s="1"/>
      <c r="S32" s="1">
        <f>(AG8-AE8)^2</f>
        <v>3.2030381311129172</v>
      </c>
    </row>
    <row r="33" spans="14:19">
      <c r="R33" s="1"/>
      <c r="S33" s="1">
        <f>(AG9-AE9)^2</f>
        <v>0.14654501585964025</v>
      </c>
    </row>
    <row r="34" spans="14:19">
      <c r="R34" s="4" t="s">
        <v>35</v>
      </c>
      <c r="S34" s="4">
        <f>SUM(S29:S33)/5</f>
        <v>0.86415501523274363</v>
      </c>
    </row>
    <row r="37" spans="14:19">
      <c r="N37" s="9" t="s">
        <v>38</v>
      </c>
      <c r="O37" s="10"/>
      <c r="P37" s="10"/>
      <c r="Q37" s="10"/>
      <c r="R37" s="10"/>
      <c r="S37" s="10"/>
    </row>
    <row r="38" spans="14:19" ht="15" customHeight="1">
      <c r="N38" s="9" t="s">
        <v>39</v>
      </c>
      <c r="O38" s="10"/>
      <c r="P38" s="10"/>
      <c r="Q38" s="10"/>
      <c r="R38" s="10"/>
      <c r="S38" s="10"/>
    </row>
    <row r="39" spans="14:19">
      <c r="N39" s="9" t="s">
        <v>40</v>
      </c>
      <c r="O39" s="10"/>
      <c r="P39" s="10"/>
      <c r="Q39" s="10"/>
      <c r="R39" s="10"/>
      <c r="S39" s="10"/>
    </row>
    <row r="40" spans="14:19" ht="38.25" customHeight="1">
      <c r="N40" s="9">
        <f>S27/M32</f>
        <v>3.5417026914517491</v>
      </c>
      <c r="O40" s="10"/>
      <c r="P40" s="10"/>
      <c r="Q40" s="10"/>
      <c r="R40" s="10"/>
      <c r="S40" s="10"/>
    </row>
    <row r="41" spans="14:19">
      <c r="N41" s="9" t="s">
        <v>41</v>
      </c>
      <c r="O41" s="10"/>
      <c r="P41" s="10"/>
      <c r="Q41" s="10"/>
      <c r="R41" s="10"/>
      <c r="S41" s="10"/>
    </row>
    <row r="42" spans="14:19">
      <c r="N42" s="9">
        <f>S34/P32</f>
        <v>3.6685822471623135</v>
      </c>
      <c r="O42" s="10"/>
      <c r="P42" s="10"/>
      <c r="Q42" s="10"/>
      <c r="R42" s="10"/>
      <c r="S42" s="10"/>
    </row>
    <row r="43" spans="14:19">
      <c r="N43" s="9" t="s">
        <v>42</v>
      </c>
      <c r="O43" s="10"/>
      <c r="P43" s="10"/>
      <c r="Q43" s="10"/>
      <c r="R43" s="10"/>
      <c r="S43" s="10"/>
    </row>
    <row r="44" spans="14:19">
      <c r="N44" s="9"/>
      <c r="O44" s="10"/>
      <c r="P44" s="10"/>
      <c r="Q44" s="10"/>
      <c r="R44" s="10"/>
      <c r="S44" s="10"/>
    </row>
  </sheetData>
  <mergeCells count="30">
    <mergeCell ref="S3:T3"/>
    <mergeCell ref="L22:M22"/>
    <mergeCell ref="L23:M23"/>
    <mergeCell ref="S2:W2"/>
    <mergeCell ref="E2:P2"/>
    <mergeCell ref="E3:F3"/>
    <mergeCell ref="AH2:AI2"/>
    <mergeCell ref="Z3:AA3"/>
    <mergeCell ref="AD3:AE3"/>
    <mergeCell ref="AD2:AE2"/>
    <mergeCell ref="AF2:AG2"/>
    <mergeCell ref="Z2:AA2"/>
    <mergeCell ref="AB2:AC2"/>
    <mergeCell ref="L30:M30"/>
    <mergeCell ref="L31:M31"/>
    <mergeCell ref="L24:M24"/>
    <mergeCell ref="L25:M25"/>
    <mergeCell ref="L26:M26"/>
    <mergeCell ref="L27:M27"/>
    <mergeCell ref="L28:M28"/>
    <mergeCell ref="L29:M29"/>
    <mergeCell ref="N44:S44"/>
    <mergeCell ref="N39:S39"/>
    <mergeCell ref="N20:R20"/>
    <mergeCell ref="N37:S37"/>
    <mergeCell ref="N38:S38"/>
    <mergeCell ref="N40:S40"/>
    <mergeCell ref="N41:S41"/>
    <mergeCell ref="N42:S42"/>
    <mergeCell ref="N43:S43"/>
  </mergeCells>
  <hyperlinks>
    <hyperlink ref="O3" r:id="rId1" location="lf" xr:uid="{9733BF57-D091-4EEF-9C22-C87D88A67154}"/>
    <hyperlink ref="P3" r:id="rId2" location="nl" xr:uid="{4200C5CB-AB1B-44C1-A510-002B7ABFFB13}"/>
    <hyperlink ref="AF3" r:id="rId3" location="lf" xr:uid="{66427414-3CEC-4775-B67C-9BB65067FC4C}"/>
    <hyperlink ref="AG3" r:id="rId4" location="nl" xr:uid="{6F5452A0-57B7-4347-8BE6-65ECF71F927B}"/>
    <hyperlink ref="AC3" r:id="rId5" location="nl" xr:uid="{A8C7558E-A117-48DF-A799-C45C871D81D6}"/>
    <hyperlink ref="V3" r:id="rId6" location="lf" xr:uid="{7DBD85F7-34BE-43A2-9D65-47A32E0094C6}"/>
    <hyperlink ref="W3" r:id="rId7" location="nl" xr:uid="{F417DD58-C44C-4495-AD51-631FD8DB3B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2021-05-17T07:57:09Z</dcterms:created>
  <dcterms:modified xsi:type="dcterms:W3CDTF">2021-06-02T07:13:24Z</dcterms:modified>
  <cp:category/>
  <cp:contentStatus/>
</cp:coreProperties>
</file>