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首页" sheetId="1" r:id="rId1"/>
    <sheet name="入库明细" sheetId="2" r:id="rId2"/>
    <sheet name="出库明细" sheetId="3" r:id="rId3"/>
    <sheet name="产品库存" sheetId="4" r:id="rId4"/>
    <sheet name="产品查询" sheetId="5" r:id="rId5"/>
    <sheet name="产品信息" sheetId="6" r:id="rId6"/>
    <sheet name="使用帮助" sheetId="7" r:id="rId7"/>
  </sheets>
  <calcPr calcId="144525"/>
  <pivotCaches>
    <pivotCache cacheId="0" r:id="rId8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12FCAF83FAD24A12B2C53E909A6D7D03" descr="WT1688"/>
        <xdr:cNvPicPr/>
      </xdr:nvPicPr>
      <xdr:blipFill>
        <a:blip r:embed="rId1"/>
        <a:stretch>
          <a:fillRect/>
        </a:stretch>
      </xdr:blipFill>
      <xdr:spPr>
        <a:xfrm>
          <a:off x="0" y="0"/>
          <a:ext cx="4678045" cy="3108960"/>
        </a:xfrm>
        <a:prstGeom prst="rect">
          <a:avLst/>
        </a:prstGeom>
      </xdr:spPr>
    </xdr:pic>
  </etc:cellImage>
  <etc:cellImage>
    <xdr:pic>
      <xdr:nvPicPr>
        <xdr:cNvPr id="3" name="ID_D0A3C2C8CD25413595EBBF42A4018AB8" descr="WT1520"/>
        <xdr:cNvPicPr/>
      </xdr:nvPicPr>
      <xdr:blipFill>
        <a:blip r:embed="rId2"/>
        <a:stretch>
          <a:fillRect/>
        </a:stretch>
      </xdr:blipFill>
      <xdr:spPr>
        <a:xfrm>
          <a:off x="0" y="0"/>
          <a:ext cx="4678045" cy="3131820"/>
        </a:xfrm>
        <a:prstGeom prst="rect">
          <a:avLst/>
        </a:prstGeom>
      </xdr:spPr>
    </xdr:pic>
  </etc:cellImage>
  <etc:cellImage>
    <xdr:pic>
      <xdr:nvPicPr>
        <xdr:cNvPr id="4" name="ID_5E882F67BDD7462EB7F3794167608A09" descr="ZXQ2820"/>
        <xdr:cNvPicPr/>
      </xdr:nvPicPr>
      <xdr:blipFill>
        <a:blip r:embed="rId3"/>
        <a:stretch>
          <a:fillRect/>
        </a:stretch>
      </xdr:blipFill>
      <xdr:spPr>
        <a:xfrm>
          <a:off x="0" y="0"/>
          <a:ext cx="4701540" cy="3124200"/>
        </a:xfrm>
        <a:prstGeom prst="rect">
          <a:avLst/>
        </a:prstGeom>
      </xdr:spPr>
    </xdr:pic>
  </etc:cellImage>
  <etc:cellImage>
    <xdr:pic>
      <xdr:nvPicPr>
        <xdr:cNvPr id="5" name="ID_FA9E6ADBD629403EA979610861F0AFC2" descr="ZXQ2566"/>
        <xdr:cNvPicPr/>
      </xdr:nvPicPr>
      <xdr:blipFill>
        <a:blip r:embed="rId4"/>
        <a:stretch>
          <a:fillRect/>
        </a:stretch>
      </xdr:blipFill>
      <xdr:spPr>
        <a:xfrm>
          <a:off x="0" y="0"/>
          <a:ext cx="4701540" cy="3116580"/>
        </a:xfrm>
        <a:prstGeom prst="rect">
          <a:avLst/>
        </a:prstGeom>
      </xdr:spPr>
    </xdr:pic>
  </etc:cellImage>
  <etc:cellImage>
    <xdr:pic>
      <xdr:nvPicPr>
        <xdr:cNvPr id="6" name="ID_1334176C65DB4D839AE26ED459259D3B" descr="YSS1430"/>
        <xdr:cNvPicPr/>
      </xdr:nvPicPr>
      <xdr:blipFill>
        <a:blip r:embed="rId5"/>
        <a:stretch>
          <a:fillRect/>
        </a:stretch>
      </xdr:blipFill>
      <xdr:spPr>
        <a:xfrm>
          <a:off x="0" y="0"/>
          <a:ext cx="4686300" cy="3116580"/>
        </a:xfrm>
        <a:prstGeom prst="rect">
          <a:avLst/>
        </a:prstGeom>
      </xdr:spPr>
    </xdr:pic>
  </etc:cellImage>
  <etc:cellImage>
    <xdr:pic>
      <xdr:nvPicPr>
        <xdr:cNvPr id="7" name="ID_6B92978EDAEF4836987C91BB5C8B190B" descr="YSS1310"/>
        <xdr:cNvPicPr/>
      </xdr:nvPicPr>
      <xdr:blipFill>
        <a:blip r:embed="rId6"/>
        <a:stretch>
          <a:fillRect/>
        </a:stretch>
      </xdr:blipFill>
      <xdr:spPr>
        <a:xfrm>
          <a:off x="0" y="0"/>
          <a:ext cx="4693920" cy="3131820"/>
        </a:xfrm>
        <a:prstGeom prst="rect">
          <a:avLst/>
        </a:prstGeom>
      </xdr:spPr>
    </xdr:pic>
  </etc:cellImage>
  <etc:cellImage>
    <xdr:pic>
      <xdr:nvPicPr>
        <xdr:cNvPr id="8" name="ID_2541FC34706E4180B737DE6EF72CB60F" descr="SLF2252"/>
        <xdr:cNvPicPr/>
      </xdr:nvPicPr>
      <xdr:blipFill>
        <a:blip r:embed="rId7"/>
        <a:stretch>
          <a:fillRect/>
        </a:stretch>
      </xdr:blipFill>
      <xdr:spPr>
        <a:xfrm>
          <a:off x="0" y="0"/>
          <a:ext cx="4640580" cy="3108960"/>
        </a:xfrm>
        <a:prstGeom prst="rect">
          <a:avLst/>
        </a:prstGeom>
      </xdr:spPr>
    </xdr:pic>
  </etc:cellImage>
  <etc:cellImage>
    <xdr:pic>
      <xdr:nvPicPr>
        <xdr:cNvPr id="9" name="ID_DD80DB3111774EDF8614879A80045324" descr="SLF2165"/>
        <xdr:cNvPicPr/>
      </xdr:nvPicPr>
      <xdr:blipFill>
        <a:blip r:embed="rId8"/>
        <a:stretch>
          <a:fillRect/>
        </a:stretch>
      </xdr:blipFill>
      <xdr:spPr>
        <a:xfrm>
          <a:off x="0" y="0"/>
          <a:ext cx="4671060" cy="312420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DG</author>
  </authors>
  <commentList>
    <comment ref="J1" authorId="0">
      <text>
        <r>
          <rPr>
            <b/>
            <sz val="9"/>
            <rFont val="宋体"/>
            <charset val="134"/>
          </rPr>
          <t>DG:</t>
        </r>
        <r>
          <rPr>
            <sz val="9"/>
            <rFont val="宋体"/>
            <charset val="134"/>
          </rPr>
          <t xml:space="preserve">
库存数量N对应库存状态：N≥500充足，200≤N&lt;500正常，50≤N&lt;200预警，N&lt;50紧缺</t>
        </r>
      </text>
    </comment>
  </commentList>
</comments>
</file>

<file path=xl/sharedStrings.xml><?xml version="1.0" encoding="utf-8"?>
<sst xmlns="http://schemas.openxmlformats.org/spreadsheetml/2006/main" count="179" uniqueCount="61">
  <si>
    <t>入库日期</t>
  </si>
  <si>
    <t>产品编码</t>
  </si>
  <si>
    <t>产品类别</t>
  </si>
  <si>
    <t>产品名称</t>
  </si>
  <si>
    <t>产品规格</t>
  </si>
  <si>
    <t>货架位置</t>
  </si>
  <si>
    <t>入库数量</t>
  </si>
  <si>
    <t>入库人</t>
  </si>
  <si>
    <t>SLF2252</t>
  </si>
  <si>
    <t>张山</t>
  </si>
  <si>
    <t>ZXQ2820</t>
  </si>
  <si>
    <t>YSS1310</t>
  </si>
  <si>
    <t>YSS1430</t>
  </si>
  <si>
    <t>WT1520</t>
  </si>
  <si>
    <t>李师</t>
  </si>
  <si>
    <t>SLF2165</t>
  </si>
  <si>
    <t>WT1688</t>
  </si>
  <si>
    <t>ZXQ2566</t>
  </si>
  <si>
    <t>出库日期</t>
  </si>
  <si>
    <t>出库数量</t>
  </si>
  <si>
    <t>出库人</t>
  </si>
  <si>
    <t>王武</t>
  </si>
  <si>
    <t>赵柳</t>
  </si>
  <si>
    <t>期初库存</t>
  </si>
  <si>
    <t>库存数量</t>
  </si>
  <si>
    <t>库存状态</t>
  </si>
  <si>
    <t>紧缺</t>
  </si>
  <si>
    <t>预警</t>
  </si>
  <si>
    <t>正常</t>
  </si>
  <si>
    <t>充足</t>
  </si>
  <si>
    <t>库存数量N对应库存状态：N≥500充足，200≤N&lt;500正常，50≤N&lt;200预警，N&lt;50紧缺</t>
  </si>
  <si>
    <t>求和项:库存数量</t>
  </si>
  <si>
    <t>SLF</t>
  </si>
  <si>
    <t>D52</t>
  </si>
  <si>
    <t>D65</t>
  </si>
  <si>
    <t>WT</t>
  </si>
  <si>
    <t>A20</t>
  </si>
  <si>
    <t>A88</t>
  </si>
  <si>
    <t>YSS</t>
  </si>
  <si>
    <t>C10</t>
  </si>
  <si>
    <t>C30</t>
  </si>
  <si>
    <t>ZXQ</t>
  </si>
  <si>
    <t>B20</t>
  </si>
  <si>
    <t>B66</t>
  </si>
  <si>
    <t>请输入产品编码</t>
  </si>
  <si>
    <t>产品图片</t>
  </si>
  <si>
    <t>办公用品</t>
  </si>
  <si>
    <t>1#10</t>
  </si>
  <si>
    <t>1#15</t>
  </si>
  <si>
    <t>2#12</t>
  </si>
  <si>
    <t>2#18</t>
  </si>
  <si>
    <t>电子产品</t>
  </si>
  <si>
    <t>3#10</t>
  </si>
  <si>
    <t>3#13</t>
  </si>
  <si>
    <t>4#15</t>
  </si>
  <si>
    <t>4#20</t>
  </si>
  <si>
    <t>1、请在产品信息表中预先录入各种产品的编码、类别、名称、规格以及对应的货架</t>
  </si>
  <si>
    <t>2、请在入库明细表中录入入库日期、产品编码、数量、入库人，其他列由公式自动生成显示，无需手动录入</t>
  </si>
  <si>
    <t>3、请在出库明细表中录入出库日期、产品编码、数量、入库人，其他列由公式自动生成显示，无需手动录入</t>
  </si>
  <si>
    <t>4、请在产品库存表中列出产品信息表中的数据行，并手动填入期初库存，其他列由公式自动生成显示，无需手动录入</t>
  </si>
  <si>
    <t>5、请在产品查询表中录入待查询的产品编码，其他数据由公式自动生成显示，无需手动录入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</si>
</sst>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;@"/>
  </numFmts>
  <fonts count="25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6"/>
        <bgColor theme="8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/>
      <right style="thin">
        <color theme="8" tint="0.399975585192419"/>
      </right>
      <top style="thin">
        <color theme="8" tint="0.399975585192419"/>
      </top>
      <bottom style="thin">
        <color theme="8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9" fillId="30" borderId="11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alignment horizont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0/cellImage" Target="cellimages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[ET-03.xlsx]产品库存!数据透视表1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产品库存!$C$15:$C$16</c:f>
              <c:strCache>
                <c:ptCount val="1"/>
                <c:pt idx="0">
                  <c:v>紧缺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产品库存!$C$17:$C$28</c:f>
              <c:numCache>
                <c:formatCode>General</c:formatCode>
                <c:ptCount val="8"/>
                <c:pt idx="0">
                  <c:v>35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产品库存!$D$15:$D$16</c:f>
              <c:strCache>
                <c:ptCount val="1"/>
                <c:pt idx="0">
                  <c:v>预警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产品库存!$D$17:$D$28</c:f>
              <c:numCache>
                <c:formatCode>General</c:formatCode>
                <c:ptCount val="8"/>
                <c:pt idx="4">
                  <c:v>95</c:v>
                </c:pt>
                <c:pt idx="7">
                  <c:v>147</c:v>
                </c:pt>
              </c:numCache>
            </c:numRef>
          </c:val>
        </c:ser>
        <c:ser>
          <c:idx val="2"/>
          <c:order val="2"/>
          <c:tx>
            <c:strRef>
              <c:f>产品库存!$E$15:$E$16</c:f>
              <c:strCache>
                <c:ptCount val="1"/>
                <c:pt idx="0">
                  <c:v>正常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产品库存!$E$17:$E$28</c:f>
              <c:numCache>
                <c:formatCode>General</c:formatCode>
                <c:ptCount val="8"/>
                <c:pt idx="1">
                  <c:v>275</c:v>
                </c:pt>
                <c:pt idx="3">
                  <c:v>402</c:v>
                </c:pt>
              </c:numCache>
            </c:numRef>
          </c:val>
        </c:ser>
        <c:ser>
          <c:idx val="3"/>
          <c:order val="3"/>
          <c:tx>
            <c:strRef>
              <c:f>产品库存!$F$15:$F$16</c:f>
              <c:strCache>
                <c:ptCount val="1"/>
                <c:pt idx="0">
                  <c:v>充足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产品库存!$A$17:$B$28</c:f>
              <c:multiLvlStrCache>
                <c:ptCount val="8"/>
                <c:lvl>
                  <c:pt idx="0">
                    <c:v>D52</c:v>
                  </c:pt>
                  <c:pt idx="1">
                    <c:v>D65</c:v>
                  </c:pt>
                  <c:pt idx="2">
                    <c:v>A20</c:v>
                  </c:pt>
                  <c:pt idx="3">
                    <c:v>A88</c:v>
                  </c:pt>
                  <c:pt idx="4">
                    <c:v>C10</c:v>
                  </c:pt>
                  <c:pt idx="5">
                    <c:v>C30</c:v>
                  </c:pt>
                  <c:pt idx="6">
                    <c:v>B20</c:v>
                  </c:pt>
                  <c:pt idx="7">
                    <c:v>B66</c:v>
                  </c:pt>
                </c:lvl>
                <c:lvl>
                  <c:pt idx="0">
                    <c:v>SLF</c:v>
                  </c:pt>
                  <c:pt idx="2">
                    <c:v>WT</c:v>
                  </c:pt>
                  <c:pt idx="4">
                    <c:v>YSS</c:v>
                  </c:pt>
                  <c:pt idx="6">
                    <c:v>ZXQ</c:v>
                  </c:pt>
                </c:lvl>
              </c:multiLvlStrCache>
            </c:multiLvlStrRef>
          </c:cat>
          <c:val>
            <c:numRef>
              <c:f>产品库存!$F$17:$F$28</c:f>
              <c:numCache>
                <c:formatCode>General</c:formatCode>
                <c:ptCount val="8"/>
                <c:pt idx="5">
                  <c:v>560</c:v>
                </c:pt>
                <c:pt idx="6">
                  <c:v>730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382798"/>
        <c:axId val="168207950"/>
      </c:barChart>
      <c:catAx>
        <c:axId val="1223827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207950"/>
        <c:crosses val="autoZero"/>
        <c:auto val="1"/>
        <c:lblAlgn val="ctr"/>
        <c:lblOffset val="100"/>
        <c:noMultiLvlLbl val="0"/>
      </c:catAx>
      <c:valAx>
        <c:axId val="16820795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3827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&#20351;&#29992;&#24110;&#21161;!A1"/><Relationship Id="rId5" Type="http://schemas.openxmlformats.org/officeDocument/2006/relationships/hyperlink" Target="#&#20135;&#21697;&#20449;&#24687;!A1"/><Relationship Id="rId4" Type="http://schemas.openxmlformats.org/officeDocument/2006/relationships/hyperlink" Target="#&#20135;&#21697;&#26597;&#35810;!A1"/><Relationship Id="rId3" Type="http://schemas.openxmlformats.org/officeDocument/2006/relationships/hyperlink" Target="#&#20135;&#21697;&#24211;&#23384;!A1"/><Relationship Id="rId2" Type="http://schemas.openxmlformats.org/officeDocument/2006/relationships/hyperlink" Target="#&#20986;&#24211;&#26126;&#32454;!A1"/><Relationship Id="rId1" Type="http://schemas.openxmlformats.org/officeDocument/2006/relationships/hyperlink" Target="#&#20837;&#24211;&#26126;&#32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601980</xdr:colOff>
      <xdr:row>12</xdr:row>
      <xdr:rowOff>139065</xdr:rowOff>
    </xdr:from>
    <xdr:to>
      <xdr:col>8</xdr:col>
      <xdr:colOff>205740</xdr:colOff>
      <xdr:row>15</xdr:row>
      <xdr:rowOff>99060</xdr:rowOff>
    </xdr:to>
    <xdr:sp>
      <xdr:nvSpPr>
        <xdr:cNvPr id="11" name="TextBox 21">
          <a:hlinkClick xmlns:r="http://schemas.openxmlformats.org/officeDocument/2006/relationships" r:id="rId1"/>
        </xdr:cNvPr>
        <xdr:cNvSpPr txBox="1"/>
      </xdr:nvSpPr>
      <xdr:spPr>
        <a:xfrm>
          <a:off x="3649980" y="2333625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入库明细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12</xdr:row>
      <xdr:rowOff>139065</xdr:rowOff>
    </xdr:from>
    <xdr:to>
      <xdr:col>12</xdr:col>
      <xdr:colOff>42545</xdr:colOff>
      <xdr:row>15</xdr:row>
      <xdr:rowOff>99060</xdr:rowOff>
    </xdr:to>
    <xdr:sp>
      <xdr:nvSpPr>
        <xdr:cNvPr id="12" name="TextBox 22">
          <a:hlinkClick xmlns:r="http://schemas.openxmlformats.org/officeDocument/2006/relationships" r:id="rId2"/>
        </xdr:cNvPr>
        <xdr:cNvSpPr txBox="1"/>
      </xdr:nvSpPr>
      <xdr:spPr>
        <a:xfrm>
          <a:off x="5856605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出库明细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12</xdr:row>
      <xdr:rowOff>139065</xdr:rowOff>
    </xdr:from>
    <xdr:to>
      <xdr:col>15</xdr:col>
      <xdr:colOff>488950</xdr:colOff>
      <xdr:row>15</xdr:row>
      <xdr:rowOff>99060</xdr:rowOff>
    </xdr:to>
    <xdr:sp>
      <xdr:nvSpPr>
        <xdr:cNvPr id="13" name="TextBox 23">
          <a:hlinkClick xmlns:r="http://schemas.openxmlformats.org/officeDocument/2006/relationships" r:id="rId3"/>
        </xdr:cNvPr>
        <xdr:cNvSpPr txBox="1"/>
      </xdr:nvSpPr>
      <xdr:spPr>
        <a:xfrm>
          <a:off x="8131810" y="2333625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产品库存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601980</xdr:colOff>
      <xdr:row>19</xdr:row>
      <xdr:rowOff>41910</xdr:rowOff>
    </xdr:from>
    <xdr:to>
      <xdr:col>8</xdr:col>
      <xdr:colOff>205740</xdr:colOff>
      <xdr:row>22</xdr:row>
      <xdr:rowOff>1905</xdr:rowOff>
    </xdr:to>
    <xdr:sp>
      <xdr:nvSpPr>
        <xdr:cNvPr id="14" name="TextBox 24">
          <a:hlinkClick xmlns:r="http://schemas.openxmlformats.org/officeDocument/2006/relationships" r:id="rId4"/>
        </xdr:cNvPr>
        <xdr:cNvSpPr txBox="1"/>
      </xdr:nvSpPr>
      <xdr:spPr>
        <a:xfrm>
          <a:off x="3649980" y="3516630"/>
          <a:ext cx="143256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产品查询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9</xdr:col>
      <xdr:colOff>370205</xdr:colOff>
      <xdr:row>19</xdr:row>
      <xdr:rowOff>41910</xdr:rowOff>
    </xdr:from>
    <xdr:to>
      <xdr:col>12</xdr:col>
      <xdr:colOff>42545</xdr:colOff>
      <xdr:row>22</xdr:row>
      <xdr:rowOff>1905</xdr:rowOff>
    </xdr:to>
    <xdr:sp>
      <xdr:nvSpPr>
        <xdr:cNvPr id="15" name="TextBox 25">
          <a:hlinkClick xmlns:r="http://schemas.openxmlformats.org/officeDocument/2006/relationships" r:id="rId5"/>
        </xdr:cNvPr>
        <xdr:cNvSpPr txBox="1"/>
      </xdr:nvSpPr>
      <xdr:spPr>
        <a:xfrm>
          <a:off x="5856605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产品信息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13</xdr:col>
      <xdr:colOff>207010</xdr:colOff>
      <xdr:row>19</xdr:row>
      <xdr:rowOff>41910</xdr:rowOff>
    </xdr:from>
    <xdr:to>
      <xdr:col>15</xdr:col>
      <xdr:colOff>488950</xdr:colOff>
      <xdr:row>22</xdr:row>
      <xdr:rowOff>1905</xdr:rowOff>
    </xdr:to>
    <xdr:sp>
      <xdr:nvSpPr>
        <xdr:cNvPr id="16" name="TextBox 25">
          <a:hlinkClick xmlns:r="http://schemas.openxmlformats.org/officeDocument/2006/relationships" r:id="rId6"/>
        </xdr:cNvPr>
        <xdr:cNvSpPr txBox="1"/>
      </xdr:nvSpPr>
      <xdr:spPr>
        <a:xfrm>
          <a:off x="8131810" y="3516630"/>
          <a:ext cx="1501140" cy="508635"/>
        </a:xfrm>
        <a:prstGeom prst="roundRect">
          <a:avLst>
            <a:gd name="adj" fmla="val 50000"/>
          </a:avLst>
        </a:prstGeom>
        <a:solidFill>
          <a:schemeClr val="accent5"/>
        </a:solidFill>
        <a:ln w="762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>
                <a:noFill/>
              </a:ln>
              <a:solidFill>
                <a:schemeClr val="bg1"/>
              </a:solidFill>
              <a:latin typeface="+mj-ea"/>
              <a:ea typeface="+mj-ea"/>
            </a:rPr>
            <a:t>使用帮助</a:t>
          </a:r>
          <a:endParaRPr lang="zh-CN" altLang="en-US" sz="1800" b="1">
            <a:ln>
              <a:noFill/>
            </a:ln>
            <a:solidFill>
              <a:schemeClr val="bg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7</xdr:col>
      <xdr:colOff>426085</xdr:colOff>
      <xdr:row>4</xdr:row>
      <xdr:rowOff>175260</xdr:rowOff>
    </xdr:from>
    <xdr:to>
      <xdr:col>13</xdr:col>
      <xdr:colOff>596265</xdr:colOff>
      <xdr:row>9</xdr:row>
      <xdr:rowOff>151130</xdr:rowOff>
    </xdr:to>
    <xdr:sp>
      <xdr:nvSpPr>
        <xdr:cNvPr id="17" name="文本框 16"/>
        <xdr:cNvSpPr txBox="1"/>
      </xdr:nvSpPr>
      <xdr:spPr>
        <a:xfrm>
          <a:off x="4693285" y="906780"/>
          <a:ext cx="3827780" cy="89027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 anchorCtr="0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3600" b="1" spc="500">
              <a:solidFill>
                <a:sysClr val="windowText" lastClr="000000"/>
              </a:solidFill>
              <a:uFillTx/>
              <a:latin typeface="微软雅黑" panose="020B0503020204020204" charset="-122"/>
              <a:ea typeface="微软雅黑" panose="020B0503020204020204" charset="-122"/>
            </a:rPr>
            <a:t>出入库管理系统</a:t>
          </a:r>
          <a:endParaRPr lang="zh-CN" altLang="en-US" sz="3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12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Inbound and outbound management system</a:t>
          </a:r>
          <a:endParaRPr lang="zh-CN" altLang="en-US" sz="1200" b="1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14</xdr:row>
      <xdr:rowOff>10795</xdr:rowOff>
    </xdr:from>
    <xdr:to>
      <xdr:col>7</xdr:col>
      <xdr:colOff>334010</xdr:colOff>
      <xdr:row>30</xdr:row>
      <xdr:rowOff>10795</xdr:rowOff>
    </xdr:to>
    <xdr:graphicFrame>
      <xdr:nvGraphicFramePr>
        <xdr:cNvPr id="3" name="图表 2"/>
        <xdr:cNvGraphicFramePr/>
      </xdr:nvGraphicFramePr>
      <xdr:xfrm>
        <a:off x="635" y="2571115"/>
        <a:ext cx="5164455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15.8138310185" refreshedBy="DG" recordCount="8">
  <cacheSource type="worksheet">
    <worksheetSource ref="A1:J9" sheet="产品库存"/>
  </cacheSource>
  <cacheFields count="10">
    <cacheField name="产品编码" numFmtId="0">
      <sharedItems count="8">
        <s v="WT1520"/>
        <s v="WT1688"/>
        <s v="ZXQ2820"/>
        <s v="ZXQ2566"/>
        <s v="YSS1430"/>
        <s v="YSS1310"/>
        <s v="SLF2252"/>
        <s v="SLF2165"/>
      </sharedItems>
    </cacheField>
    <cacheField name="产品类别" numFmtId="0">
      <sharedItems count="2">
        <s v="办公用品"/>
        <s v="电子产品"/>
      </sharedItems>
    </cacheField>
    <cacheField name="产品名称" numFmtId="0">
      <sharedItems count="4">
        <s v="WT"/>
        <s v="ZXQ"/>
        <s v="YSS"/>
        <s v="SLF"/>
      </sharedItems>
    </cacheField>
    <cacheField name="产品规格" numFmtId="0">
      <sharedItems count="8">
        <s v="A20"/>
        <s v="A88"/>
        <s v="B20"/>
        <s v="B66"/>
        <s v="C30"/>
        <s v="C10"/>
        <s v="D52"/>
        <s v="D65"/>
      </sharedItems>
    </cacheField>
    <cacheField name="货架位置" numFmtId="0">
      <sharedItems count="8">
        <s v="1#10"/>
        <s v="1#15"/>
        <s v="2#12"/>
        <s v="2#18"/>
        <s v="3#10"/>
        <s v="3#13"/>
        <s v="4#15"/>
        <s v="4#20"/>
      </sharedItems>
    </cacheField>
    <cacheField name="期初库存" numFmtId="0">
      <sharedItems containsSemiMixedTypes="0" containsString="0" containsNumber="1" containsInteger="1" minValue="0" maxValue="210" count="8">
        <n v="60"/>
        <n v="87"/>
        <n v="105"/>
        <n v="122"/>
        <n v="210"/>
        <n v="153"/>
        <n v="165"/>
        <n v="150"/>
      </sharedItems>
    </cacheField>
    <cacheField name="入库数量" numFmtId="0">
      <sharedItems containsSemiMixedTypes="0" containsString="0" containsNumber="1" containsInteger="1" minValue="0" maxValue="2610" count="8">
        <n v="1170"/>
        <n v="1250"/>
        <n v="1450"/>
        <n v="1600"/>
        <n v="2090"/>
        <n v="1200"/>
        <n v="2610"/>
        <n v="360"/>
      </sharedItems>
    </cacheField>
    <cacheField name="出库数量" numFmtId="0">
      <sharedItems containsSemiMixedTypes="0" containsString="0" containsNumber="1" containsInteger="1" minValue="0" maxValue="2740" count="8">
        <n v="1200"/>
        <n v="935"/>
        <n v="825"/>
        <n v="1575"/>
        <n v="1740"/>
        <n v="1258"/>
        <n v="2740"/>
        <n v="235"/>
      </sharedItems>
    </cacheField>
    <cacheField name="库存数量" numFmtId="0">
      <sharedItems containsSemiMixedTypes="0" containsString="0" containsNumber="1" containsInteger="1" minValue="0" maxValue="730" count="8">
        <n v="30"/>
        <n v="402"/>
        <n v="730"/>
        <n v="147"/>
        <n v="560"/>
        <n v="95"/>
        <n v="35"/>
        <n v="275"/>
      </sharedItems>
    </cacheField>
    <cacheField name="库存状态" numFmtId="0">
      <sharedItems count="4">
        <s v="紧缺"/>
        <s v="正常"/>
        <s v="充足"/>
        <s v="预警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</r>
  <r>
    <x v="1"/>
    <x v="0"/>
    <x v="0"/>
    <x v="1"/>
    <x v="1"/>
    <x v="1"/>
    <x v="1"/>
    <x v="1"/>
    <x v="1"/>
    <x v="1"/>
  </r>
  <r>
    <x v="2"/>
    <x v="0"/>
    <x v="1"/>
    <x v="2"/>
    <x v="2"/>
    <x v="2"/>
    <x v="2"/>
    <x v="2"/>
    <x v="2"/>
    <x v="2"/>
  </r>
  <r>
    <x v="3"/>
    <x v="0"/>
    <x v="1"/>
    <x v="3"/>
    <x v="3"/>
    <x v="3"/>
    <x v="3"/>
    <x v="3"/>
    <x v="3"/>
    <x v="3"/>
  </r>
  <r>
    <x v="4"/>
    <x v="1"/>
    <x v="2"/>
    <x v="4"/>
    <x v="4"/>
    <x v="4"/>
    <x v="4"/>
    <x v="4"/>
    <x v="4"/>
    <x v="2"/>
  </r>
  <r>
    <x v="5"/>
    <x v="1"/>
    <x v="2"/>
    <x v="5"/>
    <x v="5"/>
    <x v="5"/>
    <x v="5"/>
    <x v="5"/>
    <x v="5"/>
    <x v="3"/>
  </r>
  <r>
    <x v="6"/>
    <x v="1"/>
    <x v="3"/>
    <x v="6"/>
    <x v="6"/>
    <x v="6"/>
    <x v="6"/>
    <x v="6"/>
    <x v="6"/>
    <x v="0"/>
  </r>
  <r>
    <x v="7"/>
    <x v="1"/>
    <x v="3"/>
    <x v="7"/>
    <x v="7"/>
    <x v="7"/>
    <x v="7"/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rowGrandTotals="0" colGrandTotals="0" compact="0" indent="0" outline="1" compactData="0" outlineData="1" showDrill="1" multipleFieldFilters="0" chartFormat="2">
  <location ref="A15:F28" firstHeaderRow="1" firstDataRow="2" firstDataCol="2"/>
  <pivotFields count="10">
    <pivotField compact="0" defaultSubtotal="0" showAll="0">
      <items count="8">
        <item x="7"/>
        <item x="6"/>
        <item x="0"/>
        <item x="1"/>
        <item x="5"/>
        <item x="4"/>
        <item x="3"/>
        <item x="2"/>
      </items>
    </pivotField>
    <pivotField compact="0" defaultSubtotal="0" showAll="0"/>
    <pivotField axis="axisRow" compact="0" defaultSubtotal="0" showAll="0">
      <items count="4">
        <item x="3"/>
        <item x="0"/>
        <item x="2"/>
        <item x="1"/>
      </items>
    </pivotField>
    <pivotField axis="axisRow" compact="0" defaultSubtotal="0" showAll="0">
      <items count="8">
        <item x="0"/>
        <item x="1"/>
        <item x="2"/>
        <item x="3"/>
        <item x="5"/>
        <item x="4"/>
        <item x="6"/>
        <item x="7"/>
      </items>
    </pivotField>
    <pivotField compact="0" defaultSubtotal="0" showAll="0"/>
    <pivotField compact="0" defaultSubtotal="0" showAll="0"/>
    <pivotField compact="0" defaultSubtotal="0" showAll="0"/>
    <pivotField compact="0" defaultSubtotal="0" showAll="0"/>
    <pivotField dataField="1" compact="0" defaultSubtotal="0" showAll="0">
      <items count="8">
        <item x="0"/>
        <item x="6"/>
        <item x="5"/>
        <item x="3"/>
        <item x="7"/>
        <item x="1"/>
        <item x="4"/>
        <item x="2"/>
      </items>
    </pivotField>
    <pivotField axis="axisCol" compact="0" defaultSubtotal="0" showAll="0">
      <items count="4">
        <item x="0"/>
        <item x="3"/>
        <item x="1"/>
        <item x="2"/>
      </items>
    </pivotField>
  </pivotFields>
  <rowFields count="2">
    <field x="2"/>
    <field x="3"/>
  </rowFields>
  <rowItems count="12">
    <i>
      <x/>
    </i>
    <i r="1">
      <x v="6"/>
    </i>
    <i r="1">
      <x v="7"/>
    </i>
    <i>
      <x v="1"/>
    </i>
    <i r="1">
      <x/>
    </i>
    <i r="1">
      <x v="1"/>
    </i>
    <i>
      <x v="2"/>
    </i>
    <i r="1">
      <x v="4"/>
    </i>
    <i r="1">
      <x v="5"/>
    </i>
    <i>
      <x v="3"/>
    </i>
    <i r="1">
      <x v="2"/>
    </i>
    <i r="1">
      <x v="3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求和项:库存数量" fld="8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F9" totalsRowShown="0">
  <tableColumns count="6">
    <tableColumn id="1" name="产品编码" dataDxfId="1"/>
    <tableColumn id="2" name="产品类别" dataDxfId="2"/>
    <tableColumn id="3" name="产品名称" dataDxfId="3"/>
    <tableColumn id="4" name="产品规格" dataDxfId="4"/>
    <tableColumn id="5" name="货架位置" dataDxfId="5"/>
    <tableColumn id="6" name="产品图片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vmlDrawing" Target="../drawings/vmlDrawing1.v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C1" workbookViewId="0">
      <selection activeCell="I35" sqref="I35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17"/>
  <sheetViews>
    <sheetView workbookViewId="0">
      <selection activeCell="A1" sqref="A$1:H$1048576"/>
    </sheetView>
  </sheetViews>
  <sheetFormatPr defaultColWidth="8.88888888888889" defaultRowHeight="14.4" outlineLevelCol="7"/>
  <cols>
    <col min="1" max="1" width="11.8888888888889" style="17" customWidth="1"/>
    <col min="2" max="7" width="9.66666666666667" style="10" customWidth="1"/>
    <col min="8" max="8" width="7.66666666666667" style="10" customWidth="1"/>
  </cols>
  <sheetData>
    <row r="1" spans="1:8">
      <c r="A1" s="1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8">
        <v>44287</v>
      </c>
      <c r="B2" s="19" t="s">
        <v>8</v>
      </c>
      <c r="C2" s="19" t="str">
        <f>VLOOKUP($B2,产品信息!$A:$E,2,FALSE)</f>
        <v>电子产品</v>
      </c>
      <c r="D2" s="19" t="str">
        <f>VLOOKUP($B2,产品信息!$A:$E,3,FALSE)</f>
        <v>SLF</v>
      </c>
      <c r="E2" s="19" t="str">
        <f>VLOOKUP($B2,产品信息!$A:$E,4,FALSE)</f>
        <v>D52</v>
      </c>
      <c r="F2" s="19" t="str">
        <f>VLOOKUP($B2,产品信息!$A:$E,5,FALSE)</f>
        <v>4#15</v>
      </c>
      <c r="G2" s="2">
        <v>1260</v>
      </c>
      <c r="H2" s="2" t="s">
        <v>9</v>
      </c>
    </row>
    <row r="3" spans="1:8">
      <c r="A3" s="18">
        <v>44288</v>
      </c>
      <c r="B3" s="2" t="s">
        <v>10</v>
      </c>
      <c r="C3" s="19" t="str">
        <f>VLOOKUP($B3,产品信息!$A:$E,2,FALSE)</f>
        <v>办公用品</v>
      </c>
      <c r="D3" s="19" t="str">
        <f>VLOOKUP($B3,产品信息!$A:$E,3,FALSE)</f>
        <v>ZXQ</v>
      </c>
      <c r="E3" s="19" t="str">
        <f>VLOOKUP($B3,产品信息!$A:$E,4,FALSE)</f>
        <v>B20</v>
      </c>
      <c r="F3" s="19" t="str">
        <f>VLOOKUP($B3,产品信息!$A:$E,5,FALSE)</f>
        <v>2#12</v>
      </c>
      <c r="G3" s="20">
        <v>800</v>
      </c>
      <c r="H3" s="2" t="s">
        <v>9</v>
      </c>
    </row>
    <row r="4" spans="1:8">
      <c r="A4" s="18">
        <v>44291</v>
      </c>
      <c r="B4" s="19" t="s">
        <v>11</v>
      </c>
      <c r="C4" s="19" t="str">
        <f>VLOOKUP($B4,产品信息!$A:$E,2,FALSE)</f>
        <v>电子产品</v>
      </c>
      <c r="D4" s="19" t="str">
        <f>VLOOKUP($B4,产品信息!$A:$E,3,FALSE)</f>
        <v>YSS</v>
      </c>
      <c r="E4" s="19" t="str">
        <f>VLOOKUP($B4,产品信息!$A:$E,4,FALSE)</f>
        <v>C10</v>
      </c>
      <c r="F4" s="19" t="str">
        <f>VLOOKUP($B4,产品信息!$A:$E,5,FALSE)</f>
        <v>3#13</v>
      </c>
      <c r="G4" s="20">
        <v>120</v>
      </c>
      <c r="H4" s="2" t="s">
        <v>9</v>
      </c>
    </row>
    <row r="5" spans="1:8">
      <c r="A5" s="18">
        <v>44291</v>
      </c>
      <c r="B5" s="19" t="s">
        <v>12</v>
      </c>
      <c r="C5" s="19" t="str">
        <f>VLOOKUP($B5,产品信息!$A:$E,2,FALSE)</f>
        <v>电子产品</v>
      </c>
      <c r="D5" s="19" t="str">
        <f>VLOOKUP($B5,产品信息!$A:$E,3,FALSE)</f>
        <v>YSS</v>
      </c>
      <c r="E5" s="19" t="str">
        <f>VLOOKUP($B5,产品信息!$A:$E,4,FALSE)</f>
        <v>C30</v>
      </c>
      <c r="F5" s="19" t="str">
        <f>VLOOKUP($B5,产品信息!$A:$E,5,FALSE)</f>
        <v>3#10</v>
      </c>
      <c r="G5" s="20">
        <v>940</v>
      </c>
      <c r="H5" s="2" t="s">
        <v>9</v>
      </c>
    </row>
    <row r="6" spans="1:8">
      <c r="A6" s="18">
        <v>44294</v>
      </c>
      <c r="B6" s="2" t="s">
        <v>13</v>
      </c>
      <c r="C6" s="19" t="str">
        <f>VLOOKUP($B6,产品信息!$A:$E,2,FALSE)</f>
        <v>办公用品</v>
      </c>
      <c r="D6" s="19" t="str">
        <f>VLOOKUP($B6,产品信息!$A:$E,3,FALSE)</f>
        <v>WT</v>
      </c>
      <c r="E6" s="19" t="str">
        <f>VLOOKUP($B6,产品信息!$A:$E,4,FALSE)</f>
        <v>A20</v>
      </c>
      <c r="F6" s="19" t="str">
        <f>VLOOKUP($B6,产品信息!$A:$E,5,FALSE)</f>
        <v>1#10</v>
      </c>
      <c r="G6" s="20">
        <v>650</v>
      </c>
      <c r="H6" s="2" t="s">
        <v>9</v>
      </c>
    </row>
    <row r="7" spans="1:8">
      <c r="A7" s="18">
        <v>44294</v>
      </c>
      <c r="B7" s="19" t="s">
        <v>12</v>
      </c>
      <c r="C7" s="19" t="str">
        <f>VLOOKUP($B7,产品信息!$A:$E,2,FALSE)</f>
        <v>电子产品</v>
      </c>
      <c r="D7" s="19" t="str">
        <f>VLOOKUP($B7,产品信息!$A:$E,3,FALSE)</f>
        <v>YSS</v>
      </c>
      <c r="E7" s="19" t="str">
        <f>VLOOKUP($B7,产品信息!$A:$E,4,FALSE)</f>
        <v>C30</v>
      </c>
      <c r="F7" s="19" t="str">
        <f>VLOOKUP($B7,产品信息!$A:$E,5,FALSE)</f>
        <v>3#10</v>
      </c>
      <c r="G7" s="20">
        <v>1150</v>
      </c>
      <c r="H7" s="2" t="s">
        <v>9</v>
      </c>
    </row>
    <row r="8" spans="1:8">
      <c r="A8" s="18">
        <v>44298</v>
      </c>
      <c r="B8" s="19" t="s">
        <v>8</v>
      </c>
      <c r="C8" s="19" t="str">
        <f>VLOOKUP($B8,产品信息!$A:$E,2,FALSE)</f>
        <v>电子产品</v>
      </c>
      <c r="D8" s="19" t="str">
        <f>VLOOKUP($B8,产品信息!$A:$E,3,FALSE)</f>
        <v>SLF</v>
      </c>
      <c r="E8" s="19" t="str">
        <f>VLOOKUP($B8,产品信息!$A:$E,4,FALSE)</f>
        <v>D52</v>
      </c>
      <c r="F8" s="19" t="str">
        <f>VLOOKUP($B8,产品信息!$A:$E,5,FALSE)</f>
        <v>4#15</v>
      </c>
      <c r="G8" s="20">
        <v>590</v>
      </c>
      <c r="H8" s="2" t="s">
        <v>14</v>
      </c>
    </row>
    <row r="9" spans="1:8">
      <c r="A9" s="18">
        <v>44298</v>
      </c>
      <c r="B9" s="19" t="s">
        <v>15</v>
      </c>
      <c r="C9" s="19" t="str">
        <f>VLOOKUP($B9,产品信息!$A:$E,2,FALSE)</f>
        <v>电子产品</v>
      </c>
      <c r="D9" s="19" t="str">
        <f>VLOOKUP($B9,产品信息!$A:$E,3,FALSE)</f>
        <v>SLF</v>
      </c>
      <c r="E9" s="19" t="str">
        <f>VLOOKUP($B9,产品信息!$A:$E,4,FALSE)</f>
        <v>D65</v>
      </c>
      <c r="F9" s="19" t="str">
        <f>VLOOKUP($B9,产品信息!$A:$E,5,FALSE)</f>
        <v>4#20</v>
      </c>
      <c r="G9" s="20">
        <v>360</v>
      </c>
      <c r="H9" s="2" t="s">
        <v>14</v>
      </c>
    </row>
    <row r="10" spans="1:8">
      <c r="A10" s="18">
        <v>44302</v>
      </c>
      <c r="B10" s="2" t="s">
        <v>11</v>
      </c>
      <c r="C10" s="19" t="str">
        <f>VLOOKUP($B10,产品信息!$A:$E,2,FALSE)</f>
        <v>电子产品</v>
      </c>
      <c r="D10" s="19" t="str">
        <f>VLOOKUP($B10,产品信息!$A:$E,3,FALSE)</f>
        <v>YSS</v>
      </c>
      <c r="E10" s="19" t="str">
        <f>VLOOKUP($B10,产品信息!$A:$E,4,FALSE)</f>
        <v>C10</v>
      </c>
      <c r="F10" s="19" t="str">
        <f>VLOOKUP($B10,产品信息!$A:$E,5,FALSE)</f>
        <v>3#13</v>
      </c>
      <c r="G10" s="20">
        <v>1080</v>
      </c>
      <c r="H10" s="2" t="s">
        <v>14</v>
      </c>
    </row>
    <row r="11" spans="1:8">
      <c r="A11" s="18">
        <v>44302</v>
      </c>
      <c r="B11" s="19" t="s">
        <v>16</v>
      </c>
      <c r="C11" s="19" t="str">
        <f>VLOOKUP($B11,产品信息!$A:$E,2,FALSE)</f>
        <v>办公用品</v>
      </c>
      <c r="D11" s="19" t="str">
        <f>VLOOKUP($B11,产品信息!$A:$E,3,FALSE)</f>
        <v>WT</v>
      </c>
      <c r="E11" s="19" t="str">
        <f>VLOOKUP($B11,产品信息!$A:$E,4,FALSE)</f>
        <v>A88</v>
      </c>
      <c r="F11" s="19" t="str">
        <f>VLOOKUP($B11,产品信息!$A:$E,5,FALSE)</f>
        <v>1#15</v>
      </c>
      <c r="G11" s="20">
        <v>650</v>
      </c>
      <c r="H11" s="2" t="s">
        <v>14</v>
      </c>
    </row>
    <row r="12" spans="1:8">
      <c r="A12" s="18">
        <v>44305</v>
      </c>
      <c r="B12" s="19" t="s">
        <v>16</v>
      </c>
      <c r="C12" s="19" t="str">
        <f>VLOOKUP($B12,产品信息!$A:$E,2,FALSE)</f>
        <v>办公用品</v>
      </c>
      <c r="D12" s="19" t="str">
        <f>VLOOKUP($B12,产品信息!$A:$E,3,FALSE)</f>
        <v>WT</v>
      </c>
      <c r="E12" s="19" t="str">
        <f>VLOOKUP($B12,产品信息!$A:$E,4,FALSE)</f>
        <v>A88</v>
      </c>
      <c r="F12" s="19" t="str">
        <f>VLOOKUP($B12,产品信息!$A:$E,5,FALSE)</f>
        <v>1#15</v>
      </c>
      <c r="G12" s="20">
        <v>600</v>
      </c>
      <c r="H12" s="2" t="s">
        <v>14</v>
      </c>
    </row>
    <row r="13" spans="1:8">
      <c r="A13" s="18">
        <v>44305</v>
      </c>
      <c r="B13" s="19" t="s">
        <v>17</v>
      </c>
      <c r="C13" s="19" t="str">
        <f>VLOOKUP($B13,产品信息!$A:$E,2,FALSE)</f>
        <v>办公用品</v>
      </c>
      <c r="D13" s="19" t="str">
        <f>VLOOKUP($B13,产品信息!$A:$E,3,FALSE)</f>
        <v>ZXQ</v>
      </c>
      <c r="E13" s="19" t="str">
        <f>VLOOKUP($B13,产品信息!$A:$E,4,FALSE)</f>
        <v>B66</v>
      </c>
      <c r="F13" s="19" t="str">
        <f>VLOOKUP($B13,产品信息!$A:$E,5,FALSE)</f>
        <v>2#18</v>
      </c>
      <c r="G13" s="20">
        <v>550</v>
      </c>
      <c r="H13" s="2" t="s">
        <v>14</v>
      </c>
    </row>
    <row r="14" spans="1:8">
      <c r="A14" s="18">
        <v>44305</v>
      </c>
      <c r="B14" s="2" t="s">
        <v>10</v>
      </c>
      <c r="C14" s="19" t="str">
        <f>VLOOKUP($B14,产品信息!$A:$E,2,FALSE)</f>
        <v>办公用品</v>
      </c>
      <c r="D14" s="19" t="str">
        <f>VLOOKUP($B14,产品信息!$A:$E,3,FALSE)</f>
        <v>ZXQ</v>
      </c>
      <c r="E14" s="19" t="str">
        <f>VLOOKUP($B14,产品信息!$A:$E,4,FALSE)</f>
        <v>B20</v>
      </c>
      <c r="F14" s="19" t="str">
        <f>VLOOKUP($B14,产品信息!$A:$E,5,FALSE)</f>
        <v>2#12</v>
      </c>
      <c r="G14" s="20">
        <v>650</v>
      </c>
      <c r="H14" s="2" t="s">
        <v>14</v>
      </c>
    </row>
    <row r="15" spans="1:8">
      <c r="A15" s="18">
        <v>44312</v>
      </c>
      <c r="B15" s="19" t="s">
        <v>13</v>
      </c>
      <c r="C15" s="19" t="str">
        <f>VLOOKUP($B15,产品信息!$A:$E,2,FALSE)</f>
        <v>办公用品</v>
      </c>
      <c r="D15" s="19" t="str">
        <f>VLOOKUP($B15,产品信息!$A:$E,3,FALSE)</f>
        <v>WT</v>
      </c>
      <c r="E15" s="19" t="str">
        <f>VLOOKUP($B15,产品信息!$A:$E,4,FALSE)</f>
        <v>A20</v>
      </c>
      <c r="F15" s="19" t="str">
        <f>VLOOKUP($B15,产品信息!$A:$E,5,FALSE)</f>
        <v>1#10</v>
      </c>
      <c r="G15" s="20">
        <v>520</v>
      </c>
      <c r="H15" s="2" t="s">
        <v>14</v>
      </c>
    </row>
    <row r="16" spans="1:8">
      <c r="A16" s="18">
        <v>44312</v>
      </c>
      <c r="B16" s="2" t="s">
        <v>17</v>
      </c>
      <c r="C16" s="19" t="str">
        <f>VLOOKUP($B16,产品信息!$A:$E,2,FALSE)</f>
        <v>办公用品</v>
      </c>
      <c r="D16" s="19" t="str">
        <f>VLOOKUP($B16,产品信息!$A:$E,3,FALSE)</f>
        <v>ZXQ</v>
      </c>
      <c r="E16" s="19" t="str">
        <f>VLOOKUP($B16,产品信息!$A:$E,4,FALSE)</f>
        <v>B66</v>
      </c>
      <c r="F16" s="19" t="str">
        <f>VLOOKUP($B16,产品信息!$A:$E,5,FALSE)</f>
        <v>2#18</v>
      </c>
      <c r="G16" s="20">
        <v>1050</v>
      </c>
      <c r="H16" s="2" t="s">
        <v>14</v>
      </c>
    </row>
    <row r="17" spans="1:8">
      <c r="A17" s="18">
        <v>44314</v>
      </c>
      <c r="B17" s="19" t="s">
        <v>8</v>
      </c>
      <c r="C17" s="19" t="str">
        <f>VLOOKUP($B17,产品信息!$A:$E,2,FALSE)</f>
        <v>电子产品</v>
      </c>
      <c r="D17" s="19" t="str">
        <f>VLOOKUP($B17,产品信息!$A:$E,3,FALSE)</f>
        <v>SLF</v>
      </c>
      <c r="E17" s="19" t="str">
        <f>VLOOKUP($B17,产品信息!$A:$E,4,FALSE)</f>
        <v>D52</v>
      </c>
      <c r="F17" s="19" t="str">
        <f>VLOOKUP($B17,产品信息!$A:$E,5,FALSE)</f>
        <v>4#15</v>
      </c>
      <c r="G17" s="20">
        <v>760</v>
      </c>
      <c r="H17" s="2" t="s">
        <v>14</v>
      </c>
    </row>
  </sheetData>
  <dataValidations count="1">
    <dataValidation type="list" allowBlank="1" showInputMessage="1" showErrorMessage="1" sqref="B$1:B$1048576">
      <formula1>产品信息!$A$2:$A$9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17"/>
  <sheetViews>
    <sheetView workbookViewId="0">
      <selection activeCell="A1" sqref="A$1:H$1048576"/>
    </sheetView>
  </sheetViews>
  <sheetFormatPr defaultColWidth="8.88888888888889" defaultRowHeight="14.4" outlineLevelCol="7"/>
  <cols>
    <col min="1" max="1" width="11.8888888888889" style="17" customWidth="1"/>
    <col min="2" max="7" width="9.66666666666667" style="10" customWidth="1"/>
    <col min="8" max="8" width="7.66666666666667" style="10" customWidth="1"/>
  </cols>
  <sheetData>
    <row r="1" spans="1:8">
      <c r="A1" s="18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</row>
    <row r="2" spans="1:8">
      <c r="A2" s="18">
        <v>44294</v>
      </c>
      <c r="B2" s="19" t="s">
        <v>10</v>
      </c>
      <c r="C2" s="19" t="str">
        <f>VLOOKUP($B2,产品信息!$A:$E,2,FALSE)</f>
        <v>办公用品</v>
      </c>
      <c r="D2" s="19" t="str">
        <f>VLOOKUP($B2,产品信息!$A:$E,3,FALSE)</f>
        <v>ZXQ</v>
      </c>
      <c r="E2" s="19" t="str">
        <f>VLOOKUP($B2,产品信息!$A:$E,4,FALSE)</f>
        <v>B20</v>
      </c>
      <c r="F2" s="19" t="str">
        <f>VLOOKUP($B2,产品信息!$A:$E,5,FALSE)</f>
        <v>2#12</v>
      </c>
      <c r="G2" s="2">
        <v>365</v>
      </c>
      <c r="H2" s="2" t="s">
        <v>21</v>
      </c>
    </row>
    <row r="3" spans="1:8">
      <c r="A3" s="18">
        <v>44295</v>
      </c>
      <c r="B3" s="2" t="s">
        <v>12</v>
      </c>
      <c r="C3" s="19" t="str">
        <f>VLOOKUP($B3,产品信息!$A:$E,2,FALSE)</f>
        <v>电子产品</v>
      </c>
      <c r="D3" s="19" t="str">
        <f>VLOOKUP($B3,产品信息!$A:$E,3,FALSE)</f>
        <v>YSS</v>
      </c>
      <c r="E3" s="19" t="str">
        <f>VLOOKUP($B3,产品信息!$A:$E,4,FALSE)</f>
        <v>C30</v>
      </c>
      <c r="F3" s="19" t="str">
        <f>VLOOKUP($B3,产品信息!$A:$E,5,FALSE)</f>
        <v>3#10</v>
      </c>
      <c r="G3" s="2">
        <v>440</v>
      </c>
      <c r="H3" s="2" t="s">
        <v>21</v>
      </c>
    </row>
    <row r="4" spans="1:8">
      <c r="A4" s="18">
        <v>44298</v>
      </c>
      <c r="B4" s="19" t="s">
        <v>11</v>
      </c>
      <c r="C4" s="19" t="str">
        <f>VLOOKUP($B4,产品信息!$A:$E,2,FALSE)</f>
        <v>电子产品</v>
      </c>
      <c r="D4" s="19" t="str">
        <f>VLOOKUP($B4,产品信息!$A:$E,3,FALSE)</f>
        <v>YSS</v>
      </c>
      <c r="E4" s="19" t="str">
        <f>VLOOKUP($B4,产品信息!$A:$E,4,FALSE)</f>
        <v>C10</v>
      </c>
      <c r="F4" s="19" t="str">
        <f>VLOOKUP($B4,产品信息!$A:$E,5,FALSE)</f>
        <v>3#13</v>
      </c>
      <c r="G4" s="2">
        <v>1258</v>
      </c>
      <c r="H4" s="2" t="s">
        <v>21</v>
      </c>
    </row>
    <row r="5" spans="1:8">
      <c r="A5" s="18">
        <v>44299</v>
      </c>
      <c r="B5" s="19" t="s">
        <v>16</v>
      </c>
      <c r="C5" s="19" t="str">
        <f>VLOOKUP($B5,产品信息!$A:$E,2,FALSE)</f>
        <v>办公用品</v>
      </c>
      <c r="D5" s="19" t="str">
        <f>VLOOKUP($B5,产品信息!$A:$E,3,FALSE)</f>
        <v>WT</v>
      </c>
      <c r="E5" s="19" t="str">
        <f>VLOOKUP($B5,产品信息!$A:$E,4,FALSE)</f>
        <v>A88</v>
      </c>
      <c r="F5" s="19" t="str">
        <f>VLOOKUP($B5,产品信息!$A:$E,5,FALSE)</f>
        <v>1#15</v>
      </c>
      <c r="G5" s="2">
        <v>385</v>
      </c>
      <c r="H5" s="2" t="s">
        <v>21</v>
      </c>
    </row>
    <row r="6" spans="1:8">
      <c r="A6" s="18">
        <v>44301</v>
      </c>
      <c r="B6" s="2" t="s">
        <v>12</v>
      </c>
      <c r="C6" s="19" t="str">
        <f>VLOOKUP($B6,产品信息!$A:$E,2,FALSE)</f>
        <v>电子产品</v>
      </c>
      <c r="D6" s="19" t="str">
        <f>VLOOKUP($B6,产品信息!$A:$E,3,FALSE)</f>
        <v>YSS</v>
      </c>
      <c r="E6" s="19" t="str">
        <f>VLOOKUP($B6,产品信息!$A:$E,4,FALSE)</f>
        <v>C30</v>
      </c>
      <c r="F6" s="19" t="str">
        <f>VLOOKUP($B6,产品信息!$A:$E,5,FALSE)</f>
        <v>3#10</v>
      </c>
      <c r="G6" s="2">
        <v>1300</v>
      </c>
      <c r="H6" s="2" t="s">
        <v>21</v>
      </c>
    </row>
    <row r="7" spans="1:8">
      <c r="A7" s="18">
        <v>44301</v>
      </c>
      <c r="B7" s="19" t="s">
        <v>13</v>
      </c>
      <c r="C7" s="19" t="str">
        <f>VLOOKUP($B7,产品信息!$A:$E,2,FALSE)</f>
        <v>办公用品</v>
      </c>
      <c r="D7" s="19" t="str">
        <f>VLOOKUP($B7,产品信息!$A:$E,3,FALSE)</f>
        <v>WT</v>
      </c>
      <c r="E7" s="19" t="str">
        <f>VLOOKUP($B7,产品信息!$A:$E,4,FALSE)</f>
        <v>A20</v>
      </c>
      <c r="F7" s="19" t="str">
        <f>VLOOKUP($B7,产品信息!$A:$E,5,FALSE)</f>
        <v>1#10</v>
      </c>
      <c r="G7" s="2">
        <v>240</v>
      </c>
      <c r="H7" s="2" t="s">
        <v>21</v>
      </c>
    </row>
    <row r="8" spans="1:8">
      <c r="A8" s="18">
        <v>44302</v>
      </c>
      <c r="B8" s="19" t="s">
        <v>8</v>
      </c>
      <c r="C8" s="19" t="str">
        <f>VLOOKUP($B8,产品信息!$A:$E,2,FALSE)</f>
        <v>电子产品</v>
      </c>
      <c r="D8" s="19" t="str">
        <f>VLOOKUP($B8,产品信息!$A:$E,3,FALSE)</f>
        <v>SLF</v>
      </c>
      <c r="E8" s="19" t="str">
        <f>VLOOKUP($B8,产品信息!$A:$E,4,FALSE)</f>
        <v>D52</v>
      </c>
      <c r="F8" s="19" t="str">
        <f>VLOOKUP($B8,产品信息!$A:$E,5,FALSE)</f>
        <v>4#15</v>
      </c>
      <c r="G8" s="2">
        <v>1130</v>
      </c>
      <c r="H8" s="2" t="s">
        <v>21</v>
      </c>
    </row>
    <row r="9" spans="1:8">
      <c r="A9" s="18">
        <v>44305</v>
      </c>
      <c r="B9" s="19" t="s">
        <v>8</v>
      </c>
      <c r="C9" s="19" t="str">
        <f>VLOOKUP($B9,产品信息!$A:$E,2,FALSE)</f>
        <v>电子产品</v>
      </c>
      <c r="D9" s="19" t="str">
        <f>VLOOKUP($B9,产品信息!$A:$E,3,FALSE)</f>
        <v>SLF</v>
      </c>
      <c r="E9" s="19" t="str">
        <f>VLOOKUP($B9,产品信息!$A:$E,4,FALSE)</f>
        <v>D52</v>
      </c>
      <c r="F9" s="19" t="str">
        <f>VLOOKUP($B9,产品信息!$A:$E,5,FALSE)</f>
        <v>4#15</v>
      </c>
      <c r="G9" s="2">
        <v>895</v>
      </c>
      <c r="H9" s="2" t="s">
        <v>21</v>
      </c>
    </row>
    <row r="10" spans="1:8">
      <c r="A10" s="18">
        <v>44306</v>
      </c>
      <c r="B10" s="2" t="s">
        <v>13</v>
      </c>
      <c r="C10" s="19" t="str">
        <f>VLOOKUP($B10,产品信息!$A:$E,2,FALSE)</f>
        <v>办公用品</v>
      </c>
      <c r="D10" s="19" t="str">
        <f>VLOOKUP($B10,产品信息!$A:$E,3,FALSE)</f>
        <v>WT</v>
      </c>
      <c r="E10" s="19" t="str">
        <f>VLOOKUP($B10,产品信息!$A:$E,4,FALSE)</f>
        <v>A20</v>
      </c>
      <c r="F10" s="19" t="str">
        <f>VLOOKUP($B10,产品信息!$A:$E,5,FALSE)</f>
        <v>1#10</v>
      </c>
      <c r="G10" s="2">
        <v>460</v>
      </c>
      <c r="H10" s="2" t="s">
        <v>21</v>
      </c>
    </row>
    <row r="11" spans="1:8">
      <c r="A11" s="18">
        <v>44309</v>
      </c>
      <c r="B11" s="19" t="s">
        <v>8</v>
      </c>
      <c r="C11" s="19" t="str">
        <f>VLOOKUP($B11,产品信息!$A:$E,2,FALSE)</f>
        <v>电子产品</v>
      </c>
      <c r="D11" s="19" t="str">
        <f>VLOOKUP($B11,产品信息!$A:$E,3,FALSE)</f>
        <v>SLF</v>
      </c>
      <c r="E11" s="19" t="str">
        <f>VLOOKUP($B11,产品信息!$A:$E,4,FALSE)</f>
        <v>D52</v>
      </c>
      <c r="F11" s="19" t="str">
        <f>VLOOKUP($B11,产品信息!$A:$E,5,FALSE)</f>
        <v>4#15</v>
      </c>
      <c r="G11" s="2">
        <v>715</v>
      </c>
      <c r="H11" s="2" t="s">
        <v>21</v>
      </c>
    </row>
    <row r="12" spans="1:8">
      <c r="A12" s="18">
        <v>44309</v>
      </c>
      <c r="B12" s="19" t="s">
        <v>16</v>
      </c>
      <c r="C12" s="19" t="str">
        <f>VLOOKUP($B12,产品信息!$A:$E,2,FALSE)</f>
        <v>办公用品</v>
      </c>
      <c r="D12" s="19" t="str">
        <f>VLOOKUP($B12,产品信息!$A:$E,3,FALSE)</f>
        <v>WT</v>
      </c>
      <c r="E12" s="19" t="str">
        <f>VLOOKUP($B12,产品信息!$A:$E,4,FALSE)</f>
        <v>A88</v>
      </c>
      <c r="F12" s="19" t="str">
        <f>VLOOKUP($B12,产品信息!$A:$E,5,FALSE)</f>
        <v>1#15</v>
      </c>
      <c r="G12" s="2">
        <v>550</v>
      </c>
      <c r="H12" s="2" t="s">
        <v>22</v>
      </c>
    </row>
    <row r="13" spans="1:8">
      <c r="A13" s="18">
        <v>44309</v>
      </c>
      <c r="B13" s="19" t="s">
        <v>15</v>
      </c>
      <c r="C13" s="19" t="str">
        <f>VLOOKUP($B13,产品信息!$A:$E,2,FALSE)</f>
        <v>电子产品</v>
      </c>
      <c r="D13" s="19" t="str">
        <f>VLOOKUP($B13,产品信息!$A:$E,3,FALSE)</f>
        <v>SLF</v>
      </c>
      <c r="E13" s="19" t="str">
        <f>VLOOKUP($B13,产品信息!$A:$E,4,FALSE)</f>
        <v>D65</v>
      </c>
      <c r="F13" s="19" t="str">
        <f>VLOOKUP($B13,产品信息!$A:$E,5,FALSE)</f>
        <v>4#20</v>
      </c>
      <c r="G13" s="2">
        <v>165</v>
      </c>
      <c r="H13" s="2" t="s">
        <v>22</v>
      </c>
    </row>
    <row r="14" spans="1:8">
      <c r="A14" s="18">
        <v>44312</v>
      </c>
      <c r="B14" s="2" t="s">
        <v>10</v>
      </c>
      <c r="C14" s="19" t="str">
        <f>VLOOKUP($B14,产品信息!$A:$E,2,FALSE)</f>
        <v>办公用品</v>
      </c>
      <c r="D14" s="19" t="str">
        <f>VLOOKUP($B14,产品信息!$A:$E,3,FALSE)</f>
        <v>ZXQ</v>
      </c>
      <c r="E14" s="19" t="str">
        <f>VLOOKUP($B14,产品信息!$A:$E,4,FALSE)</f>
        <v>B20</v>
      </c>
      <c r="F14" s="19" t="str">
        <f>VLOOKUP($B14,产品信息!$A:$E,5,FALSE)</f>
        <v>2#12</v>
      </c>
      <c r="G14" s="2">
        <v>460</v>
      </c>
      <c r="H14" s="2" t="s">
        <v>22</v>
      </c>
    </row>
    <row r="15" spans="1:8">
      <c r="A15" s="18">
        <v>44314</v>
      </c>
      <c r="B15" s="19" t="s">
        <v>17</v>
      </c>
      <c r="C15" s="19" t="str">
        <f>VLOOKUP($B15,产品信息!$A:$E,2,FALSE)</f>
        <v>办公用品</v>
      </c>
      <c r="D15" s="19" t="str">
        <f>VLOOKUP($B15,产品信息!$A:$E,3,FALSE)</f>
        <v>ZXQ</v>
      </c>
      <c r="E15" s="19" t="str">
        <f>VLOOKUP($B15,产品信息!$A:$E,4,FALSE)</f>
        <v>B66</v>
      </c>
      <c r="F15" s="19" t="str">
        <f>VLOOKUP($B15,产品信息!$A:$E,5,FALSE)</f>
        <v>2#18</v>
      </c>
      <c r="G15" s="2">
        <v>1575</v>
      </c>
      <c r="H15" s="2" t="s">
        <v>22</v>
      </c>
    </row>
    <row r="16" spans="1:8">
      <c r="A16" s="18">
        <v>44314</v>
      </c>
      <c r="B16" s="2" t="s">
        <v>15</v>
      </c>
      <c r="C16" s="19" t="str">
        <f>VLOOKUP($B16,产品信息!$A:$E,2,FALSE)</f>
        <v>电子产品</v>
      </c>
      <c r="D16" s="19" t="str">
        <f>VLOOKUP($B16,产品信息!$A:$E,3,FALSE)</f>
        <v>SLF</v>
      </c>
      <c r="E16" s="19" t="str">
        <f>VLOOKUP($B16,产品信息!$A:$E,4,FALSE)</f>
        <v>D65</v>
      </c>
      <c r="F16" s="19" t="str">
        <f>VLOOKUP($B16,产品信息!$A:$E,5,FALSE)</f>
        <v>4#20</v>
      </c>
      <c r="G16" s="2">
        <v>70</v>
      </c>
      <c r="H16" s="2" t="s">
        <v>22</v>
      </c>
    </row>
    <row r="17" spans="1:8">
      <c r="A17" s="18">
        <v>44315</v>
      </c>
      <c r="B17" s="19" t="s">
        <v>13</v>
      </c>
      <c r="C17" s="19" t="str">
        <f>VLOOKUP($B17,产品信息!$A:$E,2,FALSE)</f>
        <v>办公用品</v>
      </c>
      <c r="D17" s="19" t="str">
        <f>VLOOKUP($B17,产品信息!$A:$E,3,FALSE)</f>
        <v>WT</v>
      </c>
      <c r="E17" s="19" t="str">
        <f>VLOOKUP($B17,产品信息!$A:$E,4,FALSE)</f>
        <v>A20</v>
      </c>
      <c r="F17" s="19" t="str">
        <f>VLOOKUP($B17,产品信息!$A:$E,5,FALSE)</f>
        <v>1#10</v>
      </c>
      <c r="G17" s="2">
        <v>500</v>
      </c>
      <c r="H17" s="2" t="s">
        <v>22</v>
      </c>
    </row>
  </sheetData>
  <dataValidations count="1">
    <dataValidation type="list" allowBlank="1" showInputMessage="1" showErrorMessage="1" sqref="B$1:B$1048576">
      <formula1>产品信息!$A$2:$A$9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M28"/>
  <sheetViews>
    <sheetView tabSelected="1" zoomScale="145" zoomScaleNormal="145" workbookViewId="0">
      <selection activeCell="G2" sqref="G2:I9"/>
    </sheetView>
  </sheetViews>
  <sheetFormatPr defaultColWidth="8.88888888888889" defaultRowHeight="14.4"/>
  <cols>
    <col min="1" max="3" width="11.3796296296296" style="10"/>
    <col min="4" max="4" width="9.66666666666667" style="10" customWidth="1"/>
    <col min="5" max="7" width="8.87962962962963" style="10" customWidth="1"/>
    <col min="8" max="10" width="9.66666666666667" style="10" customWidth="1"/>
    <col min="12" max="13" width="10.1111111111111" customWidth="1"/>
  </cols>
  <sheetData>
    <row r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23</v>
      </c>
      <c r="G1" s="2" t="s">
        <v>6</v>
      </c>
      <c r="H1" s="2" t="s">
        <v>19</v>
      </c>
      <c r="I1" s="2" t="s">
        <v>24</v>
      </c>
      <c r="J1" s="2" t="s">
        <v>25</v>
      </c>
      <c r="K1" s="1"/>
      <c r="L1" s="11" t="s">
        <v>24</v>
      </c>
      <c r="M1" s="12" t="s">
        <v>25</v>
      </c>
    </row>
    <row r="2" spans="1:13">
      <c r="A2" s="2" t="str">
        <f>产品信息!A2</f>
        <v>WT1520</v>
      </c>
      <c r="B2" s="2" t="str">
        <f>产品信息!B2</f>
        <v>办公用品</v>
      </c>
      <c r="C2" s="2" t="str">
        <f>产品信息!C2</f>
        <v>WT</v>
      </c>
      <c r="D2" s="2" t="str">
        <f>产品信息!D2</f>
        <v>A20</v>
      </c>
      <c r="E2" s="2" t="str">
        <f>产品信息!E2</f>
        <v>1#10</v>
      </c>
      <c r="F2" s="2">
        <v>60</v>
      </c>
      <c r="G2" s="2"/>
      <c r="H2" s="2"/>
      <c r="I2" s="2"/>
      <c r="J2" s="2" t="str">
        <f>VLOOKUP(I2,$L$1:$M$5,2)</f>
        <v>紧缺</v>
      </c>
      <c r="K2" s="1"/>
      <c r="L2" s="13">
        <v>0</v>
      </c>
      <c r="M2" s="14" t="s">
        <v>26</v>
      </c>
    </row>
    <row r="3" spans="1:13">
      <c r="A3" s="2" t="str">
        <f>产品信息!A3</f>
        <v>WT1688</v>
      </c>
      <c r="B3" s="2" t="str">
        <f>产品信息!B3</f>
        <v>办公用品</v>
      </c>
      <c r="C3" s="2" t="str">
        <f>产品信息!C3</f>
        <v>WT</v>
      </c>
      <c r="D3" s="2" t="str">
        <f>产品信息!D3</f>
        <v>A88</v>
      </c>
      <c r="E3" s="2" t="str">
        <f>产品信息!E3</f>
        <v>1#15</v>
      </c>
      <c r="F3" s="2">
        <v>87</v>
      </c>
      <c r="G3" s="2"/>
      <c r="H3" s="2"/>
      <c r="I3" s="2"/>
      <c r="J3" s="2" t="str">
        <f t="shared" ref="J3:J9" si="0">VLOOKUP(I3,$L$1:$M$5,2)</f>
        <v>紧缺</v>
      </c>
      <c r="K3" s="1"/>
      <c r="L3" s="15">
        <v>50</v>
      </c>
      <c r="M3" s="16" t="s">
        <v>27</v>
      </c>
    </row>
    <row r="4" spans="1:13">
      <c r="A4" s="2" t="str">
        <f>产品信息!A4</f>
        <v>ZXQ2820</v>
      </c>
      <c r="B4" s="2" t="str">
        <f>产品信息!B4</f>
        <v>办公用品</v>
      </c>
      <c r="C4" s="2" t="str">
        <f>产品信息!C4</f>
        <v>ZXQ</v>
      </c>
      <c r="D4" s="2" t="str">
        <f>产品信息!D4</f>
        <v>B20</v>
      </c>
      <c r="E4" s="2" t="str">
        <f>产品信息!E4</f>
        <v>2#12</v>
      </c>
      <c r="F4" s="2">
        <v>105</v>
      </c>
      <c r="G4" s="2"/>
      <c r="H4" s="2"/>
      <c r="I4" s="2"/>
      <c r="J4" s="2" t="str">
        <f t="shared" si="0"/>
        <v>紧缺</v>
      </c>
      <c r="K4" s="1"/>
      <c r="L4" s="13">
        <v>200</v>
      </c>
      <c r="M4" s="14" t="s">
        <v>28</v>
      </c>
    </row>
    <row r="5" spans="1:13">
      <c r="A5" s="2" t="str">
        <f>产品信息!A5</f>
        <v>ZXQ2566</v>
      </c>
      <c r="B5" s="2" t="str">
        <f>产品信息!B5</f>
        <v>办公用品</v>
      </c>
      <c r="C5" s="2" t="str">
        <f>产品信息!C5</f>
        <v>ZXQ</v>
      </c>
      <c r="D5" s="2" t="str">
        <f>产品信息!D5</f>
        <v>B66</v>
      </c>
      <c r="E5" s="2" t="str">
        <f>产品信息!E5</f>
        <v>2#18</v>
      </c>
      <c r="F5" s="2">
        <v>122</v>
      </c>
      <c r="G5" s="2"/>
      <c r="H5" s="2"/>
      <c r="I5" s="2"/>
      <c r="J5" s="2" t="str">
        <f t="shared" si="0"/>
        <v>紧缺</v>
      </c>
      <c r="K5" s="1"/>
      <c r="L5" s="15">
        <v>500</v>
      </c>
      <c r="M5" s="16" t="s">
        <v>29</v>
      </c>
    </row>
    <row r="6" spans="1:13">
      <c r="A6" s="2" t="str">
        <f>产品信息!A6</f>
        <v>YSS1430</v>
      </c>
      <c r="B6" s="2" t="str">
        <f>产品信息!B6</f>
        <v>电子产品</v>
      </c>
      <c r="C6" s="2" t="str">
        <f>产品信息!C6</f>
        <v>YSS</v>
      </c>
      <c r="D6" s="2" t="str">
        <f>产品信息!D6</f>
        <v>C30</v>
      </c>
      <c r="E6" s="2" t="str">
        <f>产品信息!E6</f>
        <v>3#10</v>
      </c>
      <c r="F6" s="2">
        <v>210</v>
      </c>
      <c r="G6" s="2"/>
      <c r="H6" s="2"/>
      <c r="I6" s="2"/>
      <c r="J6" s="2" t="str">
        <f t="shared" si="0"/>
        <v>紧缺</v>
      </c>
      <c r="K6" s="1"/>
      <c r="L6" s="1"/>
      <c r="M6" s="1"/>
    </row>
    <row r="7" spans="1:13">
      <c r="A7" s="2" t="str">
        <f>产品信息!A7</f>
        <v>YSS1310</v>
      </c>
      <c r="B7" s="2" t="str">
        <f>产品信息!B7</f>
        <v>电子产品</v>
      </c>
      <c r="C7" s="2" t="str">
        <f>产品信息!C7</f>
        <v>YSS</v>
      </c>
      <c r="D7" s="2" t="str">
        <f>产品信息!D7</f>
        <v>C10</v>
      </c>
      <c r="E7" s="2" t="str">
        <f>产品信息!E7</f>
        <v>3#13</v>
      </c>
      <c r="F7" s="2">
        <v>153</v>
      </c>
      <c r="G7" s="2"/>
      <c r="H7" s="2"/>
      <c r="I7" s="2"/>
      <c r="J7" s="2" t="str">
        <f t="shared" si="0"/>
        <v>紧缺</v>
      </c>
      <c r="K7" s="1"/>
      <c r="L7" s="1" t="s">
        <v>30</v>
      </c>
      <c r="M7" s="1"/>
    </row>
    <row r="8" spans="1:13">
      <c r="A8" s="2" t="str">
        <f>产品信息!A8</f>
        <v>SLF2252</v>
      </c>
      <c r="B8" s="2" t="str">
        <f>产品信息!B8</f>
        <v>电子产品</v>
      </c>
      <c r="C8" s="2" t="str">
        <f>产品信息!C8</f>
        <v>SLF</v>
      </c>
      <c r="D8" s="2" t="str">
        <f>产品信息!D8</f>
        <v>D52</v>
      </c>
      <c r="E8" s="2" t="str">
        <f>产品信息!E8</f>
        <v>4#15</v>
      </c>
      <c r="F8" s="2">
        <v>165</v>
      </c>
      <c r="G8" s="2"/>
      <c r="H8" s="2"/>
      <c r="I8" s="2"/>
      <c r="J8" s="2" t="str">
        <f t="shared" si="0"/>
        <v>紧缺</v>
      </c>
      <c r="K8" s="1"/>
      <c r="L8" s="1"/>
      <c r="M8" s="1"/>
    </row>
    <row r="9" spans="1:13">
      <c r="A9" s="2" t="str">
        <f>产品信息!A9</f>
        <v>SLF2165</v>
      </c>
      <c r="B9" s="2" t="str">
        <f>产品信息!B9</f>
        <v>电子产品</v>
      </c>
      <c r="C9" s="2" t="str">
        <f>产品信息!C9</f>
        <v>SLF</v>
      </c>
      <c r="D9" s="2" t="str">
        <f>产品信息!D9</f>
        <v>D65</v>
      </c>
      <c r="E9" s="2" t="str">
        <f>产品信息!E9</f>
        <v>4#20</v>
      </c>
      <c r="F9" s="2">
        <v>150</v>
      </c>
      <c r="G9" s="2"/>
      <c r="H9" s="2"/>
      <c r="I9" s="2"/>
      <c r="J9" s="2" t="str">
        <f t="shared" si="0"/>
        <v>紧缺</v>
      </c>
      <c r="K9" s="1"/>
      <c r="L9" s="1"/>
      <c r="M9" s="1"/>
    </row>
    <row r="15" spans="1:3">
      <c r="A15" s="10" t="s">
        <v>31</v>
      </c>
      <c r="C15" s="10" t="s">
        <v>25</v>
      </c>
    </row>
    <row r="16" spans="1:6">
      <c r="A16" s="10" t="s">
        <v>3</v>
      </c>
      <c r="B16" s="10" t="s">
        <v>4</v>
      </c>
      <c r="C16" s="10" t="s">
        <v>26</v>
      </c>
      <c r="D16" s="10" t="s">
        <v>27</v>
      </c>
      <c r="E16" s="10" t="s">
        <v>28</v>
      </c>
      <c r="F16" s="10" t="s">
        <v>29</v>
      </c>
    </row>
    <row r="17" spans="1:1">
      <c r="A17" s="10" t="s">
        <v>32</v>
      </c>
    </row>
    <row r="18" spans="2:3">
      <c r="B18" s="10" t="s">
        <v>33</v>
      </c>
      <c r="C18" s="10">
        <v>35</v>
      </c>
    </row>
    <row r="19" spans="2:5">
      <c r="B19" s="10" t="s">
        <v>34</v>
      </c>
      <c r="E19" s="10">
        <v>275</v>
      </c>
    </row>
    <row r="20" spans="1:1">
      <c r="A20" s="10" t="s">
        <v>35</v>
      </c>
    </row>
    <row r="21" spans="2:3">
      <c r="B21" s="10" t="s">
        <v>36</v>
      </c>
      <c r="C21" s="10">
        <v>30</v>
      </c>
    </row>
    <row r="22" spans="2:5">
      <c r="B22" s="10" t="s">
        <v>37</v>
      </c>
      <c r="E22" s="10">
        <v>402</v>
      </c>
    </row>
    <row r="23" spans="1:1">
      <c r="A23" s="10" t="s">
        <v>38</v>
      </c>
    </row>
    <row r="24" spans="2:4">
      <c r="B24" s="10" t="s">
        <v>39</v>
      </c>
      <c r="D24" s="10">
        <v>95</v>
      </c>
    </row>
    <row r="25" spans="2:6">
      <c r="B25" s="10" t="s">
        <v>40</v>
      </c>
      <c r="F25" s="10">
        <v>560</v>
      </c>
    </row>
    <row r="26" spans="1:1">
      <c r="A26" s="10" t="s">
        <v>41</v>
      </c>
    </row>
    <row r="27" spans="2:6">
      <c r="B27" s="10" t="s">
        <v>42</v>
      </c>
      <c r="F27" s="10">
        <v>730</v>
      </c>
    </row>
    <row r="28" spans="2:4">
      <c r="B28" s="10" t="s">
        <v>43</v>
      </c>
      <c r="D28" s="10">
        <v>147</v>
      </c>
    </row>
  </sheetData>
  <conditionalFormatting sqref="I$1:I$1048576">
    <cfRule type="iconSet" priority="1">
      <iconSet iconSet="4Rating">
        <cfvo type="percent" val="0"/>
        <cfvo type="num" val="50"/>
        <cfvo type="num" val="200"/>
        <cfvo type="num" val="500"/>
      </iconSet>
    </cfRule>
  </conditionalFormatting>
  <pageMargins left="0.75" right="0.75" top="1" bottom="1" header="0.5" footer="0.5"/>
  <headerFooter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/>
  </sheetPr>
  <dimension ref="A1:J2"/>
  <sheetViews>
    <sheetView workbookViewId="0">
      <selection activeCell="G2" sqref="G2"/>
    </sheetView>
  </sheetViews>
  <sheetFormatPr defaultColWidth="8.88888888888889" defaultRowHeight="14.4" outlineLevelRow="1"/>
  <cols>
    <col min="1" max="1" width="25.4444444444444" customWidth="1"/>
    <col min="2" max="10" width="14.8888888888889" customWidth="1"/>
  </cols>
  <sheetData>
    <row r="1" ht="20.4" spans="1:10">
      <c r="A1" s="5" t="s">
        <v>44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23</v>
      </c>
      <c r="G1" s="6" t="s">
        <v>6</v>
      </c>
      <c r="H1" s="6" t="s">
        <v>19</v>
      </c>
      <c r="I1" s="6" t="s">
        <v>24</v>
      </c>
      <c r="J1" s="9" t="s">
        <v>25</v>
      </c>
    </row>
    <row r="2" ht="20.4" spans="1:10">
      <c r="A2" s="7" t="s">
        <v>13</v>
      </c>
      <c r="B2" s="8" t="str">
        <f>IFERROR(VLOOKUP($A2,产品信息!$A$1:$E$9,2,FALSE),"产品编码错误")</f>
        <v>办公用品</v>
      </c>
      <c r="C2" s="8" t="str">
        <f>IFERROR(VLOOKUP($A2,产品信息!$A$1:$E$9,3,FALSE),"产品编码错误")</f>
        <v>WT</v>
      </c>
      <c r="D2" s="8" t="str">
        <f>IFERROR(VLOOKUP($A2,产品信息!$A$1:$E$9,4,FALSE),"产品编码错误")</f>
        <v>A20</v>
      </c>
      <c r="E2" s="8" t="str">
        <f>IFERROR(VLOOKUP($A2,产品信息!$A$1:$E$9,5,FALSE),"产品编码错误")</f>
        <v>1#10</v>
      </c>
      <c r="F2" s="8">
        <f>IFERROR(VLOOKUP($A2,产品库存!$A$1:$J$9,6,FALSE),"产品编码错误")</f>
        <v>60</v>
      </c>
      <c r="G2" s="8">
        <f>IFERROR(VLOOKUP($A2,产品库存!$A$1:$J$9,7,FALSE),"产品编码错误")</f>
        <v>0</v>
      </c>
      <c r="H2" s="8">
        <f>IFERROR(VLOOKUP($A2,产品库存!$A$1:$J$9,8,FALSE),"产品编码错误")</f>
        <v>0</v>
      </c>
      <c r="I2" s="8">
        <f>IFERROR(VLOOKUP($A2,产品库存!$A$1:$J$9,9,FALSE),"产品编码错误")</f>
        <v>0</v>
      </c>
      <c r="J2" s="8" t="str">
        <f>IFERROR(VLOOKUP($A2,产品库存!$A$1:$J$9,10,FALSE),"产品编码错误")</f>
        <v>紧缺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9"/>
  <sheetViews>
    <sheetView workbookViewId="0">
      <selection activeCell="A9" sqref="A9"/>
    </sheetView>
  </sheetViews>
  <sheetFormatPr defaultColWidth="8.88888888888889" defaultRowHeight="14.4" outlineLevelCol="5"/>
  <cols>
    <col min="1" max="6" width="10.6296296296296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45</v>
      </c>
    </row>
    <row r="2" ht="43.4" spans="1:6">
      <c r="A2" s="1" t="s">
        <v>13</v>
      </c>
      <c r="B2" s="1" t="s">
        <v>46</v>
      </c>
      <c r="C2" s="1" t="s">
        <v>35</v>
      </c>
      <c r="D2" s="1" t="s">
        <v>36</v>
      </c>
      <c r="E2" s="1" t="s">
        <v>47</v>
      </c>
      <c r="F2" s="4" t="str">
        <f>_xlfn.DISPIMG("ID_D0A3C2C8CD25413595EBBF42A4018AB8",1)</f>
        <v>=DISPIMG("ID_D0A3C2C8CD25413595EBBF42A4018AB8",1)</v>
      </c>
    </row>
    <row r="3" ht="43.1" spans="1:6">
      <c r="A3" s="1" t="s">
        <v>16</v>
      </c>
      <c r="B3" s="1" t="s">
        <v>46</v>
      </c>
      <c r="C3" s="1" t="s">
        <v>35</v>
      </c>
      <c r="D3" s="1" t="s">
        <v>37</v>
      </c>
      <c r="E3" s="1" t="s">
        <v>48</v>
      </c>
      <c r="F3" s="4" t="str">
        <f>_xlfn.DISPIMG("ID_12FCAF83FAD24A12B2C53E909A6D7D03",1)</f>
        <v>=DISPIMG("ID_12FCAF83FAD24A12B2C53E909A6D7D03",1)</v>
      </c>
    </row>
    <row r="4" ht="43.1" spans="1:6">
      <c r="A4" s="1" t="s">
        <v>10</v>
      </c>
      <c r="B4" s="1" t="s">
        <v>46</v>
      </c>
      <c r="C4" s="1" t="s">
        <v>41</v>
      </c>
      <c r="D4" s="1" t="s">
        <v>42</v>
      </c>
      <c r="E4" s="1" t="s">
        <v>49</v>
      </c>
      <c r="F4" s="4" t="str">
        <f>_xlfn.DISPIMG("ID_5E882F67BDD7462EB7F3794167608A09",1)</f>
        <v>=DISPIMG("ID_5E882F67BDD7462EB7F3794167608A09",1)</v>
      </c>
    </row>
    <row r="5" ht="43" spans="1:6">
      <c r="A5" s="1" t="s">
        <v>17</v>
      </c>
      <c r="B5" s="1" t="s">
        <v>46</v>
      </c>
      <c r="C5" s="1" t="s">
        <v>41</v>
      </c>
      <c r="D5" s="1" t="s">
        <v>43</v>
      </c>
      <c r="E5" s="1" t="s">
        <v>50</v>
      </c>
      <c r="F5" s="4" t="str">
        <f>_xlfn.DISPIMG("ID_FA9E6ADBD629403EA979610861F0AFC2",1)</f>
        <v>=DISPIMG("ID_FA9E6ADBD629403EA979610861F0AFC2",1)</v>
      </c>
    </row>
    <row r="6" ht="43.15" spans="1:6">
      <c r="A6" s="1" t="s">
        <v>12</v>
      </c>
      <c r="B6" s="1" t="s">
        <v>51</v>
      </c>
      <c r="C6" s="1" t="s">
        <v>38</v>
      </c>
      <c r="D6" s="1" t="s">
        <v>40</v>
      </c>
      <c r="E6" s="1" t="s">
        <v>52</v>
      </c>
      <c r="F6" s="4" t="str">
        <f>_xlfn.DISPIMG("ID_1334176C65DB4D839AE26ED459259D3B",1)</f>
        <v>=DISPIMG("ID_1334176C65DB4D839AE26ED459259D3B",1)</v>
      </c>
    </row>
    <row r="7" ht="43.25" spans="1:6">
      <c r="A7" s="1" t="s">
        <v>11</v>
      </c>
      <c r="B7" s="1" t="s">
        <v>51</v>
      </c>
      <c r="C7" s="1" t="s">
        <v>38</v>
      </c>
      <c r="D7" s="1" t="s">
        <v>39</v>
      </c>
      <c r="E7" s="1" t="s">
        <v>53</v>
      </c>
      <c r="F7" s="4" t="str">
        <f>_xlfn.DISPIMG("ID_6B92978EDAEF4836987C91BB5C8B190B",1)</f>
        <v>=DISPIMG("ID_6B92978EDAEF4836987C91BB5C8B190B",1)</v>
      </c>
    </row>
    <row r="8" ht="43.45" spans="1:6">
      <c r="A8" s="1" t="s">
        <v>8</v>
      </c>
      <c r="B8" s="1" t="s">
        <v>51</v>
      </c>
      <c r="C8" s="1" t="s">
        <v>32</v>
      </c>
      <c r="D8" s="1" t="s">
        <v>33</v>
      </c>
      <c r="E8" s="1" t="s">
        <v>54</v>
      </c>
      <c r="F8" s="4" t="str">
        <f>_xlfn.DISPIMG("ID_2541FC34706E4180B737DE6EF72CB60F",1)</f>
        <v>=DISPIMG("ID_2541FC34706E4180B737DE6EF72CB60F",1)</v>
      </c>
    </row>
    <row r="9" ht="43.35" spans="1:6">
      <c r="A9" s="1" t="s">
        <v>15</v>
      </c>
      <c r="B9" s="1" t="s">
        <v>51</v>
      </c>
      <c r="C9" s="1" t="s">
        <v>32</v>
      </c>
      <c r="D9" s="1" t="s">
        <v>34</v>
      </c>
      <c r="E9" s="1" t="s">
        <v>55</v>
      </c>
      <c r="F9" s="4" t="str">
        <f>_xlfn.DISPIMG("ID_DD80DB3111774EDF8614879A80045324",1)</f>
        <v>=DISPIMG("ID_DD80DB3111774EDF8614879A80045324",1)</v>
      </c>
    </row>
  </sheetData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A5"/>
  <sheetViews>
    <sheetView workbookViewId="0">
      <selection activeCell="A2" sqref="A2"/>
    </sheetView>
  </sheetViews>
  <sheetFormatPr defaultColWidth="8.88888888888889" defaultRowHeight="14.4" outlineLevelRow="4"/>
  <cols>
    <col min="1" max="1" width="116.555555555556" customWidth="1"/>
  </cols>
  <sheetData>
    <row r="1" spans="1:1">
      <c r="A1" s="1" t="s">
        <v>56</v>
      </c>
    </row>
    <row r="2" spans="1:1">
      <c r="A2" s="1" t="s">
        <v>57</v>
      </c>
    </row>
    <row r="3" spans="1:1">
      <c r="A3" s="1" t="s">
        <v>58</v>
      </c>
    </row>
    <row r="4" spans="1:1">
      <c r="A4" s="1" t="s">
        <v>59</v>
      </c>
    </row>
    <row r="5" spans="1:1">
      <c r="A5" s="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入库明细</vt:lpstr>
      <vt:lpstr>出库明细</vt:lpstr>
      <vt:lpstr>产品库存</vt:lpstr>
      <vt:lpstr>产品查询</vt:lpstr>
      <vt:lpstr>产品信息</vt:lpstr>
      <vt:lpstr>使用帮助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2021-04-19T06:07:00Z</dcterms:created>
  <dcterms:modified xsi:type="dcterms:W3CDTF">2025-06-13T04:08:52Z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588DF17359634AC5A66BE44E52A0E28B</vt:lpwstr>
  </property>
</Properties>
</file>